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778" activeTab="2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externalReferences>
    <externalReference r:id="rId6"/>
  </externalReference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lėšos'!$10:$11</definedName>
  </definedNames>
  <calcPr calcId="162913"/>
</workbook>
</file>

<file path=xl/calcChain.xml><?xml version="1.0" encoding="utf-8"?>
<calcChain xmlns="http://schemas.openxmlformats.org/spreadsheetml/2006/main">
  <c r="S313" i="14" l="1"/>
  <c r="R313" i="14"/>
  <c r="Q313" i="14"/>
  <c r="P313" i="14"/>
  <c r="J313" i="14"/>
  <c r="AB313" i="14" s="1"/>
  <c r="I313" i="14"/>
  <c r="AA313" i="14" s="1"/>
  <c r="H313" i="14"/>
  <c r="Z313" i="14" s="1"/>
  <c r="D313" i="14"/>
  <c r="S312" i="14"/>
  <c r="R312" i="14"/>
  <c r="Q312" i="14"/>
  <c r="P312" i="14"/>
  <c r="N312" i="14"/>
  <c r="J312" i="14"/>
  <c r="AB312" i="14" s="1"/>
  <c r="I312" i="14"/>
  <c r="H312" i="14"/>
  <c r="E312" i="14"/>
  <c r="W312" i="14" s="1"/>
  <c r="D312" i="14"/>
  <c r="V312" i="14" s="1"/>
  <c r="AB311" i="14"/>
  <c r="AA311" i="14"/>
  <c r="S311" i="14"/>
  <c r="R311" i="14"/>
  <c r="Q311" i="14"/>
  <c r="P311" i="14"/>
  <c r="M311" i="14"/>
  <c r="L311" i="14" s="1"/>
  <c r="J311" i="14"/>
  <c r="I311" i="14"/>
  <c r="H311" i="14"/>
  <c r="Z311" i="14" s="1"/>
  <c r="D311" i="14"/>
  <c r="V310" i="14"/>
  <c r="S310" i="14"/>
  <c r="R310" i="14"/>
  <c r="N310" i="14"/>
  <c r="W310" i="14" s="1"/>
  <c r="M310" i="14"/>
  <c r="J310" i="14"/>
  <c r="AB310" i="14" s="1"/>
  <c r="I310" i="14"/>
  <c r="AA310" i="14" s="1"/>
  <c r="H310" i="14"/>
  <c r="E310" i="14"/>
  <c r="D310" i="14"/>
  <c r="AA309" i="14"/>
  <c r="S309" i="14"/>
  <c r="R309" i="14"/>
  <c r="Q309" i="14"/>
  <c r="Z309" i="14" s="1"/>
  <c r="M309" i="14"/>
  <c r="J309" i="14"/>
  <c r="AB309" i="14" s="1"/>
  <c r="I309" i="14"/>
  <c r="H309" i="14"/>
  <c r="D309" i="14"/>
  <c r="V309" i="14" s="1"/>
  <c r="AB308" i="14"/>
  <c r="S308" i="14"/>
  <c r="R308" i="14"/>
  <c r="Q308" i="14"/>
  <c r="P308" i="14"/>
  <c r="J308" i="14"/>
  <c r="I308" i="14"/>
  <c r="AA308" i="14" s="1"/>
  <c r="H308" i="14"/>
  <c r="Z308" i="14" s="1"/>
  <c r="E308" i="14"/>
  <c r="D308" i="14"/>
  <c r="S307" i="14"/>
  <c r="R307" i="14"/>
  <c r="Q307" i="14"/>
  <c r="P307" i="14"/>
  <c r="Y307" i="14" s="1"/>
  <c r="O307" i="14"/>
  <c r="J307" i="14"/>
  <c r="AB307" i="14" s="1"/>
  <c r="I307" i="14"/>
  <c r="AA307" i="14" s="1"/>
  <c r="H307" i="14"/>
  <c r="Z307" i="14" s="1"/>
  <c r="G307" i="14"/>
  <c r="D307" i="14"/>
  <c r="AC305" i="14"/>
  <c r="AB305" i="14"/>
  <c r="AA305" i="14"/>
  <c r="Z305" i="14"/>
  <c r="X305" i="14"/>
  <c r="W305" i="14"/>
  <c r="V305" i="14"/>
  <c r="U305" i="14" s="1"/>
  <c r="L305" i="14"/>
  <c r="C305" i="14"/>
  <c r="AB304" i="14"/>
  <c r="AB303" i="14" s="1"/>
  <c r="AA304" i="14"/>
  <c r="AA303" i="14" s="1"/>
  <c r="Z304" i="14"/>
  <c r="Y304" i="14"/>
  <c r="Y303" i="14" s="1"/>
  <c r="X304" i="14"/>
  <c r="X303" i="14" s="1"/>
  <c r="W304" i="14"/>
  <c r="V304" i="14"/>
  <c r="U304" i="14" s="1"/>
  <c r="T304" i="14"/>
  <c r="T303" i="14" s="1"/>
  <c r="L304" i="14"/>
  <c r="K304" i="14"/>
  <c r="AC304" i="14" s="1"/>
  <c r="F304" i="14"/>
  <c r="C304" i="14" s="1"/>
  <c r="AC303" i="14"/>
  <c r="Z303" i="14"/>
  <c r="W303" i="14"/>
  <c r="V303" i="14"/>
  <c r="S303" i="14"/>
  <c r="R303" i="14"/>
  <c r="Q303" i="14"/>
  <c r="P303" i="14"/>
  <c r="O303" i="14"/>
  <c r="N303" i="14"/>
  <c r="M303" i="14"/>
  <c r="J303" i="14"/>
  <c r="I303" i="14"/>
  <c r="H303" i="14"/>
  <c r="G303" i="14"/>
  <c r="F303" i="14"/>
  <c r="E303" i="14"/>
  <c r="D303" i="14"/>
  <c r="AC302" i="14"/>
  <c r="AB302" i="14"/>
  <c r="AA302" i="14"/>
  <c r="Z302" i="14"/>
  <c r="Y302" i="14"/>
  <c r="X302" i="14"/>
  <c r="U302" i="14" s="1"/>
  <c r="W302" i="14"/>
  <c r="V302" i="14"/>
  <c r="L302" i="14"/>
  <c r="C302" i="14"/>
  <c r="AC301" i="14"/>
  <c r="AB301" i="14"/>
  <c r="AA301" i="14"/>
  <c r="Z301" i="14"/>
  <c r="Y301" i="14"/>
  <c r="X301" i="14"/>
  <c r="W301" i="14"/>
  <c r="V301" i="14"/>
  <c r="U301" i="14"/>
  <c r="L301" i="14"/>
  <c r="C301" i="14"/>
  <c r="AC300" i="14"/>
  <c r="AB300" i="14"/>
  <c r="AA300" i="14"/>
  <c r="Z300" i="14"/>
  <c r="Y300" i="14"/>
  <c r="X300" i="14"/>
  <c r="W300" i="14"/>
  <c r="V300" i="14"/>
  <c r="L300" i="14"/>
  <c r="C300" i="14"/>
  <c r="AC299" i="14"/>
  <c r="AB299" i="14"/>
  <c r="AA299" i="14"/>
  <c r="Z299" i="14"/>
  <c r="U299" i="14" s="1"/>
  <c r="Y299" i="14"/>
  <c r="X299" i="14"/>
  <c r="W299" i="14"/>
  <c r="V299" i="14"/>
  <c r="L299" i="14"/>
  <c r="C299" i="14"/>
  <c r="AC298" i="14"/>
  <c r="AB298" i="14"/>
  <c r="AA298" i="14"/>
  <c r="Z298" i="14"/>
  <c r="Y298" i="14"/>
  <c r="X298" i="14"/>
  <c r="W298" i="14"/>
  <c r="V298" i="14"/>
  <c r="U298" i="14" s="1"/>
  <c r="L298" i="14"/>
  <c r="C298" i="14"/>
  <c r="AC297" i="14"/>
  <c r="AB297" i="14"/>
  <c r="AA297" i="14"/>
  <c r="Z297" i="14"/>
  <c r="Y297" i="14"/>
  <c r="X297" i="14"/>
  <c r="W297" i="14"/>
  <c r="V297" i="14"/>
  <c r="L297" i="14"/>
  <c r="C297" i="14"/>
  <c r="AB296" i="14"/>
  <c r="AB295" i="14" s="1"/>
  <c r="AA296" i="14"/>
  <c r="AA295" i="14" s="1"/>
  <c r="Z296" i="14"/>
  <c r="Z295" i="14" s="1"/>
  <c r="Y296" i="14"/>
  <c r="V296" i="14"/>
  <c r="T296" i="14"/>
  <c r="AC296" i="14" s="1"/>
  <c r="AC295" i="14" s="1"/>
  <c r="N296" i="14"/>
  <c r="N295" i="14" s="1"/>
  <c r="L296" i="14"/>
  <c r="K296" i="14"/>
  <c r="F296" i="14"/>
  <c r="X296" i="14" s="1"/>
  <c r="X295" i="14" s="1"/>
  <c r="E296" i="14"/>
  <c r="W296" i="14" s="1"/>
  <c r="W295" i="14" s="1"/>
  <c r="C296" i="14"/>
  <c r="Y295" i="14"/>
  <c r="V295" i="14"/>
  <c r="T295" i="14"/>
  <c r="L295" i="14" s="1"/>
  <c r="S295" i="14"/>
  <c r="R295" i="14"/>
  <c r="Q295" i="14"/>
  <c r="P295" i="14"/>
  <c r="O295" i="14"/>
  <c r="M295" i="14"/>
  <c r="K295" i="14"/>
  <c r="J295" i="14"/>
  <c r="I295" i="14"/>
  <c r="H295" i="14"/>
  <c r="G295" i="14"/>
  <c r="F295" i="14"/>
  <c r="D295" i="14"/>
  <c r="AC294" i="14"/>
  <c r="AB294" i="14"/>
  <c r="AA294" i="14"/>
  <c r="Z294" i="14"/>
  <c r="Y294" i="14"/>
  <c r="X294" i="14"/>
  <c r="W294" i="14"/>
  <c r="U294" i="14" s="1"/>
  <c r="V294" i="14"/>
  <c r="L294" i="14"/>
  <c r="C294" i="14"/>
  <c r="AB293" i="14"/>
  <c r="AB292" i="14" s="1"/>
  <c r="AA293" i="14"/>
  <c r="Z293" i="14"/>
  <c r="Z292" i="14" s="1"/>
  <c r="Y293" i="14"/>
  <c r="Y292" i="14" s="1"/>
  <c r="X293" i="14"/>
  <c r="W293" i="14"/>
  <c r="V293" i="14"/>
  <c r="T293" i="14"/>
  <c r="T292" i="14" s="1"/>
  <c r="K293" i="14"/>
  <c r="F293" i="14"/>
  <c r="C293" i="14" s="1"/>
  <c r="AA292" i="14"/>
  <c r="X292" i="14"/>
  <c r="W292" i="14"/>
  <c r="V292" i="14"/>
  <c r="S292" i="14"/>
  <c r="R292" i="14"/>
  <c r="Q292" i="14"/>
  <c r="P292" i="14"/>
  <c r="O292" i="14"/>
  <c r="N292" i="14"/>
  <c r="M292" i="14"/>
  <c r="J292" i="14"/>
  <c r="I292" i="14"/>
  <c r="H292" i="14"/>
  <c r="G292" i="14"/>
  <c r="E292" i="14"/>
  <c r="D292" i="14"/>
  <c r="AC291" i="14"/>
  <c r="AB291" i="14"/>
  <c r="AA291" i="14"/>
  <c r="Z291" i="14"/>
  <c r="U291" i="14" s="1"/>
  <c r="Y291" i="14"/>
  <c r="X291" i="14"/>
  <c r="W291" i="14"/>
  <c r="V291" i="14"/>
  <c r="L291" i="14"/>
  <c r="C291" i="14"/>
  <c r="AC290" i="14"/>
  <c r="AB290" i="14"/>
  <c r="AA290" i="14"/>
  <c r="Z290" i="14"/>
  <c r="Y290" i="14"/>
  <c r="X290" i="14"/>
  <c r="W290" i="14"/>
  <c r="V290" i="14"/>
  <c r="U290" i="14" s="1"/>
  <c r="L290" i="14"/>
  <c r="C290" i="14"/>
  <c r="AC289" i="14"/>
  <c r="AB289" i="14"/>
  <c r="AA289" i="14"/>
  <c r="Z289" i="14"/>
  <c r="Y289" i="14"/>
  <c r="X289" i="14"/>
  <c r="W289" i="14"/>
  <c r="V289" i="14"/>
  <c r="L289" i="14"/>
  <c r="C289" i="14"/>
  <c r="AB288" i="14"/>
  <c r="AB287" i="14" s="1"/>
  <c r="AA288" i="14"/>
  <c r="AA287" i="14" s="1"/>
  <c r="Z288" i="14"/>
  <c r="Z287" i="14" s="1"/>
  <c r="Y288" i="14"/>
  <c r="W288" i="14"/>
  <c r="W287" i="14" s="1"/>
  <c r="V288" i="14"/>
  <c r="V287" i="14" s="1"/>
  <c r="T288" i="14"/>
  <c r="T287" i="14" s="1"/>
  <c r="O288" i="14"/>
  <c r="O287" i="14" s="1"/>
  <c r="K288" i="14"/>
  <c r="AC288" i="14" s="1"/>
  <c r="AC287" i="14" s="1"/>
  <c r="F288" i="14"/>
  <c r="C288" i="14"/>
  <c r="Y287" i="14"/>
  <c r="S287" i="14"/>
  <c r="R287" i="14"/>
  <c r="Q287" i="14"/>
  <c r="P287" i="14"/>
  <c r="N287" i="14"/>
  <c r="M287" i="14"/>
  <c r="K287" i="14"/>
  <c r="J287" i="14"/>
  <c r="I287" i="14"/>
  <c r="C287" i="14" s="1"/>
  <c r="H287" i="14"/>
  <c r="G287" i="14"/>
  <c r="F287" i="14"/>
  <c r="E287" i="14"/>
  <c r="D287" i="14"/>
  <c r="AB286" i="14"/>
  <c r="AA286" i="14"/>
  <c r="Z286" i="14"/>
  <c r="Y286" i="14"/>
  <c r="X286" i="14"/>
  <c r="W286" i="14"/>
  <c r="V286" i="14"/>
  <c r="T286" i="14"/>
  <c r="K286" i="14"/>
  <c r="C286" i="14"/>
  <c r="AB285" i="14"/>
  <c r="AA285" i="14"/>
  <c r="Z285" i="14"/>
  <c r="Y285" i="14"/>
  <c r="W285" i="14"/>
  <c r="V285" i="14"/>
  <c r="T285" i="14"/>
  <c r="O285" i="14"/>
  <c r="K285" i="14"/>
  <c r="G285" i="14"/>
  <c r="G284" i="14" s="1"/>
  <c r="F285" i="14"/>
  <c r="AB284" i="14"/>
  <c r="AA284" i="14"/>
  <c r="Z284" i="14"/>
  <c r="Y284" i="14"/>
  <c r="W284" i="14"/>
  <c r="V284" i="14"/>
  <c r="T284" i="14"/>
  <c r="S284" i="14"/>
  <c r="R284" i="14"/>
  <c r="Q284" i="14"/>
  <c r="P284" i="14"/>
  <c r="N284" i="14"/>
  <c r="M284" i="14"/>
  <c r="K284" i="14"/>
  <c r="J284" i="14"/>
  <c r="I284" i="14"/>
  <c r="H284" i="14"/>
  <c r="F284" i="14"/>
  <c r="E284" i="14"/>
  <c r="D284" i="14"/>
  <c r="C284" i="14"/>
  <c r="AC283" i="14"/>
  <c r="AB283" i="14"/>
  <c r="AA283" i="14"/>
  <c r="Z283" i="14"/>
  <c r="Y283" i="14"/>
  <c r="X283" i="14"/>
  <c r="W283" i="14"/>
  <c r="V283" i="14"/>
  <c r="U283" i="14" s="1"/>
  <c r="L283" i="14"/>
  <c r="C283" i="14"/>
  <c r="AB282" i="14"/>
  <c r="AB281" i="14" s="1"/>
  <c r="AA282" i="14"/>
  <c r="AA281" i="14" s="1"/>
  <c r="Z282" i="14"/>
  <c r="Y282" i="14"/>
  <c r="Y281" i="14" s="1"/>
  <c r="W282" i="14"/>
  <c r="V282" i="14"/>
  <c r="T282" i="14"/>
  <c r="T281" i="14" s="1"/>
  <c r="L282" i="14"/>
  <c r="K282" i="14"/>
  <c r="AC282" i="14" s="1"/>
  <c r="AC281" i="14" s="1"/>
  <c r="F282" i="14"/>
  <c r="Z281" i="14"/>
  <c r="W281" i="14"/>
  <c r="V281" i="14"/>
  <c r="S281" i="14"/>
  <c r="R281" i="14"/>
  <c r="Q281" i="14"/>
  <c r="P281" i="14"/>
  <c r="O281" i="14"/>
  <c r="N281" i="14"/>
  <c r="M281" i="14"/>
  <c r="J281" i="14"/>
  <c r="I281" i="14"/>
  <c r="H281" i="14"/>
  <c r="G281" i="14"/>
  <c r="E281" i="14"/>
  <c r="D281" i="14"/>
  <c r="AB280" i="14"/>
  <c r="AB279" i="14" s="1"/>
  <c r="AA280" i="14"/>
  <c r="AA279" i="14" s="1"/>
  <c r="Z280" i="14"/>
  <c r="Z279" i="14" s="1"/>
  <c r="Y280" i="14"/>
  <c r="Y279" i="14" s="1"/>
  <c r="X280" i="14"/>
  <c r="W280" i="14"/>
  <c r="V280" i="14"/>
  <c r="T280" i="14"/>
  <c r="T279" i="14" s="1"/>
  <c r="K280" i="14"/>
  <c r="C280" i="14" s="1"/>
  <c r="W279" i="14"/>
  <c r="V279" i="14"/>
  <c r="S279" i="14"/>
  <c r="R279" i="14"/>
  <c r="Q279" i="14"/>
  <c r="P279" i="14"/>
  <c r="O279" i="14"/>
  <c r="N279" i="14"/>
  <c r="M279" i="14"/>
  <c r="J279" i="14"/>
  <c r="I279" i="14"/>
  <c r="H279" i="14"/>
  <c r="G279" i="14"/>
  <c r="F279" i="14"/>
  <c r="E279" i="14"/>
  <c r="D279" i="14"/>
  <c r="AB278" i="14"/>
  <c r="AB277" i="14" s="1"/>
  <c r="AA278" i="14"/>
  <c r="AA277" i="14" s="1"/>
  <c r="Z278" i="14"/>
  <c r="Z277" i="14" s="1"/>
  <c r="Y278" i="14"/>
  <c r="Y277" i="14" s="1"/>
  <c r="X278" i="14"/>
  <c r="W278" i="14"/>
  <c r="V278" i="14"/>
  <c r="T278" i="14"/>
  <c r="T277" i="14" s="1"/>
  <c r="K278" i="14"/>
  <c r="W277" i="14"/>
  <c r="V277" i="14"/>
  <c r="S277" i="14"/>
  <c r="R277" i="14"/>
  <c r="Q277" i="14"/>
  <c r="P277" i="14"/>
  <c r="O277" i="14"/>
  <c r="N277" i="14"/>
  <c r="M277" i="14"/>
  <c r="J277" i="14"/>
  <c r="I277" i="14"/>
  <c r="H277" i="14"/>
  <c r="G277" i="14"/>
  <c r="F277" i="14"/>
  <c r="E277" i="14"/>
  <c r="D277" i="14"/>
  <c r="AC276" i="14"/>
  <c r="AB276" i="14"/>
  <c r="AA276" i="14"/>
  <c r="Z276" i="14"/>
  <c r="Z275" i="14" s="1"/>
  <c r="Y276" i="14"/>
  <c r="Y275" i="14" s="1"/>
  <c r="X276" i="14"/>
  <c r="W276" i="14"/>
  <c r="V276" i="14"/>
  <c r="L276" i="14"/>
  <c r="C276" i="14"/>
  <c r="AC275" i="14"/>
  <c r="AB275" i="14"/>
  <c r="AA275" i="14"/>
  <c r="W275" i="14"/>
  <c r="V275" i="14"/>
  <c r="T275" i="14"/>
  <c r="S275" i="14"/>
  <c r="R275" i="14"/>
  <c r="Q275" i="14"/>
  <c r="P275" i="14"/>
  <c r="O275" i="14"/>
  <c r="N275" i="14"/>
  <c r="M275" i="14"/>
  <c r="L275" i="14" s="1"/>
  <c r="K275" i="14"/>
  <c r="J275" i="14"/>
  <c r="I275" i="14"/>
  <c r="H275" i="14"/>
  <c r="G275" i="14"/>
  <c r="F275" i="14"/>
  <c r="E275" i="14"/>
  <c r="D275" i="14"/>
  <c r="C275" i="14" s="1"/>
  <c r="AB274" i="14"/>
  <c r="AA274" i="14"/>
  <c r="Z274" i="14"/>
  <c r="Z273" i="14" s="1"/>
  <c r="Y274" i="14"/>
  <c r="Y273" i="14" s="1"/>
  <c r="X274" i="14"/>
  <c r="X273" i="14" s="1"/>
  <c r="W274" i="14"/>
  <c r="W273" i="14" s="1"/>
  <c r="V274" i="14"/>
  <c r="T274" i="14"/>
  <c r="L274" i="14"/>
  <c r="K274" i="14"/>
  <c r="AC274" i="14" s="1"/>
  <c r="AC273" i="14"/>
  <c r="AB273" i="14"/>
  <c r="AA273" i="14"/>
  <c r="T273" i="14"/>
  <c r="S273" i="14"/>
  <c r="R273" i="14"/>
  <c r="Q273" i="14"/>
  <c r="P273" i="14"/>
  <c r="O273" i="14"/>
  <c r="N273" i="14"/>
  <c r="M273" i="14"/>
  <c r="L273" i="14" s="1"/>
  <c r="K273" i="14"/>
  <c r="J273" i="14"/>
  <c r="I273" i="14"/>
  <c r="H273" i="14"/>
  <c r="G273" i="14"/>
  <c r="F273" i="14"/>
  <c r="E273" i="14"/>
  <c r="D273" i="14"/>
  <c r="C273" i="14" s="1"/>
  <c r="AB272" i="14"/>
  <c r="AA272" i="14"/>
  <c r="Z272" i="14"/>
  <c r="Z271" i="14" s="1"/>
  <c r="Y272" i="14"/>
  <c r="Y271" i="14" s="1"/>
  <c r="X272" i="14"/>
  <c r="X271" i="14" s="1"/>
  <c r="W272" i="14"/>
  <c r="W271" i="14" s="1"/>
  <c r="V272" i="14"/>
  <c r="T272" i="14"/>
  <c r="L272" i="14"/>
  <c r="K272" i="14"/>
  <c r="AC272" i="14" s="1"/>
  <c r="AC271" i="14" s="1"/>
  <c r="AB271" i="14"/>
  <c r="AA271" i="14"/>
  <c r="T271" i="14"/>
  <c r="S271" i="14"/>
  <c r="R271" i="14"/>
  <c r="Q271" i="14"/>
  <c r="P271" i="14"/>
  <c r="O271" i="14"/>
  <c r="N271" i="14"/>
  <c r="M271" i="14"/>
  <c r="L271" i="14" s="1"/>
  <c r="K271" i="14"/>
  <c r="J271" i="14"/>
  <c r="I271" i="14"/>
  <c r="H271" i="14"/>
  <c r="G271" i="14"/>
  <c r="F271" i="14"/>
  <c r="E271" i="14"/>
  <c r="D271" i="14"/>
  <c r="C271" i="14" s="1"/>
  <c r="AB270" i="14"/>
  <c r="AA270" i="14"/>
  <c r="Z270" i="14"/>
  <c r="Z269" i="14" s="1"/>
  <c r="Y270" i="14"/>
  <c r="Y269" i="14" s="1"/>
  <c r="X270" i="14"/>
  <c r="X269" i="14" s="1"/>
  <c r="W270" i="14"/>
  <c r="W269" i="14" s="1"/>
  <c r="V270" i="14"/>
  <c r="T270" i="14"/>
  <c r="L270" i="14"/>
  <c r="K270" i="14"/>
  <c r="AC270" i="14" s="1"/>
  <c r="AC269" i="14"/>
  <c r="AB269" i="14"/>
  <c r="AA269" i="14"/>
  <c r="T269" i="14"/>
  <c r="S269" i="14"/>
  <c r="R269" i="14"/>
  <c r="Q269" i="14"/>
  <c r="P269" i="14"/>
  <c r="O269" i="14"/>
  <c r="N269" i="14"/>
  <c r="M269" i="14"/>
  <c r="L269" i="14" s="1"/>
  <c r="K269" i="14"/>
  <c r="J269" i="14"/>
  <c r="I269" i="14"/>
  <c r="H269" i="14"/>
  <c r="G269" i="14"/>
  <c r="F269" i="14"/>
  <c r="E269" i="14"/>
  <c r="D269" i="14"/>
  <c r="C269" i="14" s="1"/>
  <c r="AB268" i="14"/>
  <c r="AA268" i="14"/>
  <c r="Z268" i="14"/>
  <c r="Z267" i="14" s="1"/>
  <c r="Y268" i="14"/>
  <c r="Y267" i="14" s="1"/>
  <c r="X268" i="14"/>
  <c r="X267" i="14" s="1"/>
  <c r="W268" i="14"/>
  <c r="W267" i="14" s="1"/>
  <c r="V268" i="14"/>
  <c r="T268" i="14"/>
  <c r="L268" i="14"/>
  <c r="K268" i="14"/>
  <c r="AC268" i="14" s="1"/>
  <c r="AC267" i="14"/>
  <c r="AB267" i="14"/>
  <c r="AA267" i="14"/>
  <c r="T267" i="14"/>
  <c r="S267" i="14"/>
  <c r="R267" i="14"/>
  <c r="Q267" i="14"/>
  <c r="P267" i="14"/>
  <c r="O267" i="14"/>
  <c r="N267" i="14"/>
  <c r="M267" i="14"/>
  <c r="L267" i="14" s="1"/>
  <c r="K267" i="14"/>
  <c r="J267" i="14"/>
  <c r="I267" i="14"/>
  <c r="H267" i="14"/>
  <c r="G267" i="14"/>
  <c r="F267" i="14"/>
  <c r="E267" i="14"/>
  <c r="D267" i="14"/>
  <c r="C267" i="14" s="1"/>
  <c r="AC266" i="14"/>
  <c r="AB266" i="14"/>
  <c r="AA266" i="14"/>
  <c r="Z266" i="14"/>
  <c r="Y266" i="14"/>
  <c r="X266" i="14"/>
  <c r="W266" i="14"/>
  <c r="V266" i="14"/>
  <c r="L266" i="14"/>
  <c r="C266" i="14"/>
  <c r="AC265" i="14"/>
  <c r="AB265" i="14"/>
  <c r="AA265" i="14"/>
  <c r="Z265" i="14"/>
  <c r="U265" i="14" s="1"/>
  <c r="Y265" i="14"/>
  <c r="X265" i="14"/>
  <c r="W265" i="14"/>
  <c r="V265" i="14"/>
  <c r="L265" i="14"/>
  <c r="C265" i="14"/>
  <c r="AB264" i="14"/>
  <c r="AB263" i="14" s="1"/>
  <c r="AA264" i="14"/>
  <c r="Z264" i="14"/>
  <c r="Y264" i="14"/>
  <c r="X264" i="14"/>
  <c r="X263" i="14" s="1"/>
  <c r="W264" i="14"/>
  <c r="V264" i="14"/>
  <c r="T264" i="14"/>
  <c r="L264" i="14" s="1"/>
  <c r="Q264" i="14"/>
  <c r="O264" i="14"/>
  <c r="K264" i="14"/>
  <c r="F264" i="14"/>
  <c r="C264" i="14"/>
  <c r="AA263" i="14"/>
  <c r="Z263" i="14"/>
  <c r="Y263" i="14"/>
  <c r="W263" i="14"/>
  <c r="V263" i="14"/>
  <c r="S263" i="14"/>
  <c r="R263" i="14"/>
  <c r="Q263" i="14"/>
  <c r="P263" i="14"/>
  <c r="O263" i="14"/>
  <c r="N263" i="14"/>
  <c r="M263" i="14"/>
  <c r="J263" i="14"/>
  <c r="I263" i="14"/>
  <c r="H263" i="14"/>
  <c r="G263" i="14"/>
  <c r="F263" i="14"/>
  <c r="E263" i="14"/>
  <c r="D263" i="14"/>
  <c r="AC262" i="14"/>
  <c r="AB262" i="14"/>
  <c r="AA262" i="14"/>
  <c r="Z262" i="14"/>
  <c r="Y262" i="14"/>
  <c r="X262" i="14"/>
  <c r="W262" i="14"/>
  <c r="U262" i="14" s="1"/>
  <c r="V262" i="14"/>
  <c r="L262" i="14"/>
  <c r="C262" i="14"/>
  <c r="AB261" i="14"/>
  <c r="AA261" i="14"/>
  <c r="AA260" i="14" s="1"/>
  <c r="Z261" i="14"/>
  <c r="Z260" i="14" s="1"/>
  <c r="Y261" i="14"/>
  <c r="X261" i="14"/>
  <c r="W261" i="14"/>
  <c r="W260" i="14" s="1"/>
  <c r="V261" i="14"/>
  <c r="T261" i="14"/>
  <c r="L261" i="14" s="1"/>
  <c r="K261" i="14"/>
  <c r="F261" i="14"/>
  <c r="AB260" i="14"/>
  <c r="Y260" i="14"/>
  <c r="X260" i="14"/>
  <c r="T260" i="14"/>
  <c r="S260" i="14"/>
  <c r="R260" i="14"/>
  <c r="Q260" i="14"/>
  <c r="L260" i="14" s="1"/>
  <c r="P260" i="14"/>
  <c r="O260" i="14"/>
  <c r="N260" i="14"/>
  <c r="M260" i="14"/>
  <c r="J260" i="14"/>
  <c r="I260" i="14"/>
  <c r="H260" i="14"/>
  <c r="G260" i="14"/>
  <c r="F260" i="14"/>
  <c r="E260" i="14"/>
  <c r="D260" i="14"/>
  <c r="AC259" i="14"/>
  <c r="AB259" i="14"/>
  <c r="AA259" i="14"/>
  <c r="Z259" i="14"/>
  <c r="Y259" i="14"/>
  <c r="X259" i="14"/>
  <c r="W259" i="14"/>
  <c r="U259" i="14" s="1"/>
  <c r="V259" i="14"/>
  <c r="L259" i="14"/>
  <c r="C259" i="14"/>
  <c r="AB258" i="14"/>
  <c r="AA258" i="14"/>
  <c r="AA257" i="14" s="1"/>
  <c r="Z258" i="14"/>
  <c r="Z257" i="14" s="1"/>
  <c r="Y258" i="14"/>
  <c r="X258" i="14"/>
  <c r="X257" i="14" s="1"/>
  <c r="W258" i="14"/>
  <c r="W257" i="14" s="1"/>
  <c r="V258" i="14"/>
  <c r="T258" i="14"/>
  <c r="L258" i="14"/>
  <c r="K258" i="14"/>
  <c r="F258" i="14"/>
  <c r="C258" i="14"/>
  <c r="AB257" i="14"/>
  <c r="Y257" i="14"/>
  <c r="V257" i="14"/>
  <c r="T257" i="14"/>
  <c r="S257" i="14"/>
  <c r="R257" i="14"/>
  <c r="Q257" i="14"/>
  <c r="P257" i="14"/>
  <c r="O257" i="14"/>
  <c r="N257" i="14"/>
  <c r="M257" i="14"/>
  <c r="L257" i="14" s="1"/>
  <c r="J257" i="14"/>
  <c r="I257" i="14"/>
  <c r="H257" i="14"/>
  <c r="G257" i="14"/>
  <c r="F257" i="14"/>
  <c r="E257" i="14"/>
  <c r="D257" i="14"/>
  <c r="AC256" i="14"/>
  <c r="AB256" i="14"/>
  <c r="AA256" i="14"/>
  <c r="Z256" i="14"/>
  <c r="Y256" i="14"/>
  <c r="X256" i="14"/>
  <c r="W256" i="14"/>
  <c r="U256" i="14" s="1"/>
  <c r="V256" i="14"/>
  <c r="L256" i="14"/>
  <c r="C256" i="14"/>
  <c r="AC255" i="14"/>
  <c r="AB255" i="14"/>
  <c r="AA255" i="14"/>
  <c r="Z255" i="14"/>
  <c r="Y255" i="14"/>
  <c r="X255" i="14"/>
  <c r="W255" i="14"/>
  <c r="V255" i="14"/>
  <c r="L255" i="14"/>
  <c r="C255" i="14"/>
  <c r="AC254" i="14"/>
  <c r="AB254" i="14"/>
  <c r="AA254" i="14"/>
  <c r="Z254" i="14"/>
  <c r="Y254" i="14"/>
  <c r="X254" i="14"/>
  <c r="W254" i="14"/>
  <c r="V254" i="14"/>
  <c r="L254" i="14"/>
  <c r="C254" i="14"/>
  <c r="AC253" i="14"/>
  <c r="AB253" i="14"/>
  <c r="U253" i="14" s="1"/>
  <c r="AA253" i="14"/>
  <c r="Z253" i="14"/>
  <c r="Y253" i="14"/>
  <c r="X253" i="14"/>
  <c r="W253" i="14"/>
  <c r="V253" i="14"/>
  <c r="L253" i="14"/>
  <c r="C253" i="14"/>
  <c r="AB252" i="14"/>
  <c r="AA252" i="14"/>
  <c r="Y252" i="14"/>
  <c r="W252" i="14"/>
  <c r="W251" i="14" s="1"/>
  <c r="V252" i="14"/>
  <c r="T252" i="14"/>
  <c r="AC252" i="14" s="1"/>
  <c r="AC251" i="14" s="1"/>
  <c r="Q252" i="14"/>
  <c r="O252" i="14"/>
  <c r="K252" i="14"/>
  <c r="F252" i="14"/>
  <c r="AB251" i="14"/>
  <c r="AA251" i="14"/>
  <c r="Y251" i="14"/>
  <c r="V251" i="14"/>
  <c r="T251" i="14"/>
  <c r="S251" i="14"/>
  <c r="R251" i="14"/>
  <c r="P251" i="14"/>
  <c r="O251" i="14"/>
  <c r="N251" i="14"/>
  <c r="M251" i="14"/>
  <c r="K251" i="14"/>
  <c r="J251" i="14"/>
  <c r="I251" i="14"/>
  <c r="H251" i="14"/>
  <c r="G251" i="14"/>
  <c r="E251" i="14"/>
  <c r="D251" i="14"/>
  <c r="AC250" i="14"/>
  <c r="AB250" i="14"/>
  <c r="AA250" i="14"/>
  <c r="Z250" i="14"/>
  <c r="Y250" i="14"/>
  <c r="X250" i="14"/>
  <c r="W250" i="14"/>
  <c r="V250" i="14"/>
  <c r="U250" i="14" s="1"/>
  <c r="L250" i="14"/>
  <c r="C250" i="14"/>
  <c r="AC249" i="14"/>
  <c r="AB249" i="14"/>
  <c r="AA249" i="14"/>
  <c r="Z249" i="14"/>
  <c r="Y249" i="14"/>
  <c r="X249" i="14"/>
  <c r="W249" i="14"/>
  <c r="V249" i="14"/>
  <c r="U249" i="14"/>
  <c r="L249" i="14"/>
  <c r="C249" i="14"/>
  <c r="AC248" i="14"/>
  <c r="AB248" i="14"/>
  <c r="AA248" i="14"/>
  <c r="Z248" i="14"/>
  <c r="Y248" i="14"/>
  <c r="X248" i="14"/>
  <c r="X247" i="14" s="1"/>
  <c r="X246" i="14" s="1"/>
  <c r="W248" i="14"/>
  <c r="V248" i="14"/>
  <c r="U248" i="14" s="1"/>
  <c r="L248" i="14"/>
  <c r="C248" i="14"/>
  <c r="AB247" i="14"/>
  <c r="AB246" i="14" s="1"/>
  <c r="AA247" i="14"/>
  <c r="AA246" i="14" s="1"/>
  <c r="Z247" i="14"/>
  <c r="Y247" i="14"/>
  <c r="Y246" i="14" s="1"/>
  <c r="W247" i="14"/>
  <c r="V247" i="14"/>
  <c r="T247" i="14"/>
  <c r="T246" i="14" s="1"/>
  <c r="O247" i="14"/>
  <c r="K247" i="14"/>
  <c r="AC247" i="14" s="1"/>
  <c r="AC246" i="14" s="1"/>
  <c r="F247" i="14"/>
  <c r="Z246" i="14"/>
  <c r="W246" i="14"/>
  <c r="V246" i="14"/>
  <c r="S246" i="14"/>
  <c r="R246" i="14"/>
  <c r="Q246" i="14"/>
  <c r="P246" i="14"/>
  <c r="N246" i="14"/>
  <c r="M246" i="14"/>
  <c r="J246" i="14"/>
  <c r="I246" i="14"/>
  <c r="H246" i="14"/>
  <c r="G246" i="14"/>
  <c r="E246" i="14"/>
  <c r="D246" i="14"/>
  <c r="AC245" i="14"/>
  <c r="AB245" i="14"/>
  <c r="AA245" i="14"/>
  <c r="Z245" i="14"/>
  <c r="Y245" i="14"/>
  <c r="X245" i="14"/>
  <c r="W245" i="14"/>
  <c r="V245" i="14"/>
  <c r="U245" i="14"/>
  <c r="L245" i="14"/>
  <c r="C245" i="14"/>
  <c r="AC244" i="14"/>
  <c r="AB244" i="14"/>
  <c r="AA244" i="14"/>
  <c r="Z244" i="14"/>
  <c r="Y244" i="14"/>
  <c r="X244" i="14"/>
  <c r="U244" i="14" s="1"/>
  <c r="W244" i="14"/>
  <c r="V244" i="14"/>
  <c r="L244" i="14"/>
  <c r="C244" i="14"/>
  <c r="AC243" i="14"/>
  <c r="AB243" i="14"/>
  <c r="AA243" i="14"/>
  <c r="Z243" i="14"/>
  <c r="Y243" i="14"/>
  <c r="X243" i="14"/>
  <c r="W243" i="14"/>
  <c r="V243" i="14"/>
  <c r="L243" i="14"/>
  <c r="C243" i="14"/>
  <c r="AC242" i="14"/>
  <c r="AB242" i="14"/>
  <c r="AA242" i="14"/>
  <c r="Z242" i="14"/>
  <c r="Y242" i="14"/>
  <c r="X242" i="14"/>
  <c r="W242" i="14"/>
  <c r="V242" i="14"/>
  <c r="L242" i="14"/>
  <c r="C242" i="14"/>
  <c r="AC241" i="14"/>
  <c r="AB241" i="14"/>
  <c r="AA241" i="14"/>
  <c r="Z241" i="14"/>
  <c r="Y241" i="14"/>
  <c r="Y240" i="14" s="1"/>
  <c r="W241" i="14"/>
  <c r="V241" i="14"/>
  <c r="V240" i="14" s="1"/>
  <c r="T241" i="14"/>
  <c r="Q241" i="14"/>
  <c r="O241" i="14"/>
  <c r="L241" i="14" s="1"/>
  <c r="K241" i="14"/>
  <c r="K240" i="14" s="1"/>
  <c r="F241" i="14"/>
  <c r="AC240" i="14"/>
  <c r="AB240" i="14"/>
  <c r="AA240" i="14"/>
  <c r="Z240" i="14"/>
  <c r="W240" i="14"/>
  <c r="T240" i="14"/>
  <c r="S240" i="14"/>
  <c r="R240" i="14"/>
  <c r="Q240" i="14"/>
  <c r="P240" i="14"/>
  <c r="O240" i="14"/>
  <c r="N240" i="14"/>
  <c r="M240" i="14"/>
  <c r="L240" i="14" s="1"/>
  <c r="J240" i="14"/>
  <c r="I240" i="14"/>
  <c r="H240" i="14"/>
  <c r="G240" i="14"/>
  <c r="E240" i="14"/>
  <c r="D240" i="14"/>
  <c r="AC239" i="14"/>
  <c r="AB239" i="14"/>
  <c r="U239" i="14" s="1"/>
  <c r="AA239" i="14"/>
  <c r="Z239" i="14"/>
  <c r="Y239" i="14"/>
  <c r="X239" i="14"/>
  <c r="W239" i="14"/>
  <c r="V239" i="14"/>
  <c r="L239" i="14"/>
  <c r="C239" i="14"/>
  <c r="AC238" i="14"/>
  <c r="AB238" i="14"/>
  <c r="AA238" i="14"/>
  <c r="Z238" i="14"/>
  <c r="Y238" i="14"/>
  <c r="X238" i="14"/>
  <c r="W238" i="14"/>
  <c r="U238" i="14" s="1"/>
  <c r="V238" i="14"/>
  <c r="L238" i="14"/>
  <c r="C238" i="14"/>
  <c r="AC237" i="14"/>
  <c r="AB237" i="14"/>
  <c r="AA237" i="14"/>
  <c r="Z237" i="14"/>
  <c r="Y237" i="14"/>
  <c r="X237" i="14"/>
  <c r="W237" i="14"/>
  <c r="V237" i="14"/>
  <c r="L237" i="14"/>
  <c r="C237" i="14"/>
  <c r="AC236" i="14"/>
  <c r="AB236" i="14"/>
  <c r="AA236" i="14"/>
  <c r="Z236" i="14"/>
  <c r="Y236" i="14"/>
  <c r="X236" i="14"/>
  <c r="W236" i="14"/>
  <c r="V236" i="14"/>
  <c r="U236" i="14"/>
  <c r="L236" i="14"/>
  <c r="C236" i="14"/>
  <c r="AB235" i="14"/>
  <c r="AA235" i="14"/>
  <c r="Y235" i="14"/>
  <c r="Y234" i="14" s="1"/>
  <c r="X235" i="14"/>
  <c r="X234" i="14" s="1"/>
  <c r="W235" i="14"/>
  <c r="V235" i="14"/>
  <c r="T235" i="14"/>
  <c r="T234" i="14" s="1"/>
  <c r="Q235" i="14"/>
  <c r="Z235" i="14" s="1"/>
  <c r="Z234" i="14" s="1"/>
  <c r="O235" i="14"/>
  <c r="L235" i="14"/>
  <c r="K235" i="14"/>
  <c r="F235" i="14"/>
  <c r="C235" i="14"/>
  <c r="AB234" i="14"/>
  <c r="AA234" i="14"/>
  <c r="W234" i="14"/>
  <c r="S234" i="14"/>
  <c r="R234" i="14"/>
  <c r="Q234" i="14"/>
  <c r="P234" i="14"/>
  <c r="O234" i="14"/>
  <c r="N234" i="14"/>
  <c r="M234" i="14"/>
  <c r="J234" i="14"/>
  <c r="I234" i="14"/>
  <c r="H234" i="14"/>
  <c r="G234" i="14"/>
  <c r="F234" i="14"/>
  <c r="E234" i="14"/>
  <c r="D234" i="14"/>
  <c r="AC233" i="14"/>
  <c r="AB233" i="14"/>
  <c r="AA233" i="14"/>
  <c r="Z233" i="14"/>
  <c r="Y233" i="14"/>
  <c r="X233" i="14"/>
  <c r="W233" i="14"/>
  <c r="V233" i="14"/>
  <c r="L233" i="14"/>
  <c r="C233" i="14"/>
  <c r="AC232" i="14"/>
  <c r="AB232" i="14"/>
  <c r="AA232" i="14"/>
  <c r="Z232" i="14"/>
  <c r="Y232" i="14"/>
  <c r="X232" i="14"/>
  <c r="W232" i="14"/>
  <c r="V232" i="14"/>
  <c r="L232" i="14"/>
  <c r="C232" i="14"/>
  <c r="AC231" i="14"/>
  <c r="AB231" i="14"/>
  <c r="AA231" i="14"/>
  <c r="Z231" i="14"/>
  <c r="Y231" i="14"/>
  <c r="X231" i="14"/>
  <c r="W231" i="14"/>
  <c r="V231" i="14"/>
  <c r="U231" i="14"/>
  <c r="L231" i="14"/>
  <c r="C231" i="14"/>
  <c r="AB230" i="14"/>
  <c r="AA230" i="14"/>
  <c r="Z230" i="14"/>
  <c r="Y230" i="14"/>
  <c r="X230" i="14"/>
  <c r="W230" i="14"/>
  <c r="V230" i="14"/>
  <c r="T230" i="14"/>
  <c r="Q230" i="14"/>
  <c r="O230" i="14"/>
  <c r="O229" i="14" s="1"/>
  <c r="K230" i="14"/>
  <c r="F230" i="14"/>
  <c r="AB229" i="14"/>
  <c r="AA229" i="14"/>
  <c r="Z229" i="14"/>
  <c r="Y229" i="14"/>
  <c r="W229" i="14"/>
  <c r="V229" i="14"/>
  <c r="T229" i="14"/>
  <c r="S229" i="14"/>
  <c r="R229" i="14"/>
  <c r="Q229" i="14"/>
  <c r="P229" i="14"/>
  <c r="N229" i="14"/>
  <c r="M229" i="14"/>
  <c r="L229" i="14"/>
  <c r="J229" i="14"/>
  <c r="I229" i="14"/>
  <c r="H229" i="14"/>
  <c r="G229" i="14"/>
  <c r="F229" i="14"/>
  <c r="E229" i="14"/>
  <c r="D229" i="14"/>
  <c r="AC228" i="14"/>
  <c r="AB228" i="14"/>
  <c r="AA228" i="14"/>
  <c r="Z228" i="14"/>
  <c r="Y228" i="14"/>
  <c r="X228" i="14"/>
  <c r="W228" i="14"/>
  <c r="V228" i="14"/>
  <c r="U228" i="14"/>
  <c r="L228" i="14"/>
  <c r="C228" i="14"/>
  <c r="AC227" i="14"/>
  <c r="AB227" i="14"/>
  <c r="AA227" i="14"/>
  <c r="Z227" i="14"/>
  <c r="Y227" i="14"/>
  <c r="X227" i="14"/>
  <c r="W227" i="14"/>
  <c r="V227" i="14"/>
  <c r="L227" i="14"/>
  <c r="C227" i="14"/>
  <c r="AC226" i="14"/>
  <c r="AB226" i="14"/>
  <c r="AA226" i="14"/>
  <c r="Z226" i="14"/>
  <c r="Y226" i="14"/>
  <c r="X226" i="14"/>
  <c r="W226" i="14"/>
  <c r="V226" i="14"/>
  <c r="L226" i="14"/>
  <c r="C226" i="14"/>
  <c r="AC225" i="14"/>
  <c r="AB225" i="14"/>
  <c r="U225" i="14" s="1"/>
  <c r="AA225" i="14"/>
  <c r="Z225" i="14"/>
  <c r="Y225" i="14"/>
  <c r="X225" i="14"/>
  <c r="W225" i="14"/>
  <c r="V225" i="14"/>
  <c r="L225" i="14"/>
  <c r="C225" i="14"/>
  <c r="AB224" i="14"/>
  <c r="AA224" i="14"/>
  <c r="Y224" i="14"/>
  <c r="X224" i="14"/>
  <c r="X223" i="14" s="1"/>
  <c r="W224" i="14"/>
  <c r="V224" i="14"/>
  <c r="T224" i="14"/>
  <c r="Q224" i="14"/>
  <c r="Z224" i="14" s="1"/>
  <c r="Z223" i="14" s="1"/>
  <c r="O224" i="14"/>
  <c r="K224" i="14"/>
  <c r="F224" i="14"/>
  <c r="AB223" i="14"/>
  <c r="AA223" i="14"/>
  <c r="Y223" i="14"/>
  <c r="V223" i="14"/>
  <c r="S223" i="14"/>
  <c r="R223" i="14"/>
  <c r="Q223" i="14"/>
  <c r="P223" i="14"/>
  <c r="O223" i="14"/>
  <c r="N223" i="14"/>
  <c r="M223" i="14"/>
  <c r="K223" i="14"/>
  <c r="J223" i="14"/>
  <c r="I223" i="14"/>
  <c r="H223" i="14"/>
  <c r="G223" i="14"/>
  <c r="E223" i="14"/>
  <c r="D223" i="14"/>
  <c r="AC222" i="14"/>
  <c r="AB222" i="14"/>
  <c r="AA222" i="14"/>
  <c r="Z222" i="14"/>
  <c r="Y222" i="14"/>
  <c r="X222" i="14"/>
  <c r="W222" i="14"/>
  <c r="V222" i="14"/>
  <c r="L222" i="14"/>
  <c r="C222" i="14"/>
  <c r="AC221" i="14"/>
  <c r="AB221" i="14"/>
  <c r="AA221" i="14"/>
  <c r="Z221" i="14"/>
  <c r="Y221" i="14"/>
  <c r="X221" i="14"/>
  <c r="W221" i="14"/>
  <c r="V221" i="14"/>
  <c r="U221" i="14" s="1"/>
  <c r="L221" i="14"/>
  <c r="C221" i="14"/>
  <c r="AC220" i="14"/>
  <c r="AB220" i="14"/>
  <c r="AA220" i="14"/>
  <c r="Z220" i="14"/>
  <c r="Y220" i="14"/>
  <c r="X220" i="14"/>
  <c r="W220" i="14"/>
  <c r="V220" i="14"/>
  <c r="L220" i="14"/>
  <c r="C220" i="14"/>
  <c r="AC219" i="14"/>
  <c r="AB219" i="14"/>
  <c r="AA219" i="14"/>
  <c r="U219" i="14" s="1"/>
  <c r="Z219" i="14"/>
  <c r="Y219" i="14"/>
  <c r="X219" i="14"/>
  <c r="W219" i="14"/>
  <c r="V219" i="14"/>
  <c r="L219" i="14"/>
  <c r="C219" i="14"/>
  <c r="AC218" i="14"/>
  <c r="AB218" i="14"/>
  <c r="AA218" i="14"/>
  <c r="Z218" i="14"/>
  <c r="Y218" i="14"/>
  <c r="X218" i="14"/>
  <c r="W218" i="14"/>
  <c r="V218" i="14"/>
  <c r="U218" i="14" s="1"/>
  <c r="L218" i="14"/>
  <c r="C218" i="14"/>
  <c r="AB217" i="14"/>
  <c r="AA217" i="14"/>
  <c r="AA216" i="14" s="1"/>
  <c r="Z217" i="14"/>
  <c r="Z216" i="14" s="1"/>
  <c r="Y217" i="14"/>
  <c r="Y216" i="14" s="1"/>
  <c r="W217" i="14"/>
  <c r="W216" i="14" s="1"/>
  <c r="V217" i="14"/>
  <c r="T217" i="14"/>
  <c r="O217" i="14"/>
  <c r="L217" i="14" s="1"/>
  <c r="K217" i="14"/>
  <c r="AC217" i="14" s="1"/>
  <c r="F217" i="14"/>
  <c r="X217" i="14" s="1"/>
  <c r="X216" i="14" s="1"/>
  <c r="C217" i="14"/>
  <c r="AC216" i="14"/>
  <c r="AB216" i="14"/>
  <c r="V216" i="14"/>
  <c r="T216" i="14"/>
  <c r="S216" i="14"/>
  <c r="R216" i="14"/>
  <c r="Q216" i="14"/>
  <c r="P216" i="14"/>
  <c r="N216" i="14"/>
  <c r="M216" i="14"/>
  <c r="K216" i="14"/>
  <c r="J216" i="14"/>
  <c r="I216" i="14"/>
  <c r="H216" i="14"/>
  <c r="G216" i="14"/>
  <c r="F216" i="14"/>
  <c r="C216" i="14" s="1"/>
  <c r="E216" i="14"/>
  <c r="D216" i="14"/>
  <c r="AC215" i="14"/>
  <c r="AB215" i="14"/>
  <c r="AA215" i="14"/>
  <c r="Z215" i="14"/>
  <c r="Y215" i="14"/>
  <c r="X215" i="14"/>
  <c r="W215" i="14"/>
  <c r="V215" i="14"/>
  <c r="L215" i="14"/>
  <c r="C215" i="14"/>
  <c r="AC214" i="14"/>
  <c r="AB214" i="14"/>
  <c r="AA214" i="14"/>
  <c r="Z214" i="14"/>
  <c r="Y214" i="14"/>
  <c r="X214" i="14"/>
  <c r="W214" i="14"/>
  <c r="V214" i="14"/>
  <c r="L214" i="14"/>
  <c r="C214" i="14"/>
  <c r="AC213" i="14"/>
  <c r="AB213" i="14"/>
  <c r="AA213" i="14"/>
  <c r="Z213" i="14"/>
  <c r="Y213" i="14"/>
  <c r="X213" i="14"/>
  <c r="W213" i="14"/>
  <c r="V213" i="14"/>
  <c r="U213" i="14" s="1"/>
  <c r="L213" i="14"/>
  <c r="C213" i="14"/>
  <c r="AB212" i="14"/>
  <c r="AA212" i="14"/>
  <c r="Z212" i="14"/>
  <c r="Z211" i="14" s="1"/>
  <c r="Y212" i="14"/>
  <c r="Y211" i="14" s="1"/>
  <c r="X212" i="14"/>
  <c r="X211" i="14" s="1"/>
  <c r="W212" i="14"/>
  <c r="V212" i="14"/>
  <c r="T212" i="14"/>
  <c r="O212" i="14"/>
  <c r="L212" i="14"/>
  <c r="K212" i="14"/>
  <c r="F212" i="14"/>
  <c r="F211" i="14" s="1"/>
  <c r="C212" i="14"/>
  <c r="AB211" i="14"/>
  <c r="AA211" i="14"/>
  <c r="V211" i="14"/>
  <c r="T211" i="14"/>
  <c r="S211" i="14"/>
  <c r="R211" i="14"/>
  <c r="Q211" i="14"/>
  <c r="P211" i="14"/>
  <c r="O211" i="14"/>
  <c r="N211" i="14"/>
  <c r="M211" i="14"/>
  <c r="J211" i="14"/>
  <c r="I211" i="14"/>
  <c r="H211" i="14"/>
  <c r="G211" i="14"/>
  <c r="E211" i="14"/>
  <c r="D211" i="14"/>
  <c r="AC210" i="14"/>
  <c r="AB210" i="14"/>
  <c r="AA210" i="14"/>
  <c r="Z210" i="14"/>
  <c r="Y210" i="14"/>
  <c r="X210" i="14"/>
  <c r="W210" i="14"/>
  <c r="V210" i="14"/>
  <c r="L210" i="14"/>
  <c r="C210" i="14"/>
  <c r="AC209" i="14"/>
  <c r="AB209" i="14"/>
  <c r="AA209" i="14"/>
  <c r="Z209" i="14"/>
  <c r="Y209" i="14"/>
  <c r="X209" i="14"/>
  <c r="W209" i="14"/>
  <c r="V209" i="14"/>
  <c r="U209" i="14"/>
  <c r="L209" i="14"/>
  <c r="C209" i="14"/>
  <c r="AC208" i="14"/>
  <c r="AB208" i="14"/>
  <c r="AA208" i="14"/>
  <c r="Z208" i="14"/>
  <c r="Y208" i="14"/>
  <c r="X208" i="14"/>
  <c r="W208" i="14"/>
  <c r="V208" i="14"/>
  <c r="L208" i="14"/>
  <c r="C208" i="14"/>
  <c r="AC207" i="14"/>
  <c r="AB207" i="14"/>
  <c r="AA207" i="14"/>
  <c r="Z207" i="14"/>
  <c r="U207" i="14" s="1"/>
  <c r="Y207" i="14"/>
  <c r="X207" i="14"/>
  <c r="W207" i="14"/>
  <c r="V207" i="14"/>
  <c r="L207" i="14"/>
  <c r="C207" i="14"/>
  <c r="AC206" i="14"/>
  <c r="AB206" i="14"/>
  <c r="AA206" i="14"/>
  <c r="Z206" i="14"/>
  <c r="Y206" i="14"/>
  <c r="X206" i="14"/>
  <c r="W206" i="14"/>
  <c r="V206" i="14"/>
  <c r="U206" i="14"/>
  <c r="L206" i="14"/>
  <c r="C206" i="14"/>
  <c r="AC205" i="14"/>
  <c r="AB205" i="14"/>
  <c r="AA205" i="14"/>
  <c r="Z205" i="14"/>
  <c r="Y205" i="14"/>
  <c r="X205" i="14"/>
  <c r="W205" i="14"/>
  <c r="V205" i="14"/>
  <c r="L205" i="14"/>
  <c r="C205" i="14"/>
  <c r="AB204" i="14"/>
  <c r="AA204" i="14"/>
  <c r="Y204" i="14"/>
  <c r="Y203" i="14" s="1"/>
  <c r="W204" i="14"/>
  <c r="V204" i="14"/>
  <c r="T204" i="14"/>
  <c r="AC204" i="14" s="1"/>
  <c r="AC203" i="14" s="1"/>
  <c r="Q204" i="14"/>
  <c r="K204" i="14"/>
  <c r="F204" i="14"/>
  <c r="X204" i="14" s="1"/>
  <c r="X203" i="14" s="1"/>
  <c r="AB203" i="14"/>
  <c r="AA203" i="14"/>
  <c r="W203" i="14"/>
  <c r="T203" i="14"/>
  <c r="S203" i="14"/>
  <c r="R203" i="14"/>
  <c r="P203" i="14"/>
  <c r="O203" i="14"/>
  <c r="N203" i="14"/>
  <c r="M203" i="14"/>
  <c r="K203" i="14"/>
  <c r="J203" i="14"/>
  <c r="I203" i="14"/>
  <c r="H203" i="14"/>
  <c r="G203" i="14"/>
  <c r="E203" i="14"/>
  <c r="D203" i="14"/>
  <c r="AC202" i="14"/>
  <c r="AB202" i="14"/>
  <c r="AA202" i="14"/>
  <c r="Z202" i="14"/>
  <c r="U202" i="14" s="1"/>
  <c r="Y202" i="14"/>
  <c r="X202" i="14"/>
  <c r="W202" i="14"/>
  <c r="V202" i="14"/>
  <c r="L202" i="14"/>
  <c r="C202" i="14"/>
  <c r="AC201" i="14"/>
  <c r="AB201" i="14"/>
  <c r="AA201" i="14"/>
  <c r="Z201" i="14"/>
  <c r="Y201" i="14"/>
  <c r="X201" i="14"/>
  <c r="W201" i="14"/>
  <c r="V201" i="14"/>
  <c r="U201" i="14"/>
  <c r="L201" i="14"/>
  <c r="C201" i="14"/>
  <c r="AC200" i="14"/>
  <c r="AB200" i="14"/>
  <c r="AA200" i="14"/>
  <c r="Z200" i="14"/>
  <c r="Y200" i="14"/>
  <c r="X200" i="14"/>
  <c r="W200" i="14"/>
  <c r="V200" i="14"/>
  <c r="L200" i="14"/>
  <c r="C200" i="14"/>
  <c r="AC199" i="14"/>
  <c r="AB199" i="14"/>
  <c r="AA199" i="14"/>
  <c r="Z199" i="14"/>
  <c r="Y199" i="14"/>
  <c r="X199" i="14"/>
  <c r="W199" i="14"/>
  <c r="V199" i="14"/>
  <c r="L199" i="14"/>
  <c r="C199" i="14"/>
  <c r="AB198" i="14"/>
  <c r="AB197" i="14" s="1"/>
  <c r="AA198" i="14"/>
  <c r="Z198" i="14"/>
  <c r="Z197" i="14" s="1"/>
  <c r="Y198" i="14"/>
  <c r="W198" i="14"/>
  <c r="W197" i="14" s="1"/>
  <c r="V198" i="14"/>
  <c r="T198" i="14"/>
  <c r="T197" i="14" s="1"/>
  <c r="Q198" i="14"/>
  <c r="Q197" i="14" s="1"/>
  <c r="L198" i="14"/>
  <c r="K198" i="14"/>
  <c r="F198" i="14"/>
  <c r="X198" i="14" s="1"/>
  <c r="X197" i="14" s="1"/>
  <c r="C198" i="14"/>
  <c r="AA197" i="14"/>
  <c r="Y197" i="14"/>
  <c r="S197" i="14"/>
  <c r="R197" i="14"/>
  <c r="P197" i="14"/>
  <c r="O197" i="14"/>
  <c r="N197" i="14"/>
  <c r="M197" i="14"/>
  <c r="K197" i="14"/>
  <c r="J197" i="14"/>
  <c r="I197" i="14"/>
  <c r="H197" i="14"/>
  <c r="G197" i="14"/>
  <c r="F197" i="14"/>
  <c r="E197" i="14"/>
  <c r="D197" i="14"/>
  <c r="C197" i="14"/>
  <c r="AC196" i="14"/>
  <c r="AB196" i="14"/>
  <c r="AA196" i="14"/>
  <c r="Z196" i="14"/>
  <c r="Y196" i="14"/>
  <c r="X196" i="14"/>
  <c r="W196" i="14"/>
  <c r="V196" i="14"/>
  <c r="U196" i="14" s="1"/>
  <c r="L196" i="14"/>
  <c r="C196" i="14"/>
  <c r="AC195" i="14"/>
  <c r="AB195" i="14"/>
  <c r="AA195" i="14"/>
  <c r="Z195" i="14"/>
  <c r="Y195" i="14"/>
  <c r="X195" i="14"/>
  <c r="W195" i="14"/>
  <c r="V195" i="14"/>
  <c r="U195" i="14" s="1"/>
  <c r="L195" i="14"/>
  <c r="C195" i="14"/>
  <c r="AC194" i="14"/>
  <c r="AB194" i="14"/>
  <c r="AA194" i="14"/>
  <c r="Z194" i="14"/>
  <c r="Y194" i="14"/>
  <c r="X194" i="14"/>
  <c r="W194" i="14"/>
  <c r="V194" i="14"/>
  <c r="L194" i="14"/>
  <c r="C194" i="14"/>
  <c r="AC193" i="14"/>
  <c r="AB193" i="14"/>
  <c r="AA193" i="14"/>
  <c r="Z193" i="14"/>
  <c r="Y193" i="14"/>
  <c r="X193" i="14"/>
  <c r="W193" i="14"/>
  <c r="U193" i="14" s="1"/>
  <c r="V193" i="14"/>
  <c r="L193" i="14"/>
  <c r="C193" i="14"/>
  <c r="AC192" i="14"/>
  <c r="AC191" i="14" s="1"/>
  <c r="AB192" i="14"/>
  <c r="AA192" i="14"/>
  <c r="Z192" i="14"/>
  <c r="Z191" i="14" s="1"/>
  <c r="Y192" i="14"/>
  <c r="W192" i="14"/>
  <c r="V192" i="14"/>
  <c r="T192" i="14"/>
  <c r="Q192" i="14"/>
  <c r="O192" i="14"/>
  <c r="X192" i="14" s="1"/>
  <c r="X191" i="14" s="1"/>
  <c r="K192" i="14"/>
  <c r="K191" i="14" s="1"/>
  <c r="F192" i="14"/>
  <c r="AB191" i="14"/>
  <c r="AA191" i="14"/>
  <c r="Y191" i="14"/>
  <c r="W191" i="14"/>
  <c r="V191" i="14"/>
  <c r="T191" i="14"/>
  <c r="S191" i="14"/>
  <c r="R191" i="14"/>
  <c r="Q191" i="14"/>
  <c r="P191" i="14"/>
  <c r="N191" i="14"/>
  <c r="M191" i="14"/>
  <c r="J191" i="14"/>
  <c r="I191" i="14"/>
  <c r="H191" i="14"/>
  <c r="G191" i="14"/>
  <c r="F191" i="14"/>
  <c r="E191" i="14"/>
  <c r="D191" i="14"/>
  <c r="AC190" i="14"/>
  <c r="AB190" i="14"/>
  <c r="AA190" i="14"/>
  <c r="U190" i="14" s="1"/>
  <c r="Z190" i="14"/>
  <c r="Y190" i="14"/>
  <c r="X190" i="14"/>
  <c r="W190" i="14"/>
  <c r="V190" i="14"/>
  <c r="L190" i="14"/>
  <c r="C190" i="14"/>
  <c r="AC189" i="14"/>
  <c r="AB189" i="14"/>
  <c r="AA189" i="14"/>
  <c r="Z189" i="14"/>
  <c r="Y189" i="14"/>
  <c r="X189" i="14"/>
  <c r="W189" i="14"/>
  <c r="V189" i="14"/>
  <c r="L189" i="14"/>
  <c r="C189" i="14"/>
  <c r="AC188" i="14"/>
  <c r="AB188" i="14"/>
  <c r="AA188" i="14"/>
  <c r="Z188" i="14"/>
  <c r="Y188" i="14"/>
  <c r="X188" i="14"/>
  <c r="W188" i="14"/>
  <c r="V188" i="14"/>
  <c r="L188" i="14"/>
  <c r="C188" i="14"/>
  <c r="AC187" i="14"/>
  <c r="AB187" i="14"/>
  <c r="AA187" i="14"/>
  <c r="Z187" i="14"/>
  <c r="Y187" i="14"/>
  <c r="X187" i="14"/>
  <c r="W187" i="14"/>
  <c r="V187" i="14"/>
  <c r="U187" i="14" s="1"/>
  <c r="L187" i="14"/>
  <c r="C187" i="14"/>
  <c r="AC186" i="14"/>
  <c r="AB186" i="14"/>
  <c r="AA186" i="14"/>
  <c r="Z186" i="14"/>
  <c r="Y186" i="14"/>
  <c r="X186" i="14"/>
  <c r="W186" i="14"/>
  <c r="V186" i="14"/>
  <c r="U186" i="14"/>
  <c r="L186" i="14"/>
  <c r="C186" i="14"/>
  <c r="AB185" i="14"/>
  <c r="AB184" i="14" s="1"/>
  <c r="AA185" i="14"/>
  <c r="AA184" i="14" s="1"/>
  <c r="Z185" i="14"/>
  <c r="Y185" i="14"/>
  <c r="Y184" i="14" s="1"/>
  <c r="W185" i="14"/>
  <c r="W184" i="14" s="1"/>
  <c r="V185" i="14"/>
  <c r="T185" i="14"/>
  <c r="Q185" i="14"/>
  <c r="O185" i="14"/>
  <c r="O184" i="14" s="1"/>
  <c r="L185" i="14"/>
  <c r="K185" i="14"/>
  <c r="F185" i="14"/>
  <c r="X185" i="14" s="1"/>
  <c r="X184" i="14" s="1"/>
  <c r="C185" i="14"/>
  <c r="Z184" i="14"/>
  <c r="T184" i="14"/>
  <c r="S184" i="14"/>
  <c r="R184" i="14"/>
  <c r="Q184" i="14"/>
  <c r="P184" i="14"/>
  <c r="N184" i="14"/>
  <c r="M184" i="14"/>
  <c r="J184" i="14"/>
  <c r="I184" i="14"/>
  <c r="H184" i="14"/>
  <c r="G184" i="14"/>
  <c r="F184" i="14"/>
  <c r="E184" i="14"/>
  <c r="D184" i="14"/>
  <c r="AC183" i="14"/>
  <c r="AB183" i="14"/>
  <c r="AA183" i="14"/>
  <c r="Z183" i="14"/>
  <c r="Y183" i="14"/>
  <c r="X183" i="14"/>
  <c r="W183" i="14"/>
  <c r="V183" i="14"/>
  <c r="L183" i="14"/>
  <c r="C183" i="14"/>
  <c r="AC182" i="14"/>
  <c r="AB182" i="14"/>
  <c r="U182" i="14" s="1"/>
  <c r="AA182" i="14"/>
  <c r="Z182" i="14"/>
  <c r="Y182" i="14"/>
  <c r="X182" i="14"/>
  <c r="W182" i="14"/>
  <c r="V182" i="14"/>
  <c r="L182" i="14"/>
  <c r="C182" i="14"/>
  <c r="AC181" i="14"/>
  <c r="AB181" i="14"/>
  <c r="AA181" i="14"/>
  <c r="Z181" i="14"/>
  <c r="Y181" i="14"/>
  <c r="X181" i="14"/>
  <c r="W181" i="14"/>
  <c r="U181" i="14" s="1"/>
  <c r="V181" i="14"/>
  <c r="L181" i="14"/>
  <c r="C181" i="14"/>
  <c r="AC180" i="14"/>
  <c r="AB180" i="14"/>
  <c r="AA180" i="14"/>
  <c r="Z180" i="14"/>
  <c r="U180" i="14" s="1"/>
  <c r="Y180" i="14"/>
  <c r="X180" i="14"/>
  <c r="W180" i="14"/>
  <c r="V180" i="14"/>
  <c r="L180" i="14"/>
  <c r="C180" i="14"/>
  <c r="AC179" i="14"/>
  <c r="AB179" i="14"/>
  <c r="AA179" i="14"/>
  <c r="Z179" i="14"/>
  <c r="Y179" i="14"/>
  <c r="X179" i="14"/>
  <c r="W179" i="14"/>
  <c r="V179" i="14"/>
  <c r="U179" i="14"/>
  <c r="L179" i="14"/>
  <c r="C179" i="14"/>
  <c r="AB178" i="14"/>
  <c r="AA178" i="14"/>
  <c r="AA177" i="14" s="1"/>
  <c r="Z178" i="14"/>
  <c r="Z177" i="14" s="1"/>
  <c r="Y178" i="14"/>
  <c r="X178" i="14"/>
  <c r="X177" i="14" s="1"/>
  <c r="W178" i="14"/>
  <c r="V178" i="14"/>
  <c r="T178" i="14"/>
  <c r="Q178" i="14"/>
  <c r="O178" i="14"/>
  <c r="O177" i="14" s="1"/>
  <c r="L178" i="14"/>
  <c r="K178" i="14"/>
  <c r="F178" i="14"/>
  <c r="C178" i="14"/>
  <c r="AB177" i="14"/>
  <c r="Y177" i="14"/>
  <c r="W177" i="14"/>
  <c r="T177" i="14"/>
  <c r="S177" i="14"/>
  <c r="R177" i="14"/>
  <c r="Q177" i="14"/>
  <c r="P177" i="14"/>
  <c r="N177" i="14"/>
  <c r="M177" i="14"/>
  <c r="J177" i="14"/>
  <c r="I177" i="14"/>
  <c r="H177" i="14"/>
  <c r="G177" i="14"/>
  <c r="F177" i="14"/>
  <c r="E177" i="14"/>
  <c r="D177" i="14"/>
  <c r="AC176" i="14"/>
  <c r="AB176" i="14"/>
  <c r="AA176" i="14"/>
  <c r="U176" i="14" s="1"/>
  <c r="Z176" i="14"/>
  <c r="Y176" i="14"/>
  <c r="X176" i="14"/>
  <c r="W176" i="14"/>
  <c r="V176" i="14"/>
  <c r="L176" i="14"/>
  <c r="C176" i="14"/>
  <c r="AB175" i="14"/>
  <c r="AB174" i="14" s="1"/>
  <c r="AA175" i="14"/>
  <c r="Y175" i="14"/>
  <c r="W175" i="14"/>
  <c r="V175" i="14"/>
  <c r="T175" i="14"/>
  <c r="T174" i="14" s="1"/>
  <c r="Q175" i="14"/>
  <c r="K175" i="14"/>
  <c r="F175" i="14"/>
  <c r="F174" i="14" s="1"/>
  <c r="AA174" i="14"/>
  <c r="Y174" i="14"/>
  <c r="W174" i="14"/>
  <c r="S174" i="14"/>
  <c r="R174" i="14"/>
  <c r="P174" i="14"/>
  <c r="O174" i="14"/>
  <c r="N174" i="14"/>
  <c r="M174" i="14"/>
  <c r="J174" i="14"/>
  <c r="I174" i="14"/>
  <c r="H174" i="14"/>
  <c r="G174" i="14"/>
  <c r="E174" i="14"/>
  <c r="D174" i="14"/>
  <c r="AC173" i="14"/>
  <c r="AB173" i="14"/>
  <c r="AA173" i="14"/>
  <c r="Z173" i="14"/>
  <c r="U173" i="14" s="1"/>
  <c r="Y173" i="14"/>
  <c r="X173" i="14"/>
  <c r="W173" i="14"/>
  <c r="V173" i="14"/>
  <c r="L173" i="14"/>
  <c r="C173" i="14"/>
  <c r="AC172" i="14"/>
  <c r="AB172" i="14"/>
  <c r="AA172" i="14"/>
  <c r="Z172" i="14"/>
  <c r="Y172" i="14"/>
  <c r="X172" i="14"/>
  <c r="W172" i="14"/>
  <c r="V172" i="14"/>
  <c r="U172" i="14"/>
  <c r="L172" i="14"/>
  <c r="C172" i="14"/>
  <c r="AC171" i="14"/>
  <c r="AB171" i="14"/>
  <c r="AA171" i="14"/>
  <c r="Z171" i="14"/>
  <c r="Y171" i="14"/>
  <c r="X171" i="14"/>
  <c r="W171" i="14"/>
  <c r="V171" i="14"/>
  <c r="L171" i="14"/>
  <c r="C171" i="14"/>
  <c r="AC170" i="14"/>
  <c r="AB170" i="14"/>
  <c r="AA170" i="14"/>
  <c r="Z170" i="14"/>
  <c r="U170" i="14" s="1"/>
  <c r="Y170" i="14"/>
  <c r="X170" i="14"/>
  <c r="W170" i="14"/>
  <c r="V170" i="14"/>
  <c r="L170" i="14"/>
  <c r="C170" i="14"/>
  <c r="AC169" i="14"/>
  <c r="AB169" i="14"/>
  <c r="AA169" i="14"/>
  <c r="Z169" i="14"/>
  <c r="Y169" i="14"/>
  <c r="X169" i="14"/>
  <c r="W169" i="14"/>
  <c r="V169" i="14"/>
  <c r="U169" i="14"/>
  <c r="L169" i="14"/>
  <c r="C169" i="14"/>
  <c r="AC168" i="14"/>
  <c r="AB168" i="14"/>
  <c r="AA168" i="14"/>
  <c r="Z168" i="14"/>
  <c r="Y168" i="14"/>
  <c r="X168" i="14"/>
  <c r="U168" i="14" s="1"/>
  <c r="W168" i="14"/>
  <c r="V168" i="14"/>
  <c r="L168" i="14"/>
  <c r="C168" i="14"/>
  <c r="AB167" i="14"/>
  <c r="AB166" i="14" s="1"/>
  <c r="AA167" i="14"/>
  <c r="AA166" i="14" s="1"/>
  <c r="Y167" i="14"/>
  <c r="W167" i="14"/>
  <c r="W166" i="14" s="1"/>
  <c r="V167" i="14"/>
  <c r="V166" i="14" s="1"/>
  <c r="T167" i="14"/>
  <c r="Q167" i="14"/>
  <c r="O167" i="14"/>
  <c r="K167" i="14"/>
  <c r="C167" i="14" s="1"/>
  <c r="F167" i="14"/>
  <c r="X167" i="14" s="1"/>
  <c r="X166" i="14" s="1"/>
  <c r="Y166" i="14"/>
  <c r="T166" i="14"/>
  <c r="S166" i="14"/>
  <c r="R166" i="14"/>
  <c r="P166" i="14"/>
  <c r="O166" i="14"/>
  <c r="N166" i="14"/>
  <c r="M166" i="14"/>
  <c r="K166" i="14"/>
  <c r="C166" i="14" s="1"/>
  <c r="J166" i="14"/>
  <c r="I166" i="14"/>
  <c r="H166" i="14"/>
  <c r="G166" i="14"/>
  <c r="F166" i="14"/>
  <c r="E166" i="14"/>
  <c r="D166" i="14"/>
  <c r="AC165" i="14"/>
  <c r="AB165" i="14"/>
  <c r="AA165" i="14"/>
  <c r="Z165" i="14"/>
  <c r="Y165" i="14"/>
  <c r="X165" i="14"/>
  <c r="W165" i="14"/>
  <c r="V165" i="14"/>
  <c r="U165" i="14" s="1"/>
  <c r="L165" i="14"/>
  <c r="C165" i="14"/>
  <c r="AC164" i="14"/>
  <c r="AB164" i="14"/>
  <c r="AA164" i="14"/>
  <c r="Z164" i="14"/>
  <c r="Y164" i="14"/>
  <c r="X164" i="14"/>
  <c r="U164" i="14" s="1"/>
  <c r="W164" i="14"/>
  <c r="V164" i="14"/>
  <c r="L164" i="14"/>
  <c r="C164" i="14"/>
  <c r="AB163" i="14"/>
  <c r="AB162" i="14" s="1"/>
  <c r="AA163" i="14"/>
  <c r="AA162" i="14" s="1"/>
  <c r="Y163" i="14"/>
  <c r="Y162" i="14" s="1"/>
  <c r="W163" i="14"/>
  <c r="V163" i="14"/>
  <c r="T163" i="14"/>
  <c r="T162" i="14" s="1"/>
  <c r="Q163" i="14"/>
  <c r="K163" i="14"/>
  <c r="AC163" i="14" s="1"/>
  <c r="F163" i="14"/>
  <c r="AC162" i="14"/>
  <c r="W162" i="14"/>
  <c r="V162" i="14"/>
  <c r="S162" i="14"/>
  <c r="R162" i="14"/>
  <c r="P162" i="14"/>
  <c r="O162" i="14"/>
  <c r="N162" i="14"/>
  <c r="M162" i="14"/>
  <c r="J162" i="14"/>
  <c r="I162" i="14"/>
  <c r="H162" i="14"/>
  <c r="G162" i="14"/>
  <c r="E162" i="14"/>
  <c r="D162" i="14"/>
  <c r="AC161" i="14"/>
  <c r="AB161" i="14"/>
  <c r="AA161" i="14"/>
  <c r="Z161" i="14"/>
  <c r="Y161" i="14"/>
  <c r="X161" i="14"/>
  <c r="W161" i="14"/>
  <c r="V161" i="14"/>
  <c r="L161" i="14"/>
  <c r="C161" i="14"/>
  <c r="AC160" i="14"/>
  <c r="AB160" i="14"/>
  <c r="AA160" i="14"/>
  <c r="Z160" i="14"/>
  <c r="Y160" i="14"/>
  <c r="X160" i="14"/>
  <c r="W160" i="14"/>
  <c r="V160" i="14"/>
  <c r="U160" i="14"/>
  <c r="L160" i="14"/>
  <c r="C160" i="14"/>
  <c r="AC159" i="14"/>
  <c r="AB159" i="14"/>
  <c r="AA159" i="14"/>
  <c r="Z159" i="14"/>
  <c r="Y159" i="14"/>
  <c r="X159" i="14"/>
  <c r="W159" i="14"/>
  <c r="V159" i="14"/>
  <c r="L159" i="14"/>
  <c r="C159" i="14"/>
  <c r="AC158" i="14"/>
  <c r="AB158" i="14"/>
  <c r="AA158" i="14"/>
  <c r="Z158" i="14"/>
  <c r="Y158" i="14"/>
  <c r="X158" i="14"/>
  <c r="W158" i="14"/>
  <c r="V158" i="14"/>
  <c r="L158" i="14"/>
  <c r="C158" i="14"/>
  <c r="AC157" i="14"/>
  <c r="AB157" i="14"/>
  <c r="AA157" i="14"/>
  <c r="Z157" i="14"/>
  <c r="Y157" i="14"/>
  <c r="X157" i="14"/>
  <c r="W157" i="14"/>
  <c r="V157" i="14"/>
  <c r="L157" i="14"/>
  <c r="C157" i="14"/>
  <c r="AB156" i="14"/>
  <c r="AA156" i="14"/>
  <c r="Z156" i="14"/>
  <c r="Y156" i="14"/>
  <c r="Y155" i="14" s="1"/>
  <c r="W156" i="14"/>
  <c r="W155" i="14" s="1"/>
  <c r="V156" i="14"/>
  <c r="T156" i="14"/>
  <c r="Q156" i="14"/>
  <c r="O156" i="14"/>
  <c r="K156" i="14"/>
  <c r="F156" i="14"/>
  <c r="X156" i="14" s="1"/>
  <c r="X155" i="14" s="1"/>
  <c r="C156" i="14"/>
  <c r="AB155" i="14"/>
  <c r="AA155" i="14"/>
  <c r="Z155" i="14"/>
  <c r="S155" i="14"/>
  <c r="R155" i="14"/>
  <c r="Q155" i="14"/>
  <c r="P155" i="14"/>
  <c r="O155" i="14"/>
  <c r="N155" i="14"/>
  <c r="M155" i="14"/>
  <c r="J155" i="14"/>
  <c r="I155" i="14"/>
  <c r="H155" i="14"/>
  <c r="G155" i="14"/>
  <c r="F155" i="14"/>
  <c r="E155" i="14"/>
  <c r="D155" i="14"/>
  <c r="AC154" i="14"/>
  <c r="AB154" i="14"/>
  <c r="AA154" i="14"/>
  <c r="Z154" i="14"/>
  <c r="Y154" i="14"/>
  <c r="X154" i="14"/>
  <c r="W154" i="14"/>
  <c r="V154" i="14"/>
  <c r="U154" i="14"/>
  <c r="L154" i="14"/>
  <c r="C154" i="14"/>
  <c r="AC153" i="14"/>
  <c r="AB153" i="14"/>
  <c r="AA153" i="14"/>
  <c r="Z153" i="14"/>
  <c r="Y153" i="14"/>
  <c r="X153" i="14"/>
  <c r="U153" i="14" s="1"/>
  <c r="W153" i="14"/>
  <c r="V153" i="14"/>
  <c r="L153" i="14"/>
  <c r="C153" i="14"/>
  <c r="AC152" i="14"/>
  <c r="AC151" i="14" s="1"/>
  <c r="AB152" i="14"/>
  <c r="AA152" i="14"/>
  <c r="AA151" i="14" s="1"/>
  <c r="Z152" i="14"/>
  <c r="Z151" i="14" s="1"/>
  <c r="Y152" i="14"/>
  <c r="W152" i="14"/>
  <c r="W151" i="14" s="1"/>
  <c r="V152" i="14"/>
  <c r="V151" i="14" s="1"/>
  <c r="Q152" i="14"/>
  <c r="O152" i="14"/>
  <c r="K152" i="14"/>
  <c r="K151" i="14" s="1"/>
  <c r="F152" i="14"/>
  <c r="AB151" i="14"/>
  <c r="Y151" i="14"/>
  <c r="T151" i="14"/>
  <c r="S151" i="14"/>
  <c r="R151" i="14"/>
  <c r="Q151" i="14"/>
  <c r="P151" i="14"/>
  <c r="N151" i="14"/>
  <c r="M151" i="14"/>
  <c r="J151" i="14"/>
  <c r="I151" i="14"/>
  <c r="H151" i="14"/>
  <c r="G151" i="14"/>
  <c r="E151" i="14"/>
  <c r="D151" i="14"/>
  <c r="AC150" i="14"/>
  <c r="AB150" i="14"/>
  <c r="AA150" i="14"/>
  <c r="Z150" i="14"/>
  <c r="Y150" i="14"/>
  <c r="X150" i="14"/>
  <c r="W150" i="14"/>
  <c r="V150" i="14"/>
  <c r="L150" i="14"/>
  <c r="C150" i="14"/>
  <c r="AC149" i="14"/>
  <c r="U149" i="14" s="1"/>
  <c r="AB149" i="14"/>
  <c r="AA149" i="14"/>
  <c r="Z149" i="14"/>
  <c r="Y149" i="14"/>
  <c r="X149" i="14"/>
  <c r="W149" i="14"/>
  <c r="V149" i="14"/>
  <c r="L149" i="14"/>
  <c r="C149" i="14"/>
  <c r="AC148" i="14"/>
  <c r="AB148" i="14"/>
  <c r="AA148" i="14"/>
  <c r="Z148" i="14"/>
  <c r="Y148" i="14"/>
  <c r="X148" i="14"/>
  <c r="U148" i="14" s="1"/>
  <c r="W148" i="14"/>
  <c r="V148" i="14"/>
  <c r="L148" i="14"/>
  <c r="C148" i="14"/>
  <c r="AB147" i="14"/>
  <c r="AA147" i="14"/>
  <c r="AA146" i="14" s="1"/>
  <c r="Z147" i="14"/>
  <c r="Y147" i="14"/>
  <c r="Y146" i="14" s="1"/>
  <c r="X147" i="14"/>
  <c r="V147" i="14"/>
  <c r="V146" i="14" s="1"/>
  <c r="N147" i="14"/>
  <c r="K147" i="14"/>
  <c r="F147" i="14"/>
  <c r="F146" i="14" s="1"/>
  <c r="E147" i="14"/>
  <c r="AB146" i="14"/>
  <c r="Z146" i="14"/>
  <c r="X146" i="14"/>
  <c r="T146" i="14"/>
  <c r="S146" i="14"/>
  <c r="R146" i="14"/>
  <c r="Q146" i="14"/>
  <c r="P146" i="14"/>
  <c r="O146" i="14"/>
  <c r="M146" i="14"/>
  <c r="J146" i="14"/>
  <c r="I146" i="14"/>
  <c r="H146" i="14"/>
  <c r="G146" i="14"/>
  <c r="E146" i="14"/>
  <c r="D146" i="14"/>
  <c r="AC145" i="14"/>
  <c r="AB145" i="14"/>
  <c r="AA145" i="14"/>
  <c r="Z145" i="14"/>
  <c r="Y145" i="14"/>
  <c r="X145" i="14"/>
  <c r="W145" i="14"/>
  <c r="V145" i="14"/>
  <c r="L145" i="14"/>
  <c r="C145" i="14"/>
  <c r="AC144" i="14"/>
  <c r="AC143" i="14" s="1"/>
  <c r="AB144" i="14"/>
  <c r="AA144" i="14"/>
  <c r="Z144" i="14"/>
  <c r="Z143" i="14" s="1"/>
  <c r="Y144" i="14"/>
  <c r="X144" i="14"/>
  <c r="X143" i="14" s="1"/>
  <c r="W144" i="14"/>
  <c r="W143" i="14" s="1"/>
  <c r="V144" i="14"/>
  <c r="V143" i="14" s="1"/>
  <c r="N144" i="14"/>
  <c r="N308" i="14" s="1"/>
  <c r="L144" i="14"/>
  <c r="K144" i="14"/>
  <c r="E144" i="14"/>
  <c r="C144" i="14"/>
  <c r="AB143" i="14"/>
  <c r="AA143" i="14"/>
  <c r="Y143" i="14"/>
  <c r="T143" i="14"/>
  <c r="S143" i="14"/>
  <c r="R143" i="14"/>
  <c r="Q143" i="14"/>
  <c r="L143" i="14" s="1"/>
  <c r="P143" i="14"/>
  <c r="O143" i="14"/>
  <c r="N143" i="14"/>
  <c r="M143" i="14"/>
  <c r="K143" i="14"/>
  <c r="J143" i="14"/>
  <c r="I143" i="14"/>
  <c r="H143" i="14"/>
  <c r="G143" i="14"/>
  <c r="F143" i="14"/>
  <c r="E143" i="14"/>
  <c r="D143" i="14"/>
  <c r="C143" i="14" s="1"/>
  <c r="AC142" i="14"/>
  <c r="AB142" i="14"/>
  <c r="AB141" i="14" s="1"/>
  <c r="AA142" i="14"/>
  <c r="Z142" i="14"/>
  <c r="Y142" i="14"/>
  <c r="X142" i="14"/>
  <c r="X141" i="14" s="1"/>
  <c r="W142" i="14"/>
  <c r="W141" i="14" s="1"/>
  <c r="V142" i="14"/>
  <c r="L142" i="14"/>
  <c r="C142" i="14"/>
  <c r="AC141" i="14"/>
  <c r="AA141" i="14"/>
  <c r="Z141" i="14"/>
  <c r="Y141" i="14"/>
  <c r="T141" i="14"/>
  <c r="S141" i="14"/>
  <c r="R141" i="14"/>
  <c r="Q141" i="14"/>
  <c r="P141" i="14"/>
  <c r="O141" i="14"/>
  <c r="N141" i="14"/>
  <c r="M141" i="14"/>
  <c r="K141" i="14"/>
  <c r="J141" i="14"/>
  <c r="C141" i="14" s="1"/>
  <c r="I141" i="14"/>
  <c r="H141" i="14"/>
  <c r="G141" i="14"/>
  <c r="F141" i="14"/>
  <c r="E141" i="14"/>
  <c r="D141" i="14"/>
  <c r="AC140" i="14"/>
  <c r="AB140" i="14"/>
  <c r="AA140" i="14"/>
  <c r="Z140" i="14"/>
  <c r="Y140" i="14"/>
  <c r="X140" i="14"/>
  <c r="W140" i="14"/>
  <c r="V140" i="14"/>
  <c r="V137" i="14" s="1"/>
  <c r="U140" i="14"/>
  <c r="T140" i="14"/>
  <c r="L140" i="14" s="1"/>
  <c r="K140" i="14"/>
  <c r="C140" i="14" s="1"/>
  <c r="AC139" i="14"/>
  <c r="AB139" i="14"/>
  <c r="AA139" i="14"/>
  <c r="Z139" i="14"/>
  <c r="Y139" i="14"/>
  <c r="X139" i="14"/>
  <c r="W139" i="14"/>
  <c r="V139" i="14"/>
  <c r="L139" i="14"/>
  <c r="C139" i="14"/>
  <c r="AB138" i="14"/>
  <c r="AB137" i="14" s="1"/>
  <c r="AA138" i="14"/>
  <c r="Z138" i="14"/>
  <c r="Z137" i="14" s="1"/>
  <c r="Y138" i="14"/>
  <c r="X138" i="14"/>
  <c r="X137" i="14" s="1"/>
  <c r="W138" i="14"/>
  <c r="V138" i="14"/>
  <c r="T138" i="14"/>
  <c r="T137" i="14" s="1"/>
  <c r="N138" i="14"/>
  <c r="L138" i="14"/>
  <c r="K138" i="14"/>
  <c r="E138" i="14"/>
  <c r="C138" i="14"/>
  <c r="AA137" i="14"/>
  <c r="Y137" i="14"/>
  <c r="S137" i="14"/>
  <c r="R137" i="14"/>
  <c r="Q137" i="14"/>
  <c r="P137" i="14"/>
  <c r="O137" i="14"/>
  <c r="N137" i="14"/>
  <c r="M137" i="14"/>
  <c r="K137" i="14"/>
  <c r="J137" i="14"/>
  <c r="I137" i="14"/>
  <c r="H137" i="14"/>
  <c r="G137" i="14"/>
  <c r="F137" i="14"/>
  <c r="C137" i="14" s="1"/>
  <c r="E137" i="14"/>
  <c r="D137" i="14"/>
  <c r="AB136" i="14"/>
  <c r="AA136" i="14"/>
  <c r="Z136" i="14"/>
  <c r="Y136" i="14"/>
  <c r="X136" i="14"/>
  <c r="W136" i="14"/>
  <c r="V136" i="14"/>
  <c r="T136" i="14"/>
  <c r="L136" i="14" s="1"/>
  <c r="K136" i="14"/>
  <c r="AC136" i="14" s="1"/>
  <c r="C136" i="14"/>
  <c r="AC135" i="14"/>
  <c r="AB135" i="14"/>
  <c r="AA135" i="14"/>
  <c r="U135" i="14" s="1"/>
  <c r="Z135" i="14"/>
  <c r="Y135" i="14"/>
  <c r="X135" i="14"/>
  <c r="W135" i="14"/>
  <c r="V135" i="14"/>
  <c r="L135" i="14"/>
  <c r="C135" i="14"/>
  <c r="AB134" i="14"/>
  <c r="AB133" i="14" s="1"/>
  <c r="AA134" i="14"/>
  <c r="AA133" i="14" s="1"/>
  <c r="Z134" i="14"/>
  <c r="Y134" i="14"/>
  <c r="X134" i="14"/>
  <c r="W134" i="14"/>
  <c r="V134" i="14"/>
  <c r="T134" i="14"/>
  <c r="N134" i="14"/>
  <c r="E134" i="14"/>
  <c r="C134" i="14"/>
  <c r="Z133" i="14"/>
  <c r="W133" i="14"/>
  <c r="S133" i="14"/>
  <c r="R133" i="14"/>
  <c r="Q133" i="14"/>
  <c r="P133" i="14"/>
  <c r="O133" i="14"/>
  <c r="N133" i="14"/>
  <c r="M133" i="14"/>
  <c r="J133" i="14"/>
  <c r="I133" i="14"/>
  <c r="H133" i="14"/>
  <c r="G133" i="14"/>
  <c r="F133" i="14"/>
  <c r="E133" i="14"/>
  <c r="D133" i="14"/>
  <c r="AB132" i="14"/>
  <c r="AA132" i="14"/>
  <c r="Z132" i="14"/>
  <c r="Y132" i="14"/>
  <c r="X132" i="14"/>
  <c r="W132" i="14"/>
  <c r="V132" i="14"/>
  <c r="T132" i="14"/>
  <c r="L132" i="14"/>
  <c r="K132" i="14"/>
  <c r="AC132" i="14" s="1"/>
  <c r="C132" i="14"/>
  <c r="AC131" i="14"/>
  <c r="AB131" i="14"/>
  <c r="U131" i="14" s="1"/>
  <c r="AA131" i="14"/>
  <c r="Z131" i="14"/>
  <c r="Y131" i="14"/>
  <c r="X131" i="14"/>
  <c r="W131" i="14"/>
  <c r="V131" i="14"/>
  <c r="L131" i="14"/>
  <c r="C131" i="14"/>
  <c r="AC130" i="14"/>
  <c r="AB130" i="14"/>
  <c r="AB129" i="14" s="1"/>
  <c r="AA130" i="14"/>
  <c r="Z130" i="14"/>
  <c r="Z129" i="14" s="1"/>
  <c r="Y130" i="14"/>
  <c r="Y129" i="14" s="1"/>
  <c r="X130" i="14"/>
  <c r="W130" i="14"/>
  <c r="V130" i="14"/>
  <c r="T130" i="14"/>
  <c r="T129" i="14" s="1"/>
  <c r="N130" i="14"/>
  <c r="L130" i="14"/>
  <c r="E130" i="14"/>
  <c r="E129" i="14" s="1"/>
  <c r="C130" i="14"/>
  <c r="AC129" i="14"/>
  <c r="AA129" i="14"/>
  <c r="V129" i="14"/>
  <c r="S129" i="14"/>
  <c r="R129" i="14"/>
  <c r="Q129" i="14"/>
  <c r="P129" i="14"/>
  <c r="O129" i="14"/>
  <c r="N129" i="14"/>
  <c r="M129" i="14"/>
  <c r="K129" i="14"/>
  <c r="J129" i="14"/>
  <c r="I129" i="14"/>
  <c r="H129" i="14"/>
  <c r="G129" i="14"/>
  <c r="F129" i="14"/>
  <c r="D129" i="14"/>
  <c r="AB128" i="14"/>
  <c r="AA128" i="14"/>
  <c r="Z128" i="14"/>
  <c r="Y128" i="14"/>
  <c r="X128" i="14"/>
  <c r="W128" i="14"/>
  <c r="V128" i="14"/>
  <c r="T128" i="14"/>
  <c r="L128" i="14"/>
  <c r="K128" i="14"/>
  <c r="C128" i="14" s="1"/>
  <c r="AC127" i="14"/>
  <c r="AB127" i="14"/>
  <c r="AA127" i="14"/>
  <c r="Z127" i="14"/>
  <c r="Y127" i="14"/>
  <c r="X127" i="14"/>
  <c r="W127" i="14"/>
  <c r="V127" i="14"/>
  <c r="L127" i="14"/>
  <c r="C127" i="14"/>
  <c r="AB126" i="14"/>
  <c r="AA126" i="14"/>
  <c r="Z126" i="14"/>
  <c r="Y126" i="14"/>
  <c r="Y125" i="14" s="1"/>
  <c r="X126" i="14"/>
  <c r="X125" i="14" s="1"/>
  <c r="V126" i="14"/>
  <c r="T126" i="14"/>
  <c r="AC126" i="14" s="1"/>
  <c r="N126" i="14"/>
  <c r="N125" i="14" s="1"/>
  <c r="L126" i="14"/>
  <c r="E126" i="14"/>
  <c r="C126" i="14"/>
  <c r="AB125" i="14"/>
  <c r="T125" i="14"/>
  <c r="S125" i="14"/>
  <c r="R125" i="14"/>
  <c r="Q125" i="14"/>
  <c r="P125" i="14"/>
  <c r="O125" i="14"/>
  <c r="M125" i="14"/>
  <c r="J125" i="14"/>
  <c r="I125" i="14"/>
  <c r="H125" i="14"/>
  <c r="G125" i="14"/>
  <c r="F125" i="14"/>
  <c r="D125" i="14"/>
  <c r="AB124" i="14"/>
  <c r="AA124" i="14"/>
  <c r="Z124" i="14"/>
  <c r="Y124" i="14"/>
  <c r="X124" i="14"/>
  <c r="W124" i="14"/>
  <c r="V124" i="14"/>
  <c r="T124" i="14"/>
  <c r="L124" i="14"/>
  <c r="K124" i="14"/>
  <c r="C124" i="14" s="1"/>
  <c r="AC123" i="14"/>
  <c r="AB123" i="14"/>
  <c r="AA123" i="14"/>
  <c r="Z123" i="14"/>
  <c r="Y123" i="14"/>
  <c r="X123" i="14"/>
  <c r="W123" i="14"/>
  <c r="V123" i="14"/>
  <c r="L123" i="14"/>
  <c r="C123" i="14"/>
  <c r="AB122" i="14"/>
  <c r="AB121" i="14" s="1"/>
  <c r="AA122" i="14"/>
  <c r="Z122" i="14"/>
  <c r="Y122" i="14"/>
  <c r="Y121" i="14" s="1"/>
  <c r="X122" i="14"/>
  <c r="V122" i="14"/>
  <c r="V121" i="14" s="1"/>
  <c r="T122" i="14"/>
  <c r="N122" i="14"/>
  <c r="E122" i="14"/>
  <c r="C122" i="14" s="1"/>
  <c r="Z121" i="14"/>
  <c r="X121" i="14"/>
  <c r="S121" i="14"/>
  <c r="R121" i="14"/>
  <c r="Q121" i="14"/>
  <c r="P121" i="14"/>
  <c r="O121" i="14"/>
  <c r="M121" i="14"/>
  <c r="J121" i="14"/>
  <c r="I121" i="14"/>
  <c r="H121" i="14"/>
  <c r="G121" i="14"/>
  <c r="F121" i="14"/>
  <c r="E121" i="14"/>
  <c r="D121" i="14"/>
  <c r="AB120" i="14"/>
  <c r="AA120" i="14"/>
  <c r="U120" i="14" s="1"/>
  <c r="Z120" i="14"/>
  <c r="Y120" i="14"/>
  <c r="X120" i="14"/>
  <c r="W120" i="14"/>
  <c r="V120" i="14"/>
  <c r="T120" i="14"/>
  <c r="AC120" i="14" s="1"/>
  <c r="K120" i="14"/>
  <c r="C120" i="14" s="1"/>
  <c r="AC119" i="14"/>
  <c r="AB119" i="14"/>
  <c r="AA119" i="14"/>
  <c r="Z119" i="14"/>
  <c r="Y119" i="14"/>
  <c r="X119" i="14"/>
  <c r="W119" i="14"/>
  <c r="V119" i="14"/>
  <c r="L119" i="14"/>
  <c r="C119" i="14"/>
  <c r="AB118" i="14"/>
  <c r="AB117" i="14" s="1"/>
  <c r="AA118" i="14"/>
  <c r="Z118" i="14"/>
  <c r="Z117" i="14" s="1"/>
  <c r="Y118" i="14"/>
  <c r="X118" i="14"/>
  <c r="V118" i="14"/>
  <c r="T118" i="14"/>
  <c r="AC118" i="14" s="1"/>
  <c r="AC117" i="14" s="1"/>
  <c r="N118" i="14"/>
  <c r="W118" i="14" s="1"/>
  <c r="W117" i="14" s="1"/>
  <c r="L118" i="14"/>
  <c r="E118" i="14"/>
  <c r="C118" i="14"/>
  <c r="Y117" i="14"/>
  <c r="X117" i="14"/>
  <c r="V117" i="14"/>
  <c r="T117" i="14"/>
  <c r="L117" i="14" s="1"/>
  <c r="S117" i="14"/>
  <c r="R117" i="14"/>
  <c r="Q117" i="14"/>
  <c r="P117" i="14"/>
  <c r="O117" i="14"/>
  <c r="N117" i="14"/>
  <c r="M117" i="14"/>
  <c r="K117" i="14"/>
  <c r="J117" i="14"/>
  <c r="I117" i="14"/>
  <c r="H117" i="14"/>
  <c r="G117" i="14"/>
  <c r="F117" i="14"/>
  <c r="E117" i="14"/>
  <c r="D117" i="14"/>
  <c r="C117" i="14" s="1"/>
  <c r="AB116" i="14"/>
  <c r="AA116" i="14"/>
  <c r="Z116" i="14"/>
  <c r="Y116" i="14"/>
  <c r="Y113" i="14" s="1"/>
  <c r="X116" i="14"/>
  <c r="W116" i="14"/>
  <c r="V116" i="14"/>
  <c r="T116" i="14"/>
  <c r="AC116" i="14" s="1"/>
  <c r="L116" i="14"/>
  <c r="K116" i="14"/>
  <c r="C116" i="14"/>
  <c r="AC115" i="14"/>
  <c r="AB115" i="14"/>
  <c r="AA115" i="14"/>
  <c r="Z115" i="14"/>
  <c r="Y115" i="14"/>
  <c r="X115" i="14"/>
  <c r="W115" i="14"/>
  <c r="V115" i="14"/>
  <c r="L115" i="14"/>
  <c r="C115" i="14"/>
  <c r="AC114" i="14"/>
  <c r="AB114" i="14"/>
  <c r="AA114" i="14"/>
  <c r="Z114" i="14"/>
  <c r="Y114" i="14"/>
  <c r="X114" i="14"/>
  <c r="X113" i="14" s="1"/>
  <c r="W114" i="14"/>
  <c r="W113" i="14" s="1"/>
  <c r="V114" i="14"/>
  <c r="T114" i="14"/>
  <c r="N114" i="14"/>
  <c r="E114" i="14"/>
  <c r="C114" i="14" s="1"/>
  <c r="AB113" i="14"/>
  <c r="AA113" i="14"/>
  <c r="Z113" i="14"/>
  <c r="T113" i="14"/>
  <c r="S113" i="14"/>
  <c r="R113" i="14"/>
  <c r="Q113" i="14"/>
  <c r="P113" i="14"/>
  <c r="O113" i="14"/>
  <c r="M113" i="14"/>
  <c r="K113" i="14"/>
  <c r="J113" i="14"/>
  <c r="I113" i="14"/>
  <c r="H113" i="14"/>
  <c r="G113" i="14"/>
  <c r="F113" i="14"/>
  <c r="D113" i="14"/>
  <c r="AB112" i="14"/>
  <c r="AA112" i="14"/>
  <c r="Z112" i="14"/>
  <c r="Y112" i="14"/>
  <c r="X112" i="14"/>
  <c r="W112" i="14"/>
  <c r="V112" i="14"/>
  <c r="T112" i="14"/>
  <c r="L112" i="14" s="1"/>
  <c r="K112" i="14"/>
  <c r="AC111" i="14"/>
  <c r="AB111" i="14"/>
  <c r="AA111" i="14"/>
  <c r="Z111" i="14"/>
  <c r="Y111" i="14"/>
  <c r="X111" i="14"/>
  <c r="W111" i="14"/>
  <c r="V111" i="14"/>
  <c r="U111" i="14"/>
  <c r="L111" i="14"/>
  <c r="C111" i="14"/>
  <c r="AB110" i="14"/>
  <c r="AB109" i="14" s="1"/>
  <c r="AA110" i="14"/>
  <c r="Z110" i="14"/>
  <c r="Y110" i="14"/>
  <c r="X110" i="14"/>
  <c r="X109" i="14" s="1"/>
  <c r="V110" i="14"/>
  <c r="T110" i="14"/>
  <c r="T109" i="14" s="1"/>
  <c r="N110" i="14"/>
  <c r="L110" i="14"/>
  <c r="K110" i="14"/>
  <c r="E110" i="14"/>
  <c r="AA109" i="14"/>
  <c r="Y109" i="14"/>
  <c r="V109" i="14"/>
  <c r="S109" i="14"/>
  <c r="R109" i="14"/>
  <c r="Q109" i="14"/>
  <c r="P109" i="14"/>
  <c r="O109" i="14"/>
  <c r="N109" i="14"/>
  <c r="M109" i="14"/>
  <c r="J109" i="14"/>
  <c r="I109" i="14"/>
  <c r="H109" i="14"/>
  <c r="G109" i="14"/>
  <c r="F109" i="14"/>
  <c r="D109" i="14"/>
  <c r="AB108" i="14"/>
  <c r="AA108" i="14"/>
  <c r="Z108" i="14"/>
  <c r="Y108" i="14"/>
  <c r="X108" i="14"/>
  <c r="W108" i="14"/>
  <c r="V108" i="14"/>
  <c r="T108" i="14"/>
  <c r="L108" i="14"/>
  <c r="K108" i="14"/>
  <c r="C108" i="14"/>
  <c r="AC107" i="14"/>
  <c r="AB107" i="14"/>
  <c r="AA107" i="14"/>
  <c r="Z107" i="14"/>
  <c r="Y107" i="14"/>
  <c r="X107" i="14"/>
  <c r="W107" i="14"/>
  <c r="V107" i="14"/>
  <c r="U107" i="14"/>
  <c r="L107" i="14"/>
  <c r="C107" i="14"/>
  <c r="AB106" i="14"/>
  <c r="AA106" i="14"/>
  <c r="Z106" i="14"/>
  <c r="Z105" i="14" s="1"/>
  <c r="Y106" i="14"/>
  <c r="X106" i="14"/>
  <c r="X105" i="14" s="1"/>
  <c r="W106" i="14"/>
  <c r="W105" i="14" s="1"/>
  <c r="V106" i="14"/>
  <c r="T106" i="14"/>
  <c r="N106" i="14"/>
  <c r="L106" i="14"/>
  <c r="K106" i="14"/>
  <c r="AC106" i="14" s="1"/>
  <c r="E106" i="14"/>
  <c r="C106" i="14"/>
  <c r="AA105" i="14"/>
  <c r="S105" i="14"/>
  <c r="R105" i="14"/>
  <c r="Q105" i="14"/>
  <c r="P105" i="14"/>
  <c r="O105" i="14"/>
  <c r="N105" i="14"/>
  <c r="M105" i="14"/>
  <c r="K105" i="14"/>
  <c r="J105" i="14"/>
  <c r="I105" i="14"/>
  <c r="C105" i="14" s="1"/>
  <c r="H105" i="14"/>
  <c r="G105" i="14"/>
  <c r="F105" i="14"/>
  <c r="E105" i="14"/>
  <c r="D105" i="14"/>
  <c r="AB104" i="14"/>
  <c r="AA104" i="14"/>
  <c r="Z104" i="14"/>
  <c r="Y104" i="14"/>
  <c r="X104" i="14"/>
  <c r="W104" i="14"/>
  <c r="V104" i="14"/>
  <c r="V101" i="14" s="1"/>
  <c r="T104" i="14"/>
  <c r="L104" i="14" s="1"/>
  <c r="K104" i="14"/>
  <c r="C104" i="14"/>
  <c r="AC103" i="14"/>
  <c r="AB103" i="14"/>
  <c r="AA103" i="14"/>
  <c r="Z103" i="14"/>
  <c r="U103" i="14" s="1"/>
  <c r="Y103" i="14"/>
  <c r="X103" i="14"/>
  <c r="W103" i="14"/>
  <c r="V103" i="14"/>
  <c r="L103" i="14"/>
  <c r="C103" i="14"/>
  <c r="AC102" i="14"/>
  <c r="AB102" i="14"/>
  <c r="AA102" i="14"/>
  <c r="Z102" i="14"/>
  <c r="Y102" i="14"/>
  <c r="Y101" i="14" s="1"/>
  <c r="X102" i="14"/>
  <c r="X101" i="14" s="1"/>
  <c r="V102" i="14"/>
  <c r="T102" i="14"/>
  <c r="N102" i="14"/>
  <c r="K102" i="14"/>
  <c r="E102" i="14"/>
  <c r="E101" i="14" s="1"/>
  <c r="C102" i="14"/>
  <c r="AA101" i="14"/>
  <c r="Z101" i="14"/>
  <c r="S101" i="14"/>
  <c r="R101" i="14"/>
  <c r="Q101" i="14"/>
  <c r="P101" i="14"/>
  <c r="O101" i="14"/>
  <c r="M101" i="14"/>
  <c r="K101" i="14"/>
  <c r="J101" i="14"/>
  <c r="C101" i="14" s="1"/>
  <c r="I101" i="14"/>
  <c r="H101" i="14"/>
  <c r="G101" i="14"/>
  <c r="F101" i="14"/>
  <c r="D101" i="14"/>
  <c r="AB100" i="14"/>
  <c r="AA100" i="14"/>
  <c r="Z100" i="14"/>
  <c r="Y100" i="14"/>
  <c r="W100" i="14"/>
  <c r="V100" i="14"/>
  <c r="T100" i="14"/>
  <c r="L100" i="14" s="1"/>
  <c r="K100" i="14"/>
  <c r="C100" i="14"/>
  <c r="AC99" i="14"/>
  <c r="AB99" i="14"/>
  <c r="AA99" i="14"/>
  <c r="Z99" i="14"/>
  <c r="Y99" i="14"/>
  <c r="W99" i="14"/>
  <c r="V99" i="14"/>
  <c r="L99" i="14"/>
  <c r="C99" i="14"/>
  <c r="AB98" i="14"/>
  <c r="AB97" i="14" s="1"/>
  <c r="AA98" i="14"/>
  <c r="Z98" i="14"/>
  <c r="Y98" i="14"/>
  <c r="V98" i="14"/>
  <c r="V97" i="14" s="1"/>
  <c r="T98" i="14"/>
  <c r="AC98" i="14" s="1"/>
  <c r="N98" i="14"/>
  <c r="K98" i="14"/>
  <c r="E98" i="14"/>
  <c r="C98" i="14"/>
  <c r="AA97" i="14"/>
  <c r="Z97" i="14"/>
  <c r="Y97" i="14"/>
  <c r="X97" i="14"/>
  <c r="S97" i="14"/>
  <c r="R97" i="14"/>
  <c r="Q97" i="14"/>
  <c r="P97" i="14"/>
  <c r="O97" i="14"/>
  <c r="M97" i="14"/>
  <c r="K97" i="14"/>
  <c r="J97" i="14"/>
  <c r="I97" i="14"/>
  <c r="H97" i="14"/>
  <c r="G97" i="14"/>
  <c r="F97" i="14"/>
  <c r="E97" i="14"/>
  <c r="D97" i="14"/>
  <c r="C97" i="14"/>
  <c r="AC96" i="14"/>
  <c r="AB96" i="14"/>
  <c r="AA96" i="14"/>
  <c r="Z96" i="14"/>
  <c r="Y96" i="14"/>
  <c r="X96" i="14"/>
  <c r="W96" i="14"/>
  <c r="V96" i="14"/>
  <c r="U96" i="14" s="1"/>
  <c r="L96" i="14"/>
  <c r="C96" i="14"/>
  <c r="AC95" i="14"/>
  <c r="AB95" i="14"/>
  <c r="AA95" i="14"/>
  <c r="Z95" i="14"/>
  <c r="Y95" i="14"/>
  <c r="X95" i="14"/>
  <c r="W95" i="14"/>
  <c r="V95" i="14"/>
  <c r="U95" i="14" s="1"/>
  <c r="L95" i="14"/>
  <c r="C95" i="14"/>
  <c r="N94" i="14"/>
  <c r="W94" i="14" s="1"/>
  <c r="U94" i="14" s="1"/>
  <c r="C94" i="14"/>
  <c r="AC93" i="14"/>
  <c r="AB93" i="14"/>
  <c r="AA93" i="14"/>
  <c r="Z93" i="14"/>
  <c r="Y93" i="14"/>
  <c r="X93" i="14"/>
  <c r="W93" i="14"/>
  <c r="V93" i="14"/>
  <c r="L93" i="14"/>
  <c r="C93" i="14"/>
  <c r="AC92" i="14"/>
  <c r="AB92" i="14"/>
  <c r="AA92" i="14"/>
  <c r="Z92" i="14"/>
  <c r="Y92" i="14"/>
  <c r="X92" i="14"/>
  <c r="W92" i="14"/>
  <c r="V92" i="14"/>
  <c r="L92" i="14"/>
  <c r="C92" i="14"/>
  <c r="AC91" i="14"/>
  <c r="AB91" i="14"/>
  <c r="AA91" i="14"/>
  <c r="Z91" i="14"/>
  <c r="Y91" i="14"/>
  <c r="X91" i="14"/>
  <c r="W91" i="14"/>
  <c r="V91" i="14"/>
  <c r="U91" i="14"/>
  <c r="L91" i="14"/>
  <c r="C91" i="14"/>
  <c r="AC90" i="14"/>
  <c r="AB90" i="14"/>
  <c r="AA90" i="14"/>
  <c r="Z90" i="14"/>
  <c r="Y90" i="14"/>
  <c r="X90" i="14"/>
  <c r="U90" i="14" s="1"/>
  <c r="W90" i="14"/>
  <c r="V90" i="14"/>
  <c r="L90" i="14"/>
  <c r="C90" i="14"/>
  <c r="AC89" i="14"/>
  <c r="AB89" i="14"/>
  <c r="AA89" i="14"/>
  <c r="U89" i="14" s="1"/>
  <c r="Z89" i="14"/>
  <c r="Y89" i="14"/>
  <c r="X89" i="14"/>
  <c r="W89" i="14"/>
  <c r="V89" i="14"/>
  <c r="L89" i="14"/>
  <c r="C89" i="14"/>
  <c r="AC88" i="14"/>
  <c r="AB88" i="14"/>
  <c r="AA88" i="14"/>
  <c r="Z88" i="14"/>
  <c r="Y88" i="14"/>
  <c r="X88" i="14"/>
  <c r="W88" i="14"/>
  <c r="V88" i="14"/>
  <c r="U88" i="14" s="1"/>
  <c r="O88" i="14"/>
  <c r="L88" i="14"/>
  <c r="C88" i="14"/>
  <c r="AC87" i="14"/>
  <c r="AB87" i="14"/>
  <c r="AA87" i="14"/>
  <c r="Z87" i="14"/>
  <c r="Y87" i="14"/>
  <c r="X87" i="14"/>
  <c r="W87" i="14"/>
  <c r="V87" i="14"/>
  <c r="L87" i="14"/>
  <c r="C87" i="14"/>
  <c r="AC86" i="14"/>
  <c r="AB86" i="14"/>
  <c r="AA86" i="14"/>
  <c r="Z86" i="14"/>
  <c r="Y86" i="14"/>
  <c r="X86" i="14"/>
  <c r="W86" i="14"/>
  <c r="V86" i="14"/>
  <c r="U86" i="14"/>
  <c r="L86" i="14"/>
  <c r="C86" i="14"/>
  <c r="X85" i="14"/>
  <c r="U85" i="14"/>
  <c r="L85" i="14"/>
  <c r="C85" i="14"/>
  <c r="AC84" i="14"/>
  <c r="AB84" i="14"/>
  <c r="U84" i="14" s="1"/>
  <c r="AA84" i="14"/>
  <c r="Z84" i="14"/>
  <c r="Y84" i="14"/>
  <c r="X84" i="14"/>
  <c r="W84" i="14"/>
  <c r="V84" i="14"/>
  <c r="L84" i="14"/>
  <c r="C84" i="14"/>
  <c r="AC83" i="14"/>
  <c r="AB83" i="14"/>
  <c r="AA83" i="14"/>
  <c r="Z83" i="14"/>
  <c r="Y83" i="14"/>
  <c r="X83" i="14"/>
  <c r="W83" i="14"/>
  <c r="V83" i="14"/>
  <c r="L83" i="14"/>
  <c r="C83" i="14"/>
  <c r="AC82" i="14"/>
  <c r="AB82" i="14"/>
  <c r="AA82" i="14"/>
  <c r="Z82" i="14"/>
  <c r="Y82" i="14"/>
  <c r="X82" i="14"/>
  <c r="W82" i="14"/>
  <c r="V82" i="14"/>
  <c r="U82" i="14" s="1"/>
  <c r="L82" i="14"/>
  <c r="C82" i="14"/>
  <c r="AC81" i="14"/>
  <c r="AB81" i="14"/>
  <c r="AA81" i="14"/>
  <c r="Z81" i="14"/>
  <c r="Y81" i="14"/>
  <c r="W81" i="14"/>
  <c r="V81" i="14"/>
  <c r="O81" i="14"/>
  <c r="L81" i="14" s="1"/>
  <c r="C81" i="14"/>
  <c r="AC80" i="14"/>
  <c r="AB80" i="14"/>
  <c r="AA80" i="14"/>
  <c r="Z80" i="14"/>
  <c r="Y80" i="14"/>
  <c r="X80" i="14"/>
  <c r="W80" i="14"/>
  <c r="V80" i="14"/>
  <c r="L80" i="14"/>
  <c r="C80" i="14"/>
  <c r="AC79" i="14"/>
  <c r="AB79" i="14"/>
  <c r="U79" i="14" s="1"/>
  <c r="AA79" i="14"/>
  <c r="Z79" i="14"/>
  <c r="Y79" i="14"/>
  <c r="X79" i="14"/>
  <c r="W79" i="14"/>
  <c r="V79" i="14"/>
  <c r="L79" i="14"/>
  <c r="C79" i="14"/>
  <c r="AC78" i="14"/>
  <c r="AB78" i="14"/>
  <c r="AA78" i="14"/>
  <c r="Z78" i="14"/>
  <c r="Y78" i="14"/>
  <c r="X78" i="14"/>
  <c r="W78" i="14"/>
  <c r="V78" i="14"/>
  <c r="U78" i="14" s="1"/>
  <c r="L78" i="14"/>
  <c r="C78" i="14"/>
  <c r="AC77" i="14"/>
  <c r="AB77" i="14"/>
  <c r="AA77" i="14"/>
  <c r="Z77" i="14"/>
  <c r="Y77" i="14"/>
  <c r="X77" i="14"/>
  <c r="W77" i="14"/>
  <c r="V77" i="14"/>
  <c r="L77" i="14"/>
  <c r="C77" i="14"/>
  <c r="AC76" i="14"/>
  <c r="AB76" i="14"/>
  <c r="AA76" i="14"/>
  <c r="Z76" i="14"/>
  <c r="Y76" i="14"/>
  <c r="X76" i="14"/>
  <c r="W76" i="14"/>
  <c r="V76" i="14"/>
  <c r="U76" i="14" s="1"/>
  <c r="L76" i="14"/>
  <c r="C76" i="14"/>
  <c r="AC75" i="14"/>
  <c r="AB75" i="14"/>
  <c r="AA75" i="14"/>
  <c r="Z75" i="14"/>
  <c r="Y75" i="14"/>
  <c r="X75" i="14"/>
  <c r="W75" i="14"/>
  <c r="V75" i="14"/>
  <c r="L75" i="14"/>
  <c r="C75" i="14"/>
  <c r="AC74" i="14"/>
  <c r="AB74" i="14"/>
  <c r="AA74" i="14"/>
  <c r="U74" i="14" s="1"/>
  <c r="Z74" i="14"/>
  <c r="Y74" i="14"/>
  <c r="X74" i="14"/>
  <c r="W74" i="14"/>
  <c r="V74" i="14"/>
  <c r="L74" i="14"/>
  <c r="C74" i="14"/>
  <c r="AC73" i="14"/>
  <c r="AB73" i="14"/>
  <c r="AA73" i="14"/>
  <c r="Z73" i="14"/>
  <c r="Y73" i="14"/>
  <c r="X73" i="14"/>
  <c r="W73" i="14"/>
  <c r="V73" i="14"/>
  <c r="U73" i="14" s="1"/>
  <c r="L73" i="14"/>
  <c r="C73" i="14"/>
  <c r="AC72" i="14"/>
  <c r="AB72" i="14"/>
  <c r="AA72" i="14"/>
  <c r="Z72" i="14"/>
  <c r="Y72" i="14"/>
  <c r="T72" i="14"/>
  <c r="T313" i="14" s="1"/>
  <c r="O72" i="14"/>
  <c r="O313" i="14" s="1"/>
  <c r="M72" i="14"/>
  <c r="K72" i="14"/>
  <c r="K313" i="14" s="1"/>
  <c r="AC313" i="14" s="1"/>
  <c r="G72" i="14"/>
  <c r="G313" i="14" s="1"/>
  <c r="Y313" i="14" s="1"/>
  <c r="F72" i="14"/>
  <c r="F313" i="14" s="1"/>
  <c r="E72" i="14"/>
  <c r="E313" i="14" s="1"/>
  <c r="C72" i="14"/>
  <c r="AC71" i="14"/>
  <c r="AB71" i="14"/>
  <c r="AA71" i="14"/>
  <c r="Z71" i="14"/>
  <c r="Y71" i="14"/>
  <c r="X71" i="14"/>
  <c r="W71" i="14"/>
  <c r="V71" i="14"/>
  <c r="U71" i="14" s="1"/>
  <c r="L71" i="14"/>
  <c r="C71" i="14"/>
  <c r="AC70" i="14"/>
  <c r="AB70" i="14"/>
  <c r="AA70" i="14"/>
  <c r="Z70" i="14"/>
  <c r="Y70" i="14"/>
  <c r="X70" i="14"/>
  <c r="W70" i="14"/>
  <c r="V70" i="14"/>
  <c r="U70" i="14" s="1"/>
  <c r="L70" i="14"/>
  <c r="C70" i="14"/>
  <c r="AC69" i="14"/>
  <c r="AB69" i="14"/>
  <c r="AA69" i="14"/>
  <c r="Z69" i="14"/>
  <c r="Y69" i="14"/>
  <c r="X69" i="14"/>
  <c r="W69" i="14"/>
  <c r="V69" i="14"/>
  <c r="L69" i="14"/>
  <c r="C69" i="14"/>
  <c r="AC68" i="14"/>
  <c r="AB68" i="14"/>
  <c r="AA68" i="14"/>
  <c r="Z68" i="14"/>
  <c r="W68" i="14"/>
  <c r="V68" i="14"/>
  <c r="T68" i="14"/>
  <c r="T312" i="14" s="1"/>
  <c r="O68" i="14"/>
  <c r="O312" i="14" s="1"/>
  <c r="M68" i="14"/>
  <c r="M312" i="14" s="1"/>
  <c r="L68" i="14"/>
  <c r="K68" i="14"/>
  <c r="K312" i="14" s="1"/>
  <c r="G68" i="14"/>
  <c r="F68" i="14"/>
  <c r="C68" i="14" s="1"/>
  <c r="AC67" i="14"/>
  <c r="AB67" i="14"/>
  <c r="AA67" i="14"/>
  <c r="Z67" i="14"/>
  <c r="Y67" i="14"/>
  <c r="X67" i="14"/>
  <c r="W67" i="14"/>
  <c r="V67" i="14"/>
  <c r="L67" i="14"/>
  <c r="C67" i="14"/>
  <c r="AC66" i="14"/>
  <c r="AB66" i="14"/>
  <c r="AA66" i="14"/>
  <c r="Z66" i="14"/>
  <c r="U66" i="14" s="1"/>
  <c r="Y66" i="14"/>
  <c r="X66" i="14"/>
  <c r="W66" i="14"/>
  <c r="V66" i="14"/>
  <c r="L66" i="14"/>
  <c r="C66" i="14"/>
  <c r="AC65" i="14"/>
  <c r="AB65" i="14"/>
  <c r="U65" i="14" s="1"/>
  <c r="AA65" i="14"/>
  <c r="Z65" i="14"/>
  <c r="Y65" i="14"/>
  <c r="X65" i="14"/>
  <c r="W65" i="14"/>
  <c r="V65" i="14"/>
  <c r="L65" i="14"/>
  <c r="C65" i="14"/>
  <c r="AB64" i="14"/>
  <c r="AA64" i="14"/>
  <c r="Z64" i="14"/>
  <c r="X64" i="14"/>
  <c r="W64" i="14"/>
  <c r="V64" i="14"/>
  <c r="T64" i="14"/>
  <c r="T311" i="14" s="1"/>
  <c r="O64" i="14"/>
  <c r="O311" i="14" s="1"/>
  <c r="N64" i="14"/>
  <c r="N311" i="14" s="1"/>
  <c r="L64" i="14"/>
  <c r="K64" i="14"/>
  <c r="G64" i="14"/>
  <c r="G311" i="14" s="1"/>
  <c r="Y311" i="14" s="1"/>
  <c r="F64" i="14"/>
  <c r="F311" i="14" s="1"/>
  <c r="E64" i="14"/>
  <c r="E311" i="14" s="1"/>
  <c r="AC63" i="14"/>
  <c r="AB63" i="14"/>
  <c r="AA63" i="14"/>
  <c r="Z63" i="14"/>
  <c r="U63" i="14" s="1"/>
  <c r="Y63" i="14"/>
  <c r="X63" i="14"/>
  <c r="W63" i="14"/>
  <c r="V63" i="14"/>
  <c r="L63" i="14"/>
  <c r="C63" i="14"/>
  <c r="AC62" i="14"/>
  <c r="AB62" i="14"/>
  <c r="U62" i="14" s="1"/>
  <c r="AA62" i="14"/>
  <c r="Z62" i="14"/>
  <c r="Y62" i="14"/>
  <c r="X62" i="14"/>
  <c r="W62" i="14"/>
  <c r="V62" i="14"/>
  <c r="L62" i="14"/>
  <c r="C62" i="14"/>
  <c r="AC61" i="14"/>
  <c r="AB61" i="14"/>
  <c r="AA61" i="14"/>
  <c r="Z61" i="14"/>
  <c r="Y61" i="14"/>
  <c r="X61" i="14"/>
  <c r="W61" i="14"/>
  <c r="V61" i="14"/>
  <c r="L61" i="14"/>
  <c r="C61" i="14"/>
  <c r="AC60" i="14"/>
  <c r="AB60" i="14"/>
  <c r="AA60" i="14"/>
  <c r="Z60" i="14"/>
  <c r="Y60" i="14"/>
  <c r="X60" i="14"/>
  <c r="W60" i="14"/>
  <c r="V60" i="14"/>
  <c r="U60" i="14" s="1"/>
  <c r="L60" i="14"/>
  <c r="C60" i="14"/>
  <c r="AC59" i="14"/>
  <c r="AB59" i="14"/>
  <c r="AA59" i="14"/>
  <c r="Z59" i="14"/>
  <c r="Y59" i="14"/>
  <c r="X59" i="14"/>
  <c r="W59" i="14"/>
  <c r="V59" i="14"/>
  <c r="U59" i="14" s="1"/>
  <c r="L59" i="14"/>
  <c r="C59" i="14"/>
  <c r="AC58" i="14"/>
  <c r="AB58" i="14"/>
  <c r="AA58" i="14"/>
  <c r="Z58" i="14"/>
  <c r="Y58" i="14"/>
  <c r="X58" i="14"/>
  <c r="W58" i="14"/>
  <c r="V58" i="14"/>
  <c r="L58" i="14"/>
  <c r="C58" i="14"/>
  <c r="AC57" i="14"/>
  <c r="AB57" i="14"/>
  <c r="AA57" i="14"/>
  <c r="W57" i="14"/>
  <c r="V57" i="14"/>
  <c r="T57" i="14"/>
  <c r="Q57" i="14"/>
  <c r="P57" i="14"/>
  <c r="P310" i="14" s="1"/>
  <c r="O57" i="14"/>
  <c r="K57" i="14"/>
  <c r="G57" i="14"/>
  <c r="G310" i="14" s="1"/>
  <c r="F57" i="14"/>
  <c r="C57" i="14"/>
  <c r="AC56" i="14"/>
  <c r="AB56" i="14"/>
  <c r="AA56" i="14"/>
  <c r="Z56" i="14"/>
  <c r="Y56" i="14"/>
  <c r="X56" i="14"/>
  <c r="W56" i="14"/>
  <c r="V56" i="14"/>
  <c r="U56" i="14" s="1"/>
  <c r="L56" i="14"/>
  <c r="C56" i="14"/>
  <c r="AC55" i="14"/>
  <c r="AB55" i="14"/>
  <c r="AA55" i="14"/>
  <c r="Z55" i="14"/>
  <c r="Y55" i="14"/>
  <c r="X55" i="14"/>
  <c r="W55" i="14"/>
  <c r="V55" i="14"/>
  <c r="L55" i="14"/>
  <c r="C55" i="14"/>
  <c r="AB54" i="14"/>
  <c r="AA54" i="14"/>
  <c r="Z54" i="14"/>
  <c r="X54" i="14"/>
  <c r="W54" i="14"/>
  <c r="V54" i="14"/>
  <c r="T54" i="14"/>
  <c r="T309" i="14" s="1"/>
  <c r="P54" i="14"/>
  <c r="O54" i="14"/>
  <c r="O309" i="14" s="1"/>
  <c r="K54" i="14"/>
  <c r="K309" i="14" s="1"/>
  <c r="G54" i="14"/>
  <c r="G309" i="14" s="1"/>
  <c r="F54" i="14"/>
  <c r="F309" i="14" s="1"/>
  <c r="C54" i="14"/>
  <c r="AC53" i="14"/>
  <c r="AB53" i="14"/>
  <c r="AA53" i="14"/>
  <c r="Z53" i="14"/>
  <c r="Y53" i="14"/>
  <c r="X53" i="14"/>
  <c r="W53" i="14"/>
  <c r="V53" i="14"/>
  <c r="U53" i="14" s="1"/>
  <c r="L53" i="14"/>
  <c r="C53" i="14"/>
  <c r="AC52" i="14"/>
  <c r="AB52" i="14"/>
  <c r="AA52" i="14"/>
  <c r="Z52" i="14"/>
  <c r="Y52" i="14"/>
  <c r="X52" i="14"/>
  <c r="W52" i="14"/>
  <c r="V52" i="14"/>
  <c r="U52" i="14" s="1"/>
  <c r="L52" i="14"/>
  <c r="C52" i="14"/>
  <c r="AC51" i="14"/>
  <c r="AB51" i="14"/>
  <c r="AA51" i="14"/>
  <c r="Z51" i="14"/>
  <c r="Y51" i="14"/>
  <c r="X51" i="14"/>
  <c r="W51" i="14"/>
  <c r="V51" i="14"/>
  <c r="L51" i="14"/>
  <c r="C51" i="14"/>
  <c r="AC50" i="14"/>
  <c r="U50" i="14" s="1"/>
  <c r="AB50" i="14"/>
  <c r="AA50" i="14"/>
  <c r="Z50" i="14"/>
  <c r="Y50" i="14"/>
  <c r="X50" i="14"/>
  <c r="W50" i="14"/>
  <c r="V50" i="14"/>
  <c r="L50" i="14"/>
  <c r="C50" i="14"/>
  <c r="AC49" i="14"/>
  <c r="AB49" i="14"/>
  <c r="AA49" i="14"/>
  <c r="Z49" i="14"/>
  <c r="Y49" i="14"/>
  <c r="X49" i="14"/>
  <c r="U49" i="14" s="1"/>
  <c r="W49" i="14"/>
  <c r="V49" i="14"/>
  <c r="L49" i="14"/>
  <c r="C49" i="14"/>
  <c r="AC48" i="14"/>
  <c r="AB48" i="14"/>
  <c r="AA48" i="14"/>
  <c r="U48" i="14" s="1"/>
  <c r="Z48" i="14"/>
  <c r="Y48" i="14"/>
  <c r="X48" i="14"/>
  <c r="W48" i="14"/>
  <c r="V48" i="14"/>
  <c r="L48" i="14"/>
  <c r="C48" i="14"/>
  <c r="AC47" i="14"/>
  <c r="AB47" i="14"/>
  <c r="AA47" i="14"/>
  <c r="Z47" i="14"/>
  <c r="Y47" i="14"/>
  <c r="X47" i="14"/>
  <c r="W47" i="14"/>
  <c r="V47" i="14"/>
  <c r="U47" i="14" s="1"/>
  <c r="L47" i="14"/>
  <c r="C47" i="14"/>
  <c r="AC46" i="14"/>
  <c r="AB46" i="14"/>
  <c r="AA46" i="14"/>
  <c r="Z46" i="14"/>
  <c r="Y46" i="14"/>
  <c r="W46" i="14"/>
  <c r="T46" i="14"/>
  <c r="O46" i="14"/>
  <c r="M46" i="14"/>
  <c r="L46" i="14"/>
  <c r="G46" i="14"/>
  <c r="G308" i="14" s="1"/>
  <c r="Y308" i="14" s="1"/>
  <c r="F46" i="14"/>
  <c r="F308" i="14" s="1"/>
  <c r="C46" i="14"/>
  <c r="AC45" i="14"/>
  <c r="AB45" i="14"/>
  <c r="AA45" i="14"/>
  <c r="Z45" i="14"/>
  <c r="Y45" i="14"/>
  <c r="X45" i="14"/>
  <c r="W45" i="14"/>
  <c r="V45" i="14"/>
  <c r="O45" i="14"/>
  <c r="L45" i="14"/>
  <c r="C45" i="14"/>
  <c r="AC44" i="14"/>
  <c r="AB44" i="14"/>
  <c r="AA44" i="14"/>
  <c r="Z44" i="14"/>
  <c r="Y44" i="14"/>
  <c r="X44" i="14"/>
  <c r="W44" i="14"/>
  <c r="V44" i="14"/>
  <c r="U44" i="14" s="1"/>
  <c r="L44" i="14"/>
  <c r="C44" i="14"/>
  <c r="AC43" i="14"/>
  <c r="AB43" i="14"/>
  <c r="AA43" i="14"/>
  <c r="Z43" i="14"/>
  <c r="Y43" i="14"/>
  <c r="X43" i="14"/>
  <c r="W43" i="14"/>
  <c r="V43" i="14"/>
  <c r="L43" i="14"/>
  <c r="C43" i="14"/>
  <c r="AC42" i="14"/>
  <c r="AB42" i="14"/>
  <c r="U42" i="14" s="1"/>
  <c r="AA42" i="14"/>
  <c r="Z42" i="14"/>
  <c r="Y42" i="14"/>
  <c r="X42" i="14"/>
  <c r="W42" i="14"/>
  <c r="V42" i="14"/>
  <c r="L42" i="14"/>
  <c r="C42" i="14"/>
  <c r="AC41" i="14"/>
  <c r="AB41" i="14"/>
  <c r="AA41" i="14"/>
  <c r="Z41" i="14"/>
  <c r="Y41" i="14"/>
  <c r="X41" i="14"/>
  <c r="W41" i="14"/>
  <c r="V41" i="14"/>
  <c r="L41" i="14"/>
  <c r="C41" i="14"/>
  <c r="AC40" i="14"/>
  <c r="AB40" i="14"/>
  <c r="AA40" i="14"/>
  <c r="Z40" i="14"/>
  <c r="Y40" i="14"/>
  <c r="X40" i="14"/>
  <c r="W40" i="14"/>
  <c r="V40" i="14"/>
  <c r="L40" i="14"/>
  <c r="C40" i="14"/>
  <c r="AC39" i="14"/>
  <c r="AB39" i="14"/>
  <c r="U39" i="14" s="1"/>
  <c r="AA39" i="14"/>
  <c r="Z39" i="14"/>
  <c r="Y39" i="14"/>
  <c r="X39" i="14"/>
  <c r="W39" i="14"/>
  <c r="V39" i="14"/>
  <c r="L39" i="14"/>
  <c r="C39" i="14"/>
  <c r="AC38" i="14"/>
  <c r="AB38" i="14"/>
  <c r="AA38" i="14"/>
  <c r="Z38" i="14"/>
  <c r="Y38" i="14"/>
  <c r="X38" i="14"/>
  <c r="W38" i="14"/>
  <c r="V38" i="14"/>
  <c r="U38" i="14" s="1"/>
  <c r="L38" i="14"/>
  <c r="C38" i="14"/>
  <c r="AC37" i="14"/>
  <c r="AB37" i="14"/>
  <c r="AA37" i="14"/>
  <c r="Z37" i="14"/>
  <c r="Y37" i="14"/>
  <c r="X37" i="14"/>
  <c r="W37" i="14"/>
  <c r="V37" i="14"/>
  <c r="L37" i="14"/>
  <c r="C37" i="14"/>
  <c r="AC36" i="14"/>
  <c r="AB36" i="14"/>
  <c r="AA36" i="14"/>
  <c r="Z36" i="14"/>
  <c r="Y36" i="14"/>
  <c r="X36" i="14"/>
  <c r="W36" i="14"/>
  <c r="V36" i="14"/>
  <c r="U36" i="14" s="1"/>
  <c r="L36" i="14"/>
  <c r="C36" i="14"/>
  <c r="AC35" i="14"/>
  <c r="AB35" i="14"/>
  <c r="AA35" i="14"/>
  <c r="Z35" i="14"/>
  <c r="Y35" i="14"/>
  <c r="X35" i="14"/>
  <c r="W35" i="14"/>
  <c r="V35" i="14"/>
  <c r="L35" i="14"/>
  <c r="C35" i="14"/>
  <c r="AC34" i="14"/>
  <c r="AB34" i="14"/>
  <c r="AA34" i="14"/>
  <c r="U34" i="14" s="1"/>
  <c r="Z34" i="14"/>
  <c r="Y34" i="14"/>
  <c r="X34" i="14"/>
  <c r="W34" i="14"/>
  <c r="V34" i="14"/>
  <c r="L34" i="14"/>
  <c r="C34" i="14"/>
  <c r="AC33" i="14"/>
  <c r="AB33" i="14"/>
  <c r="AA33" i="14"/>
  <c r="Z33" i="14"/>
  <c r="Y33" i="14"/>
  <c r="X33" i="14"/>
  <c r="W33" i="14"/>
  <c r="V33" i="14"/>
  <c r="U33" i="14" s="1"/>
  <c r="L33" i="14"/>
  <c r="C33" i="14"/>
  <c r="AC32" i="14"/>
  <c r="AB32" i="14"/>
  <c r="AA32" i="14"/>
  <c r="Z32" i="14"/>
  <c r="Y32" i="14"/>
  <c r="X32" i="14"/>
  <c r="W32" i="14"/>
  <c r="V32" i="14"/>
  <c r="U32" i="14" s="1"/>
  <c r="L32" i="14"/>
  <c r="C32" i="14"/>
  <c r="AC31" i="14"/>
  <c r="AB31" i="14"/>
  <c r="AA31" i="14"/>
  <c r="Z31" i="14"/>
  <c r="Y31" i="14"/>
  <c r="X31" i="14"/>
  <c r="W31" i="14"/>
  <c r="V31" i="14"/>
  <c r="U31" i="14" s="1"/>
  <c r="L31" i="14"/>
  <c r="C31" i="14"/>
  <c r="AC30" i="14"/>
  <c r="AB30" i="14"/>
  <c r="AA30" i="14"/>
  <c r="Z30" i="14"/>
  <c r="Y30" i="14"/>
  <c r="X30" i="14"/>
  <c r="W30" i="14"/>
  <c r="V30" i="14"/>
  <c r="L30" i="14"/>
  <c r="C30" i="14"/>
  <c r="AC29" i="14"/>
  <c r="AB29" i="14"/>
  <c r="AA29" i="14"/>
  <c r="Z29" i="14"/>
  <c r="Y29" i="14"/>
  <c r="X29" i="14"/>
  <c r="W29" i="14"/>
  <c r="V29" i="14"/>
  <c r="L29" i="14"/>
  <c r="C29" i="14"/>
  <c r="AC28" i="14"/>
  <c r="AB28" i="14"/>
  <c r="AA28" i="14"/>
  <c r="Z28" i="14"/>
  <c r="Y28" i="14"/>
  <c r="X28" i="14"/>
  <c r="W28" i="14"/>
  <c r="V28" i="14"/>
  <c r="U28" i="14"/>
  <c r="L28" i="14"/>
  <c r="C28" i="14"/>
  <c r="AC27" i="14"/>
  <c r="AB27" i="14"/>
  <c r="AA27" i="14"/>
  <c r="Z27" i="14"/>
  <c r="Y27" i="14"/>
  <c r="X27" i="14"/>
  <c r="U27" i="14" s="1"/>
  <c r="W27" i="14"/>
  <c r="V27" i="14"/>
  <c r="L27" i="14"/>
  <c r="C27" i="14"/>
  <c r="AC26" i="14"/>
  <c r="AB26" i="14"/>
  <c r="AA26" i="14"/>
  <c r="U26" i="14" s="1"/>
  <c r="Z26" i="14"/>
  <c r="Y26" i="14"/>
  <c r="X26" i="14"/>
  <c r="W26" i="14"/>
  <c r="V26" i="14"/>
  <c r="L26" i="14"/>
  <c r="C26" i="14"/>
  <c r="AC25" i="14"/>
  <c r="AB25" i="14"/>
  <c r="AA25" i="14"/>
  <c r="Z25" i="14"/>
  <c r="Y25" i="14"/>
  <c r="X25" i="14"/>
  <c r="W25" i="14"/>
  <c r="V25" i="14"/>
  <c r="U25" i="14" s="1"/>
  <c r="L25" i="14"/>
  <c r="C25" i="14"/>
  <c r="AC24" i="14"/>
  <c r="AB24" i="14"/>
  <c r="AA24" i="14"/>
  <c r="Z24" i="14"/>
  <c r="Y24" i="14"/>
  <c r="X24" i="14"/>
  <c r="W24" i="14"/>
  <c r="V24" i="14"/>
  <c r="L24" i="14"/>
  <c r="C24" i="14"/>
  <c r="AC23" i="14"/>
  <c r="AB23" i="14"/>
  <c r="AA23" i="14"/>
  <c r="Z23" i="14"/>
  <c r="Y23" i="14"/>
  <c r="X23" i="14"/>
  <c r="V23" i="14"/>
  <c r="N23" i="14"/>
  <c r="C23" i="14"/>
  <c r="AC22" i="14"/>
  <c r="AB22" i="14"/>
  <c r="AA22" i="14"/>
  <c r="Z22" i="14"/>
  <c r="Y22" i="14"/>
  <c r="X22" i="14"/>
  <c r="U22" i="14" s="1"/>
  <c r="W22" i="14"/>
  <c r="V22" i="14"/>
  <c r="L22" i="14"/>
  <c r="C22" i="14"/>
  <c r="AC21" i="14"/>
  <c r="U21" i="14" s="1"/>
  <c r="AB21" i="14"/>
  <c r="AA21" i="14"/>
  <c r="Z21" i="14"/>
  <c r="Y21" i="14"/>
  <c r="X21" i="14"/>
  <c r="W21" i="14"/>
  <c r="V21" i="14"/>
  <c r="L21" i="14"/>
  <c r="C21" i="14"/>
  <c r="AC20" i="14"/>
  <c r="AB20" i="14"/>
  <c r="AA20" i="14"/>
  <c r="Z20" i="14"/>
  <c r="Y20" i="14"/>
  <c r="X20" i="14"/>
  <c r="W20" i="14"/>
  <c r="V20" i="14"/>
  <c r="L20" i="14"/>
  <c r="C20" i="14"/>
  <c r="AC19" i="14"/>
  <c r="AB19" i="14"/>
  <c r="AA19" i="14"/>
  <c r="Z19" i="14"/>
  <c r="U19" i="14" s="1"/>
  <c r="Y19" i="14"/>
  <c r="X19" i="14"/>
  <c r="W19" i="14"/>
  <c r="V19" i="14"/>
  <c r="L19" i="14"/>
  <c r="C19" i="14"/>
  <c r="AC18" i="14"/>
  <c r="AB18" i="14"/>
  <c r="U18" i="14" s="1"/>
  <c r="AA18" i="14"/>
  <c r="Z18" i="14"/>
  <c r="Y18" i="14"/>
  <c r="X18" i="14"/>
  <c r="W18" i="14"/>
  <c r="V18" i="14"/>
  <c r="L18" i="14"/>
  <c r="C18" i="14"/>
  <c r="AB17" i="14"/>
  <c r="AA17" i="14"/>
  <c r="Z17" i="14"/>
  <c r="Y17" i="14"/>
  <c r="X17" i="14"/>
  <c r="T17" i="14"/>
  <c r="T16" i="14" s="1"/>
  <c r="O17" i="14"/>
  <c r="O16" i="14" s="1"/>
  <c r="M17" i="14"/>
  <c r="K17" i="14"/>
  <c r="K16" i="14" s="1"/>
  <c r="F17" i="14"/>
  <c r="F307" i="14" s="1"/>
  <c r="E17" i="14"/>
  <c r="AA16" i="14"/>
  <c r="S16" i="14"/>
  <c r="R16" i="14"/>
  <c r="J16" i="14"/>
  <c r="I16" i="14"/>
  <c r="H16" i="14"/>
  <c r="E16" i="14"/>
  <c r="D16" i="14"/>
  <c r="AC15" i="14"/>
  <c r="AC14" i="14" s="1"/>
  <c r="AB15" i="14"/>
  <c r="AB14" i="14" s="1"/>
  <c r="AA15" i="14"/>
  <c r="Z15" i="14"/>
  <c r="Z14" i="14" s="1"/>
  <c r="Y15" i="14"/>
  <c r="X15" i="14"/>
  <c r="W15" i="14"/>
  <c r="V15" i="14"/>
  <c r="V14" i="14" s="1"/>
  <c r="U15" i="14"/>
  <c r="L15" i="14"/>
  <c r="C15" i="14"/>
  <c r="AA14" i="14"/>
  <c r="Y14" i="14"/>
  <c r="X14" i="14"/>
  <c r="W14" i="14"/>
  <c r="T14" i="14"/>
  <c r="S14" i="14"/>
  <c r="R14" i="14"/>
  <c r="Q14" i="14"/>
  <c r="P14" i="14"/>
  <c r="O14" i="14"/>
  <c r="N14" i="14"/>
  <c r="M14" i="14"/>
  <c r="K14" i="14"/>
  <c r="J14" i="14"/>
  <c r="I14" i="14"/>
  <c r="H14" i="14"/>
  <c r="G14" i="14"/>
  <c r="F14" i="14"/>
  <c r="E14" i="14"/>
  <c r="D14" i="14"/>
  <c r="U126" i="18"/>
  <c r="T126" i="18"/>
  <c r="R126" i="18"/>
  <c r="Q121" i="18"/>
  <c r="M121" i="18" s="1"/>
  <c r="S121" i="18" s="1"/>
  <c r="P121" i="18"/>
  <c r="O121" i="18"/>
  <c r="N121" i="18"/>
  <c r="H121" i="18"/>
  <c r="C121" i="18"/>
  <c r="P120" i="18"/>
  <c r="O120" i="18"/>
  <c r="N120" i="18"/>
  <c r="L120" i="18"/>
  <c r="K120" i="18"/>
  <c r="J120" i="18"/>
  <c r="I120" i="18"/>
  <c r="G120" i="18"/>
  <c r="F120" i="18"/>
  <c r="E120" i="18"/>
  <c r="D120" i="18"/>
  <c r="C120" i="18"/>
  <c r="Q119" i="18"/>
  <c r="M119" i="18" s="1"/>
  <c r="S119" i="18" s="1"/>
  <c r="P119" i="18"/>
  <c r="O119" i="18"/>
  <c r="N119" i="18"/>
  <c r="H119" i="18"/>
  <c r="C119" i="18"/>
  <c r="P118" i="18"/>
  <c r="O118" i="18"/>
  <c r="N118" i="18"/>
  <c r="L118" i="18"/>
  <c r="K118" i="18"/>
  <c r="J118" i="18"/>
  <c r="I118" i="18"/>
  <c r="H118" i="18" s="1"/>
  <c r="G118" i="18"/>
  <c r="F118" i="18"/>
  <c r="E118" i="18"/>
  <c r="D118" i="18"/>
  <c r="C118" i="18"/>
  <c r="Q117" i="18"/>
  <c r="M117" i="18" s="1"/>
  <c r="S117" i="18" s="1"/>
  <c r="P117" i="18"/>
  <c r="O117" i="18"/>
  <c r="N117" i="18"/>
  <c r="H117" i="18"/>
  <c r="C117" i="18"/>
  <c r="P116" i="18"/>
  <c r="O116" i="18"/>
  <c r="N116" i="18"/>
  <c r="L116" i="18"/>
  <c r="K116" i="18"/>
  <c r="J116" i="18"/>
  <c r="I116" i="18"/>
  <c r="H116" i="18" s="1"/>
  <c r="G116" i="18"/>
  <c r="F116" i="18"/>
  <c r="E116" i="18"/>
  <c r="D116" i="18"/>
  <c r="C116" i="18"/>
  <c r="Q115" i="18"/>
  <c r="M115" i="18" s="1"/>
  <c r="S115" i="18" s="1"/>
  <c r="P115" i="18"/>
  <c r="O115" i="18"/>
  <c r="N115" i="18"/>
  <c r="H115" i="18"/>
  <c r="C115" i="18"/>
  <c r="P114" i="18"/>
  <c r="O114" i="18"/>
  <c r="N114" i="18"/>
  <c r="L114" i="18"/>
  <c r="K114" i="18"/>
  <c r="J114" i="18"/>
  <c r="I114" i="18"/>
  <c r="G114" i="18"/>
  <c r="F114" i="18"/>
  <c r="E114" i="18"/>
  <c r="D114" i="18"/>
  <c r="C114" i="18"/>
  <c r="S113" i="18"/>
  <c r="Q113" i="18"/>
  <c r="M113" i="18" s="1"/>
  <c r="P113" i="18"/>
  <c r="O113" i="18"/>
  <c r="N113" i="18"/>
  <c r="H113" i="18"/>
  <c r="C113" i="18"/>
  <c r="Q112" i="18"/>
  <c r="M112" i="18" s="1"/>
  <c r="S112" i="18" s="1"/>
  <c r="P112" i="18"/>
  <c r="O112" i="18"/>
  <c r="N112" i="18"/>
  <c r="L112" i="18"/>
  <c r="K112" i="18"/>
  <c r="J112" i="18"/>
  <c r="I112" i="18"/>
  <c r="H112" i="18" s="1"/>
  <c r="G112" i="18"/>
  <c r="F112" i="18"/>
  <c r="E112" i="18"/>
  <c r="D112" i="18"/>
  <c r="C112" i="18"/>
  <c r="Q111" i="18"/>
  <c r="M111" i="18" s="1"/>
  <c r="S111" i="18" s="1"/>
  <c r="P111" i="18"/>
  <c r="O111" i="18"/>
  <c r="N111" i="18"/>
  <c r="H111" i="18"/>
  <c r="C111" i="18"/>
  <c r="P110" i="18"/>
  <c r="O110" i="18"/>
  <c r="N110" i="18"/>
  <c r="L110" i="18"/>
  <c r="K110" i="18"/>
  <c r="J110" i="18"/>
  <c r="I110" i="18"/>
  <c r="H110" i="18" s="1"/>
  <c r="G110" i="18"/>
  <c r="F110" i="18"/>
  <c r="E110" i="18"/>
  <c r="D110" i="18"/>
  <c r="C110" i="18"/>
  <c r="S109" i="18"/>
  <c r="Q109" i="18"/>
  <c r="M109" i="18" s="1"/>
  <c r="P109" i="18"/>
  <c r="O109" i="18"/>
  <c r="N109" i="18"/>
  <c r="H109" i="18"/>
  <c r="C109" i="18"/>
  <c r="Q108" i="18"/>
  <c r="M108" i="18" s="1"/>
  <c r="S108" i="18" s="1"/>
  <c r="P108" i="18"/>
  <c r="O108" i="18"/>
  <c r="N108" i="18"/>
  <c r="L108" i="18"/>
  <c r="K108" i="18"/>
  <c r="J108" i="18"/>
  <c r="I108" i="18"/>
  <c r="G108" i="18"/>
  <c r="F108" i="18"/>
  <c r="E108" i="18"/>
  <c r="D108" i="18"/>
  <c r="C108" i="18"/>
  <c r="Q107" i="18"/>
  <c r="Q106" i="18" s="1"/>
  <c r="M106" i="18" s="1"/>
  <c r="S106" i="18" s="1"/>
  <c r="P107" i="18"/>
  <c r="O107" i="18"/>
  <c r="N107" i="18"/>
  <c r="H107" i="18"/>
  <c r="C107" i="18"/>
  <c r="P106" i="18"/>
  <c r="O106" i="18"/>
  <c r="N106" i="18"/>
  <c r="L106" i="18"/>
  <c r="K106" i="18"/>
  <c r="J106" i="18"/>
  <c r="I106" i="18"/>
  <c r="H106" i="18" s="1"/>
  <c r="G106" i="18"/>
  <c r="F106" i="18"/>
  <c r="E106" i="18"/>
  <c r="D106" i="18"/>
  <c r="C106" i="18"/>
  <c r="Q105" i="18"/>
  <c r="M105" i="18" s="1"/>
  <c r="S105" i="18" s="1"/>
  <c r="P105" i="18"/>
  <c r="O105" i="18"/>
  <c r="N105" i="18"/>
  <c r="H105" i="18"/>
  <c r="C105" i="18"/>
  <c r="P104" i="18"/>
  <c r="O104" i="18"/>
  <c r="N104" i="18"/>
  <c r="L104" i="18"/>
  <c r="K104" i="18"/>
  <c r="J104" i="18"/>
  <c r="I104" i="18"/>
  <c r="G104" i="18"/>
  <c r="F104" i="18"/>
  <c r="E104" i="18"/>
  <c r="D104" i="18"/>
  <c r="C104" i="18"/>
  <c r="Q103" i="18"/>
  <c r="M103" i="18" s="1"/>
  <c r="S103" i="18" s="1"/>
  <c r="P103" i="18"/>
  <c r="O103" i="18"/>
  <c r="N103" i="18"/>
  <c r="H103" i="18"/>
  <c r="C103" i="18"/>
  <c r="P102" i="18"/>
  <c r="O102" i="18"/>
  <c r="N102" i="18"/>
  <c r="L102" i="18"/>
  <c r="K102" i="18"/>
  <c r="J102" i="18"/>
  <c r="I102" i="18"/>
  <c r="H102" i="18" s="1"/>
  <c r="G102" i="18"/>
  <c r="F102" i="18"/>
  <c r="E102" i="18"/>
  <c r="D102" i="18"/>
  <c r="C102" i="18"/>
  <c r="Q101" i="18"/>
  <c r="M101" i="18" s="1"/>
  <c r="S101" i="18" s="1"/>
  <c r="P101" i="18"/>
  <c r="O101" i="18"/>
  <c r="N101" i="18"/>
  <c r="H101" i="18"/>
  <c r="C101" i="18"/>
  <c r="P100" i="18"/>
  <c r="O100" i="18"/>
  <c r="N100" i="18"/>
  <c r="L100" i="18"/>
  <c r="K100" i="18"/>
  <c r="J100" i="18"/>
  <c r="I100" i="18"/>
  <c r="H100" i="18" s="1"/>
  <c r="G100" i="18"/>
  <c r="F100" i="18"/>
  <c r="E100" i="18"/>
  <c r="D100" i="18"/>
  <c r="C100" i="18"/>
  <c r="Q99" i="18"/>
  <c r="M99" i="18" s="1"/>
  <c r="S99" i="18" s="1"/>
  <c r="P99" i="18"/>
  <c r="O99" i="18"/>
  <c r="N99" i="18"/>
  <c r="H99" i="18"/>
  <c r="C99" i="18"/>
  <c r="P98" i="18"/>
  <c r="O98" i="18"/>
  <c r="N98" i="18"/>
  <c r="L98" i="18"/>
  <c r="K98" i="18"/>
  <c r="K122" i="18" s="1"/>
  <c r="J98" i="18"/>
  <c r="I98" i="18"/>
  <c r="G98" i="18"/>
  <c r="F98" i="18"/>
  <c r="E98" i="18"/>
  <c r="D98" i="18"/>
  <c r="C98" i="18"/>
  <c r="S97" i="18"/>
  <c r="Q97" i="18"/>
  <c r="M97" i="18" s="1"/>
  <c r="P97" i="18"/>
  <c r="O97" i="18"/>
  <c r="N97" i="18"/>
  <c r="H97" i="18"/>
  <c r="C97" i="18"/>
  <c r="Q96" i="18"/>
  <c r="M96" i="18" s="1"/>
  <c r="S96" i="18" s="1"/>
  <c r="P96" i="18"/>
  <c r="O96" i="18"/>
  <c r="N96" i="18"/>
  <c r="L96" i="18"/>
  <c r="K96" i="18"/>
  <c r="J96" i="18"/>
  <c r="I96" i="18"/>
  <c r="H96" i="18" s="1"/>
  <c r="G96" i="18"/>
  <c r="F96" i="18"/>
  <c r="E96" i="18"/>
  <c r="D96" i="18"/>
  <c r="C96" i="18"/>
  <c r="Q95" i="18"/>
  <c r="M95" i="18" s="1"/>
  <c r="S95" i="18" s="1"/>
  <c r="P95" i="18"/>
  <c r="O95" i="18"/>
  <c r="N95" i="18"/>
  <c r="H95" i="18"/>
  <c r="C95" i="18"/>
  <c r="P94" i="18"/>
  <c r="O94" i="18"/>
  <c r="N94" i="18"/>
  <c r="L94" i="18"/>
  <c r="K94" i="18"/>
  <c r="J94" i="18"/>
  <c r="I94" i="18"/>
  <c r="H94" i="18" s="1"/>
  <c r="G94" i="18"/>
  <c r="F94" i="18"/>
  <c r="E94" i="18"/>
  <c r="D94" i="18"/>
  <c r="C94" i="18"/>
  <c r="S93" i="18"/>
  <c r="Q93" i="18"/>
  <c r="M93" i="18" s="1"/>
  <c r="P93" i="18"/>
  <c r="O93" i="18"/>
  <c r="N93" i="18"/>
  <c r="H93" i="18"/>
  <c r="C93" i="18"/>
  <c r="Q92" i="18"/>
  <c r="M92" i="18" s="1"/>
  <c r="S92" i="18" s="1"/>
  <c r="P92" i="18"/>
  <c r="O92" i="18"/>
  <c r="N92" i="18"/>
  <c r="L92" i="18"/>
  <c r="K92" i="18"/>
  <c r="J92" i="18"/>
  <c r="I92" i="18"/>
  <c r="G92" i="18"/>
  <c r="F92" i="18"/>
  <c r="E92" i="18"/>
  <c r="D92" i="18"/>
  <c r="C92" i="18"/>
  <c r="Q91" i="18"/>
  <c r="M91" i="18" s="1"/>
  <c r="S91" i="18" s="1"/>
  <c r="P91" i="18"/>
  <c r="O91" i="18"/>
  <c r="N91" i="18"/>
  <c r="H91" i="18"/>
  <c r="C91" i="18"/>
  <c r="P90" i="18"/>
  <c r="O90" i="18"/>
  <c r="N90" i="18"/>
  <c r="L90" i="18"/>
  <c r="K90" i="18"/>
  <c r="J90" i="18"/>
  <c r="I90" i="18"/>
  <c r="H90" i="18" s="1"/>
  <c r="G90" i="18"/>
  <c r="F90" i="18"/>
  <c r="E90" i="18"/>
  <c r="D90" i="18"/>
  <c r="C90" i="18"/>
  <c r="Q89" i="18"/>
  <c r="M89" i="18" s="1"/>
  <c r="S89" i="18" s="1"/>
  <c r="P89" i="18"/>
  <c r="O89" i="18"/>
  <c r="N89" i="18"/>
  <c r="H89" i="18"/>
  <c r="C89" i="18"/>
  <c r="P88" i="18"/>
  <c r="O88" i="18"/>
  <c r="N88" i="18"/>
  <c r="L88" i="18"/>
  <c r="K88" i="18"/>
  <c r="J88" i="18"/>
  <c r="I88" i="18"/>
  <c r="G88" i="18"/>
  <c r="F88" i="18"/>
  <c r="E88" i="18"/>
  <c r="D88" i="18"/>
  <c r="C88" i="18"/>
  <c r="Q87" i="18"/>
  <c r="M87" i="18" s="1"/>
  <c r="S87" i="18" s="1"/>
  <c r="P87" i="18"/>
  <c r="O87" i="18"/>
  <c r="N87" i="18"/>
  <c r="H87" i="18"/>
  <c r="C87" i="18"/>
  <c r="P86" i="18"/>
  <c r="O86" i="18"/>
  <c r="N86" i="18"/>
  <c r="L86" i="18"/>
  <c r="K86" i="18"/>
  <c r="K124" i="18" s="1"/>
  <c r="K125" i="18" s="1"/>
  <c r="J86" i="18"/>
  <c r="I86" i="18"/>
  <c r="H86" i="18" s="1"/>
  <c r="G86" i="18"/>
  <c r="F86" i="18"/>
  <c r="E86" i="18"/>
  <c r="D86" i="18"/>
  <c r="C86" i="18"/>
  <c r="Q85" i="18"/>
  <c r="Q84" i="18" s="1"/>
  <c r="P85" i="18"/>
  <c r="M85" i="18" s="1"/>
  <c r="S85" i="18" s="1"/>
  <c r="O85" i="18"/>
  <c r="N85" i="18"/>
  <c r="H85" i="18"/>
  <c r="C85" i="18"/>
  <c r="U84" i="18"/>
  <c r="T84" i="18"/>
  <c r="R84" i="18"/>
  <c r="P84" i="18"/>
  <c r="O84" i="18"/>
  <c r="N84" i="18"/>
  <c r="M84" i="18" s="1"/>
  <c r="S84" i="18" s="1"/>
  <c r="L84" i="18"/>
  <c r="K84" i="18"/>
  <c r="H84" i="18" s="1"/>
  <c r="J84" i="18"/>
  <c r="I84" i="18"/>
  <c r="G84" i="18"/>
  <c r="F84" i="18"/>
  <c r="E84" i="18"/>
  <c r="D84" i="18"/>
  <c r="Q83" i="18"/>
  <c r="P83" i="18"/>
  <c r="O83" i="18"/>
  <c r="O82" i="18" s="1"/>
  <c r="N83" i="18"/>
  <c r="N82" i="18" s="1"/>
  <c r="M82" i="18" s="1"/>
  <c r="S82" i="18" s="1"/>
  <c r="M83" i="18"/>
  <c r="S83" i="18" s="1"/>
  <c r="H83" i="18"/>
  <c r="C83" i="18"/>
  <c r="Q82" i="18"/>
  <c r="P82" i="18"/>
  <c r="L82" i="18"/>
  <c r="K82" i="18"/>
  <c r="H82" i="18" s="1"/>
  <c r="J82" i="18"/>
  <c r="I82" i="18"/>
  <c r="G82" i="18"/>
  <c r="F82" i="18"/>
  <c r="E82" i="18"/>
  <c r="D82" i="18"/>
  <c r="C82" i="18" s="1"/>
  <c r="Q81" i="18"/>
  <c r="P81" i="18"/>
  <c r="O81" i="18"/>
  <c r="N81" i="18"/>
  <c r="N80" i="18" s="1"/>
  <c r="M80" i="18" s="1"/>
  <c r="S80" i="18" s="1"/>
  <c r="H81" i="18"/>
  <c r="C81" i="18"/>
  <c r="Q80" i="18"/>
  <c r="P80" i="18"/>
  <c r="O80" i="18"/>
  <c r="L80" i="18"/>
  <c r="K80" i="18"/>
  <c r="H80" i="18" s="1"/>
  <c r="J80" i="18"/>
  <c r="I80" i="18"/>
  <c r="G80" i="18"/>
  <c r="F80" i="18"/>
  <c r="E80" i="18"/>
  <c r="D80" i="18"/>
  <c r="Q79" i="18"/>
  <c r="P79" i="18"/>
  <c r="O79" i="18"/>
  <c r="O78" i="18" s="1"/>
  <c r="N79" i="18"/>
  <c r="N78" i="18" s="1"/>
  <c r="M78" i="18" s="1"/>
  <c r="S78" i="18" s="1"/>
  <c r="M79" i="18"/>
  <c r="S79" i="18" s="1"/>
  <c r="H79" i="18"/>
  <c r="C79" i="18"/>
  <c r="Q78" i="18"/>
  <c r="P78" i="18"/>
  <c r="L78" i="18"/>
  <c r="K78" i="18"/>
  <c r="H78" i="18" s="1"/>
  <c r="J78" i="18"/>
  <c r="I78" i="18"/>
  <c r="G78" i="18"/>
  <c r="F78" i="18"/>
  <c r="E78" i="18"/>
  <c r="D78" i="18"/>
  <c r="C78" i="18" s="1"/>
  <c r="Q77" i="18"/>
  <c r="P77" i="18"/>
  <c r="O77" i="18"/>
  <c r="O76" i="18" s="1"/>
  <c r="N77" i="18"/>
  <c r="M77" i="18"/>
  <c r="S77" i="18" s="1"/>
  <c r="H77" i="18"/>
  <c r="C77" i="18"/>
  <c r="Q76" i="18"/>
  <c r="P76" i="18"/>
  <c r="N76" i="18"/>
  <c r="M76" i="18"/>
  <c r="S76" i="18" s="1"/>
  <c r="L76" i="18"/>
  <c r="K76" i="18"/>
  <c r="H76" i="18" s="1"/>
  <c r="J76" i="18"/>
  <c r="I76" i="18"/>
  <c r="G76" i="18"/>
  <c r="F76" i="18"/>
  <c r="E76" i="18"/>
  <c r="D76" i="18"/>
  <c r="C76" i="18" s="1"/>
  <c r="Q75" i="18"/>
  <c r="P75" i="18"/>
  <c r="O75" i="18"/>
  <c r="O74" i="18" s="1"/>
  <c r="N75" i="18"/>
  <c r="N74" i="18" s="1"/>
  <c r="M74" i="18" s="1"/>
  <c r="S74" i="18" s="1"/>
  <c r="M75" i="18"/>
  <c r="S75" i="18" s="1"/>
  <c r="H75" i="18"/>
  <c r="C75" i="18"/>
  <c r="Q74" i="18"/>
  <c r="P74" i="18"/>
  <c r="L74" i="18"/>
  <c r="K74" i="18"/>
  <c r="H74" i="18" s="1"/>
  <c r="J74" i="18"/>
  <c r="I74" i="18"/>
  <c r="G74" i="18"/>
  <c r="F74" i="18"/>
  <c r="E74" i="18"/>
  <c r="D74" i="18"/>
  <c r="Q73" i="18"/>
  <c r="P73" i="18"/>
  <c r="O73" i="18"/>
  <c r="N73" i="18"/>
  <c r="N72" i="18" s="1"/>
  <c r="M72" i="18" s="1"/>
  <c r="S72" i="18" s="1"/>
  <c r="M73" i="18"/>
  <c r="S73" i="18" s="1"/>
  <c r="H73" i="18"/>
  <c r="C73" i="18"/>
  <c r="Q72" i="18"/>
  <c r="P72" i="18"/>
  <c r="O72" i="18"/>
  <c r="L72" i="18"/>
  <c r="K72" i="18"/>
  <c r="J72" i="18"/>
  <c r="I72" i="18"/>
  <c r="G72" i="18"/>
  <c r="F72" i="18"/>
  <c r="E72" i="18"/>
  <c r="D72" i="18"/>
  <c r="C72" i="18" s="1"/>
  <c r="Q71" i="18"/>
  <c r="P71" i="18"/>
  <c r="O71" i="18"/>
  <c r="O70" i="18" s="1"/>
  <c r="N71" i="18"/>
  <c r="M71" i="18"/>
  <c r="S71" i="18" s="1"/>
  <c r="H71" i="18"/>
  <c r="C71" i="18"/>
  <c r="Q70" i="18"/>
  <c r="P70" i="18"/>
  <c r="N70" i="18"/>
  <c r="M70" i="18"/>
  <c r="S70" i="18" s="1"/>
  <c r="L70" i="18"/>
  <c r="K70" i="18"/>
  <c r="H70" i="18" s="1"/>
  <c r="J70" i="18"/>
  <c r="I70" i="18"/>
  <c r="G70" i="18"/>
  <c r="F70" i="18"/>
  <c r="E70" i="18"/>
  <c r="D70" i="18"/>
  <c r="Q69" i="18"/>
  <c r="P69" i="18"/>
  <c r="O69" i="18"/>
  <c r="O68" i="18" s="1"/>
  <c r="N69" i="18"/>
  <c r="N68" i="18" s="1"/>
  <c r="M68" i="18" s="1"/>
  <c r="S68" i="18" s="1"/>
  <c r="M69" i="18"/>
  <c r="S69" i="18" s="1"/>
  <c r="H69" i="18"/>
  <c r="C69" i="18"/>
  <c r="Q68" i="18"/>
  <c r="P68" i="18"/>
  <c r="L68" i="18"/>
  <c r="K68" i="18"/>
  <c r="H68" i="18" s="1"/>
  <c r="J68" i="18"/>
  <c r="I68" i="18"/>
  <c r="G68" i="18"/>
  <c r="F68" i="18"/>
  <c r="E68" i="18"/>
  <c r="D68" i="18"/>
  <c r="C68" i="18" s="1"/>
  <c r="Q67" i="18"/>
  <c r="P67" i="18"/>
  <c r="O67" i="18"/>
  <c r="O66" i="18" s="1"/>
  <c r="N67" i="18"/>
  <c r="M67" i="18"/>
  <c r="S67" i="18" s="1"/>
  <c r="H67" i="18"/>
  <c r="C67" i="18"/>
  <c r="Q66" i="18"/>
  <c r="P66" i="18"/>
  <c r="N66" i="18"/>
  <c r="M66" i="18"/>
  <c r="S66" i="18" s="1"/>
  <c r="L66" i="18"/>
  <c r="K66" i="18"/>
  <c r="H66" i="18" s="1"/>
  <c r="J66" i="18"/>
  <c r="I66" i="18"/>
  <c r="G66" i="18"/>
  <c r="F66" i="18"/>
  <c r="E66" i="18"/>
  <c r="D66" i="18"/>
  <c r="C66" i="18" s="1"/>
  <c r="Q65" i="18"/>
  <c r="P65" i="18"/>
  <c r="O65" i="18"/>
  <c r="N65" i="18"/>
  <c r="N64" i="18" s="1"/>
  <c r="M65" i="18"/>
  <c r="S65" i="18" s="1"/>
  <c r="H65" i="18"/>
  <c r="C65" i="18"/>
  <c r="U64" i="18"/>
  <c r="T64" i="18"/>
  <c r="R64" i="18"/>
  <c r="Q64" i="18"/>
  <c r="P64" i="18"/>
  <c r="O64" i="18"/>
  <c r="L64" i="18"/>
  <c r="K64" i="18"/>
  <c r="J64" i="18"/>
  <c r="H64" i="18" s="1"/>
  <c r="I64" i="18"/>
  <c r="G64" i="18"/>
  <c r="F64" i="18"/>
  <c r="C64" i="18" s="1"/>
  <c r="E64" i="18"/>
  <c r="D64" i="18"/>
  <c r="Q63" i="18"/>
  <c r="Q62" i="18" s="1"/>
  <c r="P63" i="18"/>
  <c r="O63" i="18"/>
  <c r="O62" i="18" s="1"/>
  <c r="N63" i="18"/>
  <c r="H63" i="18"/>
  <c r="C63" i="18"/>
  <c r="P62" i="18"/>
  <c r="N62" i="18"/>
  <c r="L62" i="18"/>
  <c r="K62" i="18"/>
  <c r="J62" i="18"/>
  <c r="I62" i="18"/>
  <c r="H62" i="18"/>
  <c r="G62" i="18"/>
  <c r="F62" i="18"/>
  <c r="E62" i="18"/>
  <c r="D62" i="18"/>
  <c r="Q61" i="18"/>
  <c r="Q60" i="18" s="1"/>
  <c r="P61" i="18"/>
  <c r="P60" i="18" s="1"/>
  <c r="O61" i="18"/>
  <c r="O60" i="18" s="1"/>
  <c r="N61" i="18"/>
  <c r="M61" i="18" s="1"/>
  <c r="S61" i="18" s="1"/>
  <c r="H61" i="18"/>
  <c r="C61" i="18"/>
  <c r="N60" i="18"/>
  <c r="L60" i="18"/>
  <c r="K60" i="18"/>
  <c r="J60" i="18"/>
  <c r="I60" i="18"/>
  <c r="H60" i="18"/>
  <c r="G60" i="18"/>
  <c r="F60" i="18"/>
  <c r="C60" i="18" s="1"/>
  <c r="E60" i="18"/>
  <c r="D60" i="18"/>
  <c r="Q59" i="18"/>
  <c r="Q58" i="18" s="1"/>
  <c r="P59" i="18"/>
  <c r="O59" i="18"/>
  <c r="O58" i="18" s="1"/>
  <c r="N59" i="18"/>
  <c r="M59" i="18" s="1"/>
  <c r="S59" i="18" s="1"/>
  <c r="H59" i="18"/>
  <c r="C59" i="18"/>
  <c r="P58" i="18"/>
  <c r="N58" i="18"/>
  <c r="L58" i="18"/>
  <c r="K58" i="18"/>
  <c r="J58" i="18"/>
  <c r="I58" i="18"/>
  <c r="H58" i="18" s="1"/>
  <c r="G58" i="18"/>
  <c r="F58" i="18"/>
  <c r="E58" i="18"/>
  <c r="D58" i="18"/>
  <c r="Q57" i="18"/>
  <c r="Q56" i="18" s="1"/>
  <c r="P57" i="18"/>
  <c r="P56" i="18" s="1"/>
  <c r="O57" i="18"/>
  <c r="N57" i="18"/>
  <c r="H57" i="18"/>
  <c r="C57" i="18"/>
  <c r="O56" i="18"/>
  <c r="N56" i="18"/>
  <c r="L56" i="18"/>
  <c r="K56" i="18"/>
  <c r="J56" i="18"/>
  <c r="I56" i="18"/>
  <c r="H56" i="18"/>
  <c r="G56" i="18"/>
  <c r="F56" i="18"/>
  <c r="C56" i="18" s="1"/>
  <c r="E56" i="18"/>
  <c r="D56" i="18"/>
  <c r="Q55" i="18"/>
  <c r="Q54" i="18" s="1"/>
  <c r="P55" i="18"/>
  <c r="P54" i="18" s="1"/>
  <c r="O55" i="18"/>
  <c r="O54" i="18" s="1"/>
  <c r="N55" i="18"/>
  <c r="M55" i="18" s="1"/>
  <c r="S55" i="18" s="1"/>
  <c r="H55" i="18"/>
  <c r="C55" i="18"/>
  <c r="N54" i="18"/>
  <c r="L54" i="18"/>
  <c r="K54" i="18"/>
  <c r="J54" i="18"/>
  <c r="I54" i="18"/>
  <c r="H54" i="18" s="1"/>
  <c r="G54" i="18"/>
  <c r="F54" i="18"/>
  <c r="C54" i="18" s="1"/>
  <c r="E54" i="18"/>
  <c r="D54" i="18"/>
  <c r="S53" i="18"/>
  <c r="Q53" i="18"/>
  <c r="P53" i="18"/>
  <c r="P52" i="18" s="1"/>
  <c r="O53" i="18"/>
  <c r="N53" i="18"/>
  <c r="M53" i="18" s="1"/>
  <c r="H53" i="18"/>
  <c r="C53" i="18"/>
  <c r="Q52" i="18"/>
  <c r="O52" i="18"/>
  <c r="N52" i="18"/>
  <c r="L52" i="18"/>
  <c r="K52" i="18"/>
  <c r="J52" i="18"/>
  <c r="I52" i="18"/>
  <c r="H52" i="18"/>
  <c r="G52" i="18"/>
  <c r="F52" i="18"/>
  <c r="C52" i="18" s="1"/>
  <c r="E52" i="18"/>
  <c r="D52" i="18"/>
  <c r="Q51" i="18"/>
  <c r="Q50" i="18" s="1"/>
  <c r="P51" i="18"/>
  <c r="P50" i="18" s="1"/>
  <c r="O51" i="18"/>
  <c r="O50" i="18" s="1"/>
  <c r="N51" i="18"/>
  <c r="H51" i="18"/>
  <c r="C51" i="18"/>
  <c r="N50" i="18"/>
  <c r="L50" i="18"/>
  <c r="K50" i="18"/>
  <c r="J50" i="18"/>
  <c r="I50" i="18"/>
  <c r="H50" i="18"/>
  <c r="G50" i="18"/>
  <c r="F50" i="18"/>
  <c r="C50" i="18" s="1"/>
  <c r="E50" i="18"/>
  <c r="D50" i="18"/>
  <c r="Q49" i="18"/>
  <c r="P49" i="18"/>
  <c r="P48" i="18" s="1"/>
  <c r="O49" i="18"/>
  <c r="O48" i="18" s="1"/>
  <c r="N49" i="18"/>
  <c r="M49" i="18" s="1"/>
  <c r="S49" i="18" s="1"/>
  <c r="H49" i="18"/>
  <c r="C49" i="18"/>
  <c r="Q48" i="18"/>
  <c r="N48" i="18"/>
  <c r="L48" i="18"/>
  <c r="K48" i="18"/>
  <c r="J48" i="18"/>
  <c r="H48" i="18" s="1"/>
  <c r="I48" i="18"/>
  <c r="G48" i="18"/>
  <c r="F48" i="18"/>
  <c r="C48" i="18" s="1"/>
  <c r="E48" i="18"/>
  <c r="D48" i="18"/>
  <c r="Q47" i="18"/>
  <c r="P47" i="18"/>
  <c r="O47" i="18"/>
  <c r="N47" i="18"/>
  <c r="H47" i="18"/>
  <c r="C47" i="18"/>
  <c r="Q46" i="18"/>
  <c r="Q45" i="18" s="1"/>
  <c r="P46" i="18"/>
  <c r="P45" i="18" s="1"/>
  <c r="O46" i="18"/>
  <c r="N46" i="18"/>
  <c r="H46" i="18"/>
  <c r="C46" i="18"/>
  <c r="O45" i="18"/>
  <c r="N45" i="18"/>
  <c r="L45" i="18"/>
  <c r="K45" i="18"/>
  <c r="J45" i="18"/>
  <c r="I45" i="18"/>
  <c r="H45" i="18"/>
  <c r="G45" i="18"/>
  <c r="F45" i="18"/>
  <c r="C45" i="18" s="1"/>
  <c r="E45" i="18"/>
  <c r="D45" i="18"/>
  <c r="Q44" i="18"/>
  <c r="Q42" i="18" s="1"/>
  <c r="P44" i="18"/>
  <c r="O44" i="18"/>
  <c r="N44" i="18"/>
  <c r="M44" i="18" s="1"/>
  <c r="S44" i="18" s="1"/>
  <c r="H44" i="18"/>
  <c r="C44" i="18"/>
  <c r="Q43" i="18"/>
  <c r="P43" i="18"/>
  <c r="P42" i="18" s="1"/>
  <c r="O43" i="18"/>
  <c r="O42" i="18" s="1"/>
  <c r="N43" i="18"/>
  <c r="M43" i="18" s="1"/>
  <c r="S43" i="18" s="1"/>
  <c r="H43" i="18"/>
  <c r="C43" i="18"/>
  <c r="N42" i="18"/>
  <c r="L42" i="18"/>
  <c r="K42" i="18"/>
  <c r="J42" i="18"/>
  <c r="H42" i="18" s="1"/>
  <c r="I42" i="18"/>
  <c r="G42" i="18"/>
  <c r="F42" i="18"/>
  <c r="C42" i="18" s="1"/>
  <c r="E42" i="18"/>
  <c r="D42" i="18"/>
  <c r="Q41" i="18"/>
  <c r="P41" i="18"/>
  <c r="O41" i="18"/>
  <c r="N41" i="18"/>
  <c r="H41" i="18"/>
  <c r="C41" i="18"/>
  <c r="Q40" i="18"/>
  <c r="Q39" i="18" s="1"/>
  <c r="P40" i="18"/>
  <c r="P39" i="18" s="1"/>
  <c r="O40" i="18"/>
  <c r="N40" i="18"/>
  <c r="H40" i="18"/>
  <c r="C40" i="18"/>
  <c r="O39" i="18"/>
  <c r="N39" i="18"/>
  <c r="L39" i="18"/>
  <c r="K39" i="18"/>
  <c r="J39" i="18"/>
  <c r="I39" i="18"/>
  <c r="H39" i="18"/>
  <c r="G39" i="18"/>
  <c r="F39" i="18"/>
  <c r="C39" i="18" s="1"/>
  <c r="E39" i="18"/>
  <c r="D39" i="18"/>
  <c r="Q38" i="18"/>
  <c r="P38" i="18"/>
  <c r="P36" i="18" s="1"/>
  <c r="O38" i="18"/>
  <c r="O36" i="18" s="1"/>
  <c r="N38" i="18"/>
  <c r="M38" i="18" s="1"/>
  <c r="S38" i="18" s="1"/>
  <c r="H38" i="18"/>
  <c r="C38" i="18"/>
  <c r="Q37" i="18"/>
  <c r="P37" i="18"/>
  <c r="O37" i="18"/>
  <c r="N37" i="18"/>
  <c r="M37" i="18" s="1"/>
  <c r="S37" i="18" s="1"/>
  <c r="C37" i="18"/>
  <c r="Q36" i="18"/>
  <c r="N36" i="18"/>
  <c r="L36" i="18"/>
  <c r="K36" i="18"/>
  <c r="J36" i="18"/>
  <c r="I36" i="18"/>
  <c r="H36" i="18"/>
  <c r="G36" i="18"/>
  <c r="F36" i="18"/>
  <c r="E36" i="18"/>
  <c r="D36" i="18"/>
  <c r="Q35" i="18"/>
  <c r="Q33" i="18" s="1"/>
  <c r="P35" i="18"/>
  <c r="O35" i="18"/>
  <c r="N35" i="18"/>
  <c r="M35" i="18" s="1"/>
  <c r="S35" i="18" s="1"/>
  <c r="H35" i="18"/>
  <c r="C35" i="18"/>
  <c r="Q34" i="18"/>
  <c r="P34" i="18"/>
  <c r="P33" i="18" s="1"/>
  <c r="O34" i="18"/>
  <c r="O33" i="18" s="1"/>
  <c r="N34" i="18"/>
  <c r="M34" i="18" s="1"/>
  <c r="S34" i="18" s="1"/>
  <c r="H34" i="18"/>
  <c r="C34" i="18"/>
  <c r="L33" i="18"/>
  <c r="K33" i="18"/>
  <c r="J33" i="18"/>
  <c r="I33" i="18"/>
  <c r="H33" i="18" s="1"/>
  <c r="G33" i="18"/>
  <c r="F33" i="18"/>
  <c r="E33" i="18"/>
  <c r="C33" i="18" s="1"/>
  <c r="D33" i="18"/>
  <c r="Q32" i="18"/>
  <c r="Q31" i="18" s="1"/>
  <c r="P32" i="18"/>
  <c r="P31" i="18" s="1"/>
  <c r="O32" i="18"/>
  <c r="O31" i="18" s="1"/>
  <c r="N32" i="18"/>
  <c r="H32" i="18"/>
  <c r="C32" i="18"/>
  <c r="N31" i="18"/>
  <c r="L31" i="18"/>
  <c r="K31" i="18"/>
  <c r="J31" i="18"/>
  <c r="I31" i="18"/>
  <c r="H31" i="18"/>
  <c r="G31" i="18"/>
  <c r="F31" i="18"/>
  <c r="E31" i="18"/>
  <c r="C31" i="18" s="1"/>
  <c r="D31" i="18"/>
  <c r="Q30" i="18"/>
  <c r="P30" i="18"/>
  <c r="O30" i="18"/>
  <c r="N30" i="18"/>
  <c r="M30" i="18" s="1"/>
  <c r="S30" i="18" s="1"/>
  <c r="H30" i="18"/>
  <c r="C30" i="18"/>
  <c r="Q29" i="18"/>
  <c r="Q28" i="18" s="1"/>
  <c r="P29" i="18"/>
  <c r="P28" i="18" s="1"/>
  <c r="O29" i="18"/>
  <c r="N29" i="18"/>
  <c r="H29" i="18"/>
  <c r="C29" i="18"/>
  <c r="O28" i="18"/>
  <c r="N28" i="18"/>
  <c r="L28" i="18"/>
  <c r="K28" i="18"/>
  <c r="J28" i="18"/>
  <c r="I28" i="18"/>
  <c r="H28" i="18"/>
  <c r="G28" i="18"/>
  <c r="F28" i="18"/>
  <c r="E28" i="18"/>
  <c r="C28" i="18" s="1"/>
  <c r="D28" i="18"/>
  <c r="Q27" i="18"/>
  <c r="P27" i="18"/>
  <c r="O27" i="18"/>
  <c r="N27" i="18"/>
  <c r="M27" i="18" s="1"/>
  <c r="S27" i="18" s="1"/>
  <c r="H27" i="18"/>
  <c r="C27" i="18"/>
  <c r="Q26" i="18"/>
  <c r="Q25" i="18" s="1"/>
  <c r="P26" i="18"/>
  <c r="O26" i="18"/>
  <c r="N26" i="18"/>
  <c r="H26" i="18"/>
  <c r="C26" i="18"/>
  <c r="P25" i="18"/>
  <c r="O25" i="18"/>
  <c r="L25" i="18"/>
  <c r="J25" i="18"/>
  <c r="I25" i="18"/>
  <c r="H25" i="18"/>
  <c r="G25" i="18"/>
  <c r="E25" i="18"/>
  <c r="D25" i="18"/>
  <c r="C25" i="18" s="1"/>
  <c r="Q24" i="18"/>
  <c r="P24" i="18"/>
  <c r="O24" i="18"/>
  <c r="N24" i="18"/>
  <c r="N22" i="18" s="1"/>
  <c r="M24" i="18"/>
  <c r="S24" i="18" s="1"/>
  <c r="H24" i="18"/>
  <c r="C24" i="18"/>
  <c r="Q23" i="18"/>
  <c r="P23" i="18"/>
  <c r="O23" i="18"/>
  <c r="O22" i="18" s="1"/>
  <c r="N23" i="18"/>
  <c r="M23" i="18"/>
  <c r="S23" i="18" s="1"/>
  <c r="H23" i="18"/>
  <c r="C23" i="18"/>
  <c r="Q22" i="18"/>
  <c r="P22" i="18"/>
  <c r="L22" i="18"/>
  <c r="J22" i="18"/>
  <c r="H22" i="18" s="1"/>
  <c r="I22" i="18"/>
  <c r="G22" i="18"/>
  <c r="E22" i="18"/>
  <c r="C22" i="18" s="1"/>
  <c r="D22" i="18"/>
  <c r="Q21" i="18"/>
  <c r="P21" i="18"/>
  <c r="O21" i="18"/>
  <c r="N21" i="18"/>
  <c r="M21" i="18"/>
  <c r="S21" i="18" s="1"/>
  <c r="H21" i="18"/>
  <c r="C21" i="18"/>
  <c r="Q20" i="18"/>
  <c r="P20" i="18"/>
  <c r="O20" i="18"/>
  <c r="N20" i="18"/>
  <c r="M20" i="18"/>
  <c r="S20" i="18" s="1"/>
  <c r="H20" i="18"/>
  <c r="C20" i="18"/>
  <c r="Q19" i="18"/>
  <c r="P19" i="18"/>
  <c r="O19" i="18"/>
  <c r="N19" i="18"/>
  <c r="M19" i="18"/>
  <c r="S19" i="18" s="1"/>
  <c r="L19" i="18"/>
  <c r="J19" i="18"/>
  <c r="I19" i="18"/>
  <c r="G19" i="18"/>
  <c r="E19" i="18"/>
  <c r="D19" i="18"/>
  <c r="C19" i="18"/>
  <c r="Q18" i="18"/>
  <c r="P18" i="18"/>
  <c r="P15" i="18" s="1"/>
  <c r="O18" i="18"/>
  <c r="N18" i="18"/>
  <c r="H18" i="18"/>
  <c r="C18" i="18"/>
  <c r="U17" i="18"/>
  <c r="Q17" i="18"/>
  <c r="P17" i="18"/>
  <c r="O17" i="18"/>
  <c r="N17" i="18"/>
  <c r="M17" i="18"/>
  <c r="S17" i="18" s="1"/>
  <c r="H17" i="18"/>
  <c r="C17" i="18"/>
  <c r="Q16" i="18"/>
  <c r="P16" i="18"/>
  <c r="O16" i="18"/>
  <c r="O15" i="18" s="1"/>
  <c r="N16" i="18"/>
  <c r="N15" i="18" s="1"/>
  <c r="M16" i="18"/>
  <c r="S16" i="18" s="1"/>
  <c r="H16" i="18"/>
  <c r="C16" i="18"/>
  <c r="Q15" i="18"/>
  <c r="L15" i="18"/>
  <c r="J15" i="18"/>
  <c r="J122" i="18" s="1"/>
  <c r="I15" i="18"/>
  <c r="I122" i="18" s="1"/>
  <c r="H15" i="18"/>
  <c r="G15" i="18"/>
  <c r="E15" i="18"/>
  <c r="D15" i="18"/>
  <c r="C117" i="11"/>
  <c r="D114" i="11"/>
  <c r="G114" i="11" s="1"/>
  <c r="G113" i="11"/>
  <c r="G112" i="11" s="1"/>
  <c r="D113" i="11"/>
  <c r="F112" i="11"/>
  <c r="C112" i="11"/>
  <c r="D110" i="11"/>
  <c r="G110" i="11" s="1"/>
  <c r="D109" i="11"/>
  <c r="D107" i="11" s="1"/>
  <c r="G108" i="11"/>
  <c r="D108" i="11"/>
  <c r="F107" i="11"/>
  <c r="E107" i="11"/>
  <c r="C107" i="11"/>
  <c r="D106" i="11"/>
  <c r="G106" i="11" s="1"/>
  <c r="G105" i="11"/>
  <c r="D105" i="11"/>
  <c r="D104" i="11"/>
  <c r="G104" i="11" s="1"/>
  <c r="D103" i="11"/>
  <c r="G103" i="11" s="1"/>
  <c r="E102" i="11"/>
  <c r="D102" i="11" s="1"/>
  <c r="G102" i="11" s="1"/>
  <c r="G101" i="11"/>
  <c r="D101" i="11"/>
  <c r="E100" i="11"/>
  <c r="E77" i="11" s="1"/>
  <c r="E50" i="11" s="1"/>
  <c r="D100" i="11"/>
  <c r="G100" i="11" s="1"/>
  <c r="D99" i="11"/>
  <c r="G99" i="11" s="1"/>
  <c r="G98" i="11"/>
  <c r="D98" i="11"/>
  <c r="D97" i="11"/>
  <c r="G97" i="11" s="1"/>
  <c r="D96" i="11"/>
  <c r="G96" i="11" s="1"/>
  <c r="D95" i="11"/>
  <c r="G95" i="11" s="1"/>
  <c r="G94" i="11"/>
  <c r="D94" i="11"/>
  <c r="D93" i="11"/>
  <c r="G93" i="11" s="1"/>
  <c r="D92" i="11"/>
  <c r="G92" i="11" s="1"/>
  <c r="G91" i="11"/>
  <c r="D90" i="11"/>
  <c r="G90" i="11" s="1"/>
  <c r="G89" i="11"/>
  <c r="D89" i="11"/>
  <c r="D88" i="11"/>
  <c r="G88" i="11" s="1"/>
  <c r="D87" i="11"/>
  <c r="G87" i="11" s="1"/>
  <c r="D86" i="11"/>
  <c r="G86" i="11" s="1"/>
  <c r="G85" i="11"/>
  <c r="D85" i="11"/>
  <c r="D84" i="11"/>
  <c r="G84" i="11" s="1"/>
  <c r="D83" i="11"/>
  <c r="G83" i="11" s="1"/>
  <c r="D82" i="11"/>
  <c r="G82" i="11" s="1"/>
  <c r="G81" i="11"/>
  <c r="D81" i="11"/>
  <c r="D80" i="11"/>
  <c r="G80" i="11" s="1"/>
  <c r="D79" i="11"/>
  <c r="G79" i="11" s="1"/>
  <c r="D78" i="11"/>
  <c r="F77" i="11"/>
  <c r="C77" i="11"/>
  <c r="D76" i="11"/>
  <c r="G76" i="11" s="1"/>
  <c r="G75" i="11"/>
  <c r="D75" i="11"/>
  <c r="D74" i="11"/>
  <c r="G74" i="11" s="1"/>
  <c r="D73" i="11"/>
  <c r="G73" i="11" s="1"/>
  <c r="D72" i="11"/>
  <c r="G72" i="11" s="1"/>
  <c r="G71" i="11"/>
  <c r="D71" i="11"/>
  <c r="D70" i="11"/>
  <c r="G70" i="11" s="1"/>
  <c r="D69" i="11"/>
  <c r="G69" i="11" s="1"/>
  <c r="D68" i="11"/>
  <c r="G68" i="11" s="1"/>
  <c r="G67" i="11"/>
  <c r="D67" i="11"/>
  <c r="D66" i="11"/>
  <c r="G66" i="11" s="1"/>
  <c r="D65" i="11"/>
  <c r="G65" i="11" s="1"/>
  <c r="D64" i="11"/>
  <c r="G64" i="11" s="1"/>
  <c r="G63" i="11"/>
  <c r="D63" i="11"/>
  <c r="D62" i="11"/>
  <c r="G62" i="11" s="1"/>
  <c r="D61" i="11"/>
  <c r="G61" i="11" s="1"/>
  <c r="D60" i="11"/>
  <c r="G60" i="11" s="1"/>
  <c r="G59" i="11"/>
  <c r="D59" i="11"/>
  <c r="D58" i="11"/>
  <c r="G58" i="11" s="1"/>
  <c r="D57" i="11"/>
  <c r="G57" i="11" s="1"/>
  <c r="D56" i="11"/>
  <c r="G56" i="11" s="1"/>
  <c r="G55" i="11"/>
  <c r="D55" i="11"/>
  <c r="D54" i="11"/>
  <c r="G54" i="11" s="1"/>
  <c r="D53" i="11"/>
  <c r="G53" i="11" s="1"/>
  <c r="D52" i="11"/>
  <c r="D51" i="11" s="1"/>
  <c r="F51" i="11"/>
  <c r="E51" i="11"/>
  <c r="C51" i="11"/>
  <c r="C50" i="11" s="1"/>
  <c r="F50" i="11"/>
  <c r="D49" i="11"/>
  <c r="G49" i="11" s="1"/>
  <c r="D48" i="11"/>
  <c r="G48" i="11" s="1"/>
  <c r="D47" i="11"/>
  <c r="G47" i="11" s="1"/>
  <c r="G46" i="11"/>
  <c r="D46" i="11"/>
  <c r="D45" i="11"/>
  <c r="G45" i="11" s="1"/>
  <c r="G44" i="11" s="1"/>
  <c r="F44" i="11"/>
  <c r="F43" i="11" s="1"/>
  <c r="E44" i="11"/>
  <c r="E43" i="11" s="1"/>
  <c r="D44" i="11"/>
  <c r="D43" i="11" s="1"/>
  <c r="C44" i="11"/>
  <c r="C43" i="11" s="1"/>
  <c r="D42" i="11"/>
  <c r="G42" i="11" s="1"/>
  <c r="G41" i="11"/>
  <c r="D41" i="11"/>
  <c r="C41" i="11"/>
  <c r="G40" i="11"/>
  <c r="D39" i="11"/>
  <c r="G39" i="11" s="1"/>
  <c r="D38" i="11"/>
  <c r="D36" i="11" s="1"/>
  <c r="G37" i="11"/>
  <c r="D37" i="11"/>
  <c r="F36" i="11"/>
  <c r="E36" i="11"/>
  <c r="E31" i="11" s="1"/>
  <c r="C36" i="11"/>
  <c r="C31" i="11" s="1"/>
  <c r="D35" i="11"/>
  <c r="G35" i="11" s="1"/>
  <c r="G34" i="11"/>
  <c r="D34" i="11"/>
  <c r="D33" i="11"/>
  <c r="G33" i="11" s="1"/>
  <c r="D32" i="11"/>
  <c r="G32" i="11" s="1"/>
  <c r="F31" i="11"/>
  <c r="D30" i="11"/>
  <c r="G30" i="11" s="1"/>
  <c r="D29" i="11"/>
  <c r="G29" i="11" s="1"/>
  <c r="G28" i="11"/>
  <c r="D28" i="11"/>
  <c r="D27" i="11"/>
  <c r="G27" i="11" s="1"/>
  <c r="G26" i="11" s="1"/>
  <c r="F26" i="11"/>
  <c r="F25" i="11" s="1"/>
  <c r="E26" i="11"/>
  <c r="E25" i="11" s="1"/>
  <c r="D26" i="11"/>
  <c r="C26" i="11"/>
  <c r="D24" i="11"/>
  <c r="G24" i="11" s="1"/>
  <c r="G23" i="11" s="1"/>
  <c r="F23" i="11"/>
  <c r="E23" i="11"/>
  <c r="C23" i="11"/>
  <c r="D22" i="11"/>
  <c r="G22" i="11" s="1"/>
  <c r="D21" i="11"/>
  <c r="D19" i="11" s="1"/>
  <c r="G20" i="11"/>
  <c r="D20" i="11"/>
  <c r="F19" i="11"/>
  <c r="E19" i="11"/>
  <c r="C19" i="11"/>
  <c r="G18" i="11"/>
  <c r="D18" i="11"/>
  <c r="D17" i="11"/>
  <c r="C17" i="11"/>
  <c r="C16" i="11" s="1"/>
  <c r="C15" i="11" s="1"/>
  <c r="F16" i="11"/>
  <c r="F15" i="11" s="1"/>
  <c r="E16" i="11"/>
  <c r="E15" i="11" s="1"/>
  <c r="D16" i="11"/>
  <c r="U68" i="14" l="1"/>
  <c r="G312" i="14"/>
  <c r="Y312" i="14" s="1"/>
  <c r="Y68" i="14"/>
  <c r="U144" i="14"/>
  <c r="H320" i="14"/>
  <c r="H306" i="14"/>
  <c r="C14" i="14"/>
  <c r="Q310" i="14"/>
  <c r="Z57" i="14"/>
  <c r="Z16" i="14" s="1"/>
  <c r="L57" i="14"/>
  <c r="N72" i="14"/>
  <c r="U116" i="14"/>
  <c r="U134" i="14"/>
  <c r="V155" i="14"/>
  <c r="X163" i="14"/>
  <c r="X162" i="14" s="1"/>
  <c r="C163" i="14"/>
  <c r="F162" i="14"/>
  <c r="AC175" i="14"/>
  <c r="AC174" i="14" s="1"/>
  <c r="K174" i="14"/>
  <c r="C174" i="14" s="1"/>
  <c r="U191" i="14"/>
  <c r="X279" i="14"/>
  <c r="I306" i="14"/>
  <c r="I320" i="14"/>
  <c r="U24" i="14"/>
  <c r="U29" i="14"/>
  <c r="U35" i="14"/>
  <c r="U51" i="14"/>
  <c r="AC309" i="14"/>
  <c r="U55" i="14"/>
  <c r="T310" i="14"/>
  <c r="U61" i="14"/>
  <c r="K311" i="14"/>
  <c r="AC311" i="14" s="1"/>
  <c r="AC64" i="14"/>
  <c r="U64" i="14" s="1"/>
  <c r="C64" i="14"/>
  <c r="Y64" i="14"/>
  <c r="U75" i="14"/>
  <c r="U83" i="14"/>
  <c r="U99" i="14"/>
  <c r="AC104" i="14"/>
  <c r="U104" i="14" s="1"/>
  <c r="U106" i="14"/>
  <c r="V105" i="14"/>
  <c r="AC113" i="14"/>
  <c r="U119" i="14"/>
  <c r="L120" i="14"/>
  <c r="C129" i="14"/>
  <c r="V133" i="14"/>
  <c r="F151" i="14"/>
  <c r="F306" i="14" s="1"/>
  <c r="X152" i="14"/>
  <c r="C152" i="14"/>
  <c r="L175" i="14"/>
  <c r="Q174" i="14"/>
  <c r="Z175" i="14"/>
  <c r="Z174" i="14" s="1"/>
  <c r="U189" i="14"/>
  <c r="W211" i="14"/>
  <c r="U211" i="14" s="1"/>
  <c r="O320" i="14"/>
  <c r="O306" i="14"/>
  <c r="L14" i="14"/>
  <c r="U130" i="14"/>
  <c r="W129" i="14"/>
  <c r="G320" i="14"/>
  <c r="G306" i="14"/>
  <c r="U143" i="14"/>
  <c r="L156" i="14"/>
  <c r="T155" i="14"/>
  <c r="L155" i="14" s="1"/>
  <c r="Q16" i="14"/>
  <c r="Q306" i="14" s="1"/>
  <c r="K307" i="14"/>
  <c r="AC17" i="14"/>
  <c r="C17" i="14"/>
  <c r="L23" i="14"/>
  <c r="W23" i="14"/>
  <c r="U23" i="14" s="1"/>
  <c r="N17" i="14"/>
  <c r="U92" i="14"/>
  <c r="AB101" i="14"/>
  <c r="V113" i="14"/>
  <c r="U113" i="14" s="1"/>
  <c r="U114" i="14"/>
  <c r="U124" i="14"/>
  <c r="L125" i="14"/>
  <c r="V177" i="14"/>
  <c r="M313" i="14"/>
  <c r="L72" i="14"/>
  <c r="V72" i="14"/>
  <c r="X129" i="14"/>
  <c r="U14" i="14"/>
  <c r="U30" i="14"/>
  <c r="P309" i="14"/>
  <c r="Y309" i="14" s="1"/>
  <c r="P16" i="14"/>
  <c r="P320" i="14" s="1"/>
  <c r="F310" i="14"/>
  <c r="X310" i="14" s="1"/>
  <c r="U310" i="14" s="1"/>
  <c r="X57" i="14"/>
  <c r="F16" i="14"/>
  <c r="L98" i="14"/>
  <c r="L102" i="14"/>
  <c r="N101" i="14"/>
  <c r="AC101" i="14"/>
  <c r="L137" i="14"/>
  <c r="AC147" i="14"/>
  <c r="AC146" i="14" s="1"/>
  <c r="K146" i="14"/>
  <c r="U150" i="14"/>
  <c r="U192" i="14"/>
  <c r="U235" i="14"/>
  <c r="V234" i="14"/>
  <c r="U234" i="14" s="1"/>
  <c r="C240" i="14"/>
  <c r="U80" i="14"/>
  <c r="AC100" i="14"/>
  <c r="U100" i="14" s="1"/>
  <c r="W110" i="14"/>
  <c r="C110" i="14"/>
  <c r="E109" i="14"/>
  <c r="C109" i="14" s="1"/>
  <c r="AC134" i="14"/>
  <c r="AC133" i="14" s="1"/>
  <c r="L134" i="14"/>
  <c r="T133" i="14"/>
  <c r="L133" i="14" s="1"/>
  <c r="L184" i="14"/>
  <c r="U117" i="14"/>
  <c r="M307" i="14"/>
  <c r="V307" i="14" s="1"/>
  <c r="V17" i="14"/>
  <c r="M16" i="14"/>
  <c r="AB16" i="14"/>
  <c r="U20" i="14"/>
  <c r="U37" i="14"/>
  <c r="U43" i="14"/>
  <c r="U45" i="14"/>
  <c r="M308" i="14"/>
  <c r="V46" i="14"/>
  <c r="U46" i="14" s="1"/>
  <c r="AC54" i="14"/>
  <c r="U58" i="14"/>
  <c r="U67" i="14"/>
  <c r="U77" i="14"/>
  <c r="U93" i="14"/>
  <c r="W98" i="14"/>
  <c r="W97" i="14" s="1"/>
  <c r="N97" i="14"/>
  <c r="L97" i="14" s="1"/>
  <c r="T101" i="14"/>
  <c r="T320" i="14" s="1"/>
  <c r="T321" i="14" s="1"/>
  <c r="Y105" i="14"/>
  <c r="L109" i="14"/>
  <c r="AA117" i="14"/>
  <c r="N121" i="14"/>
  <c r="L121" i="14" s="1"/>
  <c r="L122" i="14"/>
  <c r="W122" i="14"/>
  <c r="U127" i="14"/>
  <c r="U40" i="14"/>
  <c r="U41" i="14"/>
  <c r="O308" i="14"/>
  <c r="X46" i="14"/>
  <c r="X16" i="14" s="1"/>
  <c r="F312" i="14"/>
  <c r="X312" i="14" s="1"/>
  <c r="U312" i="14" s="1"/>
  <c r="X68" i="14"/>
  <c r="U69" i="14"/>
  <c r="U87" i="14"/>
  <c r="L94" i="14"/>
  <c r="T97" i="14"/>
  <c r="T306" i="14" s="1"/>
  <c r="C112" i="14"/>
  <c r="K109" i="14"/>
  <c r="K320" i="14" s="1"/>
  <c r="AC112" i="14"/>
  <c r="U112" i="14" s="1"/>
  <c r="T121" i="14"/>
  <c r="AC122" i="14"/>
  <c r="AC128" i="14"/>
  <c r="K125" i="14"/>
  <c r="U129" i="14"/>
  <c r="U132" i="14"/>
  <c r="L141" i="14"/>
  <c r="U145" i="14"/>
  <c r="U157" i="14"/>
  <c r="J320" i="14"/>
  <c r="J306" i="14"/>
  <c r="R306" i="14"/>
  <c r="R320" i="14"/>
  <c r="R321" i="14" s="1"/>
  <c r="T308" i="14"/>
  <c r="X309" i="14"/>
  <c r="Y310" i="14"/>
  <c r="AC312" i="14"/>
  <c r="C313" i="14"/>
  <c r="X81" i="14"/>
  <c r="U81" i="14" s="1"/>
  <c r="U98" i="14"/>
  <c r="AC108" i="14"/>
  <c r="AC105" i="14" s="1"/>
  <c r="U123" i="14"/>
  <c r="W126" i="14"/>
  <c r="W125" i="14" s="1"/>
  <c r="E125" i="14"/>
  <c r="C125" i="14" s="1"/>
  <c r="AA125" i="14"/>
  <c r="X133" i="14"/>
  <c r="AC138" i="14"/>
  <c r="AC137" i="14" s="1"/>
  <c r="U142" i="14"/>
  <c r="V141" i="14"/>
  <c r="U141" i="14" s="1"/>
  <c r="Z163" i="14"/>
  <c r="Z162" i="14" s="1"/>
  <c r="L163" i="14"/>
  <c r="Q162" i="14"/>
  <c r="L162" i="14" s="1"/>
  <c r="V174" i="14"/>
  <c r="L177" i="14"/>
  <c r="AC178" i="14"/>
  <c r="AC177" i="14" s="1"/>
  <c r="K177" i="14"/>
  <c r="AC185" i="14"/>
  <c r="AC184" i="14" s="1"/>
  <c r="K184" i="14"/>
  <c r="C191" i="14"/>
  <c r="C192" i="14"/>
  <c r="U205" i="14"/>
  <c r="U208" i="14"/>
  <c r="K234" i="14"/>
  <c r="C234" i="14" s="1"/>
  <c r="AC235" i="14"/>
  <c r="AC234" i="14" s="1"/>
  <c r="X241" i="14"/>
  <c r="F240" i="14"/>
  <c r="C241" i="14"/>
  <c r="K263" i="14"/>
  <c r="AC264" i="14"/>
  <c r="AC263" i="14" s="1"/>
  <c r="U263" i="14" s="1"/>
  <c r="U279" i="14"/>
  <c r="Z109" i="14"/>
  <c r="N309" i="14"/>
  <c r="N146" i="14"/>
  <c r="L146" i="14" s="1"/>
  <c r="L147" i="14"/>
  <c r="S306" i="14"/>
  <c r="S320" i="14"/>
  <c r="S321" i="14" s="1"/>
  <c r="K310" i="14"/>
  <c r="AC310" i="14" s="1"/>
  <c r="X313" i="14"/>
  <c r="U118" i="14"/>
  <c r="AC124" i="14"/>
  <c r="K121" i="14"/>
  <c r="C121" i="14" s="1"/>
  <c r="U128" i="14"/>
  <c r="L129" i="14"/>
  <c r="Y133" i="14"/>
  <c r="K155" i="14"/>
  <c r="AC156" i="14"/>
  <c r="AC155" i="14" s="1"/>
  <c r="U161" i="14"/>
  <c r="K162" i="14"/>
  <c r="U162" i="14"/>
  <c r="Q166" i="14"/>
  <c r="L166" i="14" s="1"/>
  <c r="Z167" i="14"/>
  <c r="Z166" i="14" s="1"/>
  <c r="U166" i="14" s="1"/>
  <c r="AC167" i="14"/>
  <c r="AC166" i="14" s="1"/>
  <c r="C177" i="14"/>
  <c r="L203" i="14"/>
  <c r="V203" i="14"/>
  <c r="L224" i="14"/>
  <c r="T223" i="14"/>
  <c r="C230" i="14"/>
  <c r="K229" i="14"/>
  <c r="C229" i="14" s="1"/>
  <c r="AC230" i="14"/>
  <c r="AC229" i="14" s="1"/>
  <c r="C257" i="14"/>
  <c r="C263" i="14"/>
  <c r="L286" i="14"/>
  <c r="AC286" i="14"/>
  <c r="Z125" i="14"/>
  <c r="X229" i="14"/>
  <c r="U229" i="14" s="1"/>
  <c r="U230" i="14"/>
  <c r="U277" i="14"/>
  <c r="D320" i="14"/>
  <c r="D306" i="14"/>
  <c r="L312" i="14"/>
  <c r="W102" i="14"/>
  <c r="AC110" i="14"/>
  <c r="L114" i="14"/>
  <c r="N113" i="14"/>
  <c r="L113" i="14" s="1"/>
  <c r="V125" i="14"/>
  <c r="U125" i="14" s="1"/>
  <c r="W137" i="14"/>
  <c r="U137" i="14" s="1"/>
  <c r="C146" i="14"/>
  <c r="U183" i="14"/>
  <c r="C184" i="14"/>
  <c r="L192" i="14"/>
  <c r="O191" i="14"/>
  <c r="L191" i="14" s="1"/>
  <c r="V197" i="14"/>
  <c r="U197" i="14" s="1"/>
  <c r="U199" i="14"/>
  <c r="U215" i="14"/>
  <c r="U216" i="14"/>
  <c r="U217" i="14"/>
  <c r="T307" i="14"/>
  <c r="M320" i="14"/>
  <c r="M306" i="14"/>
  <c r="G16" i="14"/>
  <c r="E307" i="14"/>
  <c r="X308" i="14"/>
  <c r="L54" i="14"/>
  <c r="Y54" i="14"/>
  <c r="U54" i="14" s="1"/>
  <c r="O310" i="14"/>
  <c r="Y57" i="14"/>
  <c r="W311" i="14"/>
  <c r="K308" i="14"/>
  <c r="AB105" i="14"/>
  <c r="AB320" i="14" s="1"/>
  <c r="E113" i="14"/>
  <c r="C113" i="14" s="1"/>
  <c r="AC125" i="14"/>
  <c r="U136" i="14"/>
  <c r="U163" i="14"/>
  <c r="U167" i="14"/>
  <c r="U188" i="14"/>
  <c r="U194" i="14"/>
  <c r="W223" i="14"/>
  <c r="U246" i="14"/>
  <c r="X282" i="14"/>
  <c r="X281" i="14" s="1"/>
  <c r="F281" i="14"/>
  <c r="C281" i="14" s="1"/>
  <c r="C282" i="14"/>
  <c r="L288" i="14"/>
  <c r="U115" i="14"/>
  <c r="L152" i="14"/>
  <c r="O151" i="14"/>
  <c r="L151" i="14" s="1"/>
  <c r="C295" i="14"/>
  <c r="F320" i="14"/>
  <c r="X307" i="14"/>
  <c r="X311" i="14"/>
  <c r="X72" i="14"/>
  <c r="T105" i="14"/>
  <c r="L105" i="14" s="1"/>
  <c r="AA121" i="14"/>
  <c r="AA320" i="14" s="1"/>
  <c r="U126" i="14"/>
  <c r="C133" i="14"/>
  <c r="U139" i="14"/>
  <c r="U159" i="14"/>
  <c r="U171" i="14"/>
  <c r="U200" i="14"/>
  <c r="L223" i="14"/>
  <c r="U233" i="14"/>
  <c r="K246" i="14"/>
  <c r="E309" i="14"/>
  <c r="W147" i="14"/>
  <c r="W146" i="14" s="1"/>
  <c r="U146" i="14" s="1"/>
  <c r="C147" i="14"/>
  <c r="C175" i="14"/>
  <c r="X175" i="14"/>
  <c r="X174" i="14" s="1"/>
  <c r="AC212" i="14"/>
  <c r="AC211" i="14" s="1"/>
  <c r="K211" i="14"/>
  <c r="U214" i="14"/>
  <c r="C224" i="14"/>
  <c r="F223" i="14"/>
  <c r="C223" i="14" s="1"/>
  <c r="U226" i="14"/>
  <c r="L234" i="14"/>
  <c r="C252" i="14"/>
  <c r="F251" i="14"/>
  <c r="C251" i="14" s="1"/>
  <c r="X252" i="14"/>
  <c r="K277" i="14"/>
  <c r="C277" i="14" s="1"/>
  <c r="AC278" i="14"/>
  <c r="AC277" i="14" s="1"/>
  <c r="C278" i="14"/>
  <c r="L279" i="14"/>
  <c r="U281" i="14"/>
  <c r="X285" i="14"/>
  <c r="O284" i="14"/>
  <c r="L285" i="14"/>
  <c r="Z312" i="14"/>
  <c r="U158" i="14"/>
  <c r="L174" i="14"/>
  <c r="U185" i="14"/>
  <c r="Z204" i="14"/>
  <c r="Z203" i="14" s="1"/>
  <c r="Z320" i="14" s="1"/>
  <c r="L204" i="14"/>
  <c r="Q203" i="14"/>
  <c r="U210" i="14"/>
  <c r="C211" i="14"/>
  <c r="L211" i="14"/>
  <c r="U242" i="14"/>
  <c r="C247" i="14"/>
  <c r="F246" i="14"/>
  <c r="C246" i="14" s="1"/>
  <c r="U254" i="14"/>
  <c r="L292" i="14"/>
  <c r="U295" i="14"/>
  <c r="V311" i="14"/>
  <c r="U311" i="14" s="1"/>
  <c r="U303" i="14"/>
  <c r="K133" i="14"/>
  <c r="C155" i="14"/>
  <c r="L167" i="14"/>
  <c r="V184" i="14"/>
  <c r="U184" i="14" s="1"/>
  <c r="L197" i="14"/>
  <c r="AC198" i="14"/>
  <c r="AC197" i="14" s="1"/>
  <c r="U220" i="14"/>
  <c r="L247" i="14"/>
  <c r="O246" i="14"/>
  <c r="U255" i="14"/>
  <c r="AC258" i="14"/>
  <c r="AC257" i="14" s="1"/>
  <c r="U257" i="14" s="1"/>
  <c r="K257" i="14"/>
  <c r="U286" i="14"/>
  <c r="C308" i="14"/>
  <c r="C303" i="14"/>
  <c r="W308" i="14"/>
  <c r="F203" i="14"/>
  <c r="C203" i="14" s="1"/>
  <c r="C204" i="14"/>
  <c r="O216" i="14"/>
  <c r="L216" i="14" s="1"/>
  <c r="U222" i="14"/>
  <c r="AC224" i="14"/>
  <c r="AC223" i="14" s="1"/>
  <c r="L230" i="14"/>
  <c r="U237" i="14"/>
  <c r="L246" i="14"/>
  <c r="C261" i="14"/>
  <c r="AC261" i="14"/>
  <c r="AC260" i="14" s="1"/>
  <c r="K260" i="14"/>
  <c r="U266" i="14"/>
  <c r="F292" i="14"/>
  <c r="U300" i="14"/>
  <c r="U243" i="14"/>
  <c r="U247" i="14"/>
  <c r="U268" i="14"/>
  <c r="V267" i="14"/>
  <c r="U267" i="14" s="1"/>
  <c r="U270" i="14"/>
  <c r="V269" i="14"/>
  <c r="U269" i="14" s="1"/>
  <c r="U272" i="14"/>
  <c r="V271" i="14"/>
  <c r="U271" i="14" s="1"/>
  <c r="U274" i="14"/>
  <c r="V273" i="14"/>
  <c r="U273" i="14" s="1"/>
  <c r="L277" i="14"/>
  <c r="U278" i="14"/>
  <c r="X277" i="14"/>
  <c r="K279" i="14"/>
  <c r="C279" i="14" s="1"/>
  <c r="AC280" i="14"/>
  <c r="AC279" i="14" s="1"/>
  <c r="L281" i="14"/>
  <c r="U289" i="14"/>
  <c r="U297" i="14"/>
  <c r="Z310" i="14"/>
  <c r="U232" i="14"/>
  <c r="Z252" i="14"/>
  <c r="Z251" i="14" s="1"/>
  <c r="L252" i="14"/>
  <c r="Q251" i="14"/>
  <c r="L251" i="14" s="1"/>
  <c r="L287" i="14"/>
  <c r="AC293" i="14"/>
  <c r="AC292" i="14" s="1"/>
  <c r="K292" i="14"/>
  <c r="U296" i="14"/>
  <c r="AA312" i="14"/>
  <c r="U227" i="14"/>
  <c r="C260" i="14"/>
  <c r="V260" i="14"/>
  <c r="U260" i="14" s="1"/>
  <c r="U261" i="14"/>
  <c r="T263" i="14"/>
  <c r="L263" i="14" s="1"/>
  <c r="C285" i="14"/>
  <c r="AC285" i="14"/>
  <c r="AC284" i="14" s="1"/>
  <c r="U276" i="14"/>
  <c r="X275" i="14"/>
  <c r="U275" i="14" s="1"/>
  <c r="L284" i="14"/>
  <c r="X288" i="14"/>
  <c r="X287" i="14" s="1"/>
  <c r="U287" i="14" s="1"/>
  <c r="U292" i="14"/>
  <c r="L303" i="14"/>
  <c r="L310" i="14"/>
  <c r="C268" i="14"/>
  <c r="C270" i="14"/>
  <c r="C272" i="14"/>
  <c r="C274" i="14"/>
  <c r="L278" i="14"/>
  <c r="L280" i="14"/>
  <c r="U288" i="14"/>
  <c r="L293" i="14"/>
  <c r="E295" i="14"/>
  <c r="K281" i="14"/>
  <c r="K303" i="14"/>
  <c r="M22" i="18"/>
  <c r="S22" i="18" s="1"/>
  <c r="F124" i="18"/>
  <c r="F122" i="18"/>
  <c r="F127" i="18" s="1"/>
  <c r="M31" i="18"/>
  <c r="S31" i="18" s="1"/>
  <c r="Q100" i="18"/>
  <c r="M100" i="18" s="1"/>
  <c r="S100" i="18" s="1"/>
  <c r="M15" i="18"/>
  <c r="Q94" i="18"/>
  <c r="M94" i="18" s="1"/>
  <c r="S94" i="18" s="1"/>
  <c r="N33" i="18"/>
  <c r="M33" i="18" s="1"/>
  <c r="S33" i="18" s="1"/>
  <c r="M64" i="18"/>
  <c r="S64" i="18" s="1"/>
  <c r="Q88" i="18"/>
  <c r="M88" i="18" s="1"/>
  <c r="S88" i="18" s="1"/>
  <c r="Q104" i="18"/>
  <c r="M104" i="18" s="1"/>
  <c r="S104" i="18" s="1"/>
  <c r="Q120" i="18"/>
  <c r="M120" i="18" s="1"/>
  <c r="S120" i="18" s="1"/>
  <c r="I124" i="18"/>
  <c r="I125" i="18" s="1"/>
  <c r="E124" i="18"/>
  <c r="M60" i="18"/>
  <c r="S60" i="18" s="1"/>
  <c r="Q90" i="18"/>
  <c r="M90" i="18" s="1"/>
  <c r="S90" i="18" s="1"/>
  <c r="G124" i="18"/>
  <c r="G125" i="18" s="1"/>
  <c r="Q116" i="18"/>
  <c r="M116" i="18" s="1"/>
  <c r="S116" i="18" s="1"/>
  <c r="M42" i="18"/>
  <c r="S42" i="18" s="1"/>
  <c r="M48" i="18"/>
  <c r="S48" i="18" s="1"/>
  <c r="Q110" i="18"/>
  <c r="M110" i="18" s="1"/>
  <c r="S110" i="18" s="1"/>
  <c r="M58" i="18"/>
  <c r="S58" i="18" s="1"/>
  <c r="M18" i="18"/>
  <c r="S18" i="18" s="1"/>
  <c r="T17" i="18" s="1"/>
  <c r="H19" i="18"/>
  <c r="M26" i="18"/>
  <c r="S26" i="18" s="1"/>
  <c r="C36" i="18"/>
  <c r="M36" i="18"/>
  <c r="S36" i="18" s="1"/>
  <c r="M41" i="18"/>
  <c r="S41" i="18" s="1"/>
  <c r="M47" i="18"/>
  <c r="S47" i="18" s="1"/>
  <c r="M52" i="18"/>
  <c r="S52" i="18" s="1"/>
  <c r="C58" i="18"/>
  <c r="M63" i="18"/>
  <c r="S63" i="18" s="1"/>
  <c r="C74" i="18"/>
  <c r="M81" i="18"/>
  <c r="S81" i="18" s="1"/>
  <c r="C84" i="18"/>
  <c r="H88" i="18"/>
  <c r="Q98" i="18"/>
  <c r="M98" i="18" s="1"/>
  <c r="S98" i="18" s="1"/>
  <c r="H104" i="18"/>
  <c r="Q114" i="18"/>
  <c r="M114" i="18" s="1"/>
  <c r="S114" i="18" s="1"/>
  <c r="H120" i="18"/>
  <c r="J124" i="18"/>
  <c r="J125" i="18" s="1"/>
  <c r="M50" i="18"/>
  <c r="S50" i="18" s="1"/>
  <c r="O124" i="18"/>
  <c r="O122" i="18"/>
  <c r="L124" i="18"/>
  <c r="L122" i="18"/>
  <c r="H122" i="18" s="1"/>
  <c r="M29" i="18"/>
  <c r="S29" i="18" s="1"/>
  <c r="M46" i="18"/>
  <c r="S46" i="18" s="1"/>
  <c r="M57" i="18"/>
  <c r="S57" i="18" s="1"/>
  <c r="M62" i="18"/>
  <c r="S62" i="18" s="1"/>
  <c r="C70" i="18"/>
  <c r="C80" i="18"/>
  <c r="H98" i="18"/>
  <c r="H114" i="18"/>
  <c r="M28" i="18"/>
  <c r="S28" i="18" s="1"/>
  <c r="M54" i="18"/>
  <c r="S54" i="18" s="1"/>
  <c r="H124" i="18"/>
  <c r="P124" i="18"/>
  <c r="P125" i="18" s="1"/>
  <c r="P122" i="18"/>
  <c r="M40" i="18"/>
  <c r="S40" i="18" s="1"/>
  <c r="D122" i="18"/>
  <c r="D124" i="18"/>
  <c r="D125" i="18" s="1"/>
  <c r="N25" i="18"/>
  <c r="M25" i="18" s="1"/>
  <c r="S25" i="18" s="1"/>
  <c r="M32" i="18"/>
  <c r="S32" i="18" s="1"/>
  <c r="M39" i="18"/>
  <c r="S39" i="18" s="1"/>
  <c r="M45" i="18"/>
  <c r="S45" i="18" s="1"/>
  <c r="M51" i="18"/>
  <c r="S51" i="18" s="1"/>
  <c r="M56" i="18"/>
  <c r="S56" i="18" s="1"/>
  <c r="C62" i="18"/>
  <c r="H72" i="18"/>
  <c r="Q86" i="18"/>
  <c r="M86" i="18" s="1"/>
  <c r="S86" i="18" s="1"/>
  <c r="H92" i="18"/>
  <c r="Q102" i="18"/>
  <c r="M102" i="18" s="1"/>
  <c r="S102" i="18" s="1"/>
  <c r="M107" i="18"/>
  <c r="S107" i="18" s="1"/>
  <c r="H108" i="18"/>
  <c r="Q118" i="18"/>
  <c r="M118" i="18" s="1"/>
  <c r="S118" i="18" s="1"/>
  <c r="C15" i="18"/>
  <c r="E122" i="18"/>
  <c r="E127" i="18" s="1"/>
  <c r="G122" i="18"/>
  <c r="G127" i="18" s="1"/>
  <c r="G43" i="11"/>
  <c r="F111" i="11"/>
  <c r="C25" i="11"/>
  <c r="D15" i="11"/>
  <c r="C111" i="11"/>
  <c r="D25" i="11"/>
  <c r="D50" i="11"/>
  <c r="D77" i="11"/>
  <c r="E111" i="11"/>
  <c r="G21" i="11"/>
  <c r="G19" i="11" s="1"/>
  <c r="G78" i="11"/>
  <c r="G77" i="11" s="1"/>
  <c r="D112" i="11"/>
  <c r="D23" i="11"/>
  <c r="G17" i="11"/>
  <c r="D31" i="11"/>
  <c r="G38" i="11"/>
  <c r="G36" i="11" s="1"/>
  <c r="G31" i="11" s="1"/>
  <c r="G25" i="11" s="1"/>
  <c r="G52" i="11"/>
  <c r="G51" i="11" s="1"/>
  <c r="G109" i="11"/>
  <c r="G107" i="11" s="1"/>
  <c r="X306" i="14" l="1"/>
  <c r="F318" i="14"/>
  <c r="AA321" i="14"/>
  <c r="G321" i="14"/>
  <c r="U282" i="14"/>
  <c r="U293" i="14"/>
  <c r="AC308" i="14"/>
  <c r="C307" i="14"/>
  <c r="W307" i="14"/>
  <c r="U307" i="14" s="1"/>
  <c r="K306" i="14"/>
  <c r="K321" i="14" s="1"/>
  <c r="U175" i="14"/>
  <c r="L101" i="14"/>
  <c r="AC307" i="14"/>
  <c r="U212" i="14"/>
  <c r="U133" i="14"/>
  <c r="I321" i="14"/>
  <c r="C162" i="14"/>
  <c r="C320" i="14" s="1"/>
  <c r="F321" i="14"/>
  <c r="E320" i="14"/>
  <c r="G318" i="14"/>
  <c r="X151" i="14"/>
  <c r="U151" i="14" s="1"/>
  <c r="U152" i="14"/>
  <c r="U198" i="14"/>
  <c r="U110" i="14"/>
  <c r="W109" i="14"/>
  <c r="V313" i="14"/>
  <c r="U223" i="14"/>
  <c r="C311" i="14"/>
  <c r="C151" i="14"/>
  <c r="J318" i="14"/>
  <c r="AB306" i="14"/>
  <c r="AB321" i="14" s="1"/>
  <c r="U177" i="14"/>
  <c r="I318" i="14"/>
  <c r="AA306" i="14"/>
  <c r="H318" i="14"/>
  <c r="Z306" i="14"/>
  <c r="Z321" i="14" s="1"/>
  <c r="C310" i="14"/>
  <c r="U108" i="14"/>
  <c r="U203" i="14"/>
  <c r="L308" i="14"/>
  <c r="V308" i="14"/>
  <c r="H321" i="14"/>
  <c r="U122" i="14"/>
  <c r="W121" i="14"/>
  <c r="U121" i="14" s="1"/>
  <c r="C312" i="14"/>
  <c r="X251" i="14"/>
  <c r="U251" i="14" s="1"/>
  <c r="U252" i="14"/>
  <c r="U224" i="14"/>
  <c r="AC109" i="14"/>
  <c r="J321" i="14"/>
  <c r="Q320" i="14"/>
  <c r="Q321" i="14" s="1"/>
  <c r="P306" i="14"/>
  <c r="P321" i="14" s="1"/>
  <c r="U178" i="14"/>
  <c r="AC97" i="14"/>
  <c r="U97" i="14" s="1"/>
  <c r="D321" i="14"/>
  <c r="U174" i="14"/>
  <c r="AC16" i="14"/>
  <c r="AC320" i="14" s="1"/>
  <c r="N313" i="14"/>
  <c r="W313" i="14" s="1"/>
  <c r="W72" i="14"/>
  <c r="U72" i="14" s="1"/>
  <c r="W309" i="14"/>
  <c r="U309" i="14" s="1"/>
  <c r="C309" i="14"/>
  <c r="U258" i="14"/>
  <c r="U264" i="14"/>
  <c r="L309" i="14"/>
  <c r="M321" i="14"/>
  <c r="U102" i="14"/>
  <c r="W101" i="14"/>
  <c r="U101" i="14" s="1"/>
  <c r="X240" i="14"/>
  <c r="U240" i="14" s="1"/>
  <c r="U241" i="14"/>
  <c r="AC121" i="14"/>
  <c r="C16" i="14"/>
  <c r="N307" i="14"/>
  <c r="L307" i="14" s="1"/>
  <c r="N16" i="14"/>
  <c r="L17" i="14"/>
  <c r="W17" i="14"/>
  <c r="W16" i="14" s="1"/>
  <c r="W320" i="14" s="1"/>
  <c r="U280" i="14"/>
  <c r="U155" i="14"/>
  <c r="V306" i="14"/>
  <c r="D318" i="14"/>
  <c r="U204" i="14"/>
  <c r="V16" i="14"/>
  <c r="U105" i="14"/>
  <c r="O321" i="14"/>
  <c r="Y16" i="14"/>
  <c r="Y320" i="14" s="1"/>
  <c r="C292" i="14"/>
  <c r="X284" i="14"/>
  <c r="U284" i="14" s="1"/>
  <c r="U285" i="14"/>
  <c r="E306" i="14"/>
  <c r="C306" i="14" s="1"/>
  <c r="C318" i="14" s="1"/>
  <c r="U147" i="14"/>
  <c r="U138" i="14"/>
  <c r="U57" i="14"/>
  <c r="U156" i="14"/>
  <c r="H125" i="18"/>
  <c r="F125" i="18"/>
  <c r="E125" i="18"/>
  <c r="M124" i="18"/>
  <c r="C124" i="18"/>
  <c r="C125" i="18" s="1"/>
  <c r="D127" i="18"/>
  <c r="C122" i="18"/>
  <c r="C127" i="18" s="1"/>
  <c r="L125" i="18"/>
  <c r="N122" i="18"/>
  <c r="Q122" i="18"/>
  <c r="N124" i="18"/>
  <c r="Q124" i="18"/>
  <c r="Q125" i="18" s="1"/>
  <c r="O125" i="18"/>
  <c r="G50" i="11"/>
  <c r="D111" i="11"/>
  <c r="C124" i="11"/>
  <c r="C125" i="11" s="1"/>
  <c r="E125" i="11" s="1"/>
  <c r="G16" i="11"/>
  <c r="G15" i="11" s="1"/>
  <c r="G111" i="11" s="1"/>
  <c r="C120" i="11" s="1"/>
  <c r="C321" i="14" l="1"/>
  <c r="U17" i="14"/>
  <c r="U308" i="14"/>
  <c r="X320" i="14"/>
  <c r="X321" i="14" s="1"/>
  <c r="U313" i="14"/>
  <c r="Y306" i="14"/>
  <c r="Y321" i="14" s="1"/>
  <c r="U16" i="14"/>
  <c r="V320" i="14"/>
  <c r="V321" i="14" s="1"/>
  <c r="L313" i="14"/>
  <c r="N320" i="14"/>
  <c r="N306" i="14"/>
  <c r="U109" i="14"/>
  <c r="E321" i="14"/>
  <c r="W306" i="14"/>
  <c r="W321" i="14" s="1"/>
  <c r="E318" i="14"/>
  <c r="L16" i="14"/>
  <c r="AC306" i="14"/>
  <c r="AC321" i="14" s="1"/>
  <c r="K318" i="14"/>
  <c r="N125" i="18"/>
  <c r="M122" i="18"/>
  <c r="S122" i="18" s="1"/>
  <c r="C121" i="11"/>
  <c r="C118" i="11"/>
  <c r="U320" i="14" l="1"/>
  <c r="U321" i="14" s="1"/>
  <c r="U306" i="14"/>
  <c r="N321" i="14"/>
  <c r="L320" i="14"/>
  <c r="L306" i="14"/>
  <c r="M125" i="18"/>
  <c r="L321" i="14" l="1"/>
  <c r="C60" i="19" l="1"/>
  <c r="R23" i="16" l="1"/>
  <c r="T13" i="16"/>
  <c r="T12" i="16" s="1"/>
  <c r="T14" i="16"/>
  <c r="T15" i="16"/>
  <c r="T16" i="16"/>
  <c r="T17" i="16"/>
  <c r="T18" i="16"/>
  <c r="T19" i="16"/>
  <c r="T21" i="16"/>
  <c r="T20" i="16" s="1"/>
  <c r="T22" i="16"/>
  <c r="T24" i="16"/>
  <c r="T25" i="16"/>
  <c r="T23" i="16" s="1"/>
  <c r="T27" i="16"/>
  <c r="T26" i="16" s="1"/>
  <c r="T28" i="16"/>
  <c r="T30" i="16"/>
  <c r="T29" i="16" s="1"/>
  <c r="T31" i="16"/>
  <c r="T33" i="16"/>
  <c r="T32" i="16" s="1"/>
  <c r="T34" i="16"/>
  <c r="T35" i="16"/>
  <c r="T36" i="16"/>
  <c r="T37" i="16"/>
  <c r="T39" i="16"/>
  <c r="T38" i="16" s="1"/>
  <c r="T40" i="16"/>
  <c r="T42" i="16"/>
  <c r="T41" i="16" s="1"/>
  <c r="T43" i="16"/>
  <c r="T44" i="16"/>
  <c r="T46" i="16"/>
  <c r="T45" i="16" s="1"/>
  <c r="T48" i="16"/>
  <c r="T47" i="16" s="1"/>
  <c r="T50" i="16"/>
  <c r="T49" i="16" s="1"/>
  <c r="T51" i="16"/>
  <c r="T52" i="16"/>
  <c r="T54" i="16"/>
  <c r="T53" i="16" s="1"/>
  <c r="T56" i="16"/>
  <c r="T55" i="16" s="1"/>
  <c r="T58" i="16"/>
  <c r="T57" i="16" s="1"/>
  <c r="T59" i="16"/>
  <c r="T60" i="16"/>
  <c r="T62" i="16"/>
  <c r="T61" i="16" s="1"/>
  <c r="T64" i="16"/>
  <c r="T63" i="16" s="1"/>
  <c r="T66" i="16"/>
  <c r="T65" i="16" s="1"/>
  <c r="T67" i="16"/>
  <c r="T68" i="16"/>
  <c r="T70" i="16"/>
  <c r="T69" i="16" s="1"/>
  <c r="T72" i="16"/>
  <c r="T71" i="16" s="1"/>
  <c r="T74" i="16"/>
  <c r="T73" i="16" s="1"/>
  <c r="T75" i="16"/>
  <c r="T76" i="16"/>
  <c r="T78" i="16"/>
  <c r="T77" i="16" s="1"/>
  <c r="T80" i="16"/>
  <c r="T79" i="16" s="1"/>
  <c r="T82" i="16"/>
  <c r="T81" i="16" s="1"/>
  <c r="T83" i="16"/>
  <c r="T84" i="16"/>
  <c r="T86" i="16"/>
  <c r="T85" i="16" s="1"/>
  <c r="T88" i="16"/>
  <c r="T90" i="16"/>
  <c r="T89" i="16" s="1"/>
  <c r="T91" i="16"/>
  <c r="T92" i="16"/>
  <c r="T94" i="16"/>
  <c r="T93" i="16" s="1"/>
  <c r="T96" i="16"/>
  <c r="T95" i="16" s="1"/>
  <c r="T98" i="16"/>
  <c r="T97" i="16" s="1"/>
  <c r="T99" i="16"/>
  <c r="T100" i="16"/>
  <c r="T102" i="16"/>
  <c r="T101" i="16" s="1"/>
  <c r="T104" i="16"/>
  <c r="T103" i="16" s="1"/>
  <c r="T106" i="16"/>
  <c r="T105" i="16" s="1"/>
  <c r="T107" i="16"/>
  <c r="T108" i="16"/>
  <c r="T110" i="16"/>
  <c r="T109" i="16" s="1"/>
  <c r="T112" i="16"/>
  <c r="T111" i="16" s="1"/>
  <c r="T114" i="16"/>
  <c r="T113" i="16" s="1"/>
  <c r="T115" i="16"/>
  <c r="T116" i="16"/>
  <c r="T118" i="16"/>
  <c r="T117" i="16" s="1"/>
  <c r="D14" i="16"/>
  <c r="C59" i="19" l="1"/>
  <c r="U23" i="16"/>
  <c r="D12" i="16" l="1"/>
  <c r="N23" i="16"/>
  <c r="M23" i="16"/>
  <c r="L23" i="16"/>
  <c r="K23" i="16"/>
  <c r="J23" i="16"/>
  <c r="I23" i="16"/>
  <c r="H23" i="16"/>
  <c r="G23" i="16"/>
  <c r="F23" i="16"/>
  <c r="E23" i="16"/>
  <c r="D23" i="16"/>
  <c r="S24" i="16"/>
  <c r="R24" i="16"/>
  <c r="Q24" i="16"/>
  <c r="P24" i="16"/>
  <c r="I24" i="16"/>
  <c r="C24" i="16"/>
  <c r="O24" i="16" l="1"/>
  <c r="C57" i="19" l="1"/>
  <c r="B57" i="19"/>
  <c r="D57" i="19" l="1"/>
  <c r="I27" i="16"/>
  <c r="I28" i="16"/>
  <c r="I30" i="16"/>
  <c r="I31" i="16"/>
  <c r="S112" i="16" l="1"/>
  <c r="R112" i="16"/>
  <c r="Q112" i="16"/>
  <c r="P112" i="16"/>
  <c r="S106" i="16"/>
  <c r="R106" i="16"/>
  <c r="Q106" i="16"/>
  <c r="P106" i="16"/>
  <c r="S98" i="16"/>
  <c r="R98" i="16"/>
  <c r="Q98" i="16"/>
  <c r="P98" i="16"/>
  <c r="S118" i="16"/>
  <c r="R118" i="16"/>
  <c r="Q118" i="16"/>
  <c r="P118" i="16"/>
  <c r="S116" i="16"/>
  <c r="R116" i="16"/>
  <c r="Q116" i="16"/>
  <c r="P116" i="16"/>
  <c r="S114" i="16"/>
  <c r="R114" i="16"/>
  <c r="Q114" i="16"/>
  <c r="P114" i="16"/>
  <c r="S110" i="16"/>
  <c r="R110" i="16"/>
  <c r="Q110" i="16"/>
  <c r="P110" i="16"/>
  <c r="S108" i="16"/>
  <c r="R108" i="16"/>
  <c r="Q108" i="16"/>
  <c r="P108" i="16"/>
  <c r="S104" i="16"/>
  <c r="R104" i="16"/>
  <c r="Q104" i="16"/>
  <c r="P104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Q90" i="16"/>
  <c r="P90" i="16"/>
  <c r="S88" i="16"/>
  <c r="R88" i="16"/>
  <c r="Q88" i="16"/>
  <c r="P88" i="16"/>
  <c r="S86" i="16"/>
  <c r="R86" i="16"/>
  <c r="Q86" i="16"/>
  <c r="P86" i="16"/>
  <c r="S84" i="16"/>
  <c r="R84" i="16"/>
  <c r="Q84" i="16"/>
  <c r="P84" i="16"/>
  <c r="S82" i="16"/>
  <c r="R82" i="16"/>
  <c r="Q82" i="16"/>
  <c r="P82" i="16"/>
  <c r="S80" i="16"/>
  <c r="R80" i="16"/>
  <c r="Q80" i="16"/>
  <c r="P80" i="16"/>
  <c r="S78" i="16"/>
  <c r="R78" i="16"/>
  <c r="Q78" i="16"/>
  <c r="P78" i="16"/>
  <c r="S76" i="16"/>
  <c r="R76" i="16"/>
  <c r="Q76" i="16"/>
  <c r="P76" i="16"/>
  <c r="S74" i="16"/>
  <c r="R74" i="16"/>
  <c r="Q74" i="16"/>
  <c r="P74" i="16"/>
  <c r="S72" i="16"/>
  <c r="R72" i="16"/>
  <c r="Q72" i="16"/>
  <c r="P72" i="16"/>
  <c r="S70" i="16"/>
  <c r="R70" i="16"/>
  <c r="Q70" i="16"/>
  <c r="P70" i="16"/>
  <c r="S68" i="16"/>
  <c r="R68" i="16"/>
  <c r="Q68" i="16"/>
  <c r="P68" i="16"/>
  <c r="S66" i="16"/>
  <c r="R66" i="16"/>
  <c r="Q66" i="16"/>
  <c r="P66" i="16"/>
  <c r="S60" i="16"/>
  <c r="R60" i="16"/>
  <c r="Q60" i="16"/>
  <c r="P60" i="16"/>
  <c r="S56" i="16"/>
  <c r="R56" i="16"/>
  <c r="Q56" i="16"/>
  <c r="P56" i="16"/>
  <c r="S52" i="16"/>
  <c r="R52" i="16"/>
  <c r="Q52" i="16"/>
  <c r="P52" i="16"/>
  <c r="S50" i="16"/>
  <c r="R50" i="16"/>
  <c r="Q50" i="16"/>
  <c r="P50" i="16"/>
  <c r="S48" i="16"/>
  <c r="R48" i="16"/>
  <c r="Q48" i="16"/>
  <c r="P48" i="16"/>
  <c r="S46" i="16"/>
  <c r="R46" i="16"/>
  <c r="Q46" i="16"/>
  <c r="P46" i="16"/>
  <c r="S44" i="16"/>
  <c r="R44" i="16"/>
  <c r="Q44" i="16"/>
  <c r="P44" i="16"/>
  <c r="S42" i="16"/>
  <c r="R42" i="16"/>
  <c r="Q42" i="16"/>
  <c r="P42" i="16"/>
  <c r="S40" i="16"/>
  <c r="R40" i="16"/>
  <c r="Q40" i="16"/>
  <c r="P40" i="16"/>
  <c r="S37" i="16"/>
  <c r="R37" i="16"/>
  <c r="Q37" i="16"/>
  <c r="P37" i="16"/>
  <c r="S36" i="16"/>
  <c r="R36" i="16"/>
  <c r="Q36" i="16"/>
  <c r="P36" i="16"/>
  <c r="S34" i="16"/>
  <c r="R34" i="16"/>
  <c r="Q34" i="16"/>
  <c r="P34" i="16"/>
  <c r="S31" i="16"/>
  <c r="R31" i="16"/>
  <c r="Q31" i="16"/>
  <c r="P31" i="16"/>
  <c r="S28" i="16"/>
  <c r="R28" i="16"/>
  <c r="Q28" i="16"/>
  <c r="P28" i="16"/>
  <c r="S25" i="16"/>
  <c r="S23" i="16" s="1"/>
  <c r="R25" i="16"/>
  <c r="Q25" i="16"/>
  <c r="Q23" i="16" s="1"/>
  <c r="P25" i="16"/>
  <c r="P23" i="16" s="1"/>
  <c r="S22" i="16"/>
  <c r="R22" i="16"/>
  <c r="Q22" i="16"/>
  <c r="P22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Q13" i="16"/>
  <c r="R13" i="16"/>
  <c r="S13" i="16"/>
  <c r="P13" i="16"/>
  <c r="J77" i="16"/>
  <c r="K77" i="16"/>
  <c r="J26" i="16"/>
  <c r="K26" i="16"/>
  <c r="J29" i="16"/>
  <c r="K29" i="16"/>
  <c r="J32" i="16"/>
  <c r="K32" i="16"/>
  <c r="J35" i="16"/>
  <c r="K35" i="16"/>
  <c r="J38" i="16"/>
  <c r="K38" i="16"/>
  <c r="J41" i="16"/>
  <c r="K41" i="16"/>
  <c r="J43" i="16"/>
  <c r="K43" i="16"/>
  <c r="J45" i="16"/>
  <c r="K45" i="16"/>
  <c r="J47" i="16"/>
  <c r="D38" i="16"/>
  <c r="J12" i="16"/>
  <c r="K12" i="16"/>
  <c r="I118" i="16"/>
  <c r="N117" i="16"/>
  <c r="M117" i="16"/>
  <c r="L117" i="16"/>
  <c r="K117" i="16"/>
  <c r="J117" i="16"/>
  <c r="I116" i="16"/>
  <c r="N115" i="16"/>
  <c r="M115" i="16"/>
  <c r="L115" i="16"/>
  <c r="K115" i="16"/>
  <c r="J115" i="16"/>
  <c r="I114" i="16"/>
  <c r="N113" i="16"/>
  <c r="M113" i="16"/>
  <c r="L113" i="16"/>
  <c r="K113" i="16"/>
  <c r="J113" i="16"/>
  <c r="I112" i="16"/>
  <c r="N111" i="16"/>
  <c r="M111" i="16"/>
  <c r="L111" i="16"/>
  <c r="K111" i="16"/>
  <c r="J111" i="16"/>
  <c r="I110" i="16"/>
  <c r="N109" i="16"/>
  <c r="M109" i="16"/>
  <c r="L109" i="16"/>
  <c r="K109" i="16"/>
  <c r="J109" i="16"/>
  <c r="I108" i="16"/>
  <c r="N107" i="16"/>
  <c r="M107" i="16"/>
  <c r="L107" i="16"/>
  <c r="K107" i="16"/>
  <c r="J107" i="16"/>
  <c r="I106" i="16"/>
  <c r="N105" i="16"/>
  <c r="M105" i="16"/>
  <c r="L105" i="16"/>
  <c r="K105" i="16"/>
  <c r="J105" i="16"/>
  <c r="I104" i="16"/>
  <c r="N103" i="16"/>
  <c r="M103" i="16"/>
  <c r="L103" i="16"/>
  <c r="K103" i="16"/>
  <c r="J103" i="16"/>
  <c r="I102" i="16"/>
  <c r="N101" i="16"/>
  <c r="M101" i="16"/>
  <c r="L101" i="16"/>
  <c r="K101" i="16"/>
  <c r="J101" i="16"/>
  <c r="I100" i="16"/>
  <c r="N99" i="16"/>
  <c r="M99" i="16"/>
  <c r="L99" i="16"/>
  <c r="K99" i="16"/>
  <c r="J99" i="16"/>
  <c r="I98" i="16"/>
  <c r="N97" i="16"/>
  <c r="M97" i="16"/>
  <c r="L97" i="16"/>
  <c r="K97" i="16"/>
  <c r="J97" i="16"/>
  <c r="I96" i="16"/>
  <c r="N95" i="16"/>
  <c r="M95" i="16"/>
  <c r="L95" i="16"/>
  <c r="K95" i="16"/>
  <c r="J95" i="16"/>
  <c r="I94" i="16"/>
  <c r="N93" i="16"/>
  <c r="M93" i="16"/>
  <c r="L93" i="16"/>
  <c r="K93" i="16"/>
  <c r="J93" i="16"/>
  <c r="I92" i="16"/>
  <c r="N91" i="16"/>
  <c r="M91" i="16"/>
  <c r="L91" i="16"/>
  <c r="K91" i="16"/>
  <c r="J91" i="16"/>
  <c r="I90" i="16"/>
  <c r="N89" i="16"/>
  <c r="M89" i="16"/>
  <c r="L89" i="16"/>
  <c r="K89" i="16"/>
  <c r="J89" i="16"/>
  <c r="I88" i="16"/>
  <c r="N87" i="16"/>
  <c r="M87" i="16"/>
  <c r="L87" i="16"/>
  <c r="K87" i="16"/>
  <c r="J87" i="16"/>
  <c r="I86" i="16"/>
  <c r="N85" i="16"/>
  <c r="M85" i="16"/>
  <c r="L85" i="16"/>
  <c r="K85" i="16"/>
  <c r="J85" i="16"/>
  <c r="I84" i="16"/>
  <c r="N83" i="16"/>
  <c r="M83" i="16"/>
  <c r="L83" i="16"/>
  <c r="K83" i="16"/>
  <c r="J83" i="16"/>
  <c r="I82" i="16"/>
  <c r="N81" i="16"/>
  <c r="M81" i="16"/>
  <c r="L81" i="16"/>
  <c r="K81" i="16"/>
  <c r="J81" i="16"/>
  <c r="I80" i="16"/>
  <c r="N79" i="16"/>
  <c r="M79" i="16"/>
  <c r="L79" i="16"/>
  <c r="K79" i="16"/>
  <c r="J79" i="16"/>
  <c r="I78" i="16"/>
  <c r="N77" i="16"/>
  <c r="M77" i="16"/>
  <c r="L77" i="16"/>
  <c r="I76" i="16"/>
  <c r="N75" i="16"/>
  <c r="M75" i="16"/>
  <c r="L75" i="16"/>
  <c r="K75" i="16"/>
  <c r="J75" i="16"/>
  <c r="I74" i="16"/>
  <c r="N73" i="16"/>
  <c r="M73" i="16"/>
  <c r="L73" i="16"/>
  <c r="K73" i="16"/>
  <c r="J73" i="16"/>
  <c r="I72" i="16"/>
  <c r="N71" i="16"/>
  <c r="M71" i="16"/>
  <c r="L71" i="16"/>
  <c r="K71" i="16"/>
  <c r="J71" i="16"/>
  <c r="I70" i="16"/>
  <c r="N69" i="16"/>
  <c r="M69" i="16"/>
  <c r="L69" i="16"/>
  <c r="K69" i="16"/>
  <c r="J69" i="16"/>
  <c r="I68" i="16"/>
  <c r="N67" i="16"/>
  <c r="M67" i="16"/>
  <c r="L67" i="16"/>
  <c r="K67" i="16"/>
  <c r="J67" i="16"/>
  <c r="I66" i="16"/>
  <c r="N65" i="16"/>
  <c r="M65" i="16"/>
  <c r="L65" i="16"/>
  <c r="K65" i="16"/>
  <c r="J65" i="16"/>
  <c r="I64" i="16"/>
  <c r="N63" i="16"/>
  <c r="M63" i="16"/>
  <c r="L63" i="16"/>
  <c r="K63" i="16"/>
  <c r="J63" i="16"/>
  <c r="I62" i="16"/>
  <c r="N61" i="16"/>
  <c r="M61" i="16"/>
  <c r="L61" i="16"/>
  <c r="K61" i="16"/>
  <c r="J61" i="16"/>
  <c r="I60" i="16"/>
  <c r="N59" i="16"/>
  <c r="M59" i="16"/>
  <c r="L59" i="16"/>
  <c r="K59" i="16"/>
  <c r="J59" i="16"/>
  <c r="I58" i="16"/>
  <c r="N57" i="16"/>
  <c r="M57" i="16"/>
  <c r="L57" i="16"/>
  <c r="K57" i="16"/>
  <c r="J57" i="16"/>
  <c r="I56" i="16"/>
  <c r="N55" i="16"/>
  <c r="M55" i="16"/>
  <c r="L55" i="16"/>
  <c r="K55" i="16"/>
  <c r="J55" i="16"/>
  <c r="I54" i="16"/>
  <c r="N53" i="16"/>
  <c r="M53" i="16"/>
  <c r="L53" i="16"/>
  <c r="K53" i="16"/>
  <c r="J53" i="16"/>
  <c r="I52" i="16"/>
  <c r="N51" i="16"/>
  <c r="M51" i="16"/>
  <c r="L51" i="16"/>
  <c r="K51" i="16"/>
  <c r="J51" i="16"/>
  <c r="I50" i="16"/>
  <c r="N49" i="16"/>
  <c r="M49" i="16"/>
  <c r="L49" i="16"/>
  <c r="K49" i="16"/>
  <c r="J49" i="16"/>
  <c r="I48" i="16"/>
  <c r="N47" i="16"/>
  <c r="M47" i="16"/>
  <c r="L47" i="16"/>
  <c r="K47" i="16"/>
  <c r="I46" i="16"/>
  <c r="N45" i="16"/>
  <c r="M45" i="16"/>
  <c r="L45" i="16"/>
  <c r="I44" i="16"/>
  <c r="N43" i="16"/>
  <c r="M43" i="16"/>
  <c r="L43" i="16"/>
  <c r="I42" i="16"/>
  <c r="N41" i="16"/>
  <c r="M41" i="16"/>
  <c r="L41" i="16"/>
  <c r="I40" i="16"/>
  <c r="I39" i="16"/>
  <c r="N38" i="16"/>
  <c r="M38" i="16"/>
  <c r="L38" i="16"/>
  <c r="I37" i="16"/>
  <c r="I36" i="16"/>
  <c r="N35" i="16"/>
  <c r="M35" i="16"/>
  <c r="L35" i="16"/>
  <c r="I34" i="16"/>
  <c r="I33" i="16"/>
  <c r="N32" i="16"/>
  <c r="M32" i="16"/>
  <c r="L32" i="16"/>
  <c r="N29" i="16"/>
  <c r="M29" i="16"/>
  <c r="L29" i="16"/>
  <c r="N26" i="16"/>
  <c r="M26" i="16"/>
  <c r="L26" i="16"/>
  <c r="I25" i="16"/>
  <c r="I22" i="16"/>
  <c r="I21" i="16"/>
  <c r="N20" i="16"/>
  <c r="M20" i="16"/>
  <c r="L20" i="16"/>
  <c r="K20" i="16"/>
  <c r="J20" i="16"/>
  <c r="I19" i="16"/>
  <c r="I18" i="16"/>
  <c r="I17" i="16"/>
  <c r="I16" i="16"/>
  <c r="I15" i="16"/>
  <c r="I14" i="16"/>
  <c r="I13" i="16"/>
  <c r="N12" i="16"/>
  <c r="M12" i="16"/>
  <c r="L12" i="16"/>
  <c r="I29" i="16" l="1"/>
  <c r="I55" i="16"/>
  <c r="I85" i="16"/>
  <c r="I93" i="16"/>
  <c r="I87" i="16"/>
  <c r="O13" i="16"/>
  <c r="I59" i="16"/>
  <c r="I89" i="16"/>
  <c r="I20" i="16"/>
  <c r="I73" i="16"/>
  <c r="I69" i="16"/>
  <c r="I71" i="16"/>
  <c r="I57" i="16"/>
  <c r="I117" i="16"/>
  <c r="I101" i="16"/>
  <c r="J119" i="16"/>
  <c r="I53" i="16"/>
  <c r="I105" i="16"/>
  <c r="N119" i="16"/>
  <c r="L119" i="16"/>
  <c r="M119" i="16"/>
  <c r="I97" i="16"/>
  <c r="I99" i="16"/>
  <c r="K119" i="16"/>
  <c r="I103" i="16"/>
  <c r="I111" i="16"/>
  <c r="I65" i="16"/>
  <c r="I109" i="16"/>
  <c r="I83" i="16"/>
  <c r="I61" i="16"/>
  <c r="I107" i="16"/>
  <c r="I47" i="16"/>
  <c r="I95" i="16"/>
  <c r="I63" i="16"/>
  <c r="I67" i="16"/>
  <c r="I91" i="16"/>
  <c r="I79" i="16"/>
  <c r="I115" i="16"/>
  <c r="I113" i="16"/>
  <c r="I81" i="16"/>
  <c r="I77" i="16"/>
  <c r="I75" i="16"/>
  <c r="I51" i="16"/>
  <c r="I49" i="16"/>
  <c r="I45" i="16"/>
  <c r="I43" i="16"/>
  <c r="I41" i="16"/>
  <c r="I38" i="16"/>
  <c r="I35" i="16"/>
  <c r="I32" i="16"/>
  <c r="I26" i="16"/>
  <c r="I12" i="16"/>
  <c r="I119" i="16" l="1"/>
  <c r="C44" i="19" l="1"/>
  <c r="V24" i="16"/>
  <c r="C10" i="19" l="1"/>
  <c r="C35" i="19"/>
  <c r="C67" i="19"/>
  <c r="C36" i="19"/>
  <c r="C48" i="19"/>
  <c r="B33" i="19" l="1"/>
  <c r="H64" i="19"/>
  <c r="H66" i="19"/>
  <c r="C22" i="19" l="1"/>
  <c r="C33" i="19"/>
  <c r="C12" i="19" l="1"/>
  <c r="C28" i="19"/>
  <c r="C36" i="16" l="1"/>
  <c r="S117" i="16"/>
  <c r="R117" i="16"/>
  <c r="Q117" i="16"/>
  <c r="P117" i="16"/>
  <c r="S115" i="16"/>
  <c r="R115" i="16"/>
  <c r="P115" i="16"/>
  <c r="S113" i="16"/>
  <c r="R113" i="16"/>
  <c r="Q113" i="16"/>
  <c r="S111" i="16"/>
  <c r="R111" i="16"/>
  <c r="Q111" i="16"/>
  <c r="P111" i="16"/>
  <c r="S109" i="16"/>
  <c r="R109" i="16"/>
  <c r="P109" i="16"/>
  <c r="S107" i="16"/>
  <c r="R107" i="16"/>
  <c r="P107" i="16"/>
  <c r="S105" i="16"/>
  <c r="R105" i="16"/>
  <c r="Q105" i="16"/>
  <c r="P105" i="16"/>
  <c r="S103" i="16"/>
  <c r="R103" i="16"/>
  <c r="Q103" i="16"/>
  <c r="P103" i="16"/>
  <c r="S97" i="16"/>
  <c r="R97" i="16"/>
  <c r="P97" i="16"/>
  <c r="R95" i="16"/>
  <c r="Q95" i="16"/>
  <c r="P95" i="16"/>
  <c r="S93" i="16"/>
  <c r="R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P85" i="16"/>
  <c r="S83" i="16"/>
  <c r="R83" i="16"/>
  <c r="P83" i="16"/>
  <c r="S81" i="16"/>
  <c r="R81" i="16"/>
  <c r="Q81" i="16"/>
  <c r="P81" i="16"/>
  <c r="S79" i="16"/>
  <c r="R79" i="16"/>
  <c r="Q79" i="16"/>
  <c r="P79" i="16"/>
  <c r="S77" i="16"/>
  <c r="R77" i="16"/>
  <c r="P77" i="16"/>
  <c r="S75" i="16"/>
  <c r="R75" i="16"/>
  <c r="Q75" i="16"/>
  <c r="S73" i="16"/>
  <c r="R73" i="16"/>
  <c r="Q73" i="16"/>
  <c r="P73" i="16"/>
  <c r="S71" i="16"/>
  <c r="R71" i="16"/>
  <c r="Q71" i="16"/>
  <c r="P71" i="16"/>
  <c r="S69" i="16"/>
  <c r="R69" i="16"/>
  <c r="P69" i="16"/>
  <c r="S67" i="16"/>
  <c r="R67" i="16"/>
  <c r="Q67" i="16"/>
  <c r="P67" i="16"/>
  <c r="S65" i="16"/>
  <c r="R65" i="16"/>
  <c r="Q65" i="16"/>
  <c r="P65" i="16"/>
  <c r="S59" i="16"/>
  <c r="R59" i="16"/>
  <c r="Q59" i="16"/>
  <c r="P59" i="16"/>
  <c r="S55" i="16"/>
  <c r="R55" i="16"/>
  <c r="P55" i="16"/>
  <c r="S51" i="16"/>
  <c r="R51" i="16"/>
  <c r="P51" i="16"/>
  <c r="S49" i="16"/>
  <c r="R49" i="16"/>
  <c r="Q49" i="16"/>
  <c r="P49" i="16"/>
  <c r="S47" i="16"/>
  <c r="R47" i="16"/>
  <c r="Q47" i="16"/>
  <c r="P47" i="16"/>
  <c r="S45" i="16"/>
  <c r="R45" i="16"/>
  <c r="P45" i="16"/>
  <c r="S43" i="16"/>
  <c r="R43" i="16"/>
  <c r="P43" i="16"/>
  <c r="S41" i="16"/>
  <c r="R41" i="16"/>
  <c r="Q41" i="16"/>
  <c r="P41" i="16"/>
  <c r="U87" i="16"/>
  <c r="E107" i="16"/>
  <c r="E35" i="16"/>
  <c r="F35" i="16"/>
  <c r="G35" i="16"/>
  <c r="H35" i="16"/>
  <c r="D35" i="16"/>
  <c r="E117" i="16"/>
  <c r="F117" i="16"/>
  <c r="G117" i="16"/>
  <c r="H117" i="16"/>
  <c r="E115" i="16"/>
  <c r="F115" i="16"/>
  <c r="G115" i="16"/>
  <c r="H115" i="16"/>
  <c r="E113" i="16"/>
  <c r="F113" i="16"/>
  <c r="G113" i="16"/>
  <c r="H113" i="16"/>
  <c r="E111" i="16"/>
  <c r="F111" i="16"/>
  <c r="G111" i="16"/>
  <c r="H111" i="16"/>
  <c r="E109" i="16"/>
  <c r="F109" i="16"/>
  <c r="G109" i="16"/>
  <c r="H109" i="16"/>
  <c r="E105" i="16"/>
  <c r="F105" i="16"/>
  <c r="G105" i="16"/>
  <c r="H105" i="16"/>
  <c r="E103" i="16"/>
  <c r="F103" i="16"/>
  <c r="G103" i="16"/>
  <c r="H103" i="16"/>
  <c r="E97" i="16"/>
  <c r="F97" i="16"/>
  <c r="G97" i="16"/>
  <c r="H97" i="16"/>
  <c r="E95" i="16"/>
  <c r="F95" i="16"/>
  <c r="G95" i="16"/>
  <c r="H95" i="16"/>
  <c r="E93" i="16"/>
  <c r="F93" i="16"/>
  <c r="G93" i="16"/>
  <c r="H93" i="16"/>
  <c r="E91" i="16"/>
  <c r="F91" i="16"/>
  <c r="G91" i="16"/>
  <c r="H91" i="16"/>
  <c r="E89" i="16"/>
  <c r="F89" i="16"/>
  <c r="G89" i="16"/>
  <c r="H89" i="16"/>
  <c r="E87" i="16"/>
  <c r="F87" i="16"/>
  <c r="G87" i="16"/>
  <c r="H87" i="16"/>
  <c r="T87" i="16" s="1"/>
  <c r="T119" i="16" s="1"/>
  <c r="E85" i="16"/>
  <c r="F85" i="16"/>
  <c r="G85" i="16"/>
  <c r="H85" i="16"/>
  <c r="E83" i="16"/>
  <c r="F83" i="16"/>
  <c r="G83" i="16"/>
  <c r="H83" i="16"/>
  <c r="E81" i="16"/>
  <c r="F81" i="16"/>
  <c r="G81" i="16"/>
  <c r="H81" i="16"/>
  <c r="E79" i="16"/>
  <c r="F79" i="16"/>
  <c r="G79" i="16"/>
  <c r="H79" i="16"/>
  <c r="E77" i="16"/>
  <c r="F77" i="16"/>
  <c r="G77" i="16"/>
  <c r="H77" i="16"/>
  <c r="E75" i="16"/>
  <c r="F75" i="16"/>
  <c r="G75" i="16"/>
  <c r="H75" i="16"/>
  <c r="E73" i="16"/>
  <c r="F73" i="16"/>
  <c r="G73" i="16"/>
  <c r="H73" i="16"/>
  <c r="E71" i="16"/>
  <c r="F71" i="16"/>
  <c r="G71" i="16"/>
  <c r="H71" i="16"/>
  <c r="E69" i="16"/>
  <c r="F69" i="16"/>
  <c r="G69" i="16"/>
  <c r="H69" i="16"/>
  <c r="E67" i="16"/>
  <c r="F67" i="16"/>
  <c r="G67" i="16"/>
  <c r="H67" i="16"/>
  <c r="E65" i="16"/>
  <c r="F65" i="16"/>
  <c r="G65" i="16"/>
  <c r="H65" i="16"/>
  <c r="E59" i="16"/>
  <c r="F59" i="16"/>
  <c r="G59" i="16"/>
  <c r="H59" i="16"/>
  <c r="E55" i="16"/>
  <c r="F55" i="16"/>
  <c r="G55" i="16"/>
  <c r="H55" i="16"/>
  <c r="E51" i="16"/>
  <c r="F51" i="16"/>
  <c r="G51" i="16"/>
  <c r="H51" i="16"/>
  <c r="E49" i="16"/>
  <c r="F49" i="16"/>
  <c r="G49" i="16"/>
  <c r="H49" i="16"/>
  <c r="E47" i="16"/>
  <c r="F47" i="16"/>
  <c r="G47" i="16"/>
  <c r="H47" i="16"/>
  <c r="E45" i="16"/>
  <c r="F45" i="16"/>
  <c r="G45" i="16"/>
  <c r="H45" i="16"/>
  <c r="E43" i="16"/>
  <c r="F43" i="16"/>
  <c r="G43" i="16"/>
  <c r="H43" i="16"/>
  <c r="E41" i="16"/>
  <c r="F41" i="16"/>
  <c r="G41" i="16"/>
  <c r="H41" i="16"/>
  <c r="E38" i="16"/>
  <c r="F38" i="16"/>
  <c r="G38" i="16"/>
  <c r="H38" i="16"/>
  <c r="E32" i="16"/>
  <c r="F32" i="16"/>
  <c r="G32" i="16"/>
  <c r="H32" i="16"/>
  <c r="E29" i="16"/>
  <c r="F29" i="16"/>
  <c r="G29" i="16"/>
  <c r="H29" i="16"/>
  <c r="E26" i="16"/>
  <c r="F26" i="16"/>
  <c r="G26" i="16"/>
  <c r="H26" i="16"/>
  <c r="E20" i="16"/>
  <c r="F20" i="16"/>
  <c r="G20" i="16"/>
  <c r="H20" i="16"/>
  <c r="E12" i="16"/>
  <c r="F12" i="16"/>
  <c r="G12" i="16"/>
  <c r="H12" i="16"/>
  <c r="C35" i="16" l="1"/>
  <c r="P35" i="16"/>
  <c r="O96" i="16"/>
  <c r="O95" i="16" s="1"/>
  <c r="O114" i="16"/>
  <c r="O113" i="16" s="1"/>
  <c r="N121" i="16"/>
  <c r="L121" i="16"/>
  <c r="J121" i="16"/>
  <c r="E121" i="16"/>
  <c r="M121" i="16"/>
  <c r="K121" i="16"/>
  <c r="O94" i="16"/>
  <c r="O93" i="16" s="1"/>
  <c r="O31" i="16"/>
  <c r="S35" i="16"/>
  <c r="R35" i="16"/>
  <c r="O92" i="16"/>
  <c r="O91" i="16" s="1"/>
  <c r="S95" i="16"/>
  <c r="P113" i="16"/>
  <c r="O22" i="16"/>
  <c r="O34" i="16"/>
  <c r="O42" i="16"/>
  <c r="O50" i="16"/>
  <c r="O49" i="16" s="1"/>
  <c r="O66" i="16"/>
  <c r="O65" i="16" s="1"/>
  <c r="O68" i="16"/>
  <c r="O67" i="16" s="1"/>
  <c r="O74" i="16"/>
  <c r="O73" i="16" s="1"/>
  <c r="O76" i="16"/>
  <c r="O75" i="16" s="1"/>
  <c r="O82" i="16"/>
  <c r="O81" i="16" s="1"/>
  <c r="O90" i="16"/>
  <c r="O89" i="16" s="1"/>
  <c r="O106" i="16"/>
  <c r="O105" i="16" s="1"/>
  <c r="R12" i="16"/>
  <c r="O28" i="16"/>
  <c r="O44" i="16"/>
  <c r="O52" i="16"/>
  <c r="O51" i="16" s="1"/>
  <c r="O84" i="16"/>
  <c r="O83" i="16" s="1"/>
  <c r="O116" i="16"/>
  <c r="O115" i="16" s="1"/>
  <c r="O118" i="16"/>
  <c r="O117" i="16" s="1"/>
  <c r="O37" i="16"/>
  <c r="O46" i="16"/>
  <c r="O45" i="16" s="1"/>
  <c r="O56" i="16"/>
  <c r="O55" i="16" s="1"/>
  <c r="O70" i="16"/>
  <c r="O72" i="16"/>
  <c r="O71" i="16" s="1"/>
  <c r="O78" i="16"/>
  <c r="O77" i="16" s="1"/>
  <c r="O80" i="16"/>
  <c r="O79" i="16" s="1"/>
  <c r="O86" i="16"/>
  <c r="O85" i="16" s="1"/>
  <c r="O98" i="16"/>
  <c r="O97" i="16" s="1"/>
  <c r="O110" i="16"/>
  <c r="O109" i="16" s="1"/>
  <c r="O108" i="16"/>
  <c r="O107" i="16" s="1"/>
  <c r="Q115" i="16"/>
  <c r="O112" i="16"/>
  <c r="O111" i="16" s="1"/>
  <c r="Q109" i="16"/>
  <c r="Q107" i="16"/>
  <c r="O104" i="16"/>
  <c r="O103" i="16" s="1"/>
  <c r="Q97" i="16"/>
  <c r="Q93" i="16"/>
  <c r="O88" i="16"/>
  <c r="Q85" i="16"/>
  <c r="Q83" i="16"/>
  <c r="Q77" i="16"/>
  <c r="P75" i="16"/>
  <c r="Q69" i="16"/>
  <c r="O60" i="16"/>
  <c r="O59" i="16" s="1"/>
  <c r="Q55" i="16"/>
  <c r="Q51" i="16"/>
  <c r="O48" i="16"/>
  <c r="O47" i="16" s="1"/>
  <c r="Q45" i="16"/>
  <c r="Q43" i="16"/>
  <c r="O40" i="16"/>
  <c r="Q35" i="16"/>
  <c r="O36" i="16"/>
  <c r="V36" i="16" s="1"/>
  <c r="O25" i="16"/>
  <c r="O23" i="16" s="1"/>
  <c r="S12" i="16"/>
  <c r="P12" i="16"/>
  <c r="Q12" i="16"/>
  <c r="O69" i="16" l="1"/>
  <c r="V69" i="16" s="1"/>
  <c r="V70" i="16"/>
  <c r="O87" i="16"/>
  <c r="O43" i="16"/>
  <c r="O41" i="16"/>
  <c r="O35" i="16"/>
  <c r="I121" i="16" l="1"/>
  <c r="B28" i="19"/>
  <c r="D28" i="19" s="1"/>
  <c r="B53" i="19" l="1"/>
  <c r="C53" i="19" l="1"/>
  <c r="D53" i="19" s="1"/>
  <c r="B58" i="19" l="1"/>
  <c r="C58" i="19" l="1"/>
  <c r="D58" i="19" s="1"/>
  <c r="C50" i="19" l="1"/>
  <c r="C51" i="19"/>
  <c r="C54" i="19"/>
  <c r="B50" i="19"/>
  <c r="B51" i="19"/>
  <c r="B52" i="19"/>
  <c r="B54" i="19"/>
  <c r="B55" i="19" l="1"/>
  <c r="C55" i="19"/>
  <c r="D51" i="19"/>
  <c r="C52" i="19"/>
  <c r="D52" i="19" s="1"/>
  <c r="D50" i="19"/>
  <c r="D54" i="19"/>
  <c r="D55" i="19" l="1"/>
  <c r="C17" i="16" l="1"/>
  <c r="C104" i="16"/>
  <c r="D103" i="16"/>
  <c r="C98" i="16"/>
  <c r="D97" i="16"/>
  <c r="B41" i="19"/>
  <c r="O17" i="16" l="1"/>
  <c r="C103" i="16"/>
  <c r="C97" i="16"/>
  <c r="C41" i="19"/>
  <c r="D41" i="19" s="1"/>
  <c r="D85" i="16"/>
  <c r="V104" i="16" l="1"/>
  <c r="V98" i="16"/>
  <c r="B43" i="19"/>
  <c r="B47" i="19"/>
  <c r="V103" i="16" l="1"/>
  <c r="V97" i="16"/>
  <c r="C43" i="19"/>
  <c r="D43" i="19" s="1"/>
  <c r="C47" i="19"/>
  <c r="D47" i="19" s="1"/>
  <c r="C39" i="16"/>
  <c r="S39" i="16"/>
  <c r="S38" i="16" s="1"/>
  <c r="R39" i="16"/>
  <c r="R38" i="16" s="1"/>
  <c r="Q39" i="16"/>
  <c r="Q38" i="16" s="1"/>
  <c r="P39" i="16"/>
  <c r="P38" i="16" s="1"/>
  <c r="C50" i="16"/>
  <c r="D49" i="16"/>
  <c r="B42" i="19"/>
  <c r="V17" i="16" l="1"/>
  <c r="C42" i="19"/>
  <c r="D42" i="19" s="1"/>
  <c r="O39" i="16"/>
  <c r="O38" i="16" s="1"/>
  <c r="C49" i="16"/>
  <c r="V50" i="16" l="1"/>
  <c r="B56" i="19"/>
  <c r="C56" i="19"/>
  <c r="D56" i="19" l="1"/>
  <c r="V49" i="16"/>
  <c r="B48" i="19" l="1"/>
  <c r="J126" i="16"/>
  <c r="I126" i="16"/>
  <c r="F67" i="19" l="1"/>
  <c r="C45" i="19"/>
  <c r="B45" i="19" l="1"/>
  <c r="D45" i="19" s="1"/>
  <c r="C40" i="19"/>
  <c r="B44" i="19"/>
  <c r="B40" i="19"/>
  <c r="D40" i="19" l="1"/>
  <c r="D44" i="19"/>
  <c r="C39" i="19" l="1"/>
  <c r="C38" i="19"/>
  <c r="C49" i="19"/>
  <c r="B39" i="19"/>
  <c r="B37" i="19"/>
  <c r="B38" i="19" l="1"/>
  <c r="D38" i="19" s="1"/>
  <c r="D39" i="19"/>
  <c r="D75" i="16"/>
  <c r="C37" i="19" l="1"/>
  <c r="S102" i="16"/>
  <c r="S101" i="16" s="1"/>
  <c r="R102" i="16"/>
  <c r="R101" i="16" s="1"/>
  <c r="Q102" i="16"/>
  <c r="Q101" i="16" s="1"/>
  <c r="P102" i="16"/>
  <c r="P101" i="16" s="1"/>
  <c r="S100" i="16"/>
  <c r="S99" i="16" s="1"/>
  <c r="R100" i="16"/>
  <c r="R99" i="16" s="1"/>
  <c r="Q100" i="16"/>
  <c r="Q99" i="16" s="1"/>
  <c r="P100" i="16"/>
  <c r="P99" i="16" s="1"/>
  <c r="S64" i="16"/>
  <c r="S63" i="16" s="1"/>
  <c r="R64" i="16"/>
  <c r="R63" i="16" s="1"/>
  <c r="Q64" i="16"/>
  <c r="Q63" i="16" s="1"/>
  <c r="P64" i="16"/>
  <c r="P63" i="16" s="1"/>
  <c r="S62" i="16"/>
  <c r="S61" i="16" s="1"/>
  <c r="R62" i="16"/>
  <c r="R61" i="16" s="1"/>
  <c r="Q62" i="16"/>
  <c r="Q61" i="16" s="1"/>
  <c r="P62" i="16"/>
  <c r="P61" i="16" s="1"/>
  <c r="S58" i="16"/>
  <c r="S57" i="16" s="1"/>
  <c r="R58" i="16"/>
  <c r="R57" i="16" s="1"/>
  <c r="Q58" i="16"/>
  <c r="Q57" i="16" s="1"/>
  <c r="P58" i="16"/>
  <c r="S54" i="16"/>
  <c r="S53" i="16" s="1"/>
  <c r="R54" i="16"/>
  <c r="R53" i="16" s="1"/>
  <c r="Q54" i="16"/>
  <c r="Q53" i="16" s="1"/>
  <c r="P54" i="16"/>
  <c r="P53" i="16" s="1"/>
  <c r="S33" i="16"/>
  <c r="S32" i="16" s="1"/>
  <c r="R33" i="16"/>
  <c r="R32" i="16" s="1"/>
  <c r="Q33" i="16"/>
  <c r="Q32" i="16" s="1"/>
  <c r="P33" i="16"/>
  <c r="P32" i="16" s="1"/>
  <c r="S30" i="16"/>
  <c r="S29" i="16" s="1"/>
  <c r="R30" i="16"/>
  <c r="R29" i="16" s="1"/>
  <c r="Q30" i="16"/>
  <c r="Q29" i="16" s="1"/>
  <c r="P30" i="16"/>
  <c r="P29" i="16" s="1"/>
  <c r="S27" i="16"/>
  <c r="S26" i="16" s="1"/>
  <c r="R27" i="16"/>
  <c r="R26" i="16" s="1"/>
  <c r="Q27" i="16"/>
  <c r="Q26" i="16" s="1"/>
  <c r="P27" i="16"/>
  <c r="P26" i="16" s="1"/>
  <c r="S21" i="16"/>
  <c r="S20" i="16" s="1"/>
  <c r="R21" i="16"/>
  <c r="R20" i="16" s="1"/>
  <c r="Q21" i="16"/>
  <c r="Q20" i="16" s="1"/>
  <c r="P21" i="16"/>
  <c r="P20" i="16" s="1"/>
  <c r="C118" i="16"/>
  <c r="D117" i="16"/>
  <c r="C116" i="16"/>
  <c r="D115" i="16"/>
  <c r="C114" i="16"/>
  <c r="D113" i="16"/>
  <c r="C112" i="16"/>
  <c r="D111" i="16"/>
  <c r="C110" i="16"/>
  <c r="D109" i="16"/>
  <c r="C108" i="16"/>
  <c r="H107" i="16"/>
  <c r="H121" i="16" s="1"/>
  <c r="G107" i="16"/>
  <c r="G121" i="16" s="1"/>
  <c r="F107" i="16"/>
  <c r="F121" i="16" s="1"/>
  <c r="D107" i="16"/>
  <c r="C106" i="16"/>
  <c r="D105" i="16"/>
  <c r="C102" i="16"/>
  <c r="H101" i="16"/>
  <c r="G101" i="16"/>
  <c r="F101" i="16"/>
  <c r="E101" i="16"/>
  <c r="D101" i="16"/>
  <c r="C100" i="16"/>
  <c r="H99" i="16"/>
  <c r="G99" i="16"/>
  <c r="F99" i="16"/>
  <c r="E99" i="16"/>
  <c r="D99" i="16"/>
  <c r="C96" i="16"/>
  <c r="D95" i="16"/>
  <c r="C94" i="16"/>
  <c r="D93" i="16"/>
  <c r="C92" i="16"/>
  <c r="D91" i="16"/>
  <c r="C90" i="16"/>
  <c r="D89" i="16"/>
  <c r="C88" i="16"/>
  <c r="D87" i="16"/>
  <c r="C86" i="16"/>
  <c r="C84" i="16"/>
  <c r="D83" i="16"/>
  <c r="C82" i="16"/>
  <c r="D81" i="16"/>
  <c r="C80" i="16"/>
  <c r="D79" i="16"/>
  <c r="C78" i="16"/>
  <c r="D77" i="16"/>
  <c r="C76" i="16"/>
  <c r="C74" i="16"/>
  <c r="D73" i="16"/>
  <c r="C72" i="16"/>
  <c r="D71" i="16"/>
  <c r="C70" i="16"/>
  <c r="D69" i="16"/>
  <c r="C68" i="16"/>
  <c r="D67" i="16"/>
  <c r="C66" i="16"/>
  <c r="D65" i="16"/>
  <c r="C64" i="16"/>
  <c r="H63" i="16"/>
  <c r="G63" i="16"/>
  <c r="F63" i="16"/>
  <c r="E63" i="16"/>
  <c r="D63" i="16"/>
  <c r="C62" i="16"/>
  <c r="H61" i="16"/>
  <c r="G61" i="16"/>
  <c r="F61" i="16"/>
  <c r="E61" i="16"/>
  <c r="D61" i="16"/>
  <c r="C60" i="16"/>
  <c r="D59" i="16"/>
  <c r="C58" i="16"/>
  <c r="H57" i="16"/>
  <c r="G57" i="16"/>
  <c r="F57" i="16"/>
  <c r="E57" i="16"/>
  <c r="D57" i="16"/>
  <c r="C56" i="16"/>
  <c r="D55" i="16"/>
  <c r="C54" i="16"/>
  <c r="H53" i="16"/>
  <c r="G53" i="16"/>
  <c r="F53" i="16"/>
  <c r="E53" i="16"/>
  <c r="D53" i="16"/>
  <c r="C52" i="16"/>
  <c r="D51" i="16"/>
  <c r="C48" i="16"/>
  <c r="D47" i="16"/>
  <c r="C46" i="16"/>
  <c r="D45" i="16"/>
  <c r="C44" i="16"/>
  <c r="D43" i="16"/>
  <c r="C42" i="16"/>
  <c r="D41" i="16"/>
  <c r="C40" i="16"/>
  <c r="C37" i="16"/>
  <c r="C34" i="16"/>
  <c r="C33" i="16"/>
  <c r="D32" i="16"/>
  <c r="C31" i="16"/>
  <c r="C30" i="16"/>
  <c r="D29" i="16"/>
  <c r="C28" i="16"/>
  <c r="C27" i="16"/>
  <c r="D26" i="16"/>
  <c r="C25" i="16"/>
  <c r="C23" i="16"/>
  <c r="C22" i="16"/>
  <c r="C21" i="16"/>
  <c r="D20" i="16"/>
  <c r="C19" i="16"/>
  <c r="C18" i="16"/>
  <c r="C16" i="16"/>
  <c r="C15" i="16"/>
  <c r="C14" i="16"/>
  <c r="C13" i="16"/>
  <c r="E119" i="16" l="1"/>
  <c r="D121" i="16"/>
  <c r="R119" i="16"/>
  <c r="S119" i="16"/>
  <c r="Q119" i="16"/>
  <c r="Q121" i="16"/>
  <c r="S121" i="16"/>
  <c r="R121" i="16"/>
  <c r="P121" i="16"/>
  <c r="L122" i="16"/>
  <c r="G119" i="16"/>
  <c r="G125" i="16" s="1"/>
  <c r="E122" i="16"/>
  <c r="F119" i="16"/>
  <c r="F125" i="16" s="1"/>
  <c r="H119" i="16"/>
  <c r="H125" i="16" s="1"/>
  <c r="D119" i="16"/>
  <c r="D125" i="16" s="1"/>
  <c r="C61" i="19"/>
  <c r="C5" i="19"/>
  <c r="C20" i="19"/>
  <c r="C17" i="19"/>
  <c r="C15" i="19"/>
  <c r="C6" i="19"/>
  <c r="C19" i="19"/>
  <c r="C13" i="19"/>
  <c r="C31" i="19"/>
  <c r="C14" i="19"/>
  <c r="C34" i="19"/>
  <c r="C26" i="19"/>
  <c r="C32" i="19"/>
  <c r="C27" i="19"/>
  <c r="C24" i="19"/>
  <c r="C21" i="19"/>
  <c r="C18" i="19"/>
  <c r="C16" i="19"/>
  <c r="C11" i="19"/>
  <c r="C7" i="19"/>
  <c r="C23" i="19"/>
  <c r="C30" i="19"/>
  <c r="C105" i="16"/>
  <c r="O100" i="16"/>
  <c r="V100" i="16" s="1"/>
  <c r="C75" i="16"/>
  <c r="C79" i="16"/>
  <c r="C83" i="16"/>
  <c r="P57" i="16"/>
  <c r="O57" i="16" s="1"/>
  <c r="O58" i="16"/>
  <c r="V58" i="16" s="1"/>
  <c r="O18" i="16"/>
  <c r="C59" i="16"/>
  <c r="C61" i="16"/>
  <c r="C91" i="16"/>
  <c r="O64" i="16"/>
  <c r="C25" i="19"/>
  <c r="C9" i="19"/>
  <c r="C8" i="19"/>
  <c r="C41" i="16"/>
  <c r="C111" i="16"/>
  <c r="C32" i="16"/>
  <c r="C57" i="16"/>
  <c r="O15" i="16"/>
  <c r="D48" i="19"/>
  <c r="D67" i="19"/>
  <c r="C109" i="16"/>
  <c r="C46" i="19"/>
  <c r="O16" i="16"/>
  <c r="C29" i="16"/>
  <c r="C45" i="16"/>
  <c r="C47" i="16"/>
  <c r="C63" i="16"/>
  <c r="C65" i="16"/>
  <c r="C73" i="16"/>
  <c r="C87" i="16"/>
  <c r="C93" i="16"/>
  <c r="C113" i="16"/>
  <c r="C115" i="16"/>
  <c r="O19" i="16"/>
  <c r="C43" i="16"/>
  <c r="C51" i="16"/>
  <c r="C53" i="16"/>
  <c r="C81" i="16"/>
  <c r="C101" i="16"/>
  <c r="O62" i="16"/>
  <c r="V62" i="16" s="1"/>
  <c r="C117" i="16"/>
  <c r="C107" i="16"/>
  <c r="C99" i="16"/>
  <c r="C85" i="16"/>
  <c r="C77" i="16"/>
  <c r="C71" i="16"/>
  <c r="C67" i="16"/>
  <c r="C55" i="16"/>
  <c r="C38" i="16"/>
  <c r="C26" i="16"/>
  <c r="C20" i="16"/>
  <c r="O27" i="16"/>
  <c r="O26" i="16" s="1"/>
  <c r="O14" i="16"/>
  <c r="C95" i="16"/>
  <c r="C89" i="16"/>
  <c r="C69" i="16"/>
  <c r="O102" i="16"/>
  <c r="O54" i="16"/>
  <c r="O33" i="16"/>
  <c r="O30" i="16"/>
  <c r="O29" i="16" s="1"/>
  <c r="O21" i="16"/>
  <c r="O20" i="16" s="1"/>
  <c r="C12" i="16"/>
  <c r="O63" i="16"/>
  <c r="O99" i="16"/>
  <c r="V99" i="16" s="1"/>
  <c r="O101" i="16"/>
  <c r="O61" i="16"/>
  <c r="O53" i="16"/>
  <c r="V52" i="16" l="1"/>
  <c r="V42" i="16"/>
  <c r="O32" i="16"/>
  <c r="V33" i="16"/>
  <c r="V44" i="16"/>
  <c r="V43" i="16"/>
  <c r="V51" i="16"/>
  <c r="V40" i="16"/>
  <c r="V38" i="16"/>
  <c r="C29" i="19"/>
  <c r="G33" i="19" s="1"/>
  <c r="V31" i="16"/>
  <c r="P119" i="16"/>
  <c r="O119" i="16" s="1"/>
  <c r="F126" i="16"/>
  <c r="C4" i="19"/>
  <c r="F122" i="16"/>
  <c r="G122" i="16"/>
  <c r="D126" i="16"/>
  <c r="J122" i="16"/>
  <c r="E126" i="16"/>
  <c r="K122" i="16"/>
  <c r="H126" i="16"/>
  <c r="N122" i="16"/>
  <c r="H122" i="16"/>
  <c r="G126" i="16"/>
  <c r="M122" i="16"/>
  <c r="D122" i="16"/>
  <c r="C121" i="16"/>
  <c r="O12" i="16"/>
  <c r="O121" i="16" s="1"/>
  <c r="R122" i="16"/>
  <c r="S122" i="16"/>
  <c r="Q122" i="16"/>
  <c r="V22" i="16"/>
  <c r="V21" i="16"/>
  <c r="C119" i="16"/>
  <c r="C125" i="16" s="1"/>
  <c r="E125" i="16"/>
  <c r="B36" i="19"/>
  <c r="D36" i="19" s="1"/>
  <c r="B35" i="19"/>
  <c r="D35" i="19" s="1"/>
  <c r="B31" i="19"/>
  <c r="D31" i="19" s="1"/>
  <c r="B30" i="19"/>
  <c r="D30" i="19" s="1"/>
  <c r="B24" i="19"/>
  <c r="D24" i="19" s="1"/>
  <c r="B23" i="19"/>
  <c r="D23" i="19" s="1"/>
  <c r="V14" i="16" l="1"/>
  <c r="V16" i="16"/>
  <c r="V66" i="16"/>
  <c r="V13" i="16"/>
  <c r="V18" i="16"/>
  <c r="V15" i="16"/>
  <c r="V112" i="16"/>
  <c r="V86" i="16"/>
  <c r="V41" i="16"/>
  <c r="V108" i="16"/>
  <c r="V80" i="16"/>
  <c r="V64" i="16"/>
  <c r="V76" i="16"/>
  <c r="V111" i="16"/>
  <c r="V48" i="16"/>
  <c r="V96" i="16"/>
  <c r="V68" i="16"/>
  <c r="V23" i="16"/>
  <c r="V25" i="16"/>
  <c r="V118" i="16"/>
  <c r="V92" i="16"/>
  <c r="V37" i="16"/>
  <c r="V114" i="16"/>
  <c r="V78" i="16"/>
  <c r="V34" i="16"/>
  <c r="V32" i="16"/>
  <c r="V84" i="16"/>
  <c r="V106" i="16"/>
  <c r="V60" i="16"/>
  <c r="V90" i="16"/>
  <c r="V72" i="16"/>
  <c r="V28" i="16"/>
  <c r="V30" i="16"/>
  <c r="V56" i="16"/>
  <c r="V61" i="16"/>
  <c r="V82" i="16"/>
  <c r="V116" i="16"/>
  <c r="V102" i="16"/>
  <c r="V54" i="16"/>
  <c r="V57" i="16"/>
  <c r="V94" i="16"/>
  <c r="V74" i="16"/>
  <c r="V46" i="16"/>
  <c r="V45" i="16"/>
  <c r="V88" i="16"/>
  <c r="V29" i="16"/>
  <c r="V19" i="16"/>
  <c r="P122" i="16"/>
  <c r="B29" i="19"/>
  <c r="F33" i="19" s="1"/>
  <c r="C122" i="16"/>
  <c r="C126" i="16"/>
  <c r="I122" i="16"/>
  <c r="B34" i="19"/>
  <c r="D34" i="19" s="1"/>
  <c r="B46" i="19"/>
  <c r="D46" i="19" s="1"/>
  <c r="B32" i="19"/>
  <c r="D32" i="19" s="1"/>
  <c r="B49" i="19"/>
  <c r="D49" i="19" s="1"/>
  <c r="V20" i="16"/>
  <c r="B68" i="19"/>
  <c r="F68" i="19" s="1"/>
  <c r="D37" i="19"/>
  <c r="V85" i="16" l="1"/>
  <c r="V107" i="16"/>
  <c r="V115" i="16"/>
  <c r="V65" i="16"/>
  <c r="V71" i="16"/>
  <c r="V83" i="16"/>
  <c r="V67" i="16"/>
  <c r="V75" i="16"/>
  <c r="V53" i="16"/>
  <c r="V105" i="16"/>
  <c r="V73" i="16"/>
  <c r="V81" i="16"/>
  <c r="V87" i="16"/>
  <c r="V47" i="16"/>
  <c r="V55" i="16"/>
  <c r="V59" i="16"/>
  <c r="V77" i="16"/>
  <c r="V117" i="16"/>
  <c r="V79" i="16"/>
  <c r="V113" i="16"/>
  <c r="V93" i="16"/>
  <c r="V89" i="16"/>
  <c r="V91" i="16"/>
  <c r="V95" i="16"/>
  <c r="V63" i="16"/>
  <c r="V12" i="16"/>
  <c r="V101" i="16"/>
  <c r="V35" i="16"/>
  <c r="V39" i="16"/>
  <c r="V26" i="16"/>
  <c r="V27" i="16"/>
  <c r="V109" i="16"/>
  <c r="V110" i="16"/>
  <c r="V119" i="16"/>
  <c r="O122" i="16"/>
  <c r="C68" i="19"/>
  <c r="D68" i="19" s="1"/>
  <c r="C62" i="19"/>
  <c r="G67" i="19"/>
  <c r="G61" i="19"/>
  <c r="J61" i="19" s="1"/>
  <c r="H39" i="19"/>
  <c r="G63" i="19"/>
  <c r="C63" i="19"/>
  <c r="C64" i="19" l="1"/>
  <c r="J67" i="19"/>
  <c r="H67" i="19"/>
  <c r="G68" i="19"/>
  <c r="J63" i="19"/>
  <c r="G62" i="19"/>
  <c r="J62" i="19" s="1"/>
  <c r="J68" i="19" l="1"/>
  <c r="H68" i="19"/>
  <c r="C69" i="19"/>
  <c r="B61" i="19"/>
  <c r="F61" i="19"/>
  <c r="H61" i="19" s="1"/>
  <c r="B13" i="19"/>
  <c r="D13" i="19" s="1"/>
  <c r="D61" i="19" l="1"/>
  <c r="B60" i="19" l="1"/>
  <c r="D60" i="19" s="1"/>
  <c r="B59" i="19" l="1"/>
  <c r="B10" i="19"/>
  <c r="D10" i="19" s="1"/>
  <c r="D59" i="19" l="1"/>
  <c r="B27" i="19"/>
  <c r="D27" i="19" s="1"/>
  <c r="G38" i="19" l="1"/>
  <c r="G39" i="19" s="1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B63" i="19" l="1"/>
  <c r="D63" i="19" s="1"/>
  <c r="F63" i="19"/>
  <c r="H63" i="19" s="1"/>
  <c r="B4" i="19" l="1"/>
  <c r="F4" i="19"/>
  <c r="D29" i="19"/>
  <c r="D4" i="19" l="1"/>
  <c r="C65" i="19" l="1"/>
  <c r="C66" i="19" s="1"/>
  <c r="G4" i="19" l="1"/>
  <c r="J4" i="19" s="1"/>
  <c r="B62" i="19" l="1"/>
  <c r="D62" i="19" s="1"/>
  <c r="B64" i="19" l="1"/>
  <c r="B69" i="19" s="1"/>
  <c r="D69" i="19" s="1"/>
  <c r="F38" i="19"/>
  <c r="D64" i="19" l="1"/>
  <c r="F39" i="19"/>
  <c r="F62" i="19" l="1"/>
  <c r="B65" i="19"/>
  <c r="B66" i="19" s="1"/>
  <c r="H62" i="19" l="1"/>
</calcChain>
</file>

<file path=xl/comments1.xml><?xml version="1.0" encoding="utf-8"?>
<comments xmlns="http://schemas.openxmlformats.org/spreadsheetml/2006/main">
  <authors>
    <author>vartotojas</author>
  </authors>
  <commentList>
    <comment ref="B68" authorId="0" shapeId="0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<sst xmlns="http://schemas.openxmlformats.org/spreadsheetml/2006/main" count="1080" uniqueCount="471">
  <si>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</si>
  <si>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</si>
  <si>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</si>
  <si>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</si>
  <si>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</si>
  <si>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</si>
  <si>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</si>
  <si>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</si>
  <si>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</si>
  <si>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</si>
  <si>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</si>
  <si>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</si>
  <si>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</si>
  <si>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</si>
  <si>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</si>
  <si>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</si>
  <si>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</si>
  <si>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</si>
  <si>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</si>
  <si>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</si>
  <si>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</si>
  <si>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</si>
  <si>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</si>
  <si>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</si>
  <si>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</si>
  <si>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</si>
  <si>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</si>
  <si>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</si>
  <si>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</si>
  <si>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</si>
  <si>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</si>
  <si>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</si>
  <si>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</si>
  <si>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</si>
  <si>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</si>
  <si>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</si>
  <si>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</si>
  <si>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</si>
  <si>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</si>
  <si>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</si>
  <si>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</si>
  <si>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</si>
  <si>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</si>
  <si>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</si>
  <si>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</si>
  <si>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</si>
  <si>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</si>
  <si>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</si>
  <si>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</si>
  <si>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</si>
  <si>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</si>
  <si>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</si>
  <si>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</si>
  <si>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</si>
  <si>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</si>
  <si>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</si>
  <si>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</si>
  <si>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</si>
  <si>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</si>
  <si>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</si>
  <si>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</si>
  <si>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</si>
  <si>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</si>
  <si>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</si>
  <si>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</si>
  <si>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</si>
  <si>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</si>
  <si>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</si>
  <si>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</si>
  <si>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</si>
  <si>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</si>
  <si>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</si>
  <si>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</si>
  <si>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</si>
  <si>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</si>
  <si>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</si>
  <si>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</si>
  <si>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</si>
  <si>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</si>
  <si>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</si>
  <si>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</si>
  <si>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</si>
  <si>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</si>
  <si>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</si>
  <si>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</si>
  <si>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</si>
  <si>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</si>
  <si>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</si>
  <si>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</si>
  <si>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</si>
  <si>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</si>
  <si>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</si>
  <si>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</si>
  <si>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</si>
  <si>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</si>
  <si>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</si>
  <si>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</si>
  <si>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</si>
  <si>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</si>
  <si>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</si>
  <si>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</si>
  <si>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</si>
  <si>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</si>
  <si>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</si>
  <si>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</si>
  <si>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</si>
  <si>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</si>
  <si>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</si>
  <si>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</si>
  <si>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</si>
  <si>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</si>
  <si>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</si>
  <si>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</si>
  <si>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</si>
  <si>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</si>
  <si>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</si>
  <si>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</si>
  <si>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</si>
  <si>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</si>
  <si>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</si>
  <si>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</si>
  <si>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</si>
  <si>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</si>
  <si>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</si>
  <si>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</si>
  <si>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</si>
  <si>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</si>
  <si>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</si>
  <si>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</si>
  <si>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</si>
  <si>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</si>
  <si>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</si>
  <si>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</si>
  <si>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</si>
  <si>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</si>
  <si>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</si>
  <si>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</si>
  <si>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</si>
  <si>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</si>
  <si>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</si>
  <si>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</si>
  <si>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</si>
  <si>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</si>
  <si>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</si>
  <si>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</si>
  <si>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</si>
  <si>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</si>
  <si>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</si>
  <si>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</si>
  <si>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</si>
  <si>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</si>
  <si>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</si>
  <si>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</si>
  <si>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</si>
  <si>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</si>
  <si>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</si>
  <si>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</si>
  <si>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</si>
  <si>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</si>
  <si>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</si>
  <si>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</si>
  <si>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</si>
  <si>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</si>
  <si>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</si>
  <si>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</si>
  <si>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</si>
  <si>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</si>
  <si>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</si>
  <si>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</si>
  <si>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</si>
  <si>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</si>
  <si>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</si>
  <si>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</si>
  <si>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</si>
  <si>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</si>
  <si>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</si>
  <si>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</si>
  <si>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</si>
  <si>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</si>
  <si>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</si>
  <si>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</si>
  <si>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</si>
  <si>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</si>
  <si>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</si>
  <si>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</si>
  <si>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</si>
  <si>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</si>
  <si>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</si>
  <si>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</si>
  <si>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</si>
  <si>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</si>
  <si>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</si>
  <si>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</si>
  <si>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</si>
  <si>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</si>
  <si>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</si>
  <si>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</si>
  <si>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</si>
  <si>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</si>
  <si>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</si>
  <si>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</si>
  <si>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</si>
  <si>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</si>
  <si>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</si>
  <si>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</si>
  <si>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</si>
  <si>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</si>
  <si>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</si>
  <si>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</si>
  <si>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</si>
  <si>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</si>
  <si>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</si>
  <si>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</si>
  <si>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</si>
  <si>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</si>
  <si>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</si>
  <si>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</si>
  <si>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</si>
  <si>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</si>
  <si>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</si>
  <si>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</si>
  <si>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</si>
  <si>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</si>
  <si>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</si>
  <si>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</si>
  <si>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</si>
  <si>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</si>
  <si>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</si>
  <si>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</si>
  <si>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</si>
  <si>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</si>
  <si>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</si>
  <si>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</si>
  <si>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</si>
  <si>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</si>
  <si>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</si>
  <si>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</si>
  <si>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</si>
  <si>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</si>
  <si>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</si>
  <si>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</si>
  <si>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</si>
  <si>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</si>
  <si>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</si>
  <si>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</si>
  <si>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</si>
  <si>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</si>
  <si>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</si>
  <si>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</si>
  <si>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</si>
  <si>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</si>
  <si>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</si>
  <si>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</si>
  <si>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</si>
  <si>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</si>
  <si>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</si>
  <si>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</si>
  <si>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</si>
  <si>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</si>
  <si>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</si>
  <si>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</si>
  <si>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</si>
  <si>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</si>
  <si>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</si>
  <si>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</si>
  <si>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</si>
  <si>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</si>
  <si>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</si>
  <si>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</si>
  <si>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</si>
  <si>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</si>
  <si>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</si>
  <si>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</si>
  <si>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</si>
  <si>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</si>
  <si>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</si>
  <si>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</si>
  <si>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</si>
  <si>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</si>
  <si>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</si>
  <si>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</si>
  <si>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</si>
  <si>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</si>
  <si>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</si>
  <si>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</si>
  <si>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</si>
  <si>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</si>
  <si>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</si>
  <si>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</si>
  <si>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</si>
  <si>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</si>
  <si>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</si>
  <si>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</si>
  <si>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</si>
  <si>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</si>
  <si>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</si>
  <si>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</si>
  <si>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</si>
  <si>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</si>
  <si>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</si>
  <si>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</si>
  <si>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</si>
  <si>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</si>
  <si>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</si>
  <si>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</si>
  <si>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</si>
  <si>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</si>
  <si>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</si>
  <si>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</si>
  <si>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</si>
  <si>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</si>
  <si>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</si>
  <si>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</si>
  <si>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</si>
  <si>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</si>
  <si>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</si>
  <si>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</si>
  <si>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</si>
  <si>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</si>
  <si>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</si>
  <si>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</si>
  <si>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</si>
  <si>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</si>
  <si>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</si>
  <si>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</si>
  <si>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</si>
  <si>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</si>
  <si>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</si>
  <si>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</si>
  <si>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</si>
  <si>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</si>
  <si>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</si>
  <si>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</si>
  <si>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</si>
  <si>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</si>
  <si>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</si>
  <si>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</si>
  <si>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</si>
  <si>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</si>
  <si>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</si>
  <si>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</si>
  <si>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</si>
  <si>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</si>
  <si>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</si>
  <si>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</si>
  <si>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</si>
  <si>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</si>
  <si>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</si>
  <si>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</si>
  <si>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</si>
  <si>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</si>
  <si>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</si>
  <si>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</si>
  <si>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</si>
  <si>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</si>
  <si>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</si>
  <si>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</si>
  <si>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</si>
  <si>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</si>
  <si>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</si>
  <si>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</si>
  <si>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</si>
  <si>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</si>
  <si>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</si>
  <si>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</si>
  <si>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</si>
  <si>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</si>
  <si>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</si>
  <si>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</si>
  <si>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</si>
  <si>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</si>
  <si>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</si>
  <si>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</si>
  <si>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</si>
  <si>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</si>
  <si>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</si>
  <si>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</si>
  <si>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</si>
  <si>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</si>
  <si>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</si>
  <si>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</si>
  <si>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</si>
  <si>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</si>
  <si>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</si>
  <si>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</si>
  <si>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</si>
  <si>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</si>
  <si>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</si>
  <si>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</si>
  <si>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</si>
  <si>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</si>
  <si>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</si>
  <si>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</si>
  <si>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</si>
  <si>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</si>
  <si>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</si>
  <si>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</si>
  <si>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</si>
  <si>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</si>
  <si>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</si>
  <si>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</si>
  <si>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</si>
  <si>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</si>
  <si>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</si>
  <si>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</si>
  <si>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</si>
  <si>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</si>
  <si>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</si>
  <si>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</si>
  <si>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</si>
  <si>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</si>
  <si>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</si>
  <si>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 xml:space="preserve">  TELŠIŲ RAJONO SAVIVALDYBĖS 2025 METŲ BIUDŽETO PAJAMOS</t>
  </si>
  <si>
    <t xml:space="preserve">Telšių rajono savivaldybės tarybos 2025 m. vasario 27 d. </t>
  </si>
  <si>
    <t xml:space="preserve">BIUDŽETINIŲ ĮSTAIGŲ 2025 METŲ PAJAMŲ ĮMOKOS Į SAVIVALDYBĖS BIUDŽETĄ </t>
  </si>
  <si>
    <t>2025 METŲ BIUDŽETO ASIGNAVIMAI</t>
  </si>
  <si>
    <t>Pedagoginių darbuotojų, dirbančių pagal ikimokyklinio, priešmokyklinio ir neformaliojo vaikų švietimo programas savivaldybių mokyklose, padidintam darbo užmokesčiui nuo 2025 m. sausio 1 d. mokėti</t>
  </si>
  <si>
    <t>4.3.13.</t>
  </si>
  <si>
    <t>4.3.15.</t>
  </si>
  <si>
    <t>4.3.16.</t>
  </si>
  <si>
    <t>pedagoginių darbuotojų, dirbančių pagal ikimokyklinio, priešmokyklinio ir neformaliojo vaikų švietimo programas savivaldybių mokyklose, padidintam darbo užmokesčiui nuo 2025 m. sausio 1 d. mokėti</t>
  </si>
  <si>
    <t>socialinės globos teikimui asmenims su negalia užtikrinti</t>
  </si>
  <si>
    <t>darbo užmokesčiui individualios priežiūros darbuotojams, teikiantiems socialinę priežiūrą šeimoms, mokėti</t>
  </si>
  <si>
    <t xml:space="preserve"> darbo užmokesčiui socialiniams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</si>
  <si>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</si>
  <si>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</si>
  <si>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</si>
  <si>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</si>
  <si>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</si>
  <si>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</si>
  <si>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</si>
  <si>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</si>
  <si>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</si>
  <si>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</si>
  <si>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</si>
  <si>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sprendimo Nr. T1-51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</si>
  <si>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</si>
  <si>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</si>
  <si>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</si>
  <si>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</si>
  <si>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</si>
  <si>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</si>
  <si>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</si>
  <si>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</si>
  <si>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</si>
  <si>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</si>
  <si>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</si>
  <si>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</si>
  <si>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</si>
  <si>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</si>
  <si>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</si>
  <si>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</si>
  <si>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4.3.23.</t>
  </si>
  <si>
    <t>4.3.24.</t>
  </si>
  <si>
    <t>(Telšių rajono savivaldybės tarybos 2025 m. birželio  26 d.</t>
  </si>
  <si>
    <t>(Telšių rajono savivaldybės tarybos 2025 m.  birželio 26 d.</t>
  </si>
  <si>
    <t>(Telšių rajono savivaldybės tarybos 2025 m.  birželio  26 d.</t>
  </si>
  <si>
    <t xml:space="preserve">(Telšių rajono savivaldybės tarybos 2025 m. birželio  26 d. </t>
  </si>
  <si>
    <t>yra</t>
  </si>
  <si>
    <t xml:space="preserve">skirti </t>
  </si>
  <si>
    <t>51.2.</t>
  </si>
  <si>
    <t>sprendimo Nr. T1-234  redakcija)</t>
  </si>
  <si>
    <t>sprendimo Nr. T1-234 redakcija)</t>
  </si>
  <si>
    <t>(Telšių rajono savivaldybės tarybos 2025 m. lapkričio 27 d.</t>
  </si>
  <si>
    <t>sprendimo Nr. T1-374  redakcija)</t>
  </si>
  <si>
    <t xml:space="preserve"> želdinių atkuriamosios vertės kompensacija</t>
  </si>
  <si>
    <t>4.4.3.</t>
  </si>
  <si>
    <t>iš 3 priedo</t>
  </si>
  <si>
    <t>(Telšių rajono savivaldybės tarybos 2025 m.  lapkričio 27 d.</t>
  </si>
  <si>
    <t>sprendimo Nr. T1-374   redakcija)</t>
  </si>
  <si>
    <t>sprendimo Nr. T1-374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</si>
</sst>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5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64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3" fillId="14" borderId="1" xfId="0" applyNumberFormat="1" applyFont="1" applyFill="1" applyBorder="1"/>
    <xf numFmtId="167" fontId="2" fillId="14" borderId="1" xfId="0" applyNumberFormat="1" applyFont="1" applyFill="1" applyBorder="1"/>
    <xf numFmtId="167" fontId="3" fillId="14" borderId="9" xfId="0" applyNumberFormat="1" applyFont="1" applyFill="1" applyBorder="1"/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7" fontId="23" fillId="14" borderId="1" xfId="0" applyNumberFormat="1" applyFont="1" applyFill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4" borderId="1" xfId="0" applyNumberFormat="1" applyFont="1" applyFill="1" applyBorder="1"/>
    <xf numFmtId="167" fontId="21" fillId="5" borderId="1" xfId="0" applyNumberFormat="1" applyFont="1" applyFill="1" applyBorder="1"/>
    <xf numFmtId="167" fontId="21" fillId="6" borderId="1" xfId="0" applyNumberFormat="1" applyFont="1" applyFill="1" applyBorder="1"/>
    <xf numFmtId="167" fontId="21" fillId="0" borderId="1" xfId="0" applyNumberFormat="1" applyFont="1" applyBorder="1"/>
    <xf numFmtId="167" fontId="21" fillId="14" borderId="1" xfId="0" applyNumberFormat="1" applyFont="1" applyFill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9" xfId="0" applyNumberFormat="1" applyFont="1" applyBorder="1" applyAlignment="1">
      <alignment horizontal="left"/>
    </xf>
    <xf numFmtId="164" fontId="18" fillId="0" borderId="1" xfId="0" applyNumberFormat="1" applyFont="1" applyBorder="1" applyAlignment="1">
      <alignment vertical="center" wrapText="1"/>
    </xf>
    <xf numFmtId="167" fontId="3" fillId="14" borderId="12" xfId="0" applyNumberFormat="1" applyFont="1" applyFill="1" applyBorder="1"/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67" fontId="3" fillId="0" borderId="1" xfId="0" applyNumberFormat="1" applyFont="1" applyBorder="1" applyAlignment="1">
      <alignment vertical="distributed"/>
    </xf>
    <xf numFmtId="167" fontId="10" fillId="0" borderId="0" xfId="0" applyNumberFormat="1" applyFont="1" applyAlignment="1">
      <alignment horizontal="left" indent="55"/>
    </xf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4" fillId="14" borderId="1" xfId="0" applyNumberFormat="1" applyFont="1" applyFill="1" applyBorder="1" applyAlignment="1">
      <alignment horizontal="center" vertical="center" wrapText="1"/>
    </xf>
    <xf numFmtId="164" fontId="33" fillId="0" borderId="1" xfId="0" applyNumberFormat="1" applyFont="1" applyBorder="1" applyAlignment="1">
      <alignment wrapText="1"/>
    </xf>
    <xf numFmtId="167" fontId="33" fillId="4" borderId="1" xfId="0" applyNumberFormat="1" applyFont="1" applyFill="1" applyBorder="1" applyAlignment="1">
      <alignment horizontal="right"/>
    </xf>
    <xf numFmtId="167" fontId="33" fillId="0" borderId="1" xfId="0" applyNumberFormat="1" applyFont="1" applyBorder="1" applyAlignment="1">
      <alignment horizontal="right"/>
    </xf>
    <xf numFmtId="164" fontId="33" fillId="0" borderId="0" xfId="0" applyNumberFormat="1" applyFont="1"/>
    <xf numFmtId="167" fontId="18" fillId="4" borderId="9" xfId="0" applyNumberFormat="1" applyFont="1" applyFill="1" applyBorder="1" applyAlignment="1">
      <alignment horizontal="right"/>
    </xf>
    <xf numFmtId="167" fontId="11" fillId="0" borderId="4" xfId="0" applyNumberFormat="1" applyFont="1" applyBorder="1" applyAlignment="1">
      <alignment horizontal="left" wrapText="1" indent="1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8" fillId="0" borderId="11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 wrapText="1" indent="1"/>
    </xf>
    <xf numFmtId="167" fontId="34" fillId="6" borderId="3" xfId="0" applyNumberFormat="1" applyFont="1" applyFill="1" applyBorder="1"/>
    <xf numFmtId="167" fontId="33" fillId="11" borderId="1" xfId="0" applyNumberFormat="1" applyFont="1" applyFill="1" applyBorder="1"/>
    <xf numFmtId="164" fontId="2" fillId="0" borderId="3" xfId="0" applyNumberFormat="1" applyFont="1" applyBorder="1" applyAlignment="1">
      <alignment horizontal="left" vertical="center" wrapText="1" indent="1"/>
    </xf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indent="33"/>
    </xf>
    <xf numFmtId="164" fontId="10" fillId="0" borderId="0" xfId="0" applyNumberFormat="1" applyFont="1" applyAlignment="1">
      <alignment horizontal="left" indent="33"/>
    </xf>
    <xf numFmtId="164" fontId="9" fillId="0" borderId="0" xfId="0" applyNumberFormat="1" applyFont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left" wrapText="1" indent="32"/>
    </xf>
    <xf numFmtId="164" fontId="10" fillId="0" borderId="0" xfId="0" applyNumberFormat="1" applyFont="1" applyAlignment="1">
      <alignment horizontal="right" vertical="center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wrapText="1"/>
    </xf>
    <xf numFmtId="167" fontId="11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 wrapText="1"/>
    </xf>
    <xf numFmtId="167" fontId="11" fillId="5" borderId="1" xfId="0" applyNumberFormat="1" applyFont="1" applyFill="1" applyBorder="1" applyAlignment="1">
      <alignment horizontal="center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5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1" fillId="11" borderId="1" xfId="0" applyNumberFormat="1" applyFont="1" applyFill="1" applyBorder="1"/>
  </cellXfs>
  <cellStyles count="8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  <cellStyle name="Normal_SAVAPYSsssss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lsi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2 priedas_pajamų įmokos"/>
      <sheetName val="3 priedas_asignavimai"/>
      <sheetName val="4 priedas_ nepanaudotos lėšos"/>
      <sheetName val="tikrinimui"/>
    </sheetNames>
    <sheetDataSet>
      <sheetData sheetId="0">
        <row r="24">
          <cell r="G24">
            <v>186</v>
          </cell>
        </row>
        <row r="28">
          <cell r="G28">
            <v>48.2</v>
          </cell>
        </row>
        <row r="29">
          <cell r="G29">
            <v>128</v>
          </cell>
        </row>
        <row r="42">
          <cell r="G42">
            <v>20.100000000000001</v>
          </cell>
        </row>
      </sheetData>
      <sheetData sheetId="1"/>
      <sheetData sheetId="2">
        <row r="17">
          <cell r="AA17">
            <v>21.2</v>
          </cell>
        </row>
        <row r="46">
          <cell r="AA46">
            <v>559.45799999999997</v>
          </cell>
        </row>
        <row r="54">
          <cell r="AA54">
            <v>136.34200000000001</v>
          </cell>
        </row>
        <row r="97">
          <cell r="AA97">
            <v>5.0999999999999996</v>
          </cell>
        </row>
        <row r="98">
          <cell r="AA98">
            <v>1</v>
          </cell>
        </row>
        <row r="100">
          <cell r="AA100">
            <v>4.0999999999999996</v>
          </cell>
        </row>
        <row r="101">
          <cell r="AA101">
            <v>31.700000000000003</v>
          </cell>
        </row>
        <row r="102">
          <cell r="AA102">
            <v>0.1</v>
          </cell>
        </row>
        <row r="104">
          <cell r="AA104">
            <v>31.6</v>
          </cell>
        </row>
        <row r="105">
          <cell r="AA105">
            <v>19.3</v>
          </cell>
        </row>
        <row r="106">
          <cell r="AA106">
            <v>1.7</v>
          </cell>
        </row>
        <row r="108">
          <cell r="AA108">
            <v>17.600000000000001</v>
          </cell>
        </row>
        <row r="109">
          <cell r="AA109">
            <v>3</v>
          </cell>
        </row>
        <row r="110">
          <cell r="AA110">
            <v>1.9</v>
          </cell>
        </row>
        <row r="112">
          <cell r="AA112">
            <v>1.1000000000000001</v>
          </cell>
        </row>
        <row r="113">
          <cell r="AA113">
            <v>1</v>
          </cell>
        </row>
        <row r="116">
          <cell r="AA116">
            <v>1</v>
          </cell>
        </row>
        <row r="117">
          <cell r="AA117">
            <v>18.899999999999999</v>
          </cell>
        </row>
        <row r="118">
          <cell r="AA118">
            <v>1.4</v>
          </cell>
        </row>
        <row r="120">
          <cell r="AA120">
            <v>17.5</v>
          </cell>
        </row>
        <row r="121">
          <cell r="AA121">
            <v>3.3</v>
          </cell>
        </row>
        <row r="122">
          <cell r="AA122">
            <v>0.8</v>
          </cell>
        </row>
        <row r="124">
          <cell r="AA124">
            <v>2.5</v>
          </cell>
        </row>
        <row r="125">
          <cell r="AA125">
            <v>19.2</v>
          </cell>
        </row>
        <row r="126">
          <cell r="AA126">
            <v>7.6000000000000005</v>
          </cell>
        </row>
        <row r="128">
          <cell r="AA128">
            <v>11.6</v>
          </cell>
        </row>
        <row r="129">
          <cell r="AA129">
            <v>1.2</v>
          </cell>
        </row>
        <row r="130">
          <cell r="AA130">
            <v>1.2</v>
          </cell>
        </row>
        <row r="132">
          <cell r="AA132">
            <v>0</v>
          </cell>
        </row>
        <row r="133">
          <cell r="AA133">
            <v>1.2000000000000002</v>
          </cell>
        </row>
        <row r="134">
          <cell r="AA134">
            <v>0.1</v>
          </cell>
        </row>
        <row r="136">
          <cell r="AA136">
            <v>1.1000000000000001</v>
          </cell>
        </row>
        <row r="137">
          <cell r="AA137">
            <v>0.9</v>
          </cell>
        </row>
        <row r="140">
          <cell r="AA140">
            <v>0.9</v>
          </cell>
        </row>
        <row r="143">
          <cell r="AA143">
            <v>1.2</v>
          </cell>
        </row>
        <row r="144">
          <cell r="AA144">
            <v>1.2</v>
          </cell>
        </row>
        <row r="146">
          <cell r="AA146">
            <v>4.5</v>
          </cell>
        </row>
        <row r="147">
          <cell r="AA147">
            <v>4.5</v>
          </cell>
        </row>
        <row r="151">
          <cell r="AA151">
            <v>1.1000000000000001</v>
          </cell>
        </row>
        <row r="152">
          <cell r="AA152">
            <v>1.1000000000000001</v>
          </cell>
        </row>
        <row r="155">
          <cell r="AA155">
            <v>18.399999999999999</v>
          </cell>
        </row>
        <row r="156">
          <cell r="AA156">
            <v>18.399999999999999</v>
          </cell>
        </row>
        <row r="162">
          <cell r="AA162">
            <v>0.4</v>
          </cell>
        </row>
        <row r="163">
          <cell r="AA163">
            <v>0.4</v>
          </cell>
        </row>
        <row r="166">
          <cell r="AA166">
            <v>22.3</v>
          </cell>
        </row>
        <row r="167">
          <cell r="AA167">
            <v>22.3</v>
          </cell>
        </row>
        <row r="174">
          <cell r="AA174">
            <v>1.3</v>
          </cell>
        </row>
        <row r="175">
          <cell r="AA175">
            <v>1.3</v>
          </cell>
        </row>
        <row r="177">
          <cell r="AA177">
            <v>8.1999999999999993</v>
          </cell>
        </row>
        <row r="178">
          <cell r="AA178">
            <v>8.1999999999999993</v>
          </cell>
        </row>
        <row r="184">
          <cell r="AA184">
            <v>182.2</v>
          </cell>
        </row>
        <row r="185">
          <cell r="AA185">
            <v>182.2</v>
          </cell>
        </row>
        <row r="191">
          <cell r="AA191">
            <v>11.9</v>
          </cell>
        </row>
        <row r="192">
          <cell r="AA192">
            <v>11.9</v>
          </cell>
        </row>
        <row r="197">
          <cell r="AA197">
            <v>5.7</v>
          </cell>
        </row>
        <row r="198">
          <cell r="AA198">
            <v>5.7</v>
          </cell>
        </row>
        <row r="203">
          <cell r="AA203">
            <v>12.8</v>
          </cell>
        </row>
        <row r="204">
          <cell r="AA204">
            <v>12.8</v>
          </cell>
        </row>
        <row r="211">
          <cell r="AA211">
            <v>20.3</v>
          </cell>
        </row>
        <row r="212">
          <cell r="AA212">
            <v>20.3</v>
          </cell>
        </row>
        <row r="216">
          <cell r="AA216">
            <v>19.399999999999999</v>
          </cell>
        </row>
        <row r="217">
          <cell r="AA217">
            <v>19.399999999999999</v>
          </cell>
        </row>
        <row r="223">
          <cell r="AA223">
            <v>151.19999999999999</v>
          </cell>
        </row>
        <row r="224">
          <cell r="AA224">
            <v>151.19999999999999</v>
          </cell>
        </row>
        <row r="229">
          <cell r="AA229">
            <v>37.1</v>
          </cell>
        </row>
        <row r="230">
          <cell r="AA230">
            <v>37.1</v>
          </cell>
        </row>
        <row r="234">
          <cell r="AA234">
            <v>95.5</v>
          </cell>
        </row>
        <row r="235">
          <cell r="AA235">
            <v>95.5</v>
          </cell>
        </row>
        <row r="240">
          <cell r="AA240">
            <v>39.6</v>
          </cell>
        </row>
        <row r="241">
          <cell r="AA241">
            <v>39.6</v>
          </cell>
        </row>
        <row r="246">
          <cell r="AA246">
            <v>46.099999999999994</v>
          </cell>
        </row>
        <row r="247">
          <cell r="AA247">
            <v>46.099999999999994</v>
          </cell>
        </row>
        <row r="251">
          <cell r="AA251">
            <v>112.4</v>
          </cell>
        </row>
        <row r="252">
          <cell r="AA252">
            <v>112.4</v>
          </cell>
        </row>
        <row r="257">
          <cell r="AA257">
            <v>82.2</v>
          </cell>
        </row>
        <row r="258">
          <cell r="AA258">
            <v>82.2</v>
          </cell>
        </row>
        <row r="260">
          <cell r="AA260">
            <v>96.1</v>
          </cell>
        </row>
        <row r="261">
          <cell r="AA261">
            <v>96.1</v>
          </cell>
        </row>
        <row r="263">
          <cell r="AA263">
            <v>70.400000000000006</v>
          </cell>
        </row>
        <row r="264">
          <cell r="AA264">
            <v>70.400000000000006</v>
          </cell>
        </row>
        <row r="267">
          <cell r="AA267">
            <v>166.2</v>
          </cell>
        </row>
        <row r="268">
          <cell r="AA268">
            <v>166.2</v>
          </cell>
        </row>
        <row r="269">
          <cell r="AA269">
            <v>4.3</v>
          </cell>
        </row>
        <row r="270">
          <cell r="AA270">
            <v>4.3</v>
          </cell>
        </row>
        <row r="271">
          <cell r="AA271">
            <v>10.5</v>
          </cell>
        </row>
        <row r="272">
          <cell r="AA272">
            <v>10.5</v>
          </cell>
        </row>
        <row r="273">
          <cell r="AA273">
            <v>5.2</v>
          </cell>
        </row>
        <row r="274">
          <cell r="AA274">
            <v>5.2</v>
          </cell>
        </row>
        <row r="275">
          <cell r="AA275">
            <v>8.1999999999999993</v>
          </cell>
        </row>
        <row r="276">
          <cell r="AA276">
            <v>8.1999999999999993</v>
          </cell>
        </row>
        <row r="277">
          <cell r="AA277">
            <v>2.6</v>
          </cell>
        </row>
        <row r="278">
          <cell r="AA278">
            <v>2.6</v>
          </cell>
        </row>
        <row r="279">
          <cell r="AA279">
            <v>2</v>
          </cell>
        </row>
        <row r="280">
          <cell r="AA280">
            <v>2</v>
          </cell>
        </row>
        <row r="281">
          <cell r="AA281">
            <v>8.5</v>
          </cell>
        </row>
        <row r="282">
          <cell r="AA282">
            <v>8.5</v>
          </cell>
        </row>
        <row r="284">
          <cell r="AA284">
            <v>48</v>
          </cell>
        </row>
        <row r="285">
          <cell r="AA285">
            <v>48</v>
          </cell>
        </row>
        <row r="287">
          <cell r="AA287">
            <v>13</v>
          </cell>
        </row>
        <row r="288">
          <cell r="AA288">
            <v>13</v>
          </cell>
        </row>
        <row r="292">
          <cell r="AA292">
            <v>142.5</v>
          </cell>
        </row>
        <row r="293">
          <cell r="AA293">
            <v>142.5</v>
          </cell>
        </row>
        <row r="295">
          <cell r="AA295">
            <v>110</v>
          </cell>
        </row>
        <row r="296">
          <cell r="AA296">
            <v>110</v>
          </cell>
        </row>
        <row r="303">
          <cell r="AA303">
            <v>420</v>
          </cell>
        </row>
        <row r="304">
          <cell r="AA304">
            <v>420</v>
          </cell>
        </row>
        <row r="306">
          <cell r="U306">
            <v>99418.347880000001</v>
          </cell>
          <cell r="AA306">
            <v>2803.1000000000004</v>
          </cell>
          <cell r="AB306">
            <v>3345.4110000000001</v>
          </cell>
        </row>
      </sheetData>
      <sheetData sheetId="3">
        <row r="15">
          <cell r="C15">
            <v>35.064859999999996</v>
          </cell>
          <cell r="I15">
            <v>0</v>
          </cell>
        </row>
        <row r="16">
          <cell r="I16">
            <v>0</v>
          </cell>
        </row>
        <row r="17">
          <cell r="C17">
            <v>20.685220000000001</v>
          </cell>
          <cell r="I17">
            <v>0</v>
          </cell>
        </row>
        <row r="18">
          <cell r="C18">
            <v>340</v>
          </cell>
          <cell r="I18">
            <v>0</v>
          </cell>
        </row>
        <row r="19">
          <cell r="C19">
            <v>15</v>
          </cell>
          <cell r="I19">
            <v>0</v>
          </cell>
        </row>
        <row r="20">
          <cell r="C20">
            <v>22.177</v>
          </cell>
          <cell r="I20">
            <v>0</v>
          </cell>
        </row>
        <row r="21">
          <cell r="C21">
            <v>2237.2642799999999</v>
          </cell>
          <cell r="I21">
            <v>0</v>
          </cell>
        </row>
        <row r="23">
          <cell r="C23">
            <v>0</v>
          </cell>
        </row>
        <row r="24">
          <cell r="C24">
            <v>1.02013</v>
          </cell>
          <cell r="I24">
            <v>0</v>
          </cell>
        </row>
        <row r="26">
          <cell r="C26">
            <v>8</v>
          </cell>
        </row>
        <row r="27">
          <cell r="C27">
            <v>10.38428</v>
          </cell>
        </row>
        <row r="29">
          <cell r="C29">
            <v>0</v>
          </cell>
        </row>
        <row r="30">
          <cell r="C30">
            <v>11.553879999999999</v>
          </cell>
        </row>
        <row r="32">
          <cell r="C32">
            <v>0</v>
          </cell>
        </row>
        <row r="33">
          <cell r="C33">
            <v>1.6343300000000001</v>
          </cell>
        </row>
        <row r="36">
          <cell r="C36">
            <v>0.66783999999999999</v>
          </cell>
        </row>
        <row r="39">
          <cell r="C39">
            <v>12.70537</v>
          </cell>
        </row>
        <row r="42">
          <cell r="C42">
            <v>1.89608</v>
          </cell>
        </row>
        <row r="44">
          <cell r="C44">
            <v>8.6764399999999995</v>
          </cell>
        </row>
        <row r="46">
          <cell r="C46">
            <v>0.41335</v>
          </cell>
          <cell r="I46">
            <v>0</v>
          </cell>
        </row>
        <row r="47">
          <cell r="I47">
            <v>0</v>
          </cell>
        </row>
        <row r="48">
          <cell r="C48">
            <v>1.03939</v>
          </cell>
        </row>
        <row r="50">
          <cell r="C50">
            <v>11.276999999999999</v>
          </cell>
          <cell r="I50">
            <v>0</v>
          </cell>
        </row>
        <row r="52">
          <cell r="C52">
            <v>0.21088999999999999</v>
          </cell>
        </row>
        <row r="54">
          <cell r="C54">
            <v>1.06609</v>
          </cell>
        </row>
        <row r="55">
          <cell r="I55">
            <v>0</v>
          </cell>
        </row>
        <row r="56">
          <cell r="C56">
            <v>0.16</v>
          </cell>
        </row>
        <row r="58">
          <cell r="C58">
            <v>1.8429500000000001</v>
          </cell>
          <cell r="I58">
            <v>0</v>
          </cell>
        </row>
        <row r="60">
          <cell r="C60">
            <v>0</v>
          </cell>
          <cell r="I60">
            <v>0</v>
          </cell>
        </row>
        <row r="62">
          <cell r="C62">
            <v>2.9430000000000001</v>
          </cell>
          <cell r="I62">
            <v>0</v>
          </cell>
        </row>
        <row r="64">
          <cell r="C64">
            <v>0</v>
          </cell>
          <cell r="I64">
            <v>0</v>
          </cell>
        </row>
        <row r="65">
          <cell r="I65">
            <v>0</v>
          </cell>
        </row>
        <row r="66">
          <cell r="C66">
            <v>0.34555999999999998</v>
          </cell>
          <cell r="I66">
            <v>0</v>
          </cell>
        </row>
        <row r="68">
          <cell r="C68">
            <v>17.528670000000002</v>
          </cell>
          <cell r="I68">
            <v>0</v>
          </cell>
        </row>
        <row r="69">
          <cell r="I69">
            <v>0</v>
          </cell>
        </row>
        <row r="70">
          <cell r="C70">
            <v>2.2843499999999999</v>
          </cell>
          <cell r="I70">
            <v>0</v>
          </cell>
        </row>
        <row r="72">
          <cell r="C72">
            <v>0</v>
          </cell>
          <cell r="I72">
            <v>0</v>
          </cell>
        </row>
        <row r="73">
          <cell r="I73">
            <v>0</v>
          </cell>
        </row>
        <row r="74">
          <cell r="C74">
            <v>0.83103000000000005</v>
          </cell>
          <cell r="I74">
            <v>0</v>
          </cell>
        </row>
        <row r="76">
          <cell r="C76">
            <v>0.86270000000000002</v>
          </cell>
          <cell r="I76">
            <v>0</v>
          </cell>
        </row>
        <row r="77">
          <cell r="I77">
            <v>0</v>
          </cell>
        </row>
        <row r="78">
          <cell r="C78">
            <v>1.55864</v>
          </cell>
          <cell r="I78">
            <v>0</v>
          </cell>
        </row>
        <row r="79">
          <cell r="I79">
            <v>0</v>
          </cell>
        </row>
        <row r="80">
          <cell r="C80">
            <v>9.5649300000000004</v>
          </cell>
          <cell r="I80">
            <v>0</v>
          </cell>
        </row>
        <row r="81">
          <cell r="I81">
            <v>0</v>
          </cell>
        </row>
        <row r="82">
          <cell r="C82">
            <v>7.6851099999999999</v>
          </cell>
          <cell r="I82">
            <v>0</v>
          </cell>
        </row>
        <row r="84">
          <cell r="C84">
            <v>4.8429900000000004</v>
          </cell>
          <cell r="I84">
            <v>0</v>
          </cell>
        </row>
        <row r="85">
          <cell r="I85">
            <v>0</v>
          </cell>
        </row>
        <row r="86">
          <cell r="C86">
            <v>0.19361999999999999</v>
          </cell>
          <cell r="I86">
            <v>0</v>
          </cell>
        </row>
        <row r="88">
          <cell r="C88">
            <v>1.0898600000000001</v>
          </cell>
          <cell r="I88">
            <v>0</v>
          </cell>
        </row>
        <row r="89">
          <cell r="I89">
            <v>0</v>
          </cell>
        </row>
        <row r="90">
          <cell r="C90">
            <v>1.58725</v>
          </cell>
          <cell r="I90">
            <v>0</v>
          </cell>
        </row>
        <row r="92">
          <cell r="C92">
            <v>104.49239</v>
          </cell>
          <cell r="I92">
            <v>0</v>
          </cell>
        </row>
        <row r="93">
          <cell r="I93">
            <v>0</v>
          </cell>
        </row>
        <row r="94">
          <cell r="C94">
            <v>4.2042000000000002</v>
          </cell>
          <cell r="I94">
            <v>0</v>
          </cell>
        </row>
        <row r="96">
          <cell r="C96">
            <v>13.29626</v>
          </cell>
          <cell r="I96">
            <v>0</v>
          </cell>
        </row>
        <row r="97">
          <cell r="I97">
            <v>0</v>
          </cell>
        </row>
        <row r="98">
          <cell r="C98">
            <v>21.53293</v>
          </cell>
          <cell r="I98">
            <v>0</v>
          </cell>
        </row>
        <row r="100">
          <cell r="C100">
            <v>1.1093500000000001</v>
          </cell>
          <cell r="I100">
            <v>0</v>
          </cell>
        </row>
        <row r="102">
          <cell r="C102">
            <v>0</v>
          </cell>
          <cell r="I102">
            <v>0</v>
          </cell>
        </row>
        <row r="104">
          <cell r="C104">
            <v>0.83530000000000004</v>
          </cell>
          <cell r="I104">
            <v>0</v>
          </cell>
        </row>
        <row r="106">
          <cell r="C106">
            <v>0.91835999999999995</v>
          </cell>
          <cell r="I106">
            <v>0</v>
          </cell>
        </row>
        <row r="108">
          <cell r="C108">
            <v>0.2059</v>
          </cell>
          <cell r="I108">
            <v>0</v>
          </cell>
        </row>
        <row r="110">
          <cell r="C110">
            <v>1.6642699999999999</v>
          </cell>
          <cell r="I110">
            <v>0</v>
          </cell>
        </row>
        <row r="112">
          <cell r="C112">
            <v>15.58501</v>
          </cell>
          <cell r="I112">
            <v>0</v>
          </cell>
        </row>
        <row r="113">
          <cell r="C113">
            <v>0</v>
          </cell>
          <cell r="I113">
            <v>0</v>
          </cell>
        </row>
        <row r="114">
          <cell r="C114">
            <v>0</v>
          </cell>
          <cell r="I114">
            <v>0</v>
          </cell>
        </row>
        <row r="116">
          <cell r="C116">
            <v>11.43352</v>
          </cell>
          <cell r="I116">
            <v>0</v>
          </cell>
        </row>
        <row r="118">
          <cell r="C118">
            <v>5.6341200000000002</v>
          </cell>
          <cell r="I118">
            <v>0</v>
          </cell>
        </row>
        <row r="120">
          <cell r="C120">
            <v>10.097099999999999</v>
          </cell>
          <cell r="I120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A1:K125"/>
  <sheetViews>
    <sheetView showZeros="0" zoomScaleNormal="100" workbookViewId="0">
      <pane xSplit="6" ySplit="12" topLeftCell="G107" activePane="bottomRight" state="frozen"/>
      <selection pane="topRight" activeCell="G1" sqref="G1"/>
      <selection pane="bottomLeft" activeCell="A17" sqref="A17"/>
      <selection pane="bottomRight" sqref="A1:XFD1048576"/>
    </sheetView>
  </sheetViews>
  <sheetFormatPr defaultColWidth="9.44140625" defaultRowHeight="13.8" x14ac:dyDescent="0.25"/>
  <cols>
    <col min="1" max="1" width="7.6640625" style="13" customWidth="1"/>
    <col min="2" max="2" width="74.6640625" style="15" customWidth="1"/>
    <col min="3" max="5" width="13.5546875" style="73" hidden="1" customWidth="1"/>
    <col min="6" max="6" width="13.44140625" style="48" hidden="1" customWidth="1"/>
    <col min="7" max="7" width="15.88671875" style="48" customWidth="1"/>
    <col min="8" max="16384" width="9.44140625" style="13"/>
  </cols>
  <sheetData>
    <row r="1" spans="1:7" x14ac:dyDescent="0.25">
      <c r="A1" s="295" t="s">
        <v>122</v>
      </c>
      <c r="B1" s="295"/>
      <c r="C1" s="295"/>
      <c r="D1" s="295"/>
      <c r="E1" s="295"/>
      <c r="F1" s="295"/>
      <c r="G1" s="295"/>
    </row>
    <row r="2" spans="1:7" x14ac:dyDescent="0.25">
      <c r="A2" s="295" t="s">
        <v>413</v>
      </c>
      <c r="B2" s="295"/>
      <c r="C2" s="295"/>
      <c r="D2" s="295"/>
      <c r="E2" s="295"/>
      <c r="F2" s="295"/>
      <c r="G2" s="295"/>
    </row>
    <row r="3" spans="1:7" x14ac:dyDescent="0.25">
      <c r="A3" s="295" t="s">
        <v>435</v>
      </c>
      <c r="B3" s="295"/>
      <c r="C3" s="295"/>
      <c r="D3" s="295"/>
      <c r="E3" s="295"/>
      <c r="F3" s="295"/>
      <c r="G3" s="295"/>
    </row>
    <row r="4" spans="1:7" x14ac:dyDescent="0.25">
      <c r="A4" s="295" t="s">
        <v>123</v>
      </c>
      <c r="B4" s="295"/>
      <c r="C4" s="295"/>
      <c r="D4" s="295"/>
      <c r="E4" s="295"/>
      <c r="F4" s="295"/>
      <c r="G4" s="295"/>
    </row>
    <row r="5" spans="1:7" x14ac:dyDescent="0.25">
      <c r="A5" s="295" t="s">
        <v>454</v>
      </c>
      <c r="B5" s="295"/>
      <c r="C5" s="295"/>
      <c r="D5" s="295"/>
      <c r="E5" s="295"/>
      <c r="F5" s="295"/>
      <c r="G5" s="295"/>
    </row>
    <row r="6" spans="1:7" x14ac:dyDescent="0.25">
      <c r="A6" s="295" t="s">
        <v>462</v>
      </c>
      <c r="B6" s="295"/>
      <c r="C6" s="295"/>
      <c r="D6" s="295"/>
      <c r="E6" s="295"/>
      <c r="F6" s="295"/>
      <c r="G6" s="295"/>
    </row>
    <row r="7" spans="1:7" x14ac:dyDescent="0.25">
      <c r="A7" s="295" t="s">
        <v>463</v>
      </c>
      <c r="B7" s="295"/>
      <c r="C7" s="295"/>
      <c r="D7" s="295"/>
      <c r="E7" s="295"/>
      <c r="F7" s="295"/>
      <c r="G7" s="295"/>
    </row>
    <row r="8" spans="1:7" x14ac:dyDescent="0.25">
      <c r="A8" s="295" t="s">
        <v>464</v>
      </c>
      <c r="B8" s="295"/>
      <c r="C8" s="295"/>
      <c r="D8" s="295"/>
      <c r="E8" s="295"/>
      <c r="F8" s="295"/>
      <c r="G8" s="295"/>
    </row>
    <row r="9" spans="1:7" x14ac:dyDescent="0.25">
      <c r="A9" s="294"/>
      <c r="B9" s="294"/>
      <c r="C9" s="177"/>
      <c r="D9" s="177"/>
      <c r="E9" s="177"/>
      <c r="F9" s="177"/>
      <c r="G9" s="177"/>
    </row>
    <row r="10" spans="1:7" x14ac:dyDescent="0.25">
      <c r="A10" s="296" t="s">
        <v>412</v>
      </c>
      <c r="B10" s="296"/>
      <c r="C10" s="296"/>
      <c r="D10" s="296"/>
      <c r="E10" s="296"/>
      <c r="F10" s="296"/>
      <c r="G10" s="296"/>
    </row>
    <row r="11" spans="1:7" ht="21" customHeight="1" x14ac:dyDescent="0.25">
      <c r="A11" s="298" t="s">
        <v>136</v>
      </c>
      <c r="B11" s="298"/>
      <c r="C11" s="298"/>
      <c r="D11" s="298"/>
      <c r="E11" s="298"/>
      <c r="F11" s="298"/>
      <c r="G11" s="298"/>
    </row>
    <row r="12" spans="1:7" ht="21" customHeight="1" x14ac:dyDescent="0.25">
      <c r="A12" s="299" t="s">
        <v>381</v>
      </c>
      <c r="B12" s="299" t="s">
        <v>75</v>
      </c>
      <c r="C12" s="300" t="s">
        <v>121</v>
      </c>
      <c r="D12" s="354" t="s">
        <v>366</v>
      </c>
      <c r="E12" s="355"/>
      <c r="F12" s="356"/>
      <c r="G12" s="297" t="s">
        <v>0</v>
      </c>
    </row>
    <row r="13" spans="1:7" ht="21" customHeight="1" x14ac:dyDescent="0.25">
      <c r="A13" s="299"/>
      <c r="B13" s="299"/>
      <c r="C13" s="300"/>
      <c r="D13" s="357" t="s">
        <v>0</v>
      </c>
      <c r="E13" s="358" t="s">
        <v>57</v>
      </c>
      <c r="F13" s="358"/>
      <c r="G13" s="297"/>
    </row>
    <row r="14" spans="1:7" x14ac:dyDescent="0.25">
      <c r="A14" s="299"/>
      <c r="B14" s="299"/>
      <c r="C14" s="300"/>
      <c r="D14" s="357"/>
      <c r="E14" s="359" t="s">
        <v>363</v>
      </c>
      <c r="F14" s="359" t="s">
        <v>364</v>
      </c>
      <c r="G14" s="297"/>
    </row>
    <row r="15" spans="1:7" x14ac:dyDescent="0.25">
      <c r="A15" s="16" t="s">
        <v>5</v>
      </c>
      <c r="B15" s="17" t="s">
        <v>76</v>
      </c>
      <c r="C15" s="213">
        <f>C16+C19+C23</f>
        <v>48145.438820000003</v>
      </c>
      <c r="D15" s="110">
        <f>D16+D19+D23</f>
        <v>892.4</v>
      </c>
      <c r="E15" s="109">
        <f t="shared" ref="E15:F15" si="0">E16+E19+E23</f>
        <v>892.4</v>
      </c>
      <c r="F15" s="109">
        <f t="shared" si="0"/>
        <v>0</v>
      </c>
      <c r="G15" s="90">
        <f>G16+G19+G23</f>
        <v>49037.838820000004</v>
      </c>
    </row>
    <row r="16" spans="1:7" x14ac:dyDescent="0.25">
      <c r="A16" s="16" t="s">
        <v>77</v>
      </c>
      <c r="B16" s="17" t="s">
        <v>78</v>
      </c>
      <c r="C16" s="213">
        <f t="shared" ref="C16:F16" si="1">C17</f>
        <v>46339.438820000003</v>
      </c>
      <c r="D16" s="110">
        <f t="shared" si="1"/>
        <v>0</v>
      </c>
      <c r="E16" s="109">
        <f t="shared" si="1"/>
        <v>0</v>
      </c>
      <c r="F16" s="109">
        <f t="shared" si="1"/>
        <v>0</v>
      </c>
      <c r="G16" s="90">
        <f>G17</f>
        <v>46339.438820000003</v>
      </c>
    </row>
    <row r="17" spans="1:7" ht="15" customHeight="1" x14ac:dyDescent="0.25">
      <c r="A17" s="16" t="s">
        <v>79</v>
      </c>
      <c r="B17" s="18" t="s">
        <v>208</v>
      </c>
      <c r="C17" s="213">
        <f>46299.43882+40</f>
        <v>46339.438820000003</v>
      </c>
      <c r="D17" s="110">
        <f t="shared" ref="D17:D18" si="2">E17-F17</f>
        <v>0</v>
      </c>
      <c r="E17" s="109"/>
      <c r="F17" s="109"/>
      <c r="G17" s="178">
        <f>C17+D17</f>
        <v>46339.438820000003</v>
      </c>
    </row>
    <row r="18" spans="1:7" ht="26.4" x14ac:dyDescent="0.25">
      <c r="A18" s="16"/>
      <c r="B18" s="189" t="s">
        <v>209</v>
      </c>
      <c r="C18" s="213">
        <v>40</v>
      </c>
      <c r="D18" s="110">
        <f t="shared" si="2"/>
        <v>0</v>
      </c>
      <c r="E18" s="109"/>
      <c r="F18" s="109"/>
      <c r="G18" s="190">
        <f>C18+D18</f>
        <v>40</v>
      </c>
    </row>
    <row r="19" spans="1:7" x14ac:dyDescent="0.25">
      <c r="A19" s="16" t="s">
        <v>80</v>
      </c>
      <c r="B19" s="17" t="s">
        <v>81</v>
      </c>
      <c r="C19" s="213">
        <f t="shared" ref="C19:F19" si="3">C20+C21+C22</f>
        <v>1620</v>
      </c>
      <c r="D19" s="110">
        <f t="shared" si="3"/>
        <v>892.4</v>
      </c>
      <c r="E19" s="109">
        <f t="shared" si="3"/>
        <v>892.4</v>
      </c>
      <c r="F19" s="109">
        <f t="shared" si="3"/>
        <v>0</v>
      </c>
      <c r="G19" s="90">
        <f>G20+G21+G22</f>
        <v>2512.4</v>
      </c>
    </row>
    <row r="20" spans="1:7" x14ac:dyDescent="0.25">
      <c r="A20" s="16" t="s">
        <v>82</v>
      </c>
      <c r="B20" s="18" t="s">
        <v>113</v>
      </c>
      <c r="C20" s="213">
        <v>700</v>
      </c>
      <c r="D20" s="110">
        <f t="shared" ref="D20:D22" si="4">E20-F20</f>
        <v>0</v>
      </c>
      <c r="E20" s="109"/>
      <c r="F20" s="109"/>
      <c r="G20" s="178">
        <f>C20+D20</f>
        <v>700</v>
      </c>
    </row>
    <row r="21" spans="1:7" x14ac:dyDescent="0.25">
      <c r="A21" s="16" t="s">
        <v>83</v>
      </c>
      <c r="B21" s="18" t="s">
        <v>114</v>
      </c>
      <c r="C21" s="213">
        <v>20</v>
      </c>
      <c r="D21" s="110">
        <f t="shared" si="4"/>
        <v>0</v>
      </c>
      <c r="E21" s="109"/>
      <c r="F21" s="109"/>
      <c r="G21" s="178">
        <f>C21+D21</f>
        <v>20</v>
      </c>
    </row>
    <row r="22" spans="1:7" x14ac:dyDescent="0.25">
      <c r="A22" s="16" t="s">
        <v>84</v>
      </c>
      <c r="B22" s="18" t="s">
        <v>115</v>
      </c>
      <c r="C22" s="213">
        <v>900</v>
      </c>
      <c r="D22" s="110">
        <f t="shared" si="4"/>
        <v>892.4</v>
      </c>
      <c r="E22" s="109">
        <v>892.4</v>
      </c>
      <c r="F22" s="109"/>
      <c r="G22" s="178">
        <f>C22+D22</f>
        <v>1792.4</v>
      </c>
    </row>
    <row r="23" spans="1:7" x14ac:dyDescent="0.25">
      <c r="A23" s="16" t="s">
        <v>85</v>
      </c>
      <c r="B23" s="19" t="s">
        <v>86</v>
      </c>
      <c r="C23" s="213">
        <f>C24</f>
        <v>186</v>
      </c>
      <c r="D23" s="110">
        <f t="shared" ref="D23:G23" si="5">D24</f>
        <v>0</v>
      </c>
      <c r="E23" s="109">
        <f t="shared" si="5"/>
        <v>0</v>
      </c>
      <c r="F23" s="109">
        <f t="shared" si="5"/>
        <v>0</v>
      </c>
      <c r="G23" s="90">
        <f t="shared" si="5"/>
        <v>186</v>
      </c>
    </row>
    <row r="24" spans="1:7" x14ac:dyDescent="0.25">
      <c r="A24" s="16" t="s">
        <v>87</v>
      </c>
      <c r="B24" s="18" t="s">
        <v>116</v>
      </c>
      <c r="C24" s="213">
        <v>186</v>
      </c>
      <c r="D24" s="110">
        <f t="shared" ref="D24" si="6">E24-F24</f>
        <v>0</v>
      </c>
      <c r="E24" s="109"/>
      <c r="F24" s="109"/>
      <c r="G24" s="178">
        <f>C24+D24</f>
        <v>186</v>
      </c>
    </row>
    <row r="25" spans="1:7" x14ac:dyDescent="0.25">
      <c r="A25" s="16" t="s">
        <v>56</v>
      </c>
      <c r="B25" s="17" t="s">
        <v>88</v>
      </c>
      <c r="C25" s="213">
        <f t="shared" ref="C25:F25" si="7">C26+C31+C39+C41</f>
        <v>4990.2</v>
      </c>
      <c r="D25" s="110">
        <f t="shared" si="7"/>
        <v>425.59999999999997</v>
      </c>
      <c r="E25" s="287">
        <f t="shared" si="7"/>
        <v>425.59999999999997</v>
      </c>
      <c r="F25" s="287">
        <f t="shared" si="7"/>
        <v>0</v>
      </c>
      <c r="G25" s="90">
        <f>G26+G31+G39+G41</f>
        <v>5415.8</v>
      </c>
    </row>
    <row r="26" spans="1:7" x14ac:dyDescent="0.25">
      <c r="A26" s="16" t="s">
        <v>89</v>
      </c>
      <c r="B26" s="17" t="s">
        <v>90</v>
      </c>
      <c r="C26" s="213">
        <f t="shared" ref="C26:F26" si="8">C27+C28+C29+C30</f>
        <v>588.20000000000005</v>
      </c>
      <c r="D26" s="110">
        <f t="shared" si="8"/>
        <v>0</v>
      </c>
      <c r="E26" s="109">
        <f t="shared" si="8"/>
        <v>0</v>
      </c>
      <c r="F26" s="109">
        <f t="shared" si="8"/>
        <v>0</v>
      </c>
      <c r="G26" s="90">
        <f>G27+G28+G29+G30</f>
        <v>588.20000000000005</v>
      </c>
    </row>
    <row r="27" spans="1:7" ht="27.6" x14ac:dyDescent="0.25">
      <c r="A27" s="16" t="s">
        <v>91</v>
      </c>
      <c r="B27" s="18" t="s">
        <v>117</v>
      </c>
      <c r="C27" s="213">
        <v>360</v>
      </c>
      <c r="D27" s="110">
        <f t="shared" ref="D27:D29" si="9">E27-F27</f>
        <v>0</v>
      </c>
      <c r="E27" s="109"/>
      <c r="F27" s="109"/>
      <c r="G27" s="178">
        <f>C27+D27</f>
        <v>360</v>
      </c>
    </row>
    <row r="28" spans="1:7" x14ac:dyDescent="0.25">
      <c r="A28" s="16" t="s">
        <v>92</v>
      </c>
      <c r="B28" s="18" t="s">
        <v>118</v>
      </c>
      <c r="C28" s="213">
        <v>48.2</v>
      </c>
      <c r="D28" s="110">
        <f t="shared" si="9"/>
        <v>0</v>
      </c>
      <c r="E28" s="109"/>
      <c r="F28" s="109"/>
      <c r="G28" s="178">
        <f>C28+D28</f>
        <v>48.2</v>
      </c>
    </row>
    <row r="29" spans="1:7" x14ac:dyDescent="0.25">
      <c r="A29" s="16" t="s">
        <v>93</v>
      </c>
      <c r="B29" s="18" t="s">
        <v>119</v>
      </c>
      <c r="C29" s="213">
        <v>128</v>
      </c>
      <c r="D29" s="110">
        <f t="shared" si="9"/>
        <v>0</v>
      </c>
      <c r="E29" s="109"/>
      <c r="F29" s="109"/>
      <c r="G29" s="178">
        <f>C29+D29</f>
        <v>128</v>
      </c>
    </row>
    <row r="30" spans="1:7" x14ac:dyDescent="0.25">
      <c r="A30" s="16" t="s">
        <v>141</v>
      </c>
      <c r="B30" s="18" t="s">
        <v>337</v>
      </c>
      <c r="C30" s="213">
        <v>52</v>
      </c>
      <c r="D30" s="110">
        <f>E30-F30</f>
        <v>0</v>
      </c>
      <c r="E30" s="109"/>
      <c r="F30" s="109"/>
      <c r="G30" s="178">
        <f>C30+D30</f>
        <v>52</v>
      </c>
    </row>
    <row r="31" spans="1:7" x14ac:dyDescent="0.25">
      <c r="A31" s="16" t="s">
        <v>94</v>
      </c>
      <c r="B31" s="17" t="s">
        <v>95</v>
      </c>
      <c r="C31" s="213">
        <f t="shared" ref="C31:F31" si="10">C32+C33+C34+C35+C36</f>
        <v>4335.8999999999996</v>
      </c>
      <c r="D31" s="110">
        <f t="shared" si="10"/>
        <v>389.9</v>
      </c>
      <c r="E31" s="288">
        <f t="shared" si="10"/>
        <v>389.9</v>
      </c>
      <c r="F31" s="288">
        <f t="shared" si="10"/>
        <v>0</v>
      </c>
      <c r="G31" s="90">
        <f>G32+G33+G34+G35+G36</f>
        <v>4725.8</v>
      </c>
    </row>
    <row r="32" spans="1:7" ht="15.75" customHeight="1" x14ac:dyDescent="0.25">
      <c r="A32" s="16" t="s">
        <v>96</v>
      </c>
      <c r="B32" s="18" t="s">
        <v>95</v>
      </c>
      <c r="C32" s="213">
        <v>353.9</v>
      </c>
      <c r="D32" s="110">
        <f>E32-F32</f>
        <v>2.5</v>
      </c>
      <c r="E32" s="109">
        <v>2.5</v>
      </c>
      <c r="F32" s="109"/>
      <c r="G32" s="178">
        <f>C32+D32</f>
        <v>356.4</v>
      </c>
    </row>
    <row r="33" spans="1:11" x14ac:dyDescent="0.25">
      <c r="A33" s="16" t="s">
        <v>97</v>
      </c>
      <c r="B33" s="18" t="s">
        <v>144</v>
      </c>
      <c r="C33" s="213">
        <v>575.5</v>
      </c>
      <c r="D33" s="110">
        <f>E33-F33</f>
        <v>3.1</v>
      </c>
      <c r="E33" s="109">
        <v>3.1</v>
      </c>
      <c r="F33" s="109"/>
      <c r="G33" s="178">
        <f>C33+D33</f>
        <v>578.6</v>
      </c>
    </row>
    <row r="34" spans="1:11" x14ac:dyDescent="0.25">
      <c r="A34" s="16" t="s">
        <v>98</v>
      </c>
      <c r="B34" s="18" t="s">
        <v>124</v>
      </c>
      <c r="C34" s="213">
        <v>1351.5</v>
      </c>
      <c r="D34" s="110">
        <f>E34-F34</f>
        <v>84.3</v>
      </c>
      <c r="E34" s="109">
        <v>84.3</v>
      </c>
      <c r="F34" s="109"/>
      <c r="G34" s="178">
        <f>C34+D34</f>
        <v>1435.8</v>
      </c>
    </row>
    <row r="35" spans="1:11" x14ac:dyDescent="0.25">
      <c r="A35" s="16" t="s">
        <v>148</v>
      </c>
      <c r="B35" s="18" t="s">
        <v>429</v>
      </c>
      <c r="C35" s="213">
        <v>50</v>
      </c>
      <c r="D35" s="110">
        <f t="shared" ref="D35" si="11">E35-F35</f>
        <v>0</v>
      </c>
      <c r="E35" s="109"/>
      <c r="F35" s="109"/>
      <c r="G35" s="178">
        <f>C35+D35</f>
        <v>50</v>
      </c>
    </row>
    <row r="36" spans="1:11" x14ac:dyDescent="0.25">
      <c r="A36" s="16" t="s">
        <v>346</v>
      </c>
      <c r="B36" s="20" t="s">
        <v>177</v>
      </c>
      <c r="C36" s="213">
        <f t="shared" ref="C36:F36" si="12">C37+C38</f>
        <v>2005</v>
      </c>
      <c r="D36" s="110">
        <f t="shared" si="12"/>
        <v>300</v>
      </c>
      <c r="E36" s="109">
        <f t="shared" si="12"/>
        <v>300</v>
      </c>
      <c r="F36" s="109">
        <f t="shared" si="12"/>
        <v>0</v>
      </c>
      <c r="G36" s="178">
        <f>G37+G38</f>
        <v>2305</v>
      </c>
    </row>
    <row r="37" spans="1:11" x14ac:dyDescent="0.25">
      <c r="A37" s="21" t="s">
        <v>347</v>
      </c>
      <c r="B37" s="189" t="s">
        <v>178</v>
      </c>
      <c r="C37" s="213">
        <v>60</v>
      </c>
      <c r="D37" s="110">
        <f>E37-F37</f>
        <v>0</v>
      </c>
      <c r="E37" s="109"/>
      <c r="F37" s="109"/>
      <c r="G37" s="190">
        <f>C37+D37</f>
        <v>60</v>
      </c>
    </row>
    <row r="38" spans="1:11" x14ac:dyDescent="0.25">
      <c r="A38" s="21" t="s">
        <v>348</v>
      </c>
      <c r="B38" s="189" t="s">
        <v>179</v>
      </c>
      <c r="C38" s="213">
        <v>1945</v>
      </c>
      <c r="D38" s="110">
        <f t="shared" ref="D38:D39" si="13">E38-F38</f>
        <v>300</v>
      </c>
      <c r="E38" s="109">
        <v>300</v>
      </c>
      <c r="F38" s="109"/>
      <c r="G38" s="190">
        <f>C38+D38</f>
        <v>2245</v>
      </c>
    </row>
    <row r="39" spans="1:11" x14ac:dyDescent="0.25">
      <c r="A39" s="16" t="s">
        <v>99</v>
      </c>
      <c r="B39" s="17" t="s">
        <v>100</v>
      </c>
      <c r="C39" s="213">
        <v>40</v>
      </c>
      <c r="D39" s="110">
        <f t="shared" si="13"/>
        <v>0</v>
      </c>
      <c r="E39" s="109"/>
      <c r="F39" s="109"/>
      <c r="G39" s="90">
        <f>C39+D39</f>
        <v>40</v>
      </c>
    </row>
    <row r="40" spans="1:11" ht="15" hidden="1" customHeight="1" x14ac:dyDescent="0.25">
      <c r="A40" s="16"/>
      <c r="B40" s="191" t="s">
        <v>131</v>
      </c>
      <c r="C40" s="213"/>
      <c r="D40" s="110"/>
      <c r="E40" s="109"/>
      <c r="F40" s="109"/>
      <c r="G40" s="190">
        <f t="shared" ref="G40" si="14">C40+F40</f>
        <v>0</v>
      </c>
    </row>
    <row r="41" spans="1:11" x14ac:dyDescent="0.25">
      <c r="A41" s="16" t="s">
        <v>101</v>
      </c>
      <c r="B41" s="17" t="s">
        <v>431</v>
      </c>
      <c r="C41" s="213">
        <f>6+20.1</f>
        <v>26.1</v>
      </c>
      <c r="D41" s="110">
        <f t="shared" ref="D41:D42" si="15">E41-F41</f>
        <v>35.700000000000003</v>
      </c>
      <c r="E41" s="109">
        <v>35.700000000000003</v>
      </c>
      <c r="F41" s="109"/>
      <c r="G41" s="90">
        <f>C41+D41</f>
        <v>61.800000000000004</v>
      </c>
    </row>
    <row r="42" spans="1:11" s="192" customFormat="1" ht="15" customHeight="1" x14ac:dyDescent="0.25">
      <c r="A42" s="21"/>
      <c r="B42" s="189" t="s">
        <v>465</v>
      </c>
      <c r="C42" s="213">
        <v>20.100000000000001</v>
      </c>
      <c r="D42" s="110">
        <f t="shared" si="15"/>
        <v>0</v>
      </c>
      <c r="E42" s="109"/>
      <c r="F42" s="109"/>
      <c r="G42" s="190">
        <f>C42+D42</f>
        <v>20.100000000000001</v>
      </c>
      <c r="I42" s="13"/>
      <c r="K42" s="13"/>
    </row>
    <row r="43" spans="1:11" x14ac:dyDescent="0.25">
      <c r="A43" s="16" t="s">
        <v>6</v>
      </c>
      <c r="B43" s="17" t="s">
        <v>102</v>
      </c>
      <c r="C43" s="213">
        <f t="shared" ref="C43:F43" si="16">C44+C49</f>
        <v>255</v>
      </c>
      <c r="D43" s="110">
        <f t="shared" si="16"/>
        <v>0.99529999999999996</v>
      </c>
      <c r="E43" s="109">
        <f t="shared" si="16"/>
        <v>0.99529999999999996</v>
      </c>
      <c r="F43" s="109">
        <f t="shared" si="16"/>
        <v>0</v>
      </c>
      <c r="G43" s="90">
        <f>G44+G49</f>
        <v>255.99529999999999</v>
      </c>
    </row>
    <row r="44" spans="1:11" x14ac:dyDescent="0.25">
      <c r="A44" s="16" t="s">
        <v>103</v>
      </c>
      <c r="B44" s="17" t="s">
        <v>104</v>
      </c>
      <c r="C44" s="213">
        <f t="shared" ref="C44:F44" si="17">C45+C46+C48+C47</f>
        <v>255</v>
      </c>
      <c r="D44" s="110">
        <f t="shared" si="17"/>
        <v>0</v>
      </c>
      <c r="E44" s="109">
        <f t="shared" si="17"/>
        <v>0</v>
      </c>
      <c r="F44" s="109">
        <f t="shared" si="17"/>
        <v>0</v>
      </c>
      <c r="G44" s="90">
        <f>G45+G46+G47</f>
        <v>255</v>
      </c>
    </row>
    <row r="45" spans="1:11" x14ac:dyDescent="0.25">
      <c r="A45" s="16" t="s">
        <v>105</v>
      </c>
      <c r="B45" s="18" t="s">
        <v>150</v>
      </c>
      <c r="C45" s="213">
        <v>80</v>
      </c>
      <c r="D45" s="110">
        <f t="shared" ref="D45:D49" si="18">E45-F45</f>
        <v>0</v>
      </c>
      <c r="E45" s="109"/>
      <c r="F45" s="109"/>
      <c r="G45" s="178">
        <f>C45+D45</f>
        <v>80</v>
      </c>
    </row>
    <row r="46" spans="1:11" x14ac:dyDescent="0.25">
      <c r="A46" s="16" t="s">
        <v>106</v>
      </c>
      <c r="B46" s="20" t="s">
        <v>133</v>
      </c>
      <c r="C46" s="213">
        <v>175</v>
      </c>
      <c r="D46" s="110">
        <f t="shared" si="18"/>
        <v>0</v>
      </c>
      <c r="E46" s="109"/>
      <c r="F46" s="109"/>
      <c r="G46" s="178">
        <f>C46+D46</f>
        <v>175</v>
      </c>
    </row>
    <row r="47" spans="1:11" ht="15" hidden="1" customHeight="1" x14ac:dyDescent="0.25">
      <c r="A47" s="16" t="s">
        <v>132</v>
      </c>
      <c r="B47" s="20" t="s">
        <v>338</v>
      </c>
      <c r="C47" s="181"/>
      <c r="D47" s="110">
        <f t="shared" si="18"/>
        <v>0</v>
      </c>
      <c r="E47" s="109"/>
      <c r="F47" s="109"/>
      <c r="G47" s="178">
        <f t="shared" ref="G47:G49" si="19">C47+D47</f>
        <v>0</v>
      </c>
    </row>
    <row r="48" spans="1:11" ht="15" hidden="1" customHeight="1" x14ac:dyDescent="0.25">
      <c r="A48" s="16" t="s">
        <v>184</v>
      </c>
      <c r="B48" s="20" t="s">
        <v>134</v>
      </c>
      <c r="C48" s="181"/>
      <c r="D48" s="110">
        <f t="shared" si="18"/>
        <v>0</v>
      </c>
      <c r="E48" s="109"/>
      <c r="F48" s="109"/>
      <c r="G48" s="178">
        <f t="shared" si="19"/>
        <v>0</v>
      </c>
    </row>
    <row r="49" spans="1:10" ht="15" customHeight="1" x14ac:dyDescent="0.25">
      <c r="A49" s="16" t="s">
        <v>135</v>
      </c>
      <c r="B49" s="17" t="s">
        <v>339</v>
      </c>
      <c r="C49" s="77"/>
      <c r="D49" s="110">
        <f t="shared" si="18"/>
        <v>0.99529999999999996</v>
      </c>
      <c r="E49" s="109">
        <v>0.99529999999999996</v>
      </c>
      <c r="F49" s="109"/>
      <c r="G49" s="178">
        <f t="shared" si="19"/>
        <v>0.99529999999999996</v>
      </c>
    </row>
    <row r="50" spans="1:10" x14ac:dyDescent="0.25">
      <c r="A50" s="16" t="s">
        <v>7</v>
      </c>
      <c r="B50" s="17" t="s">
        <v>107</v>
      </c>
      <c r="C50" s="77">
        <f>C51+C76+C77+C107</f>
        <v>36651.883580000002</v>
      </c>
      <c r="D50" s="110">
        <f>D51+D76+D77+D107</f>
        <v>699.69686999999999</v>
      </c>
      <c r="E50" s="156">
        <f>E51+E76+E77+E107</f>
        <v>861.16004999999996</v>
      </c>
      <c r="F50" s="156">
        <f>F51+F76+F77+F107</f>
        <v>161.46318000000002</v>
      </c>
      <c r="G50" s="90">
        <f>G51+G76+G77+G107</f>
        <v>37351.580450000001</v>
      </c>
    </row>
    <row r="51" spans="1:10" ht="27.6" x14ac:dyDescent="0.25">
      <c r="A51" s="16" t="s">
        <v>108</v>
      </c>
      <c r="B51" s="17" t="s">
        <v>155</v>
      </c>
      <c r="C51" s="77">
        <f>SUM(C52:C75)</f>
        <v>7277.3999999999978</v>
      </c>
      <c r="D51" s="110">
        <f t="shared" ref="D51:F51" si="20">SUM(D52:D75)</f>
        <v>47.5</v>
      </c>
      <c r="E51" s="156">
        <f t="shared" si="20"/>
        <v>96.300000000000011</v>
      </c>
      <c r="F51" s="156">
        <f t="shared" si="20"/>
        <v>48.8</v>
      </c>
      <c r="G51" s="90">
        <f>SUM(G52:G75)</f>
        <v>7324.8999999999969</v>
      </c>
      <c r="J51" s="193"/>
    </row>
    <row r="52" spans="1:10" x14ac:dyDescent="0.25">
      <c r="A52" s="21" t="s">
        <v>109</v>
      </c>
      <c r="B52" s="194" t="s">
        <v>200</v>
      </c>
      <c r="C52" s="195">
        <v>1</v>
      </c>
      <c r="D52" s="110">
        <f>E52-F52</f>
        <v>0</v>
      </c>
      <c r="E52" s="109"/>
      <c r="F52" s="109"/>
      <c r="G52" s="190">
        <f>C52+D52</f>
        <v>1</v>
      </c>
    </row>
    <row r="53" spans="1:10" x14ac:dyDescent="0.25">
      <c r="A53" s="21" t="s">
        <v>110</v>
      </c>
      <c r="B53" s="194" t="s">
        <v>59</v>
      </c>
      <c r="C53" s="195">
        <v>31.8</v>
      </c>
      <c r="D53" s="110">
        <f t="shared" ref="D53:D76" si="21">E53-F53</f>
        <v>3.7</v>
      </c>
      <c r="E53" s="109">
        <v>3.7</v>
      </c>
      <c r="F53" s="109"/>
      <c r="G53" s="190">
        <f t="shared" ref="G53:G75" si="22">C53+D53</f>
        <v>35.5</v>
      </c>
    </row>
    <row r="54" spans="1:10" x14ac:dyDescent="0.25">
      <c r="A54" s="21" t="s">
        <v>111</v>
      </c>
      <c r="B54" s="194" t="s">
        <v>66</v>
      </c>
      <c r="C54" s="195">
        <v>9</v>
      </c>
      <c r="D54" s="110">
        <f t="shared" si="21"/>
        <v>0</v>
      </c>
      <c r="E54" s="109"/>
      <c r="F54" s="109"/>
      <c r="G54" s="190">
        <f t="shared" si="22"/>
        <v>9</v>
      </c>
    </row>
    <row r="55" spans="1:10" ht="26.4" x14ac:dyDescent="0.25">
      <c r="A55" s="21" t="s">
        <v>156</v>
      </c>
      <c r="B55" s="194" t="s">
        <v>316</v>
      </c>
      <c r="C55" s="195">
        <v>383.3</v>
      </c>
      <c r="D55" s="110">
        <f t="shared" si="21"/>
        <v>17.5</v>
      </c>
      <c r="E55" s="109">
        <v>17.5</v>
      </c>
      <c r="F55" s="109"/>
      <c r="G55" s="190">
        <f t="shared" si="22"/>
        <v>400.8</v>
      </c>
    </row>
    <row r="56" spans="1:10" x14ac:dyDescent="0.25">
      <c r="A56" s="21" t="s">
        <v>157</v>
      </c>
      <c r="B56" s="194" t="s">
        <v>185</v>
      </c>
      <c r="C56" s="195">
        <v>749.1</v>
      </c>
      <c r="D56" s="110">
        <f t="shared" si="21"/>
        <v>-38.4</v>
      </c>
      <c r="E56" s="109"/>
      <c r="F56" s="109">
        <v>38.4</v>
      </c>
      <c r="G56" s="190">
        <f t="shared" si="22"/>
        <v>710.7</v>
      </c>
    </row>
    <row r="57" spans="1:10" x14ac:dyDescent="0.25">
      <c r="A57" s="21" t="s">
        <v>158</v>
      </c>
      <c r="B57" s="194" t="s">
        <v>74</v>
      </c>
      <c r="C57" s="195">
        <v>3768.4</v>
      </c>
      <c r="D57" s="110">
        <f t="shared" si="21"/>
        <v>53</v>
      </c>
      <c r="E57" s="109">
        <v>53</v>
      </c>
      <c r="F57" s="109"/>
      <c r="G57" s="190">
        <f t="shared" si="22"/>
        <v>3821.4</v>
      </c>
    </row>
    <row r="58" spans="1:10" x14ac:dyDescent="0.25">
      <c r="A58" s="21" t="s">
        <v>159</v>
      </c>
      <c r="B58" s="194" t="s">
        <v>67</v>
      </c>
      <c r="C58" s="195">
        <v>21.2</v>
      </c>
      <c r="D58" s="110">
        <f t="shared" si="21"/>
        <v>0</v>
      </c>
      <c r="E58" s="109"/>
      <c r="F58" s="109"/>
      <c r="G58" s="190">
        <f t="shared" si="22"/>
        <v>21.2</v>
      </c>
    </row>
    <row r="59" spans="1:10" x14ac:dyDescent="0.25">
      <c r="A59" s="21" t="s">
        <v>160</v>
      </c>
      <c r="B59" s="194" t="s">
        <v>145</v>
      </c>
      <c r="C59" s="195">
        <v>154.4</v>
      </c>
      <c r="D59" s="110">
        <f t="shared" si="21"/>
        <v>0</v>
      </c>
      <c r="E59" s="109"/>
      <c r="F59" s="109"/>
      <c r="G59" s="190">
        <f t="shared" si="22"/>
        <v>154.4</v>
      </c>
    </row>
    <row r="60" spans="1:10" ht="26.4" x14ac:dyDescent="0.25">
      <c r="A60" s="21" t="s">
        <v>161</v>
      </c>
      <c r="B60" s="194" t="s">
        <v>201</v>
      </c>
      <c r="C60" s="195">
        <v>386.36</v>
      </c>
      <c r="D60" s="110">
        <f t="shared" si="21"/>
        <v>0</v>
      </c>
      <c r="E60" s="109"/>
      <c r="F60" s="109"/>
      <c r="G60" s="190">
        <f t="shared" si="22"/>
        <v>386.36</v>
      </c>
    </row>
    <row r="61" spans="1:10" ht="26.4" x14ac:dyDescent="0.25">
      <c r="A61" s="21" t="s">
        <v>162</v>
      </c>
      <c r="B61" s="194" t="s">
        <v>318</v>
      </c>
      <c r="C61" s="195">
        <v>107.06</v>
      </c>
      <c r="D61" s="110">
        <f t="shared" si="21"/>
        <v>0</v>
      </c>
      <c r="E61" s="109"/>
      <c r="F61" s="109"/>
      <c r="G61" s="190">
        <f t="shared" si="22"/>
        <v>107.06</v>
      </c>
    </row>
    <row r="62" spans="1:10" x14ac:dyDescent="0.25">
      <c r="A62" s="21" t="s">
        <v>163</v>
      </c>
      <c r="B62" s="194" t="s">
        <v>61</v>
      </c>
      <c r="C62" s="195">
        <v>31.9</v>
      </c>
      <c r="D62" s="110">
        <f t="shared" si="21"/>
        <v>0</v>
      </c>
      <c r="E62" s="109"/>
      <c r="F62" s="109"/>
      <c r="G62" s="190">
        <f t="shared" si="22"/>
        <v>31.9</v>
      </c>
    </row>
    <row r="63" spans="1:10" x14ac:dyDescent="0.25">
      <c r="A63" s="21" t="s">
        <v>164</v>
      </c>
      <c r="B63" s="194" t="s">
        <v>62</v>
      </c>
      <c r="C63" s="195">
        <v>9.58</v>
      </c>
      <c r="D63" s="110">
        <f t="shared" si="21"/>
        <v>0</v>
      </c>
      <c r="E63" s="109"/>
      <c r="F63" s="109"/>
      <c r="G63" s="190">
        <f t="shared" si="22"/>
        <v>9.58</v>
      </c>
    </row>
    <row r="64" spans="1:10" x14ac:dyDescent="0.25">
      <c r="A64" s="21" t="s">
        <v>165</v>
      </c>
      <c r="B64" s="194" t="s">
        <v>64</v>
      </c>
      <c r="C64" s="195">
        <v>0.69</v>
      </c>
      <c r="D64" s="110">
        <f t="shared" si="21"/>
        <v>0</v>
      </c>
      <c r="E64" s="109"/>
      <c r="F64" s="109"/>
      <c r="G64" s="190">
        <f t="shared" si="22"/>
        <v>0.69</v>
      </c>
    </row>
    <row r="65" spans="1:7" x14ac:dyDescent="0.25">
      <c r="A65" s="21" t="s">
        <v>166</v>
      </c>
      <c r="B65" s="194" t="s">
        <v>65</v>
      </c>
      <c r="C65" s="195">
        <v>40.700000000000003</v>
      </c>
      <c r="D65" s="110">
        <f t="shared" si="21"/>
        <v>0</v>
      </c>
      <c r="E65" s="109"/>
      <c r="F65" s="109"/>
      <c r="G65" s="190">
        <f t="shared" si="22"/>
        <v>40.700000000000003</v>
      </c>
    </row>
    <row r="66" spans="1:7" x14ac:dyDescent="0.25">
      <c r="A66" s="21" t="s">
        <v>167</v>
      </c>
      <c r="B66" s="194" t="s">
        <v>71</v>
      </c>
      <c r="C66" s="195">
        <v>905</v>
      </c>
      <c r="D66" s="110">
        <f t="shared" si="21"/>
        <v>22.1</v>
      </c>
      <c r="E66" s="109">
        <v>22.1</v>
      </c>
      <c r="F66" s="109"/>
      <c r="G66" s="190">
        <f t="shared" si="22"/>
        <v>927.1</v>
      </c>
    </row>
    <row r="67" spans="1:7" ht="26.4" x14ac:dyDescent="0.25">
      <c r="A67" s="21" t="s">
        <v>168</v>
      </c>
      <c r="B67" s="194" t="s">
        <v>187</v>
      </c>
      <c r="C67" s="195">
        <v>4.2</v>
      </c>
      <c r="D67" s="110">
        <f t="shared" si="21"/>
        <v>0</v>
      </c>
      <c r="E67" s="109"/>
      <c r="F67" s="109"/>
      <c r="G67" s="190">
        <f t="shared" si="22"/>
        <v>4.2</v>
      </c>
    </row>
    <row r="68" spans="1:7" x14ac:dyDescent="0.25">
      <c r="A68" s="21" t="s">
        <v>169</v>
      </c>
      <c r="B68" s="194" t="s">
        <v>180</v>
      </c>
      <c r="C68" s="195">
        <v>277.10000000000002</v>
      </c>
      <c r="D68" s="110">
        <f t="shared" si="21"/>
        <v>0</v>
      </c>
      <c r="E68" s="109"/>
      <c r="F68" s="109"/>
      <c r="G68" s="190">
        <f t="shared" si="22"/>
        <v>277.10000000000002</v>
      </c>
    </row>
    <row r="69" spans="1:7" ht="27.75" customHeight="1" x14ac:dyDescent="0.25">
      <c r="A69" s="21" t="s">
        <v>170</v>
      </c>
      <c r="B69" s="194" t="s">
        <v>354</v>
      </c>
      <c r="C69" s="195">
        <v>65.843999999999994</v>
      </c>
      <c r="D69" s="110">
        <f t="shared" si="21"/>
        <v>0</v>
      </c>
      <c r="E69" s="109"/>
      <c r="F69" s="109"/>
      <c r="G69" s="190">
        <f t="shared" si="22"/>
        <v>65.843999999999994</v>
      </c>
    </row>
    <row r="70" spans="1:7" ht="26.4" x14ac:dyDescent="0.25">
      <c r="A70" s="21" t="s">
        <v>171</v>
      </c>
      <c r="B70" s="196" t="s">
        <v>72</v>
      </c>
      <c r="C70" s="195">
        <v>220.9</v>
      </c>
      <c r="D70" s="110">
        <f t="shared" si="21"/>
        <v>0</v>
      </c>
      <c r="E70" s="109"/>
      <c r="F70" s="109"/>
      <c r="G70" s="190">
        <f t="shared" si="22"/>
        <v>220.9</v>
      </c>
    </row>
    <row r="71" spans="1:7" ht="15.75" customHeight="1" x14ac:dyDescent="0.25">
      <c r="A71" s="21" t="s">
        <v>172</v>
      </c>
      <c r="B71" s="194" t="s">
        <v>63</v>
      </c>
      <c r="C71" s="195">
        <v>30.7</v>
      </c>
      <c r="D71" s="110">
        <f t="shared" si="21"/>
        <v>0</v>
      </c>
      <c r="E71" s="109"/>
      <c r="F71" s="109"/>
      <c r="G71" s="190">
        <f t="shared" si="22"/>
        <v>30.7</v>
      </c>
    </row>
    <row r="72" spans="1:7" x14ac:dyDescent="0.25">
      <c r="A72" s="21" t="s">
        <v>173</v>
      </c>
      <c r="B72" s="194" t="s">
        <v>73</v>
      </c>
      <c r="C72" s="195">
        <v>27.3</v>
      </c>
      <c r="D72" s="110">
        <f t="shared" si="21"/>
        <v>-10.4</v>
      </c>
      <c r="E72" s="109"/>
      <c r="F72" s="109">
        <v>10.4</v>
      </c>
      <c r="G72" s="190">
        <f t="shared" si="22"/>
        <v>16.899999999999999</v>
      </c>
    </row>
    <row r="73" spans="1:7" x14ac:dyDescent="0.25">
      <c r="A73" s="21" t="s">
        <v>174</v>
      </c>
      <c r="B73" s="194" t="s">
        <v>140</v>
      </c>
      <c r="C73" s="195">
        <v>2.7</v>
      </c>
      <c r="D73" s="110">
        <f t="shared" si="21"/>
        <v>0</v>
      </c>
      <c r="E73" s="109"/>
      <c r="F73" s="109"/>
      <c r="G73" s="190">
        <f t="shared" si="22"/>
        <v>2.7</v>
      </c>
    </row>
    <row r="74" spans="1:7" ht="39.6" x14ac:dyDescent="0.25">
      <c r="A74" s="21" t="s">
        <v>352</v>
      </c>
      <c r="B74" s="194" t="s">
        <v>353</v>
      </c>
      <c r="C74" s="195">
        <v>33.57</v>
      </c>
      <c r="D74" s="110">
        <f t="shared" si="21"/>
        <v>0</v>
      </c>
      <c r="E74" s="109"/>
      <c r="F74" s="109"/>
      <c r="G74" s="190">
        <f t="shared" si="22"/>
        <v>33.57</v>
      </c>
    </row>
    <row r="75" spans="1:7" x14ac:dyDescent="0.25">
      <c r="A75" s="21" t="s">
        <v>355</v>
      </c>
      <c r="B75" s="194" t="s">
        <v>151</v>
      </c>
      <c r="C75" s="195">
        <v>15.596</v>
      </c>
      <c r="D75" s="110">
        <f t="shared" si="21"/>
        <v>0</v>
      </c>
      <c r="E75" s="109"/>
      <c r="F75" s="109"/>
      <c r="G75" s="190">
        <f t="shared" si="22"/>
        <v>15.596</v>
      </c>
    </row>
    <row r="76" spans="1:7" ht="15" customHeight="1" x14ac:dyDescent="0.25">
      <c r="A76" s="16" t="s">
        <v>147</v>
      </c>
      <c r="B76" s="17" t="s">
        <v>199</v>
      </c>
      <c r="C76" s="77">
        <v>20172.2</v>
      </c>
      <c r="D76" s="110">
        <f t="shared" si="21"/>
        <v>486.2</v>
      </c>
      <c r="E76" s="109">
        <v>486.2</v>
      </c>
      <c r="F76" s="109"/>
      <c r="G76" s="90">
        <f>C76+D76</f>
        <v>20658.400000000001</v>
      </c>
    </row>
    <row r="77" spans="1:7" x14ac:dyDescent="0.25">
      <c r="A77" s="16" t="s">
        <v>149</v>
      </c>
      <c r="B77" s="17" t="s">
        <v>154</v>
      </c>
      <c r="C77" s="77">
        <f>SUM(C78:C106)</f>
        <v>5175.3835800000006</v>
      </c>
      <c r="D77" s="110">
        <f>SUM(D78:D106)</f>
        <v>47.046390000000009</v>
      </c>
      <c r="E77" s="156">
        <f>SUM(E78:E106)</f>
        <v>159.70957000000001</v>
      </c>
      <c r="F77" s="156">
        <f>SUM(F78:F106)</f>
        <v>112.66318000000001</v>
      </c>
      <c r="G77" s="90">
        <f>SUM(G78:G106)</f>
        <v>5222.4299700000001</v>
      </c>
    </row>
    <row r="78" spans="1:7" x14ac:dyDescent="0.25">
      <c r="A78" s="16" t="s">
        <v>137</v>
      </c>
      <c r="B78" s="197" t="s">
        <v>129</v>
      </c>
      <c r="C78" s="181">
        <v>26</v>
      </c>
      <c r="D78" s="110">
        <f t="shared" ref="D78:D110" si="23">E78-F78</f>
        <v>0</v>
      </c>
      <c r="E78" s="109"/>
      <c r="F78" s="109"/>
      <c r="G78" s="178">
        <f t="shared" ref="G78:G109" si="24">C78+D78</f>
        <v>26</v>
      </c>
    </row>
    <row r="79" spans="1:7" x14ac:dyDescent="0.25">
      <c r="A79" s="16" t="s">
        <v>138</v>
      </c>
      <c r="B79" s="18" t="s">
        <v>188</v>
      </c>
      <c r="C79" s="181">
        <v>50.124000000000002</v>
      </c>
      <c r="D79" s="110">
        <f t="shared" si="23"/>
        <v>0</v>
      </c>
      <c r="E79" s="109"/>
      <c r="F79" s="109"/>
      <c r="G79" s="178">
        <f t="shared" si="24"/>
        <v>50.124000000000002</v>
      </c>
    </row>
    <row r="80" spans="1:7" x14ac:dyDescent="0.25">
      <c r="A80" s="16" t="s">
        <v>323</v>
      </c>
      <c r="B80" s="18" t="s">
        <v>319</v>
      </c>
      <c r="C80" s="181">
        <v>280.10000000000002</v>
      </c>
      <c r="D80" s="110">
        <f t="shared" si="23"/>
        <v>0</v>
      </c>
      <c r="E80" s="109"/>
      <c r="F80" s="109"/>
      <c r="G80" s="178">
        <f t="shared" si="24"/>
        <v>280.10000000000002</v>
      </c>
    </row>
    <row r="81" spans="1:11" x14ac:dyDescent="0.25">
      <c r="A81" s="16" t="s">
        <v>190</v>
      </c>
      <c r="B81" s="18" t="s">
        <v>194</v>
      </c>
      <c r="C81" s="181">
        <v>315</v>
      </c>
      <c r="D81" s="110">
        <f t="shared" si="23"/>
        <v>0</v>
      </c>
      <c r="E81" s="109"/>
      <c r="F81" s="109"/>
      <c r="G81" s="178">
        <f t="shared" si="24"/>
        <v>315</v>
      </c>
    </row>
    <row r="82" spans="1:11" ht="41.4" x14ac:dyDescent="0.25">
      <c r="A82" s="16" t="s">
        <v>191</v>
      </c>
      <c r="B82" s="18" t="s">
        <v>416</v>
      </c>
      <c r="C82" s="181">
        <v>335</v>
      </c>
      <c r="D82" s="110">
        <f t="shared" si="23"/>
        <v>0</v>
      </c>
      <c r="E82" s="109"/>
      <c r="F82" s="109"/>
      <c r="G82" s="178">
        <f t="shared" si="24"/>
        <v>335</v>
      </c>
    </row>
    <row r="83" spans="1:11" ht="27.6" x14ac:dyDescent="0.25">
      <c r="A83" s="16" t="s">
        <v>192</v>
      </c>
      <c r="B83" s="76" t="s">
        <v>404</v>
      </c>
      <c r="C83" s="181">
        <v>198.875</v>
      </c>
      <c r="D83" s="110">
        <f t="shared" si="23"/>
        <v>117.53400000000001</v>
      </c>
      <c r="E83" s="109">
        <v>117.53400000000001</v>
      </c>
      <c r="F83" s="109"/>
      <c r="G83" s="178">
        <f t="shared" si="24"/>
        <v>316.40899999999999</v>
      </c>
    </row>
    <row r="84" spans="1:11" x14ac:dyDescent="0.25">
      <c r="A84" s="16" t="s">
        <v>325</v>
      </c>
      <c r="B84" s="180" t="s">
        <v>377</v>
      </c>
      <c r="C84" s="181">
        <v>119.28700000000001</v>
      </c>
      <c r="D84" s="110">
        <f t="shared" si="23"/>
        <v>0</v>
      </c>
      <c r="E84" s="109"/>
      <c r="F84" s="109"/>
      <c r="G84" s="178">
        <f t="shared" si="24"/>
        <v>119.28700000000001</v>
      </c>
    </row>
    <row r="85" spans="1:11" x14ac:dyDescent="0.25">
      <c r="A85" s="16" t="s">
        <v>360</v>
      </c>
      <c r="B85" s="180" t="s">
        <v>437</v>
      </c>
      <c r="C85" s="181">
        <v>200.91361000000001</v>
      </c>
      <c r="D85" s="110">
        <f t="shared" si="23"/>
        <v>-47.955179999999999</v>
      </c>
      <c r="E85" s="109"/>
      <c r="F85" s="109">
        <v>47.955179999999999</v>
      </c>
      <c r="G85" s="178">
        <f t="shared" si="24"/>
        <v>152.95843000000002</v>
      </c>
    </row>
    <row r="86" spans="1:11" ht="27.6" x14ac:dyDescent="0.25">
      <c r="A86" s="16" t="s">
        <v>193</v>
      </c>
      <c r="B86" s="180" t="s">
        <v>356</v>
      </c>
      <c r="C86" s="181">
        <v>102.044</v>
      </c>
      <c r="D86" s="110">
        <f t="shared" si="23"/>
        <v>-34.808</v>
      </c>
      <c r="E86" s="109"/>
      <c r="F86" s="109">
        <v>34.808</v>
      </c>
      <c r="G86" s="178">
        <f t="shared" si="24"/>
        <v>67.23599999999999</v>
      </c>
    </row>
    <row r="87" spans="1:11" x14ac:dyDescent="0.25">
      <c r="A87" s="16" t="s">
        <v>196</v>
      </c>
      <c r="B87" s="180" t="s">
        <v>285</v>
      </c>
      <c r="C87" s="181">
        <v>204</v>
      </c>
      <c r="D87" s="110">
        <f t="shared" si="23"/>
        <v>0</v>
      </c>
      <c r="E87" s="109"/>
      <c r="F87" s="109"/>
      <c r="G87" s="178">
        <f t="shared" si="24"/>
        <v>204</v>
      </c>
    </row>
    <row r="88" spans="1:11" ht="27.6" x14ac:dyDescent="0.25">
      <c r="A88" s="16" t="s">
        <v>197</v>
      </c>
      <c r="B88" s="76" t="s">
        <v>357</v>
      </c>
      <c r="C88" s="181">
        <v>127.21299999999999</v>
      </c>
      <c r="D88" s="110">
        <f t="shared" si="23"/>
        <v>0</v>
      </c>
      <c r="E88" s="109"/>
      <c r="F88" s="109"/>
      <c r="G88" s="178">
        <f t="shared" si="24"/>
        <v>127.21299999999999</v>
      </c>
    </row>
    <row r="89" spans="1:11" x14ac:dyDescent="0.25">
      <c r="A89" s="16" t="s">
        <v>326</v>
      </c>
      <c r="B89" s="180" t="s">
        <v>322</v>
      </c>
      <c r="C89" s="181">
        <v>27</v>
      </c>
      <c r="D89" s="110">
        <f t="shared" si="23"/>
        <v>0.7</v>
      </c>
      <c r="E89" s="109">
        <v>0.7</v>
      </c>
      <c r="F89" s="109"/>
      <c r="G89" s="178">
        <f t="shared" si="24"/>
        <v>27.7</v>
      </c>
    </row>
    <row r="90" spans="1:11" x14ac:dyDescent="0.25">
      <c r="A90" s="16" t="s">
        <v>417</v>
      </c>
      <c r="B90" s="180" t="s">
        <v>451</v>
      </c>
      <c r="C90" s="181">
        <v>68</v>
      </c>
      <c r="D90" s="110">
        <f t="shared" si="23"/>
        <v>0</v>
      </c>
      <c r="E90" s="109"/>
      <c r="F90" s="109"/>
      <c r="G90" s="178">
        <f t="shared" si="24"/>
        <v>68</v>
      </c>
    </row>
    <row r="91" spans="1:11" x14ac:dyDescent="0.25">
      <c r="A91" s="16" t="s">
        <v>379</v>
      </c>
      <c r="B91" s="180" t="s">
        <v>290</v>
      </c>
      <c r="C91" s="181">
        <v>26.855</v>
      </c>
      <c r="D91" s="110"/>
      <c r="E91" s="109"/>
      <c r="F91" s="109"/>
      <c r="G91" s="178">
        <f t="shared" si="24"/>
        <v>26.855</v>
      </c>
    </row>
    <row r="92" spans="1:11" ht="15" hidden="1" customHeight="1" x14ac:dyDescent="0.25">
      <c r="A92" s="16"/>
      <c r="B92" s="167" t="s">
        <v>312</v>
      </c>
      <c r="C92" s="181"/>
      <c r="D92" s="110">
        <f t="shared" si="23"/>
        <v>0</v>
      </c>
      <c r="E92" s="109"/>
      <c r="F92" s="109"/>
      <c r="G92" s="178">
        <f t="shared" si="24"/>
        <v>0</v>
      </c>
    </row>
    <row r="93" spans="1:11" ht="30" hidden="1" customHeight="1" x14ac:dyDescent="0.25">
      <c r="A93" s="16"/>
      <c r="B93" s="167" t="s">
        <v>315</v>
      </c>
      <c r="C93" s="181"/>
      <c r="D93" s="110">
        <f t="shared" si="23"/>
        <v>0</v>
      </c>
      <c r="E93" s="109"/>
      <c r="F93" s="109"/>
      <c r="G93" s="178">
        <f t="shared" si="24"/>
        <v>0</v>
      </c>
    </row>
    <row r="94" spans="1:11" s="45" customFormat="1" ht="45" hidden="1" customHeight="1" x14ac:dyDescent="0.25">
      <c r="A94" s="171"/>
      <c r="B94" s="167" t="s">
        <v>342</v>
      </c>
      <c r="C94" s="168"/>
      <c r="D94" s="169">
        <f t="shared" si="23"/>
        <v>0</v>
      </c>
      <c r="E94" s="115"/>
      <c r="F94" s="115"/>
      <c r="G94" s="170">
        <f t="shared" si="24"/>
        <v>0</v>
      </c>
      <c r="K94" s="13"/>
    </row>
    <row r="95" spans="1:11" ht="41.4" x14ac:dyDescent="0.25">
      <c r="A95" s="157" t="s">
        <v>418</v>
      </c>
      <c r="B95" s="180" t="s">
        <v>303</v>
      </c>
      <c r="C95" s="181">
        <v>12.923</v>
      </c>
      <c r="D95" s="110">
        <f t="shared" si="23"/>
        <v>0</v>
      </c>
      <c r="E95" s="109"/>
      <c r="F95" s="109"/>
      <c r="G95" s="178">
        <f t="shared" si="24"/>
        <v>12.923</v>
      </c>
    </row>
    <row r="96" spans="1:11" ht="27.6" x14ac:dyDescent="0.25">
      <c r="A96" s="157" t="s">
        <v>419</v>
      </c>
      <c r="B96" s="20" t="s">
        <v>128</v>
      </c>
      <c r="C96" s="181">
        <v>2920.5</v>
      </c>
      <c r="D96" s="110">
        <f t="shared" si="23"/>
        <v>0</v>
      </c>
      <c r="E96" s="109"/>
      <c r="F96" s="109"/>
      <c r="G96" s="178">
        <f t="shared" si="24"/>
        <v>2920.5</v>
      </c>
    </row>
    <row r="97" spans="1:11" x14ac:dyDescent="0.25">
      <c r="A97" s="157" t="s">
        <v>424</v>
      </c>
      <c r="B97" s="198" t="s">
        <v>328</v>
      </c>
      <c r="C97" s="199">
        <v>3.6</v>
      </c>
      <c r="D97" s="110">
        <f t="shared" si="23"/>
        <v>0</v>
      </c>
      <c r="E97" s="109"/>
      <c r="F97" s="109"/>
      <c r="G97" s="178">
        <f t="shared" si="24"/>
        <v>3.6</v>
      </c>
    </row>
    <row r="98" spans="1:11" x14ac:dyDescent="0.25">
      <c r="A98" s="157" t="s">
        <v>425</v>
      </c>
      <c r="B98" s="198" t="s">
        <v>406</v>
      </c>
      <c r="C98" s="199">
        <v>74.3</v>
      </c>
      <c r="D98" s="110">
        <f t="shared" si="23"/>
        <v>-29.9</v>
      </c>
      <c r="E98" s="109"/>
      <c r="F98" s="109">
        <v>29.9</v>
      </c>
      <c r="G98" s="178">
        <f t="shared" si="24"/>
        <v>44.4</v>
      </c>
    </row>
    <row r="99" spans="1:11" s="277" customFormat="1" ht="41.4" x14ac:dyDescent="0.25">
      <c r="A99" s="157" t="s">
        <v>439</v>
      </c>
      <c r="B99" s="274" t="s">
        <v>440</v>
      </c>
      <c r="C99" s="275">
        <v>1.621</v>
      </c>
      <c r="D99" s="284">
        <f t="shared" si="23"/>
        <v>5.61</v>
      </c>
      <c r="E99" s="285">
        <v>5.61</v>
      </c>
      <c r="F99" s="285"/>
      <c r="G99" s="276">
        <f t="shared" si="24"/>
        <v>7.2309999999999999</v>
      </c>
      <c r="K99" s="13"/>
    </row>
    <row r="100" spans="1:11" ht="45" customHeight="1" x14ac:dyDescent="0.25">
      <c r="A100" s="16" t="s">
        <v>447</v>
      </c>
      <c r="B100" s="20" t="s">
        <v>343</v>
      </c>
      <c r="C100" s="181">
        <v>0.42199999999999999</v>
      </c>
      <c r="D100" s="110">
        <f t="shared" si="23"/>
        <v>1.1619999999999999</v>
      </c>
      <c r="E100" s="109">
        <f>0.634+0.528</f>
        <v>1.1619999999999999</v>
      </c>
      <c r="F100" s="109"/>
      <c r="G100" s="178">
        <f t="shared" si="24"/>
        <v>1.5839999999999999</v>
      </c>
    </row>
    <row r="101" spans="1:11" ht="55.2" x14ac:dyDescent="0.25">
      <c r="A101" s="16" t="s">
        <v>448</v>
      </c>
      <c r="B101" s="200" t="s">
        <v>443</v>
      </c>
      <c r="C101" s="181">
        <v>8.6869999999999994</v>
      </c>
      <c r="D101" s="110">
        <f t="shared" si="23"/>
        <v>24.302</v>
      </c>
      <c r="E101" s="109">
        <v>24.302</v>
      </c>
      <c r="F101" s="109"/>
      <c r="G101" s="178">
        <f t="shared" si="24"/>
        <v>32.988999999999997</v>
      </c>
    </row>
    <row r="102" spans="1:11" ht="45" customHeight="1" x14ac:dyDescent="0.25">
      <c r="A102" s="16" t="s">
        <v>449</v>
      </c>
      <c r="B102" s="20" t="s">
        <v>445</v>
      </c>
      <c r="C102" s="181">
        <v>1.8999699999999999</v>
      </c>
      <c r="D102" s="110">
        <f t="shared" si="23"/>
        <v>3.40157</v>
      </c>
      <c r="E102" s="109">
        <f>1.93281+1.46876</f>
        <v>3.40157</v>
      </c>
      <c r="F102" s="109"/>
      <c r="G102" s="178">
        <f t="shared" si="24"/>
        <v>5.3015400000000001</v>
      </c>
    </row>
    <row r="103" spans="1:11" x14ac:dyDescent="0.25">
      <c r="A103" s="16" t="s">
        <v>452</v>
      </c>
      <c r="B103" s="20" t="s">
        <v>407</v>
      </c>
      <c r="C103" s="199">
        <v>24.419</v>
      </c>
      <c r="D103" s="110">
        <f t="shared" si="23"/>
        <v>0</v>
      </c>
      <c r="E103" s="109"/>
      <c r="F103" s="109"/>
      <c r="G103" s="178">
        <f t="shared" si="24"/>
        <v>24.419</v>
      </c>
    </row>
    <row r="104" spans="1:11" s="45" customFormat="1" ht="30" hidden="1" customHeight="1" x14ac:dyDescent="0.25">
      <c r="A104" s="166"/>
      <c r="B104" s="172" t="s">
        <v>333</v>
      </c>
      <c r="C104" s="278"/>
      <c r="D104" s="169">
        <f t="shared" si="23"/>
        <v>0</v>
      </c>
      <c r="E104" s="115"/>
      <c r="F104" s="115"/>
      <c r="G104" s="170">
        <f t="shared" si="24"/>
        <v>0</v>
      </c>
      <c r="K104" s="13"/>
    </row>
    <row r="105" spans="1:11" ht="41.4" x14ac:dyDescent="0.25">
      <c r="A105" s="16" t="s">
        <v>453</v>
      </c>
      <c r="B105" s="200" t="s">
        <v>334</v>
      </c>
      <c r="C105" s="199">
        <v>46.6</v>
      </c>
      <c r="D105" s="110">
        <f t="shared" si="23"/>
        <v>7</v>
      </c>
      <c r="E105" s="109">
        <v>7</v>
      </c>
      <c r="F105" s="109"/>
      <c r="G105" s="178">
        <f t="shared" si="24"/>
        <v>53.6</v>
      </c>
    </row>
    <row r="106" spans="1:11" s="45" customFormat="1" ht="15" hidden="1" customHeight="1" x14ac:dyDescent="0.25">
      <c r="A106" s="166"/>
      <c r="B106" s="172" t="s">
        <v>340</v>
      </c>
      <c r="C106" s="168"/>
      <c r="D106" s="169">
        <f t="shared" si="23"/>
        <v>0</v>
      </c>
      <c r="E106" s="115"/>
      <c r="F106" s="115"/>
      <c r="G106" s="170">
        <f t="shared" si="24"/>
        <v>0</v>
      </c>
      <c r="K106" s="13"/>
    </row>
    <row r="107" spans="1:11" x14ac:dyDescent="0.25">
      <c r="A107" s="16" t="s">
        <v>175</v>
      </c>
      <c r="B107" s="17" t="s">
        <v>426</v>
      </c>
      <c r="C107" s="77">
        <f>C110+C109+C108</f>
        <v>4026.8999999999996</v>
      </c>
      <c r="D107" s="110">
        <f>D110+D109+D108</f>
        <v>118.95048</v>
      </c>
      <c r="E107" s="156">
        <f>E110+E109+E108</f>
        <v>118.95048</v>
      </c>
      <c r="F107" s="156">
        <f>F110+F109+F108</f>
        <v>0</v>
      </c>
      <c r="G107" s="90">
        <f>G110+G109+G108</f>
        <v>4145.8504799999992</v>
      </c>
    </row>
    <row r="108" spans="1:11" ht="30" customHeight="1" x14ac:dyDescent="0.25">
      <c r="A108" s="16" t="s">
        <v>183</v>
      </c>
      <c r="B108" s="20" t="s">
        <v>152</v>
      </c>
      <c r="C108" s="181"/>
      <c r="D108" s="110">
        <f t="shared" si="23"/>
        <v>58.750480000000003</v>
      </c>
      <c r="E108" s="109">
        <v>58.750480000000003</v>
      </c>
      <c r="F108" s="109"/>
      <c r="G108" s="178">
        <f t="shared" si="24"/>
        <v>58.750480000000003</v>
      </c>
    </row>
    <row r="109" spans="1:11" x14ac:dyDescent="0.25">
      <c r="A109" s="16" t="s">
        <v>361</v>
      </c>
      <c r="B109" s="20" t="s">
        <v>139</v>
      </c>
      <c r="C109" s="181">
        <v>3865.95</v>
      </c>
      <c r="D109" s="110">
        <f t="shared" si="23"/>
        <v>51.2</v>
      </c>
      <c r="E109" s="109">
        <v>51.2</v>
      </c>
      <c r="F109" s="109"/>
      <c r="G109" s="178">
        <f t="shared" si="24"/>
        <v>3917.1499999999996</v>
      </c>
    </row>
    <row r="110" spans="1:11" ht="27.6" x14ac:dyDescent="0.25">
      <c r="A110" s="16" t="s">
        <v>466</v>
      </c>
      <c r="B110" s="20" t="s">
        <v>279</v>
      </c>
      <c r="C110" s="181">
        <v>160.94999999999999</v>
      </c>
      <c r="D110" s="110">
        <f t="shared" si="23"/>
        <v>9</v>
      </c>
      <c r="E110" s="109">
        <v>9</v>
      </c>
      <c r="F110" s="109"/>
      <c r="G110" s="178">
        <f>C110+D110</f>
        <v>169.95</v>
      </c>
    </row>
    <row r="111" spans="1:11" x14ac:dyDescent="0.25">
      <c r="A111" s="16" t="s">
        <v>8</v>
      </c>
      <c r="B111" s="17" t="s">
        <v>112</v>
      </c>
      <c r="C111" s="77">
        <f>C15+C25+C43+C50</f>
        <v>90042.522400000002</v>
      </c>
      <c r="D111" s="110">
        <f>D15+D25+D43+D50</f>
        <v>2018.69217</v>
      </c>
      <c r="E111" s="156">
        <f>E15+E25+E43+E50</f>
        <v>2180.15535</v>
      </c>
      <c r="F111" s="156">
        <f>F15+F25+F43+F50</f>
        <v>161.46318000000002</v>
      </c>
      <c r="G111" s="90">
        <f>G15+G25+G43+G50</f>
        <v>92061.214570000011</v>
      </c>
    </row>
    <row r="112" spans="1:11" ht="15.75" customHeight="1" x14ac:dyDescent="0.25">
      <c r="A112" s="16" t="s">
        <v>9</v>
      </c>
      <c r="B112" s="18" t="s">
        <v>349</v>
      </c>
      <c r="C112" s="181">
        <f>C113+C114</f>
        <v>4011.7223100000001</v>
      </c>
      <c r="D112" s="110">
        <f t="shared" ref="D112:F112" si="25">D113+D114</f>
        <v>0</v>
      </c>
      <c r="E112" s="109"/>
      <c r="F112" s="109">
        <f t="shared" si="25"/>
        <v>0</v>
      </c>
      <c r="G112" s="178">
        <f>G113+G114</f>
        <v>4011.7223100000001</v>
      </c>
    </row>
    <row r="113" spans="1:7" ht="15.75" customHeight="1" x14ac:dyDescent="0.25">
      <c r="A113" s="21" t="s">
        <v>350</v>
      </c>
      <c r="B113" s="201" t="s">
        <v>358</v>
      </c>
      <c r="C113" s="181">
        <v>1816.5380700000001</v>
      </c>
      <c r="D113" s="110">
        <f t="shared" ref="D113:D114" si="26">E113-F113</f>
        <v>0</v>
      </c>
      <c r="E113" s="109"/>
      <c r="F113" s="109"/>
      <c r="G113" s="190">
        <f>C113+D113</f>
        <v>1816.5380700000001</v>
      </c>
    </row>
    <row r="114" spans="1:7" ht="15.75" customHeight="1" x14ac:dyDescent="0.25">
      <c r="A114" s="21" t="s">
        <v>351</v>
      </c>
      <c r="B114" s="201" t="s">
        <v>359</v>
      </c>
      <c r="C114" s="181">
        <v>2195.18424</v>
      </c>
      <c r="D114" s="110">
        <f t="shared" si="26"/>
        <v>0</v>
      </c>
      <c r="E114" s="109"/>
      <c r="F114" s="109"/>
      <c r="G114" s="190">
        <f>C114+D114</f>
        <v>2195.18424</v>
      </c>
    </row>
    <row r="116" spans="1:7" x14ac:dyDescent="0.25">
      <c r="C116" s="73" t="s">
        <v>282</v>
      </c>
    </row>
    <row r="117" spans="1:7" x14ac:dyDescent="0.25">
      <c r="B117" s="202"/>
      <c r="C117" s="73">
        <f>'[1]3 priedas_asignavimai'!U306</f>
        <v>99418.347880000001</v>
      </c>
      <c r="D117" s="73" t="s">
        <v>467</v>
      </c>
      <c r="F117" s="360"/>
    </row>
    <row r="118" spans="1:7" x14ac:dyDescent="0.25">
      <c r="B118" s="202"/>
      <c r="C118" s="73">
        <f>C117-C120</f>
        <v>0</v>
      </c>
      <c r="F118" s="360"/>
    </row>
    <row r="119" spans="1:7" x14ac:dyDescent="0.25">
      <c r="C119" s="73" t="s">
        <v>281</v>
      </c>
    </row>
    <row r="120" spans="1:7" x14ac:dyDescent="0.25">
      <c r="C120" s="73">
        <f>G111+G112+'[1]3 priedas_asignavimai'!AB306</f>
        <v>99418.347880000016</v>
      </c>
    </row>
    <row r="121" spans="1:7" x14ac:dyDescent="0.25">
      <c r="C121" s="73">
        <f>C120-'[1]3 priedas_asignavimai'!U306</f>
        <v>0</v>
      </c>
    </row>
    <row r="123" spans="1:7" x14ac:dyDescent="0.25">
      <c r="C123" s="73" t="s">
        <v>410</v>
      </c>
    </row>
    <row r="124" spans="1:7" x14ac:dyDescent="0.25">
      <c r="C124" s="73">
        <f>G17+G19+G23+G26+G31+G39+G41+G43+G108</f>
        <v>54768.384600000012</v>
      </c>
      <c r="D124" s="361" t="s">
        <v>458</v>
      </c>
      <c r="E124" s="362" t="s">
        <v>459</v>
      </c>
    </row>
    <row r="125" spans="1:7" x14ac:dyDescent="0.25">
      <c r="C125" s="164">
        <f>C124*0.25/100</f>
        <v>136.92096150000003</v>
      </c>
      <c r="D125" s="361">
        <v>129.5</v>
      </c>
      <c r="E125" s="362">
        <f>C125-D125</f>
        <v>7.4209615000000326</v>
      </c>
    </row>
  </sheetData>
  <sheetProtection formatCells="0" formatColumns="0" formatRows="0" insertColumns="0" insertRows="0" insertHyperlinks="0" deleteColumns="0" deleteRows="0" sort="0" autoFilter="0" pivotTables="0"/>
  <mergeCells count="17">
    <mergeCell ref="A7:G7"/>
    <mergeCell ref="A10:G10"/>
    <mergeCell ref="A11:G11"/>
    <mergeCell ref="A12:A14"/>
    <mergeCell ref="B12:B14"/>
    <mergeCell ref="C12:C14"/>
    <mergeCell ref="D12:F12"/>
    <mergeCell ref="G12:G14"/>
    <mergeCell ref="D13:D14"/>
    <mergeCell ref="E13:F13"/>
    <mergeCell ref="A8:G8"/>
    <mergeCell ref="A6:G6"/>
    <mergeCell ref="A2:G2"/>
    <mergeCell ref="A1:G1"/>
    <mergeCell ref="A3:G3"/>
    <mergeCell ref="A4:G4"/>
    <mergeCell ref="A5:G5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">
    <pageSetUpPr fitToPage="1"/>
  </sheetPr>
  <dimension ref="A1:U128"/>
  <sheetViews>
    <sheetView showZeros="0" zoomScaleNormal="100" workbookViewId="0">
      <pane xSplit="12" ySplit="12" topLeftCell="M109" activePane="bottomRight" state="frozen"/>
      <selection activeCell="J118" sqref="J118"/>
      <selection pane="topRight" activeCell="J118" sqref="J118"/>
      <selection pane="bottomLeft" activeCell="J118" sqref="J118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0.109375" style="1" customWidth="1"/>
    <col min="3" max="3" width="12.44140625" style="1" hidden="1" customWidth="1"/>
    <col min="4" max="5" width="11.33203125" style="1" hidden="1" customWidth="1"/>
    <col min="6" max="6" width="13" style="1" hidden="1" customWidth="1"/>
    <col min="7" max="12" width="11.33203125" style="1" hidden="1" customWidth="1"/>
    <col min="13" max="17" width="11.88671875" style="1" customWidth="1"/>
    <col min="18" max="18" width="9.109375" style="1" customWidth="1"/>
    <col min="19" max="21" width="9.109375" style="1" hidden="1" customWidth="1"/>
    <col min="22" max="22" width="9.109375" style="1" customWidth="1"/>
    <col min="23" max="16384" width="9.109375" style="1"/>
  </cols>
  <sheetData>
    <row r="1" spans="1:20" x14ac:dyDescent="0.25">
      <c r="A1" s="320" t="s">
        <v>382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</row>
    <row r="2" spans="1:20" x14ac:dyDescent="0.25">
      <c r="A2" s="320" t="s">
        <v>413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</row>
    <row r="3" spans="1:20" x14ac:dyDescent="0.25">
      <c r="A3" s="320" t="s">
        <v>435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</row>
    <row r="4" spans="1:20" x14ac:dyDescent="0.25">
      <c r="A4" s="320" t="s">
        <v>125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</row>
    <row r="5" spans="1:20" x14ac:dyDescent="0.25">
      <c r="A5" s="320" t="s">
        <v>455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</row>
    <row r="6" spans="1:20" x14ac:dyDescent="0.25">
      <c r="A6" s="320" t="s">
        <v>462</v>
      </c>
      <c r="B6" s="320"/>
      <c r="C6" s="320"/>
      <c r="D6" s="320"/>
      <c r="E6" s="320"/>
      <c r="F6" s="320"/>
      <c r="G6" s="320"/>
      <c r="H6" s="320"/>
      <c r="I6" s="320"/>
      <c r="J6" s="320"/>
      <c r="K6" s="320"/>
      <c r="L6" s="320"/>
      <c r="M6" s="320"/>
      <c r="N6" s="320"/>
      <c r="O6" s="320"/>
      <c r="P6" s="320"/>
      <c r="Q6" s="320"/>
    </row>
    <row r="7" spans="1:20" x14ac:dyDescent="0.25">
      <c r="A7" s="320" t="s">
        <v>468</v>
      </c>
      <c r="B7" s="320"/>
      <c r="C7" s="320"/>
      <c r="D7" s="320"/>
      <c r="E7" s="320"/>
      <c r="F7" s="320"/>
      <c r="G7" s="320"/>
      <c r="H7" s="320"/>
      <c r="I7" s="320"/>
      <c r="J7" s="320"/>
      <c r="K7" s="320"/>
      <c r="L7" s="320"/>
      <c r="M7" s="320"/>
      <c r="N7" s="320"/>
      <c r="O7" s="320"/>
      <c r="P7" s="320"/>
      <c r="Q7" s="320"/>
    </row>
    <row r="8" spans="1:20" x14ac:dyDescent="0.25">
      <c r="A8" s="320" t="s">
        <v>469</v>
      </c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320"/>
      <c r="Q8" s="320"/>
    </row>
    <row r="9" spans="1:20" s="13" customFormat="1" x14ac:dyDescent="0.25">
      <c r="A9" s="1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</row>
    <row r="10" spans="1:20" x14ac:dyDescent="0.25">
      <c r="A10" s="321" t="s">
        <v>414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</row>
    <row r="11" spans="1:20" x14ac:dyDescent="0.25">
      <c r="G11" s="2"/>
      <c r="H11" s="2"/>
      <c r="I11" s="2"/>
      <c r="J11" s="2"/>
      <c r="K11" s="2"/>
      <c r="L11" s="2"/>
      <c r="M11" s="2"/>
      <c r="N11" s="2"/>
      <c r="O11" s="2"/>
      <c r="P11" s="2"/>
      <c r="Q11" s="2" t="s">
        <v>136</v>
      </c>
    </row>
    <row r="12" spans="1:20" ht="15" customHeight="1" x14ac:dyDescent="0.25">
      <c r="A12" s="322" t="s">
        <v>1</v>
      </c>
      <c r="B12" s="301" t="s">
        <v>271</v>
      </c>
      <c r="C12" s="323" t="s">
        <v>126</v>
      </c>
      <c r="D12" s="313" t="s">
        <v>57</v>
      </c>
      <c r="E12" s="314"/>
      <c r="F12" s="314"/>
      <c r="G12" s="315"/>
      <c r="H12" s="305" t="s">
        <v>403</v>
      </c>
      <c r="I12" s="308" t="s">
        <v>57</v>
      </c>
      <c r="J12" s="309"/>
      <c r="K12" s="309"/>
      <c r="L12" s="309"/>
      <c r="M12" s="318" t="s">
        <v>0</v>
      </c>
      <c r="N12" s="310" t="s">
        <v>57</v>
      </c>
      <c r="O12" s="311"/>
      <c r="P12" s="311"/>
      <c r="Q12" s="312"/>
    </row>
    <row r="13" spans="1:20" ht="15" customHeight="1" x14ac:dyDescent="0.25">
      <c r="A13" s="322"/>
      <c r="B13" s="302"/>
      <c r="C13" s="324"/>
      <c r="D13" s="303" t="s">
        <v>142</v>
      </c>
      <c r="E13" s="303" t="s">
        <v>143</v>
      </c>
      <c r="F13" s="303" t="s">
        <v>58</v>
      </c>
      <c r="G13" s="303" t="s">
        <v>362</v>
      </c>
      <c r="H13" s="306"/>
      <c r="I13" s="316" t="s">
        <v>142</v>
      </c>
      <c r="J13" s="316" t="s">
        <v>143</v>
      </c>
      <c r="K13" s="316" t="s">
        <v>58</v>
      </c>
      <c r="L13" s="316" t="s">
        <v>362</v>
      </c>
      <c r="M13" s="319"/>
      <c r="N13" s="301" t="s">
        <v>142</v>
      </c>
      <c r="O13" s="301" t="s">
        <v>143</v>
      </c>
      <c r="P13" s="301" t="s">
        <v>58</v>
      </c>
      <c r="Q13" s="301" t="s">
        <v>430</v>
      </c>
    </row>
    <row r="14" spans="1:20" ht="63" customHeight="1" x14ac:dyDescent="0.25">
      <c r="A14" s="322"/>
      <c r="B14" s="302"/>
      <c r="C14" s="324"/>
      <c r="D14" s="304"/>
      <c r="E14" s="304"/>
      <c r="F14" s="304"/>
      <c r="G14" s="304"/>
      <c r="H14" s="307"/>
      <c r="I14" s="317"/>
      <c r="J14" s="317"/>
      <c r="K14" s="317"/>
      <c r="L14" s="317"/>
      <c r="M14" s="319"/>
      <c r="N14" s="302"/>
      <c r="O14" s="302"/>
      <c r="P14" s="302"/>
      <c r="Q14" s="302"/>
      <c r="S14" s="36" t="s">
        <v>273</v>
      </c>
      <c r="T14" s="1" t="s">
        <v>300</v>
      </c>
    </row>
    <row r="15" spans="1:20" ht="15" customHeight="1" x14ac:dyDescent="0.25">
      <c r="A15" s="12" t="s">
        <v>5</v>
      </c>
      <c r="B15" s="25" t="s">
        <v>204</v>
      </c>
      <c r="C15" s="59">
        <f t="shared" ref="C15:C78" si="0">D15+E15+F15+G15</f>
        <v>334.7</v>
      </c>
      <c r="D15" s="59">
        <f>D16+D17+D18</f>
        <v>284.7</v>
      </c>
      <c r="E15" s="59">
        <f t="shared" ref="E15:G15" si="1">E16+E17+E18</f>
        <v>0</v>
      </c>
      <c r="F15" s="59"/>
      <c r="G15" s="59">
        <f t="shared" si="1"/>
        <v>50</v>
      </c>
      <c r="H15" s="57">
        <f t="shared" ref="H15:H79" si="2">I15+J15+K15+L15</f>
        <v>0</v>
      </c>
      <c r="I15" s="57">
        <f>I16+I17+I18</f>
        <v>0</v>
      </c>
      <c r="J15" s="57">
        <f t="shared" ref="J15" si="3">J16+J17+J18</f>
        <v>0</v>
      </c>
      <c r="K15" s="57"/>
      <c r="L15" s="57">
        <f t="shared" ref="L15" si="4">L16+L17+L18</f>
        <v>0</v>
      </c>
      <c r="M15" s="65">
        <f t="shared" ref="M15:M78" si="5">N15+O15+P15+Q15</f>
        <v>334.7</v>
      </c>
      <c r="N15" s="65">
        <f>N16+N17+N18</f>
        <v>284.7</v>
      </c>
      <c r="O15" s="65">
        <f t="shared" ref="O15:Q15" si="6">O16+O17+O18</f>
        <v>0</v>
      </c>
      <c r="P15" s="65">
        <f t="shared" si="6"/>
        <v>0</v>
      </c>
      <c r="Q15" s="65">
        <f t="shared" si="6"/>
        <v>50</v>
      </c>
      <c r="S15" s="37"/>
    </row>
    <row r="16" spans="1:20" x14ac:dyDescent="0.25">
      <c r="A16" s="12"/>
      <c r="B16" s="8" t="s">
        <v>384</v>
      </c>
      <c r="C16" s="58">
        <f t="shared" si="0"/>
        <v>21.2</v>
      </c>
      <c r="D16" s="80">
        <v>21.2</v>
      </c>
      <c r="E16" s="80"/>
      <c r="F16" s="80"/>
      <c r="G16" s="80"/>
      <c r="H16" s="57">
        <f t="shared" si="2"/>
        <v>0</v>
      </c>
      <c r="I16" s="83"/>
      <c r="J16" s="83"/>
      <c r="K16" s="83"/>
      <c r="L16" s="83"/>
      <c r="M16" s="64">
        <f t="shared" si="5"/>
        <v>21.2</v>
      </c>
      <c r="N16" s="64">
        <f>D16+I16</f>
        <v>21.2</v>
      </c>
      <c r="O16" s="64">
        <f t="shared" ref="O16:Q18" si="7">E16+J16</f>
        <v>0</v>
      </c>
      <c r="P16" s="64">
        <f t="shared" si="7"/>
        <v>0</v>
      </c>
      <c r="Q16" s="64">
        <f t="shared" si="7"/>
        <v>0</v>
      </c>
      <c r="S16" s="37">
        <f>M16-'[1]3 priedas_asignavimai'!AA17</f>
        <v>0</v>
      </c>
    </row>
    <row r="17" spans="1:21" x14ac:dyDescent="0.25">
      <c r="A17" s="12"/>
      <c r="B17" s="8" t="s">
        <v>385</v>
      </c>
      <c r="C17" s="58">
        <f t="shared" si="0"/>
        <v>230</v>
      </c>
      <c r="D17" s="80">
        <v>180</v>
      </c>
      <c r="E17" s="80"/>
      <c r="F17" s="80"/>
      <c r="G17" s="80">
        <v>50</v>
      </c>
      <c r="H17" s="57">
        <f t="shared" si="2"/>
        <v>0</v>
      </c>
      <c r="I17" s="83"/>
      <c r="J17" s="83"/>
      <c r="K17" s="83"/>
      <c r="L17" s="83"/>
      <c r="M17" s="64">
        <f t="shared" si="5"/>
        <v>230</v>
      </c>
      <c r="N17" s="64">
        <f>D17+I17</f>
        <v>180</v>
      </c>
      <c r="O17" s="64">
        <f t="shared" si="7"/>
        <v>0</v>
      </c>
      <c r="P17" s="64">
        <f t="shared" si="7"/>
        <v>0</v>
      </c>
      <c r="Q17" s="64">
        <f t="shared" si="7"/>
        <v>50</v>
      </c>
      <c r="S17" s="271">
        <f>M17-'[1]3 priedas_asignavimai'!AA46</f>
        <v>-329.45799999999997</v>
      </c>
      <c r="T17" s="1">
        <f>S17+S18</f>
        <v>-382.29999999999995</v>
      </c>
      <c r="U17" s="1">
        <f>'[1]1 priedas_pajamos'!G24+'[1]1 priedas_pajamos'!G28+'[1]1 priedas_pajamos'!G29+'[1]1 priedas_pajamos'!G42</f>
        <v>382.3</v>
      </c>
    </row>
    <row r="18" spans="1:21" x14ac:dyDescent="0.25">
      <c r="A18" s="12"/>
      <c r="B18" s="8" t="s">
        <v>386</v>
      </c>
      <c r="C18" s="58">
        <f t="shared" si="0"/>
        <v>83.5</v>
      </c>
      <c r="D18" s="80">
        <v>83.5</v>
      </c>
      <c r="E18" s="80"/>
      <c r="F18" s="80"/>
      <c r="G18" s="80"/>
      <c r="H18" s="57">
        <f t="shared" si="2"/>
        <v>0</v>
      </c>
      <c r="I18" s="83"/>
      <c r="J18" s="83"/>
      <c r="K18" s="83"/>
      <c r="L18" s="83"/>
      <c r="M18" s="64">
        <f t="shared" si="5"/>
        <v>83.5</v>
      </c>
      <c r="N18" s="64">
        <f>D18+I18</f>
        <v>83.5</v>
      </c>
      <c r="O18" s="64">
        <f t="shared" si="7"/>
        <v>0</v>
      </c>
      <c r="P18" s="64">
        <f t="shared" si="7"/>
        <v>0</v>
      </c>
      <c r="Q18" s="64">
        <f t="shared" si="7"/>
        <v>0</v>
      </c>
      <c r="S18" s="271">
        <f>M18-'[1]3 priedas_asignavimai'!AA54</f>
        <v>-52.842000000000013</v>
      </c>
    </row>
    <row r="19" spans="1:21" x14ac:dyDescent="0.25">
      <c r="A19" s="11" t="s">
        <v>56</v>
      </c>
      <c r="B19" s="25" t="s">
        <v>218</v>
      </c>
      <c r="C19" s="59">
        <f t="shared" si="0"/>
        <v>5.0999999999999996</v>
      </c>
      <c r="D19" s="59">
        <f>D20+D21</f>
        <v>5.0999999999999996</v>
      </c>
      <c r="E19" s="59">
        <f t="shared" ref="E19:G19" si="8">E20+E21</f>
        <v>0</v>
      </c>
      <c r="F19" s="59"/>
      <c r="G19" s="59">
        <f t="shared" si="8"/>
        <v>0</v>
      </c>
      <c r="H19" s="57">
        <f t="shared" si="2"/>
        <v>0</v>
      </c>
      <c r="I19" s="57">
        <f>I20+I21</f>
        <v>0</v>
      </c>
      <c r="J19" s="57">
        <f t="shared" ref="J19" si="9">J20+J21</f>
        <v>0</v>
      </c>
      <c r="K19" s="57"/>
      <c r="L19" s="57">
        <f t="shared" ref="L19" si="10">L20+L21</f>
        <v>0</v>
      </c>
      <c r="M19" s="65">
        <f t="shared" si="5"/>
        <v>5.0999999999999996</v>
      </c>
      <c r="N19" s="65">
        <f>N20+N21</f>
        <v>5.0999999999999996</v>
      </c>
      <c r="O19" s="65">
        <f t="shared" ref="O19:Q19" si="11">O20+O21</f>
        <v>0</v>
      </c>
      <c r="P19" s="65">
        <f t="shared" si="11"/>
        <v>0</v>
      </c>
      <c r="Q19" s="65">
        <f t="shared" si="11"/>
        <v>0</v>
      </c>
      <c r="S19" s="37">
        <f>M19-'[1]3 priedas_asignavimai'!AA97</f>
        <v>0</v>
      </c>
    </row>
    <row r="20" spans="1:21" x14ac:dyDescent="0.25">
      <c r="A20" s="12"/>
      <c r="B20" s="8" t="s">
        <v>384</v>
      </c>
      <c r="C20" s="58">
        <f t="shared" si="0"/>
        <v>1</v>
      </c>
      <c r="D20" s="80">
        <v>1</v>
      </c>
      <c r="E20" s="289"/>
      <c r="F20" s="289"/>
      <c r="G20" s="289"/>
      <c r="H20" s="57">
        <f t="shared" si="2"/>
        <v>0</v>
      </c>
      <c r="I20" s="83"/>
      <c r="J20" s="83"/>
      <c r="K20" s="83"/>
      <c r="L20" s="83"/>
      <c r="M20" s="64">
        <f t="shared" si="5"/>
        <v>1</v>
      </c>
      <c r="N20" s="64">
        <f>D20+I20</f>
        <v>1</v>
      </c>
      <c r="O20" s="64">
        <f t="shared" ref="O20:Q21" si="12">E20+J20</f>
        <v>0</v>
      </c>
      <c r="P20" s="64">
        <f t="shared" si="12"/>
        <v>0</v>
      </c>
      <c r="Q20" s="64">
        <f t="shared" si="12"/>
        <v>0</v>
      </c>
      <c r="S20" s="37">
        <f>M20-'[1]3 priedas_asignavimai'!AA98</f>
        <v>0</v>
      </c>
    </row>
    <row r="21" spans="1:21" x14ac:dyDescent="0.25">
      <c r="A21" s="12"/>
      <c r="B21" s="4" t="s">
        <v>385</v>
      </c>
      <c r="C21" s="58">
        <f t="shared" si="0"/>
        <v>4.0999999999999996</v>
      </c>
      <c r="D21" s="80">
        <v>4.0999999999999996</v>
      </c>
      <c r="E21" s="80"/>
      <c r="F21" s="80"/>
      <c r="G21" s="80"/>
      <c r="H21" s="57">
        <f t="shared" si="2"/>
        <v>0</v>
      </c>
      <c r="I21" s="83"/>
      <c r="J21" s="83"/>
      <c r="K21" s="83"/>
      <c r="L21" s="83"/>
      <c r="M21" s="64">
        <f t="shared" si="5"/>
        <v>4.0999999999999996</v>
      </c>
      <c r="N21" s="64">
        <f>D21+I21</f>
        <v>4.0999999999999996</v>
      </c>
      <c r="O21" s="64">
        <f t="shared" si="12"/>
        <v>0</v>
      </c>
      <c r="P21" s="64">
        <f t="shared" si="12"/>
        <v>0</v>
      </c>
      <c r="Q21" s="64">
        <f t="shared" si="12"/>
        <v>0</v>
      </c>
      <c r="S21" s="37">
        <f>M21-'[1]3 priedas_asignavimai'!AA100</f>
        <v>0</v>
      </c>
    </row>
    <row r="22" spans="1:21" x14ac:dyDescent="0.25">
      <c r="A22" s="3" t="s">
        <v>6</v>
      </c>
      <c r="B22" s="25" t="s">
        <v>219</v>
      </c>
      <c r="C22" s="59">
        <f t="shared" si="0"/>
        <v>31.7</v>
      </c>
      <c r="D22" s="59">
        <f>D23+D24</f>
        <v>31.5</v>
      </c>
      <c r="E22" s="59">
        <f t="shared" ref="E22:G22" si="13">E23+E24</f>
        <v>0.2</v>
      </c>
      <c r="F22" s="59"/>
      <c r="G22" s="59">
        <f t="shared" si="13"/>
        <v>0</v>
      </c>
      <c r="H22" s="57">
        <f t="shared" si="2"/>
        <v>0</v>
      </c>
      <c r="I22" s="57">
        <f>I23+I24</f>
        <v>0</v>
      </c>
      <c r="J22" s="57">
        <f t="shared" ref="J22" si="14">J23+J24</f>
        <v>0</v>
      </c>
      <c r="K22" s="57"/>
      <c r="L22" s="57">
        <f t="shared" ref="L22" si="15">L23+L24</f>
        <v>0</v>
      </c>
      <c r="M22" s="65">
        <f t="shared" si="5"/>
        <v>31.7</v>
      </c>
      <c r="N22" s="65">
        <f>N23+N24</f>
        <v>31.5</v>
      </c>
      <c r="O22" s="65">
        <f t="shared" ref="O22:Q22" si="16">O23+O24</f>
        <v>0.2</v>
      </c>
      <c r="P22" s="65">
        <f t="shared" si="16"/>
        <v>0</v>
      </c>
      <c r="Q22" s="65">
        <f t="shared" si="16"/>
        <v>0</v>
      </c>
      <c r="S22" s="37">
        <f>M22-'[1]3 priedas_asignavimai'!AA101</f>
        <v>0</v>
      </c>
    </row>
    <row r="23" spans="1:21" x14ac:dyDescent="0.25">
      <c r="A23" s="5"/>
      <c r="B23" s="8" t="s">
        <v>384</v>
      </c>
      <c r="C23" s="58">
        <f t="shared" si="0"/>
        <v>0.1</v>
      </c>
      <c r="D23" s="80">
        <v>0.1</v>
      </c>
      <c r="E23" s="80"/>
      <c r="F23" s="80"/>
      <c r="G23" s="80"/>
      <c r="H23" s="57">
        <f t="shared" si="2"/>
        <v>0</v>
      </c>
      <c r="I23" s="83"/>
      <c r="J23" s="83"/>
      <c r="K23" s="83"/>
      <c r="L23" s="83"/>
      <c r="M23" s="64">
        <f t="shared" si="5"/>
        <v>0.1</v>
      </c>
      <c r="N23" s="64">
        <f>D23+I23</f>
        <v>0.1</v>
      </c>
      <c r="O23" s="64">
        <f t="shared" ref="O23:Q24" si="17">E23+J23</f>
        <v>0</v>
      </c>
      <c r="P23" s="64">
        <f t="shared" si="17"/>
        <v>0</v>
      </c>
      <c r="Q23" s="64">
        <f t="shared" si="17"/>
        <v>0</v>
      </c>
      <c r="S23" s="37">
        <f>M23-'[1]3 priedas_asignavimai'!AA102</f>
        <v>0</v>
      </c>
    </row>
    <row r="24" spans="1:21" x14ac:dyDescent="0.25">
      <c r="A24" s="5"/>
      <c r="B24" s="8" t="s">
        <v>385</v>
      </c>
      <c r="C24" s="58">
        <f t="shared" si="0"/>
        <v>31.599999999999998</v>
      </c>
      <c r="D24" s="80">
        <v>31.4</v>
      </c>
      <c r="E24" s="80">
        <v>0.2</v>
      </c>
      <c r="F24" s="80"/>
      <c r="G24" s="80"/>
      <c r="H24" s="57">
        <f t="shared" si="2"/>
        <v>0</v>
      </c>
      <c r="I24" s="83"/>
      <c r="J24" s="83"/>
      <c r="K24" s="83"/>
      <c r="L24" s="83"/>
      <c r="M24" s="64">
        <f t="shared" si="5"/>
        <v>31.599999999999998</v>
      </c>
      <c r="N24" s="64">
        <f>D24+I24</f>
        <v>31.4</v>
      </c>
      <c r="O24" s="64">
        <f t="shared" si="17"/>
        <v>0.2</v>
      </c>
      <c r="P24" s="64">
        <f t="shared" si="17"/>
        <v>0</v>
      </c>
      <c r="Q24" s="64">
        <f t="shared" si="17"/>
        <v>0</v>
      </c>
      <c r="S24" s="37">
        <f>M24-'[1]3 priedas_asignavimai'!AA104</f>
        <v>0</v>
      </c>
    </row>
    <row r="25" spans="1:21" s="9" customFormat="1" x14ac:dyDescent="0.25">
      <c r="A25" s="3" t="s">
        <v>7</v>
      </c>
      <c r="B25" s="25" t="s">
        <v>220</v>
      </c>
      <c r="C25" s="59">
        <f t="shared" si="0"/>
        <v>19.3</v>
      </c>
      <c r="D25" s="59">
        <f>D26+D27</f>
        <v>19.2</v>
      </c>
      <c r="E25" s="59">
        <f t="shared" ref="E25:G25" si="18">E26+E27</f>
        <v>0.1</v>
      </c>
      <c r="F25" s="59"/>
      <c r="G25" s="59">
        <f t="shared" si="18"/>
        <v>0</v>
      </c>
      <c r="H25" s="57">
        <f t="shared" si="2"/>
        <v>0</v>
      </c>
      <c r="I25" s="57">
        <f>I26+I27</f>
        <v>0</v>
      </c>
      <c r="J25" s="57">
        <f t="shared" ref="J25" si="19">J26+J27</f>
        <v>0</v>
      </c>
      <c r="K25" s="57"/>
      <c r="L25" s="57">
        <f t="shared" ref="L25" si="20">L26+L27</f>
        <v>0</v>
      </c>
      <c r="M25" s="65">
        <f t="shared" si="5"/>
        <v>19.3</v>
      </c>
      <c r="N25" s="65">
        <f>N26+N27</f>
        <v>19.2</v>
      </c>
      <c r="O25" s="65">
        <f t="shared" ref="O25:Q25" si="21">O26+O27</f>
        <v>0.1</v>
      </c>
      <c r="P25" s="65">
        <f t="shared" si="21"/>
        <v>0</v>
      </c>
      <c r="Q25" s="65">
        <f t="shared" si="21"/>
        <v>0</v>
      </c>
      <c r="S25" s="37">
        <f>M25-'[1]3 priedas_asignavimai'!AA105</f>
        <v>0</v>
      </c>
    </row>
    <row r="26" spans="1:21" x14ac:dyDescent="0.25">
      <c r="A26" s="5"/>
      <c r="B26" s="8" t="s">
        <v>384</v>
      </c>
      <c r="C26" s="58">
        <f t="shared" si="0"/>
        <v>1.7</v>
      </c>
      <c r="D26" s="80">
        <v>1.7</v>
      </c>
      <c r="E26" s="80"/>
      <c r="F26" s="80"/>
      <c r="G26" s="80"/>
      <c r="H26" s="57">
        <f t="shared" si="2"/>
        <v>0</v>
      </c>
      <c r="I26" s="83"/>
      <c r="J26" s="83"/>
      <c r="K26" s="83"/>
      <c r="L26" s="83"/>
      <c r="M26" s="64">
        <f t="shared" si="5"/>
        <v>1.7</v>
      </c>
      <c r="N26" s="64">
        <f>D26+I26</f>
        <v>1.7</v>
      </c>
      <c r="O26" s="64">
        <f t="shared" ref="O26:Q27" si="22">E26+J26</f>
        <v>0</v>
      </c>
      <c r="P26" s="64">
        <f t="shared" si="22"/>
        <v>0</v>
      </c>
      <c r="Q26" s="64">
        <f t="shared" si="22"/>
        <v>0</v>
      </c>
      <c r="S26" s="37">
        <f>M26-'[1]3 priedas_asignavimai'!AA106</f>
        <v>0</v>
      </c>
    </row>
    <row r="27" spans="1:21" x14ac:dyDescent="0.25">
      <c r="A27" s="5"/>
      <c r="B27" s="8" t="s">
        <v>385</v>
      </c>
      <c r="C27" s="58">
        <f t="shared" si="0"/>
        <v>17.600000000000001</v>
      </c>
      <c r="D27" s="80">
        <v>17.5</v>
      </c>
      <c r="E27" s="80">
        <v>0.1</v>
      </c>
      <c r="F27" s="80"/>
      <c r="G27" s="80"/>
      <c r="H27" s="57">
        <f t="shared" si="2"/>
        <v>0</v>
      </c>
      <c r="I27" s="83"/>
      <c r="J27" s="83"/>
      <c r="K27" s="83"/>
      <c r="L27" s="83"/>
      <c r="M27" s="64">
        <f t="shared" si="5"/>
        <v>17.600000000000001</v>
      </c>
      <c r="N27" s="64">
        <f>D27+I27</f>
        <v>17.5</v>
      </c>
      <c r="O27" s="64">
        <f t="shared" si="22"/>
        <v>0.1</v>
      </c>
      <c r="P27" s="64">
        <f t="shared" si="22"/>
        <v>0</v>
      </c>
      <c r="Q27" s="64">
        <f t="shared" si="22"/>
        <v>0</v>
      </c>
      <c r="S27" s="37">
        <f>M27-'[1]3 priedas_asignavimai'!AA108</f>
        <v>0</v>
      </c>
    </row>
    <row r="28" spans="1:21" s="9" customFormat="1" x14ac:dyDescent="0.25">
      <c r="A28" s="3" t="s">
        <v>270</v>
      </c>
      <c r="B28" s="25" t="s">
        <v>221</v>
      </c>
      <c r="C28" s="59">
        <f t="shared" si="0"/>
        <v>3</v>
      </c>
      <c r="D28" s="59">
        <f>D29+D30</f>
        <v>3</v>
      </c>
      <c r="E28" s="59">
        <f t="shared" ref="E28:G28" si="23">E29+E30</f>
        <v>0</v>
      </c>
      <c r="F28" s="59">
        <f t="shared" si="23"/>
        <v>0</v>
      </c>
      <c r="G28" s="59">
        <f t="shared" si="23"/>
        <v>0</v>
      </c>
      <c r="H28" s="57">
        <f t="shared" si="2"/>
        <v>0</v>
      </c>
      <c r="I28" s="57">
        <f>I29+I30</f>
        <v>0</v>
      </c>
      <c r="J28" s="57">
        <f t="shared" ref="J28:L28" si="24">J29+J30</f>
        <v>0</v>
      </c>
      <c r="K28" s="57">
        <f t="shared" si="24"/>
        <v>0</v>
      </c>
      <c r="L28" s="57">
        <f t="shared" si="24"/>
        <v>0</v>
      </c>
      <c r="M28" s="65">
        <f t="shared" si="5"/>
        <v>3</v>
      </c>
      <c r="N28" s="65">
        <f>N29+N30</f>
        <v>3</v>
      </c>
      <c r="O28" s="65">
        <f t="shared" ref="O28:Q28" si="25">O29+O30</f>
        <v>0</v>
      </c>
      <c r="P28" s="65">
        <f t="shared" si="25"/>
        <v>0</v>
      </c>
      <c r="Q28" s="65">
        <f t="shared" si="25"/>
        <v>0</v>
      </c>
      <c r="S28" s="37">
        <f>M28-'[1]3 priedas_asignavimai'!AA109</f>
        <v>0</v>
      </c>
    </row>
    <row r="29" spans="1:21" x14ac:dyDescent="0.25">
      <c r="A29" s="5"/>
      <c r="B29" s="8" t="s">
        <v>384</v>
      </c>
      <c r="C29" s="58">
        <f t="shared" si="0"/>
        <v>1.9</v>
      </c>
      <c r="D29" s="80">
        <v>1.9</v>
      </c>
      <c r="E29" s="80"/>
      <c r="F29" s="80"/>
      <c r="G29" s="80"/>
      <c r="H29" s="57">
        <f t="shared" si="2"/>
        <v>0</v>
      </c>
      <c r="I29" s="83"/>
      <c r="J29" s="83"/>
      <c r="K29" s="83"/>
      <c r="L29" s="83"/>
      <c r="M29" s="64">
        <f t="shared" si="5"/>
        <v>1.9</v>
      </c>
      <c r="N29" s="64">
        <f>D29+I29</f>
        <v>1.9</v>
      </c>
      <c r="O29" s="64">
        <f t="shared" ref="O29:Q30" si="26">E29+J29</f>
        <v>0</v>
      </c>
      <c r="P29" s="64">
        <f t="shared" si="26"/>
        <v>0</v>
      </c>
      <c r="Q29" s="64">
        <f t="shared" si="26"/>
        <v>0</v>
      </c>
      <c r="S29" s="37">
        <f>M29-'[1]3 priedas_asignavimai'!AA110</f>
        <v>0</v>
      </c>
    </row>
    <row r="30" spans="1:21" x14ac:dyDescent="0.25">
      <c r="A30" s="5"/>
      <c r="B30" s="8" t="s">
        <v>385</v>
      </c>
      <c r="C30" s="58">
        <f t="shared" si="0"/>
        <v>1.1000000000000001</v>
      </c>
      <c r="D30" s="80">
        <v>1.1000000000000001</v>
      </c>
      <c r="E30" s="80"/>
      <c r="F30" s="80"/>
      <c r="G30" s="80"/>
      <c r="H30" s="57">
        <f t="shared" si="2"/>
        <v>0</v>
      </c>
      <c r="I30" s="83"/>
      <c r="J30" s="83"/>
      <c r="K30" s="83"/>
      <c r="L30" s="83"/>
      <c r="M30" s="64">
        <f t="shared" si="5"/>
        <v>1.1000000000000001</v>
      </c>
      <c r="N30" s="64">
        <f>D30+I30</f>
        <v>1.1000000000000001</v>
      </c>
      <c r="O30" s="64">
        <f t="shared" si="26"/>
        <v>0</v>
      </c>
      <c r="P30" s="64">
        <f t="shared" si="26"/>
        <v>0</v>
      </c>
      <c r="Q30" s="64">
        <f t="shared" si="26"/>
        <v>0</v>
      </c>
      <c r="S30" s="37">
        <f>M30-'[1]3 priedas_asignavimai'!AA112</f>
        <v>0</v>
      </c>
    </row>
    <row r="31" spans="1:21" s="9" customFormat="1" x14ac:dyDescent="0.25">
      <c r="A31" s="3" t="s">
        <v>9</v>
      </c>
      <c r="B31" s="25" t="s">
        <v>222</v>
      </c>
      <c r="C31" s="59">
        <f t="shared" si="0"/>
        <v>1</v>
      </c>
      <c r="D31" s="59">
        <f>D32</f>
        <v>1</v>
      </c>
      <c r="E31" s="59">
        <f t="shared" ref="E31:L31" si="27">E32</f>
        <v>0</v>
      </c>
      <c r="F31" s="59">
        <f t="shared" si="27"/>
        <v>0</v>
      </c>
      <c r="G31" s="59">
        <f t="shared" si="27"/>
        <v>0</v>
      </c>
      <c r="H31" s="57">
        <f t="shared" si="2"/>
        <v>0</v>
      </c>
      <c r="I31" s="57">
        <f>I32</f>
        <v>0</v>
      </c>
      <c r="J31" s="57">
        <f t="shared" si="27"/>
        <v>0</v>
      </c>
      <c r="K31" s="57">
        <f t="shared" si="27"/>
        <v>0</v>
      </c>
      <c r="L31" s="57">
        <f t="shared" si="27"/>
        <v>0</v>
      </c>
      <c r="M31" s="65">
        <f t="shared" si="5"/>
        <v>1</v>
      </c>
      <c r="N31" s="65">
        <f>N32</f>
        <v>1</v>
      </c>
      <c r="O31" s="65">
        <f t="shared" ref="O31:Q31" si="28">O32</f>
        <v>0</v>
      </c>
      <c r="P31" s="65">
        <f t="shared" si="28"/>
        <v>0</v>
      </c>
      <c r="Q31" s="65">
        <f t="shared" si="28"/>
        <v>0</v>
      </c>
      <c r="S31" s="37">
        <f>M31-'[1]3 priedas_asignavimai'!AA113</f>
        <v>0</v>
      </c>
    </row>
    <row r="32" spans="1:21" x14ac:dyDescent="0.25">
      <c r="A32" s="5"/>
      <c r="B32" s="8" t="s">
        <v>385</v>
      </c>
      <c r="C32" s="58">
        <f t="shared" si="0"/>
        <v>1</v>
      </c>
      <c r="D32" s="80">
        <v>1</v>
      </c>
      <c r="E32" s="80"/>
      <c r="F32" s="80"/>
      <c r="G32" s="80"/>
      <c r="H32" s="57">
        <f t="shared" si="2"/>
        <v>0</v>
      </c>
      <c r="I32" s="83"/>
      <c r="J32" s="83"/>
      <c r="K32" s="83"/>
      <c r="L32" s="83"/>
      <c r="M32" s="64">
        <f t="shared" si="5"/>
        <v>1</v>
      </c>
      <c r="N32" s="64">
        <f>D32+I32</f>
        <v>1</v>
      </c>
      <c r="O32" s="64">
        <f t="shared" ref="O32:Q32" si="29">E32+J32</f>
        <v>0</v>
      </c>
      <c r="P32" s="64">
        <f t="shared" si="29"/>
        <v>0</v>
      </c>
      <c r="Q32" s="64">
        <f t="shared" si="29"/>
        <v>0</v>
      </c>
      <c r="S32" s="37">
        <f>M32-'[1]3 priedas_asignavimai'!AA116</f>
        <v>0</v>
      </c>
    </row>
    <row r="33" spans="1:19" s="9" customFormat="1" x14ac:dyDescent="0.25">
      <c r="A33" s="3" t="s">
        <v>10</v>
      </c>
      <c r="B33" s="25" t="s">
        <v>223</v>
      </c>
      <c r="C33" s="59">
        <f t="shared" si="0"/>
        <v>17.7</v>
      </c>
      <c r="D33" s="59">
        <f>D34+D35</f>
        <v>17.5</v>
      </c>
      <c r="E33" s="59">
        <f t="shared" ref="E33:G33" si="30">E34+E35</f>
        <v>0.2</v>
      </c>
      <c r="F33" s="59">
        <f t="shared" si="30"/>
        <v>0</v>
      </c>
      <c r="G33" s="59">
        <f t="shared" si="30"/>
        <v>0</v>
      </c>
      <c r="H33" s="57">
        <f t="shared" si="2"/>
        <v>1.2000000000000002</v>
      </c>
      <c r="I33" s="57">
        <f>I34+I35</f>
        <v>1.2000000000000002</v>
      </c>
      <c r="J33" s="57">
        <f t="shared" ref="J33:L33" si="31">J34+J35</f>
        <v>0</v>
      </c>
      <c r="K33" s="57">
        <f t="shared" si="31"/>
        <v>0</v>
      </c>
      <c r="L33" s="57">
        <f t="shared" si="31"/>
        <v>0</v>
      </c>
      <c r="M33" s="65">
        <f t="shared" si="5"/>
        <v>18.899999999999999</v>
      </c>
      <c r="N33" s="65">
        <f>N34+N35</f>
        <v>18.7</v>
      </c>
      <c r="O33" s="65">
        <f t="shared" ref="O33:Q33" si="32">O34+O35</f>
        <v>0.2</v>
      </c>
      <c r="P33" s="65">
        <f t="shared" si="32"/>
        <v>0</v>
      </c>
      <c r="Q33" s="65">
        <f t="shared" si="32"/>
        <v>0</v>
      </c>
      <c r="S33" s="37">
        <f>M33-'[1]3 priedas_asignavimai'!AA117</f>
        <v>0</v>
      </c>
    </row>
    <row r="34" spans="1:19" x14ac:dyDescent="0.25">
      <c r="A34" s="5"/>
      <c r="B34" s="8" t="s">
        <v>384</v>
      </c>
      <c r="C34" s="58">
        <f t="shared" si="0"/>
        <v>1</v>
      </c>
      <c r="D34" s="80">
        <v>1</v>
      </c>
      <c r="E34" s="80"/>
      <c r="F34" s="80"/>
      <c r="G34" s="80"/>
      <c r="H34" s="57">
        <f t="shared" si="2"/>
        <v>0.4</v>
      </c>
      <c r="I34" s="83">
        <v>0.4</v>
      </c>
      <c r="J34" s="83"/>
      <c r="K34" s="83"/>
      <c r="L34" s="83"/>
      <c r="M34" s="64">
        <f t="shared" si="5"/>
        <v>1.4</v>
      </c>
      <c r="N34" s="64">
        <f>D34+I34</f>
        <v>1.4</v>
      </c>
      <c r="O34" s="64">
        <f t="shared" ref="O34:Q35" si="33">E34+J34</f>
        <v>0</v>
      </c>
      <c r="P34" s="64">
        <f t="shared" si="33"/>
        <v>0</v>
      </c>
      <c r="Q34" s="64">
        <f t="shared" si="33"/>
        <v>0</v>
      </c>
      <c r="S34" s="37">
        <f>M34-'[1]3 priedas_asignavimai'!AA118</f>
        <v>0</v>
      </c>
    </row>
    <row r="35" spans="1:19" x14ac:dyDescent="0.25">
      <c r="A35" s="5"/>
      <c r="B35" s="8" t="s">
        <v>385</v>
      </c>
      <c r="C35" s="58">
        <f t="shared" si="0"/>
        <v>16.7</v>
      </c>
      <c r="D35" s="80">
        <v>16.5</v>
      </c>
      <c r="E35" s="80">
        <v>0.2</v>
      </c>
      <c r="F35" s="80"/>
      <c r="G35" s="80"/>
      <c r="H35" s="57">
        <f t="shared" si="2"/>
        <v>0.8</v>
      </c>
      <c r="I35" s="83">
        <v>0.8</v>
      </c>
      <c r="J35" s="83"/>
      <c r="K35" s="83"/>
      <c r="L35" s="83"/>
      <c r="M35" s="64">
        <f t="shared" si="5"/>
        <v>17.5</v>
      </c>
      <c r="N35" s="64">
        <f>D35+I35</f>
        <v>17.3</v>
      </c>
      <c r="O35" s="64">
        <f t="shared" si="33"/>
        <v>0.2</v>
      </c>
      <c r="P35" s="64">
        <f t="shared" si="33"/>
        <v>0</v>
      </c>
      <c r="Q35" s="64">
        <f t="shared" si="33"/>
        <v>0</v>
      </c>
      <c r="S35" s="37">
        <f>M35-'[1]3 priedas_asignavimai'!AA120</f>
        <v>0</v>
      </c>
    </row>
    <row r="36" spans="1:19" s="9" customFormat="1" x14ac:dyDescent="0.25">
      <c r="A36" s="3" t="s">
        <v>11</v>
      </c>
      <c r="B36" s="25" t="s">
        <v>224</v>
      </c>
      <c r="C36" s="59">
        <f t="shared" si="0"/>
        <v>3.3</v>
      </c>
      <c r="D36" s="59">
        <f>D38+D37</f>
        <v>1.9</v>
      </c>
      <c r="E36" s="59">
        <f t="shared" ref="E36:G36" si="34">E38+E37</f>
        <v>1.4</v>
      </c>
      <c r="F36" s="59">
        <f t="shared" si="34"/>
        <v>0</v>
      </c>
      <c r="G36" s="59">
        <f t="shared" si="34"/>
        <v>0</v>
      </c>
      <c r="H36" s="57">
        <f t="shared" si="2"/>
        <v>0</v>
      </c>
      <c r="I36" s="57">
        <f>I38+I37</f>
        <v>0</v>
      </c>
      <c r="J36" s="57">
        <f t="shared" ref="J36:L36" si="35">J38+J37</f>
        <v>0</v>
      </c>
      <c r="K36" s="57">
        <f t="shared" si="35"/>
        <v>0</v>
      </c>
      <c r="L36" s="57">
        <f t="shared" si="35"/>
        <v>0</v>
      </c>
      <c r="M36" s="65">
        <f t="shared" si="5"/>
        <v>3.3</v>
      </c>
      <c r="N36" s="65">
        <f>N38+N37</f>
        <v>1.9</v>
      </c>
      <c r="O36" s="65">
        <f t="shared" ref="O36:Q36" si="36">O38+O37</f>
        <v>1.4</v>
      </c>
      <c r="P36" s="65">
        <f t="shared" si="36"/>
        <v>0</v>
      </c>
      <c r="Q36" s="65">
        <f t="shared" si="36"/>
        <v>0</v>
      </c>
      <c r="S36" s="37">
        <f>M36-'[1]3 priedas_asignavimai'!AA121</f>
        <v>0</v>
      </c>
    </row>
    <row r="37" spans="1:19" s="9" customFormat="1" x14ac:dyDescent="0.25">
      <c r="A37" s="5"/>
      <c r="B37" s="8" t="s">
        <v>384</v>
      </c>
      <c r="C37" s="59">
        <f t="shared" si="0"/>
        <v>0.8</v>
      </c>
      <c r="D37" s="80"/>
      <c r="E37" s="80">
        <v>0.8</v>
      </c>
      <c r="F37" s="80"/>
      <c r="G37" s="80"/>
      <c r="H37" s="57"/>
      <c r="I37" s="83"/>
      <c r="J37" s="83"/>
      <c r="K37" s="83"/>
      <c r="L37" s="83"/>
      <c r="M37" s="160">
        <f t="shared" si="5"/>
        <v>0.8</v>
      </c>
      <c r="N37" s="64">
        <f>D37+I37</f>
        <v>0</v>
      </c>
      <c r="O37" s="64">
        <f t="shared" ref="O37:Q38" si="37">E37+J37</f>
        <v>0.8</v>
      </c>
      <c r="P37" s="64">
        <f t="shared" si="37"/>
        <v>0</v>
      </c>
      <c r="Q37" s="64">
        <f t="shared" si="37"/>
        <v>0</v>
      </c>
      <c r="R37" s="1"/>
      <c r="S37" s="37">
        <f>M37-'[1]3 priedas_asignavimai'!AA122</f>
        <v>0</v>
      </c>
    </row>
    <row r="38" spans="1:19" x14ac:dyDescent="0.25">
      <c r="A38" s="5"/>
      <c r="B38" s="8" t="s">
        <v>385</v>
      </c>
      <c r="C38" s="59">
        <f t="shared" si="0"/>
        <v>2.5</v>
      </c>
      <c r="D38" s="80">
        <v>1.9</v>
      </c>
      <c r="E38" s="80">
        <v>0.6</v>
      </c>
      <c r="F38" s="80"/>
      <c r="G38" s="80"/>
      <c r="H38" s="57">
        <f t="shared" si="2"/>
        <v>0</v>
      </c>
      <c r="I38" s="83"/>
      <c r="J38" s="83"/>
      <c r="K38" s="83"/>
      <c r="L38" s="83"/>
      <c r="M38" s="64">
        <f t="shared" si="5"/>
        <v>2.5</v>
      </c>
      <c r="N38" s="64">
        <f>D38+I38</f>
        <v>1.9</v>
      </c>
      <c r="O38" s="64">
        <f t="shared" si="37"/>
        <v>0.6</v>
      </c>
      <c r="P38" s="64">
        <f t="shared" si="37"/>
        <v>0</v>
      </c>
      <c r="Q38" s="64">
        <f t="shared" si="37"/>
        <v>0</v>
      </c>
      <c r="S38" s="37">
        <f>M38-'[1]3 priedas_asignavimai'!AA124</f>
        <v>0</v>
      </c>
    </row>
    <row r="39" spans="1:19" s="9" customFormat="1" x14ac:dyDescent="0.25">
      <c r="A39" s="3" t="s">
        <v>12</v>
      </c>
      <c r="B39" s="25" t="s">
        <v>225</v>
      </c>
      <c r="C39" s="59">
        <f t="shared" si="0"/>
        <v>18.8</v>
      </c>
      <c r="D39" s="59">
        <f>D40+D41</f>
        <v>18.5</v>
      </c>
      <c r="E39" s="59">
        <f t="shared" ref="E39:G39" si="38">E40+E41</f>
        <v>0.3</v>
      </c>
      <c r="F39" s="59">
        <f t="shared" si="38"/>
        <v>0</v>
      </c>
      <c r="G39" s="59">
        <f t="shared" si="38"/>
        <v>0</v>
      </c>
      <c r="H39" s="57">
        <f t="shared" si="2"/>
        <v>0.4</v>
      </c>
      <c r="I39" s="57">
        <f>I40+I41</f>
        <v>0.4</v>
      </c>
      <c r="J39" s="57">
        <f t="shared" ref="J39:L39" si="39">J40+J41</f>
        <v>0</v>
      </c>
      <c r="K39" s="57">
        <f t="shared" si="39"/>
        <v>0</v>
      </c>
      <c r="L39" s="57">
        <f t="shared" si="39"/>
        <v>0</v>
      </c>
      <c r="M39" s="65">
        <f t="shared" si="5"/>
        <v>19.200000000000003</v>
      </c>
      <c r="N39" s="65">
        <f>N40+N41</f>
        <v>18.900000000000002</v>
      </c>
      <c r="O39" s="65">
        <f t="shared" ref="O39:Q39" si="40">O40+O41</f>
        <v>0.3</v>
      </c>
      <c r="P39" s="65">
        <f t="shared" si="40"/>
        <v>0</v>
      </c>
      <c r="Q39" s="65">
        <f t="shared" si="40"/>
        <v>0</v>
      </c>
      <c r="S39" s="37">
        <f>M39-'[1]3 priedas_asignavimai'!AA125</f>
        <v>0</v>
      </c>
    </row>
    <row r="40" spans="1:19" x14ac:dyDescent="0.25">
      <c r="A40" s="5"/>
      <c r="B40" s="8" t="s">
        <v>384</v>
      </c>
      <c r="C40" s="58">
        <f t="shared" si="0"/>
        <v>7.2</v>
      </c>
      <c r="D40" s="80">
        <v>7.2</v>
      </c>
      <c r="E40" s="80"/>
      <c r="F40" s="80"/>
      <c r="G40" s="80"/>
      <c r="H40" s="57">
        <f t="shared" si="2"/>
        <v>0.4</v>
      </c>
      <c r="I40" s="83">
        <v>0.4</v>
      </c>
      <c r="J40" s="83"/>
      <c r="K40" s="83"/>
      <c r="L40" s="83"/>
      <c r="M40" s="64">
        <f t="shared" si="5"/>
        <v>7.6000000000000005</v>
      </c>
      <c r="N40" s="64">
        <f>D40+I40</f>
        <v>7.6000000000000005</v>
      </c>
      <c r="O40" s="64">
        <f t="shared" ref="O40:Q41" si="41">E40+J40</f>
        <v>0</v>
      </c>
      <c r="P40" s="64">
        <f t="shared" si="41"/>
        <v>0</v>
      </c>
      <c r="Q40" s="64">
        <f t="shared" si="41"/>
        <v>0</v>
      </c>
      <c r="S40" s="37">
        <f>M40-'[1]3 priedas_asignavimai'!AA126</f>
        <v>0</v>
      </c>
    </row>
    <row r="41" spans="1:19" x14ac:dyDescent="0.25">
      <c r="A41" s="5"/>
      <c r="B41" s="8" t="s">
        <v>385</v>
      </c>
      <c r="C41" s="58">
        <f t="shared" si="0"/>
        <v>11.600000000000001</v>
      </c>
      <c r="D41" s="80">
        <v>11.3</v>
      </c>
      <c r="E41" s="80">
        <v>0.3</v>
      </c>
      <c r="F41" s="80"/>
      <c r="G41" s="80"/>
      <c r="H41" s="57">
        <f t="shared" si="2"/>
        <v>0</v>
      </c>
      <c r="I41" s="83"/>
      <c r="J41" s="83"/>
      <c r="K41" s="83"/>
      <c r="L41" s="83"/>
      <c r="M41" s="64">
        <f t="shared" si="5"/>
        <v>11.600000000000001</v>
      </c>
      <c r="N41" s="64">
        <f>D41+I41</f>
        <v>11.3</v>
      </c>
      <c r="O41" s="64">
        <f t="shared" si="41"/>
        <v>0.3</v>
      </c>
      <c r="P41" s="64">
        <f t="shared" si="41"/>
        <v>0</v>
      </c>
      <c r="Q41" s="64">
        <f t="shared" si="41"/>
        <v>0</v>
      </c>
      <c r="S41" s="37">
        <f>M41-'[1]3 priedas_asignavimai'!AA128</f>
        <v>0</v>
      </c>
    </row>
    <row r="42" spans="1:19" s="9" customFormat="1" x14ac:dyDescent="0.25">
      <c r="A42" s="3" t="s">
        <v>13</v>
      </c>
      <c r="B42" s="25" t="s">
        <v>226</v>
      </c>
      <c r="C42" s="59">
        <f t="shared" si="0"/>
        <v>1.2</v>
      </c>
      <c r="D42" s="59">
        <f>D43+D44</f>
        <v>1.2</v>
      </c>
      <c r="E42" s="59">
        <f t="shared" ref="E42:G42" si="42">E43+E44</f>
        <v>0</v>
      </c>
      <c r="F42" s="59">
        <f t="shared" si="42"/>
        <v>0</v>
      </c>
      <c r="G42" s="59">
        <f t="shared" si="42"/>
        <v>0</v>
      </c>
      <c r="H42" s="57">
        <f t="shared" si="2"/>
        <v>0</v>
      </c>
      <c r="I42" s="57">
        <f>I43+I44</f>
        <v>0</v>
      </c>
      <c r="J42" s="57">
        <f t="shared" ref="J42:L42" si="43">J43+J44</f>
        <v>0</v>
      </c>
      <c r="K42" s="57">
        <f t="shared" si="43"/>
        <v>0</v>
      </c>
      <c r="L42" s="57">
        <f t="shared" si="43"/>
        <v>0</v>
      </c>
      <c r="M42" s="65">
        <f t="shared" si="5"/>
        <v>1.2</v>
      </c>
      <c r="N42" s="65">
        <f>N43+N44</f>
        <v>1.2</v>
      </c>
      <c r="O42" s="65">
        <f t="shared" ref="O42:Q42" si="44">O43+O44</f>
        <v>0</v>
      </c>
      <c r="P42" s="65">
        <f t="shared" si="44"/>
        <v>0</v>
      </c>
      <c r="Q42" s="65">
        <f t="shared" si="44"/>
        <v>0</v>
      </c>
      <c r="S42" s="37">
        <f>M42-'[1]3 priedas_asignavimai'!AA129</f>
        <v>0</v>
      </c>
    </row>
    <row r="43" spans="1:19" x14ac:dyDescent="0.25">
      <c r="A43" s="5"/>
      <c r="B43" s="8" t="s">
        <v>384</v>
      </c>
      <c r="C43" s="58">
        <f t="shared" si="0"/>
        <v>1.2</v>
      </c>
      <c r="D43" s="80">
        <v>1.2</v>
      </c>
      <c r="E43" s="80"/>
      <c r="F43" s="80"/>
      <c r="G43" s="80"/>
      <c r="H43" s="57">
        <f t="shared" si="2"/>
        <v>0</v>
      </c>
      <c r="I43" s="83"/>
      <c r="J43" s="83"/>
      <c r="K43" s="83"/>
      <c r="L43" s="83"/>
      <c r="M43" s="64">
        <f t="shared" si="5"/>
        <v>1.2</v>
      </c>
      <c r="N43" s="64">
        <f>D43+I43</f>
        <v>1.2</v>
      </c>
      <c r="O43" s="64">
        <f t="shared" ref="O43:Q44" si="45">E43+J43</f>
        <v>0</v>
      </c>
      <c r="P43" s="64">
        <f t="shared" si="45"/>
        <v>0</v>
      </c>
      <c r="Q43" s="64">
        <f t="shared" si="45"/>
        <v>0</v>
      </c>
      <c r="S43" s="37">
        <f>M43-'[1]3 priedas_asignavimai'!AA130</f>
        <v>0</v>
      </c>
    </row>
    <row r="44" spans="1:19" hidden="1" x14ac:dyDescent="0.25">
      <c r="A44" s="5"/>
      <c r="B44" s="8" t="s">
        <v>385</v>
      </c>
      <c r="C44" s="58">
        <f t="shared" si="0"/>
        <v>0</v>
      </c>
      <c r="D44" s="80"/>
      <c r="E44" s="80"/>
      <c r="F44" s="80"/>
      <c r="G44" s="80"/>
      <c r="H44" s="57">
        <f t="shared" si="2"/>
        <v>0</v>
      </c>
      <c r="I44" s="83"/>
      <c r="J44" s="83"/>
      <c r="K44" s="83"/>
      <c r="L44" s="83"/>
      <c r="M44" s="64">
        <f t="shared" si="5"/>
        <v>0</v>
      </c>
      <c r="N44" s="64">
        <f>D44+I44</f>
        <v>0</v>
      </c>
      <c r="O44" s="64">
        <f t="shared" si="45"/>
        <v>0</v>
      </c>
      <c r="P44" s="64">
        <f t="shared" si="45"/>
        <v>0</v>
      </c>
      <c r="Q44" s="64">
        <f t="shared" si="45"/>
        <v>0</v>
      </c>
      <c r="S44" s="37">
        <f>M44-'[1]3 priedas_asignavimai'!AA132</f>
        <v>0</v>
      </c>
    </row>
    <row r="45" spans="1:19" s="9" customFormat="1" x14ac:dyDescent="0.25">
      <c r="A45" s="3" t="s">
        <v>14</v>
      </c>
      <c r="B45" s="25" t="s">
        <v>227</v>
      </c>
      <c r="C45" s="59">
        <f t="shared" si="0"/>
        <v>1.2000000000000002</v>
      </c>
      <c r="D45" s="59">
        <f>D46+D47</f>
        <v>1.2000000000000002</v>
      </c>
      <c r="E45" s="59">
        <f t="shared" ref="E45:G45" si="46">E46+E47</f>
        <v>0</v>
      </c>
      <c r="F45" s="59">
        <f t="shared" si="46"/>
        <v>0</v>
      </c>
      <c r="G45" s="59">
        <f t="shared" si="46"/>
        <v>0</v>
      </c>
      <c r="H45" s="57">
        <f t="shared" si="2"/>
        <v>0</v>
      </c>
      <c r="I45" s="57">
        <f>I46+I47</f>
        <v>0</v>
      </c>
      <c r="J45" s="57">
        <f t="shared" ref="J45:L45" si="47">J46+J47</f>
        <v>0</v>
      </c>
      <c r="K45" s="57">
        <f t="shared" si="47"/>
        <v>0</v>
      </c>
      <c r="L45" s="57">
        <f t="shared" si="47"/>
        <v>0</v>
      </c>
      <c r="M45" s="65">
        <f t="shared" si="5"/>
        <v>1.2000000000000002</v>
      </c>
      <c r="N45" s="65">
        <f>N46+N47</f>
        <v>1.2000000000000002</v>
      </c>
      <c r="O45" s="65">
        <f t="shared" ref="O45:Q45" si="48">O46+O47</f>
        <v>0</v>
      </c>
      <c r="P45" s="65">
        <f t="shared" si="48"/>
        <v>0</v>
      </c>
      <c r="Q45" s="65">
        <f t="shared" si="48"/>
        <v>0</v>
      </c>
      <c r="S45" s="37">
        <f>M45-'[1]3 priedas_asignavimai'!AA133</f>
        <v>0</v>
      </c>
    </row>
    <row r="46" spans="1:19" x14ac:dyDescent="0.25">
      <c r="A46" s="5"/>
      <c r="B46" s="8" t="s">
        <v>384</v>
      </c>
      <c r="C46" s="58">
        <f t="shared" si="0"/>
        <v>0.1</v>
      </c>
      <c r="D46" s="80">
        <v>0.1</v>
      </c>
      <c r="E46" s="80"/>
      <c r="F46" s="80"/>
      <c r="G46" s="80"/>
      <c r="H46" s="57">
        <f t="shared" si="2"/>
        <v>0</v>
      </c>
      <c r="I46" s="83"/>
      <c r="J46" s="83"/>
      <c r="K46" s="83"/>
      <c r="L46" s="83"/>
      <c r="M46" s="64">
        <f t="shared" si="5"/>
        <v>0.1</v>
      </c>
      <c r="N46" s="64">
        <f>D46+I46</f>
        <v>0.1</v>
      </c>
      <c r="O46" s="64">
        <f t="shared" ref="O46:Q47" si="49">E46+J46</f>
        <v>0</v>
      </c>
      <c r="P46" s="64">
        <f t="shared" si="49"/>
        <v>0</v>
      </c>
      <c r="Q46" s="64">
        <f t="shared" si="49"/>
        <v>0</v>
      </c>
      <c r="S46" s="37">
        <f>M46-'[1]3 priedas_asignavimai'!AA134</f>
        <v>0</v>
      </c>
    </row>
    <row r="47" spans="1:19" x14ac:dyDescent="0.25">
      <c r="A47" s="5"/>
      <c r="B47" s="8" t="s">
        <v>385</v>
      </c>
      <c r="C47" s="58">
        <f t="shared" si="0"/>
        <v>1.1000000000000001</v>
      </c>
      <c r="D47" s="80">
        <v>1.1000000000000001</v>
      </c>
      <c r="E47" s="80"/>
      <c r="F47" s="80"/>
      <c r="G47" s="80"/>
      <c r="H47" s="57">
        <f t="shared" si="2"/>
        <v>0</v>
      </c>
      <c r="I47" s="83"/>
      <c r="J47" s="83"/>
      <c r="K47" s="83"/>
      <c r="L47" s="83"/>
      <c r="M47" s="64">
        <f t="shared" si="5"/>
        <v>1.1000000000000001</v>
      </c>
      <c r="N47" s="64">
        <f>D47+I47</f>
        <v>1.1000000000000001</v>
      </c>
      <c r="O47" s="64">
        <f t="shared" si="49"/>
        <v>0</v>
      </c>
      <c r="P47" s="64">
        <f t="shared" si="49"/>
        <v>0</v>
      </c>
      <c r="Q47" s="64">
        <f t="shared" si="49"/>
        <v>0</v>
      </c>
      <c r="S47" s="37">
        <f>M47-'[1]3 priedas_asignavimai'!AA136</f>
        <v>0</v>
      </c>
    </row>
    <row r="48" spans="1:19" s="9" customFormat="1" x14ac:dyDescent="0.25">
      <c r="A48" s="3" t="s">
        <v>15</v>
      </c>
      <c r="B48" s="25" t="s">
        <v>436</v>
      </c>
      <c r="C48" s="59">
        <f t="shared" si="0"/>
        <v>0.9</v>
      </c>
      <c r="D48" s="59">
        <f>D49</f>
        <v>0</v>
      </c>
      <c r="E48" s="59">
        <f t="shared" ref="E48:L48" si="50">E49</f>
        <v>0.9</v>
      </c>
      <c r="F48" s="59">
        <f t="shared" si="50"/>
        <v>0</v>
      </c>
      <c r="G48" s="59">
        <f t="shared" si="50"/>
        <v>0</v>
      </c>
      <c r="H48" s="57">
        <f t="shared" si="2"/>
        <v>0</v>
      </c>
      <c r="I48" s="57">
        <f>I49</f>
        <v>0</v>
      </c>
      <c r="J48" s="57">
        <f t="shared" si="50"/>
        <v>0</v>
      </c>
      <c r="K48" s="57">
        <f t="shared" si="50"/>
        <v>0</v>
      </c>
      <c r="L48" s="57">
        <f t="shared" si="50"/>
        <v>0</v>
      </c>
      <c r="M48" s="65">
        <f t="shared" si="5"/>
        <v>0.9</v>
      </c>
      <c r="N48" s="65">
        <f>N49</f>
        <v>0</v>
      </c>
      <c r="O48" s="65">
        <f t="shared" ref="O48:Q48" si="51">O49</f>
        <v>0.9</v>
      </c>
      <c r="P48" s="65">
        <f t="shared" si="51"/>
        <v>0</v>
      </c>
      <c r="Q48" s="65">
        <f t="shared" si="51"/>
        <v>0</v>
      </c>
      <c r="S48" s="37">
        <f>M48-'[1]3 priedas_asignavimai'!AA137</f>
        <v>0</v>
      </c>
    </row>
    <row r="49" spans="1:21" x14ac:dyDescent="0.25">
      <c r="A49" s="5"/>
      <c r="B49" s="8" t="s">
        <v>385</v>
      </c>
      <c r="C49" s="58">
        <f t="shared" si="0"/>
        <v>0.9</v>
      </c>
      <c r="D49" s="80"/>
      <c r="E49" s="80">
        <v>0.9</v>
      </c>
      <c r="F49" s="80"/>
      <c r="G49" s="80"/>
      <c r="H49" s="57">
        <f t="shared" si="2"/>
        <v>0</v>
      </c>
      <c r="I49" s="83"/>
      <c r="J49" s="83"/>
      <c r="K49" s="83"/>
      <c r="L49" s="83"/>
      <c r="M49" s="64">
        <f t="shared" si="5"/>
        <v>0.9</v>
      </c>
      <c r="N49" s="64">
        <f>D49+I49</f>
        <v>0</v>
      </c>
      <c r="O49" s="64">
        <f t="shared" ref="O49:Q49" si="52">E49+J49</f>
        <v>0.9</v>
      </c>
      <c r="P49" s="64">
        <f t="shared" si="52"/>
        <v>0</v>
      </c>
      <c r="Q49" s="64">
        <f t="shared" si="52"/>
        <v>0</v>
      </c>
      <c r="S49" s="37">
        <f>M49-'[1]3 priedas_asignavimai'!AA140</f>
        <v>0</v>
      </c>
    </row>
    <row r="50" spans="1:21" x14ac:dyDescent="0.25">
      <c r="A50" s="3" t="s">
        <v>16</v>
      </c>
      <c r="B50" s="25" t="s">
        <v>229</v>
      </c>
      <c r="C50" s="59">
        <f t="shared" si="0"/>
        <v>1.2</v>
      </c>
      <c r="D50" s="59">
        <f>D51</f>
        <v>1.2</v>
      </c>
      <c r="E50" s="59">
        <f t="shared" ref="E50:L50" si="53">E51</f>
        <v>0</v>
      </c>
      <c r="F50" s="59">
        <f t="shared" si="53"/>
        <v>0</v>
      </c>
      <c r="G50" s="59">
        <f t="shared" si="53"/>
        <v>0</v>
      </c>
      <c r="H50" s="57">
        <f t="shared" si="2"/>
        <v>0</v>
      </c>
      <c r="I50" s="57">
        <f>I51</f>
        <v>0</v>
      </c>
      <c r="J50" s="57">
        <f t="shared" si="53"/>
        <v>0</v>
      </c>
      <c r="K50" s="57">
        <f t="shared" si="53"/>
        <v>0</v>
      </c>
      <c r="L50" s="57">
        <f t="shared" si="53"/>
        <v>0</v>
      </c>
      <c r="M50" s="65">
        <f t="shared" si="5"/>
        <v>1.2</v>
      </c>
      <c r="N50" s="65">
        <f>N51</f>
        <v>1.2</v>
      </c>
      <c r="O50" s="65">
        <f t="shared" ref="O50:Q50" si="54">O51</f>
        <v>0</v>
      </c>
      <c r="P50" s="65">
        <f t="shared" si="54"/>
        <v>0</v>
      </c>
      <c r="Q50" s="65">
        <f t="shared" si="54"/>
        <v>0</v>
      </c>
      <c r="S50" s="37">
        <f>M50-'[1]3 priedas_asignavimai'!AA143</f>
        <v>0</v>
      </c>
    </row>
    <row r="51" spans="1:21" x14ac:dyDescent="0.25">
      <c r="A51" s="10"/>
      <c r="B51" s="8" t="s">
        <v>385</v>
      </c>
      <c r="C51" s="58">
        <f t="shared" si="0"/>
        <v>1.2</v>
      </c>
      <c r="D51" s="80">
        <v>1.2</v>
      </c>
      <c r="E51" s="80"/>
      <c r="F51" s="80"/>
      <c r="G51" s="80"/>
      <c r="H51" s="57">
        <f t="shared" si="2"/>
        <v>0</v>
      </c>
      <c r="I51" s="83"/>
      <c r="J51" s="83"/>
      <c r="K51" s="83"/>
      <c r="L51" s="83"/>
      <c r="M51" s="64">
        <f t="shared" si="5"/>
        <v>1.2</v>
      </c>
      <c r="N51" s="64">
        <f>D51+I51</f>
        <v>1.2</v>
      </c>
      <c r="O51" s="64">
        <f t="shared" ref="O51:Q51" si="55">E51+J51</f>
        <v>0</v>
      </c>
      <c r="P51" s="64">
        <f t="shared" si="55"/>
        <v>0</v>
      </c>
      <c r="Q51" s="64">
        <f t="shared" si="55"/>
        <v>0</v>
      </c>
      <c r="S51" s="37">
        <f>M51-'[1]3 priedas_asignavimai'!AA144</f>
        <v>0</v>
      </c>
    </row>
    <row r="52" spans="1:21" x14ac:dyDescent="0.25">
      <c r="A52" s="12" t="s">
        <v>17</v>
      </c>
      <c r="B52" s="25" t="s">
        <v>230</v>
      </c>
      <c r="C52" s="59">
        <f t="shared" si="0"/>
        <v>4.5</v>
      </c>
      <c r="D52" s="59">
        <f t="shared" ref="D52:L52" si="56">D53</f>
        <v>0</v>
      </c>
      <c r="E52" s="59">
        <f t="shared" si="56"/>
        <v>4.5</v>
      </c>
      <c r="F52" s="59">
        <f t="shared" si="56"/>
        <v>0</v>
      </c>
      <c r="G52" s="59">
        <f t="shared" si="56"/>
        <v>0</v>
      </c>
      <c r="H52" s="57">
        <f t="shared" si="2"/>
        <v>0</v>
      </c>
      <c r="I52" s="57">
        <f t="shared" si="56"/>
        <v>0</v>
      </c>
      <c r="J52" s="57">
        <f t="shared" si="56"/>
        <v>0</v>
      </c>
      <c r="K52" s="57">
        <f t="shared" si="56"/>
        <v>0</v>
      </c>
      <c r="L52" s="57">
        <f t="shared" si="56"/>
        <v>0</v>
      </c>
      <c r="M52" s="65">
        <f t="shared" si="5"/>
        <v>4.5</v>
      </c>
      <c r="N52" s="65">
        <f>N53</f>
        <v>0</v>
      </c>
      <c r="O52" s="65">
        <f t="shared" ref="O52:Q52" si="57">O53</f>
        <v>4.5</v>
      </c>
      <c r="P52" s="65">
        <f t="shared" si="57"/>
        <v>0</v>
      </c>
      <c r="Q52" s="65">
        <f t="shared" si="57"/>
        <v>0</v>
      </c>
      <c r="S52" s="37">
        <f>M52-'[1]3 priedas_asignavimai'!AA146</f>
        <v>0</v>
      </c>
    </row>
    <row r="53" spans="1:21" x14ac:dyDescent="0.25">
      <c r="A53" s="12"/>
      <c r="B53" s="4" t="s">
        <v>386</v>
      </c>
      <c r="C53" s="58">
        <f t="shared" si="0"/>
        <v>4.5</v>
      </c>
      <c r="D53" s="80"/>
      <c r="E53" s="80">
        <v>4.5</v>
      </c>
      <c r="F53" s="80"/>
      <c r="G53" s="80"/>
      <c r="H53" s="57">
        <f t="shared" si="2"/>
        <v>0</v>
      </c>
      <c r="I53" s="83"/>
      <c r="J53" s="83"/>
      <c r="K53" s="83"/>
      <c r="L53" s="83"/>
      <c r="M53" s="64">
        <f t="shared" si="5"/>
        <v>4.5</v>
      </c>
      <c r="N53" s="64">
        <f>D53+I53</f>
        <v>0</v>
      </c>
      <c r="O53" s="64">
        <f t="shared" ref="O53:Q53" si="58">E53+J53</f>
        <v>4.5</v>
      </c>
      <c r="P53" s="64">
        <f t="shared" si="58"/>
        <v>0</v>
      </c>
      <c r="Q53" s="64">
        <f t="shared" si="58"/>
        <v>0</v>
      </c>
      <c r="S53" s="37">
        <f>M53-'[1]3 priedas_asignavimai'!AA147</f>
        <v>0</v>
      </c>
    </row>
    <row r="54" spans="1:21" x14ac:dyDescent="0.25">
      <c r="A54" s="3" t="s">
        <v>18</v>
      </c>
      <c r="B54" s="27" t="s">
        <v>233</v>
      </c>
      <c r="C54" s="59">
        <f t="shared" si="0"/>
        <v>1.1000000000000001</v>
      </c>
      <c r="D54" s="59">
        <f t="shared" ref="D54:L54" si="59">D55</f>
        <v>0.1</v>
      </c>
      <c r="E54" s="59">
        <f t="shared" si="59"/>
        <v>1</v>
      </c>
      <c r="F54" s="59">
        <f t="shared" si="59"/>
        <v>0</v>
      </c>
      <c r="G54" s="59">
        <f t="shared" si="59"/>
        <v>0</v>
      </c>
      <c r="H54" s="57">
        <f t="shared" si="2"/>
        <v>0</v>
      </c>
      <c r="I54" s="57">
        <f t="shared" si="59"/>
        <v>0</v>
      </c>
      <c r="J54" s="57">
        <f t="shared" si="59"/>
        <v>0</v>
      </c>
      <c r="K54" s="57">
        <f t="shared" si="59"/>
        <v>0</v>
      </c>
      <c r="L54" s="57">
        <f t="shared" si="59"/>
        <v>0</v>
      </c>
      <c r="M54" s="65">
        <f t="shared" si="5"/>
        <v>1.1000000000000001</v>
      </c>
      <c r="N54" s="65">
        <f>N55</f>
        <v>0.1</v>
      </c>
      <c r="O54" s="65">
        <f t="shared" ref="O54:Q54" si="60">O55</f>
        <v>1</v>
      </c>
      <c r="P54" s="65">
        <f t="shared" si="60"/>
        <v>0</v>
      </c>
      <c r="Q54" s="65">
        <f t="shared" si="60"/>
        <v>0</v>
      </c>
      <c r="S54" s="37">
        <f>M54-'[1]3 priedas_asignavimai'!AA151</f>
        <v>0</v>
      </c>
    </row>
    <row r="55" spans="1:21" x14ac:dyDescent="0.25">
      <c r="A55" s="10"/>
      <c r="B55" s="8" t="s">
        <v>387</v>
      </c>
      <c r="C55" s="58">
        <f t="shared" si="0"/>
        <v>1.1000000000000001</v>
      </c>
      <c r="D55" s="80">
        <v>0.1</v>
      </c>
      <c r="E55" s="80">
        <v>1</v>
      </c>
      <c r="F55" s="80"/>
      <c r="G55" s="80"/>
      <c r="H55" s="57">
        <f t="shared" si="2"/>
        <v>0</v>
      </c>
      <c r="I55" s="83"/>
      <c r="J55" s="83"/>
      <c r="K55" s="83"/>
      <c r="L55" s="83"/>
      <c r="M55" s="64">
        <f t="shared" si="5"/>
        <v>1.1000000000000001</v>
      </c>
      <c r="N55" s="64">
        <f>D55+I55</f>
        <v>0.1</v>
      </c>
      <c r="O55" s="64">
        <f t="shared" ref="O55:Q55" si="61">E55+J55</f>
        <v>1</v>
      </c>
      <c r="P55" s="64">
        <f t="shared" si="61"/>
        <v>0</v>
      </c>
      <c r="Q55" s="64">
        <f t="shared" si="61"/>
        <v>0</v>
      </c>
      <c r="S55" s="37">
        <f>M55-'[1]3 priedas_asignavimai'!AA152</f>
        <v>0</v>
      </c>
    </row>
    <row r="56" spans="1:21" x14ac:dyDescent="0.25">
      <c r="A56" s="12" t="s">
        <v>19</v>
      </c>
      <c r="B56" s="26" t="s">
        <v>234</v>
      </c>
      <c r="C56" s="59">
        <f t="shared" si="0"/>
        <v>18.400000000000002</v>
      </c>
      <c r="D56" s="59">
        <f t="shared" ref="D56:L56" si="62">D57</f>
        <v>0.1</v>
      </c>
      <c r="E56" s="59">
        <f t="shared" si="62"/>
        <v>0</v>
      </c>
      <c r="F56" s="59">
        <f t="shared" si="62"/>
        <v>18.3</v>
      </c>
      <c r="G56" s="59">
        <f t="shared" si="62"/>
        <v>0</v>
      </c>
      <c r="H56" s="57">
        <f t="shared" si="2"/>
        <v>0</v>
      </c>
      <c r="I56" s="57">
        <f t="shared" si="62"/>
        <v>0</v>
      </c>
      <c r="J56" s="57">
        <f t="shared" si="62"/>
        <v>0</v>
      </c>
      <c r="K56" s="57">
        <f t="shared" si="62"/>
        <v>0</v>
      </c>
      <c r="L56" s="57">
        <f t="shared" si="62"/>
        <v>0</v>
      </c>
      <c r="M56" s="65">
        <f t="shared" si="5"/>
        <v>18.400000000000002</v>
      </c>
      <c r="N56" s="65">
        <f>N57</f>
        <v>0.1</v>
      </c>
      <c r="O56" s="65">
        <f t="shared" ref="O56:Q56" si="63">O57</f>
        <v>0</v>
      </c>
      <c r="P56" s="65">
        <f t="shared" si="63"/>
        <v>18.3</v>
      </c>
      <c r="Q56" s="65">
        <f t="shared" si="63"/>
        <v>0</v>
      </c>
      <c r="S56" s="37">
        <f>M56-'[1]3 priedas_asignavimai'!AA155</f>
        <v>0</v>
      </c>
    </row>
    <row r="57" spans="1:21" x14ac:dyDescent="0.25">
      <c r="A57" s="12"/>
      <c r="B57" s="8" t="s">
        <v>387</v>
      </c>
      <c r="C57" s="58">
        <f t="shared" si="0"/>
        <v>18.400000000000002</v>
      </c>
      <c r="D57" s="80">
        <v>0.1</v>
      </c>
      <c r="E57" s="80"/>
      <c r="F57" s="80">
        <v>18.3</v>
      </c>
      <c r="G57" s="80"/>
      <c r="H57" s="57">
        <f t="shared" si="2"/>
        <v>0</v>
      </c>
      <c r="I57" s="83"/>
      <c r="J57" s="83"/>
      <c r="K57" s="83"/>
      <c r="L57" s="83"/>
      <c r="M57" s="64">
        <f t="shared" si="5"/>
        <v>18.400000000000002</v>
      </c>
      <c r="N57" s="64">
        <f>D57+I57</f>
        <v>0.1</v>
      </c>
      <c r="O57" s="64">
        <f t="shared" ref="O57:Q57" si="64">E57+J57</f>
        <v>0</v>
      </c>
      <c r="P57" s="64">
        <f t="shared" si="64"/>
        <v>18.3</v>
      </c>
      <c r="Q57" s="64">
        <f t="shared" si="64"/>
        <v>0</v>
      </c>
      <c r="S57" s="37">
        <f>M57-'[1]3 priedas_asignavimai'!AA156</f>
        <v>0</v>
      </c>
    </row>
    <row r="58" spans="1:21" x14ac:dyDescent="0.25">
      <c r="A58" s="11" t="s">
        <v>20</v>
      </c>
      <c r="B58" s="26" t="s">
        <v>235</v>
      </c>
      <c r="C58" s="59">
        <f t="shared" si="0"/>
        <v>0.4</v>
      </c>
      <c r="D58" s="59">
        <f>D59</f>
        <v>0.4</v>
      </c>
      <c r="E58" s="59">
        <f t="shared" ref="E58:L58" si="65">E59</f>
        <v>0</v>
      </c>
      <c r="F58" s="59">
        <f t="shared" si="65"/>
        <v>0</v>
      </c>
      <c r="G58" s="59">
        <f t="shared" si="65"/>
        <v>0</v>
      </c>
      <c r="H58" s="57">
        <f t="shared" si="2"/>
        <v>0</v>
      </c>
      <c r="I58" s="57">
        <f>I59</f>
        <v>0</v>
      </c>
      <c r="J58" s="57">
        <f t="shared" si="65"/>
        <v>0</v>
      </c>
      <c r="K58" s="57">
        <f t="shared" si="65"/>
        <v>0</v>
      </c>
      <c r="L58" s="57">
        <f t="shared" si="65"/>
        <v>0</v>
      </c>
      <c r="M58" s="65">
        <f t="shared" si="5"/>
        <v>0.4</v>
      </c>
      <c r="N58" s="65">
        <f>N59</f>
        <v>0.4</v>
      </c>
      <c r="O58" s="65">
        <f t="shared" ref="O58:Q58" si="66">O59</f>
        <v>0</v>
      </c>
      <c r="P58" s="65">
        <f t="shared" si="66"/>
        <v>0</v>
      </c>
      <c r="Q58" s="65">
        <f t="shared" si="66"/>
        <v>0</v>
      </c>
      <c r="S58" s="37">
        <f>M58-'[1]3 priedas_asignavimai'!AA162</f>
        <v>0</v>
      </c>
    </row>
    <row r="59" spans="1:21" x14ac:dyDescent="0.25">
      <c r="A59" s="12"/>
      <c r="B59" s="8" t="s">
        <v>387</v>
      </c>
      <c r="C59" s="58">
        <f t="shared" si="0"/>
        <v>0.4</v>
      </c>
      <c r="D59" s="80">
        <v>0.4</v>
      </c>
      <c r="E59" s="80"/>
      <c r="F59" s="80"/>
      <c r="G59" s="80"/>
      <c r="H59" s="57">
        <f t="shared" si="2"/>
        <v>0</v>
      </c>
      <c r="I59" s="83"/>
      <c r="J59" s="83"/>
      <c r="K59" s="83"/>
      <c r="L59" s="83"/>
      <c r="M59" s="64">
        <f t="shared" si="5"/>
        <v>0.4</v>
      </c>
      <c r="N59" s="64">
        <f>D59+I59</f>
        <v>0.4</v>
      </c>
      <c r="O59" s="64">
        <f t="shared" ref="O59:Q59" si="67">E59+J59</f>
        <v>0</v>
      </c>
      <c r="P59" s="64">
        <f t="shared" si="67"/>
        <v>0</v>
      </c>
      <c r="Q59" s="64">
        <f t="shared" si="67"/>
        <v>0</v>
      </c>
      <c r="S59" s="37">
        <f>M59-'[1]3 priedas_asignavimai'!AA163</f>
        <v>0</v>
      </c>
    </row>
    <row r="60" spans="1:21" x14ac:dyDescent="0.25">
      <c r="A60" s="11" t="s">
        <v>21</v>
      </c>
      <c r="B60" s="26" t="s">
        <v>236</v>
      </c>
      <c r="C60" s="59">
        <f t="shared" si="0"/>
        <v>22.3</v>
      </c>
      <c r="D60" s="59">
        <f t="shared" ref="D60:L60" si="68">D61</f>
        <v>3.2</v>
      </c>
      <c r="E60" s="59">
        <f t="shared" si="68"/>
        <v>0</v>
      </c>
      <c r="F60" s="59">
        <f t="shared" si="68"/>
        <v>19.100000000000001</v>
      </c>
      <c r="G60" s="59">
        <f t="shared" si="68"/>
        <v>0</v>
      </c>
      <c r="H60" s="57">
        <f t="shared" si="2"/>
        <v>0</v>
      </c>
      <c r="I60" s="57">
        <f t="shared" si="68"/>
        <v>0</v>
      </c>
      <c r="J60" s="57">
        <f t="shared" si="68"/>
        <v>0</v>
      </c>
      <c r="K60" s="57">
        <f t="shared" si="68"/>
        <v>0</v>
      </c>
      <c r="L60" s="57">
        <f t="shared" si="68"/>
        <v>0</v>
      </c>
      <c r="M60" s="65">
        <f t="shared" si="5"/>
        <v>22.3</v>
      </c>
      <c r="N60" s="65">
        <f>N61</f>
        <v>3.2</v>
      </c>
      <c r="O60" s="65">
        <f t="shared" ref="O60:Q60" si="69">O61</f>
        <v>0</v>
      </c>
      <c r="P60" s="65">
        <f t="shared" si="69"/>
        <v>19.100000000000001</v>
      </c>
      <c r="Q60" s="65">
        <f t="shared" si="69"/>
        <v>0</v>
      </c>
      <c r="S60" s="37">
        <f>M60-'[1]3 priedas_asignavimai'!AA166</f>
        <v>0</v>
      </c>
    </row>
    <row r="61" spans="1:21" x14ac:dyDescent="0.25">
      <c r="A61" s="12"/>
      <c r="B61" s="8" t="s">
        <v>387</v>
      </c>
      <c r="C61" s="58">
        <f t="shared" si="0"/>
        <v>22.3</v>
      </c>
      <c r="D61" s="80">
        <v>3.2</v>
      </c>
      <c r="E61" s="80"/>
      <c r="F61" s="80">
        <v>19.100000000000001</v>
      </c>
      <c r="G61" s="80"/>
      <c r="H61" s="57">
        <f t="shared" si="2"/>
        <v>0</v>
      </c>
      <c r="I61" s="83"/>
      <c r="J61" s="83"/>
      <c r="K61" s="83"/>
      <c r="L61" s="83"/>
      <c r="M61" s="64">
        <f t="shared" si="5"/>
        <v>22.3</v>
      </c>
      <c r="N61" s="64">
        <f>D61+I61</f>
        <v>3.2</v>
      </c>
      <c r="O61" s="64">
        <f t="shared" ref="O61:Q61" si="70">E61+J61</f>
        <v>0</v>
      </c>
      <c r="P61" s="64">
        <f t="shared" si="70"/>
        <v>19.100000000000001</v>
      </c>
      <c r="Q61" s="64">
        <f t="shared" si="70"/>
        <v>0</v>
      </c>
      <c r="S61" s="37">
        <f>M61-'[1]3 priedas_asignavimai'!AA167</f>
        <v>0</v>
      </c>
    </row>
    <row r="62" spans="1:21" x14ac:dyDescent="0.25">
      <c r="A62" s="3" t="s">
        <v>22</v>
      </c>
      <c r="B62" s="26" t="s">
        <v>237</v>
      </c>
      <c r="C62" s="59">
        <f t="shared" si="0"/>
        <v>1.1000000000000001</v>
      </c>
      <c r="D62" s="59">
        <f t="shared" ref="D62:L62" si="71">D63</f>
        <v>1.1000000000000001</v>
      </c>
      <c r="E62" s="59">
        <f t="shared" si="71"/>
        <v>0</v>
      </c>
      <c r="F62" s="59">
        <f t="shared" si="71"/>
        <v>0</v>
      </c>
      <c r="G62" s="59">
        <f t="shared" si="71"/>
        <v>0</v>
      </c>
      <c r="H62" s="57">
        <f t="shared" si="2"/>
        <v>0.2</v>
      </c>
      <c r="I62" s="57">
        <f t="shared" si="71"/>
        <v>0.2</v>
      </c>
      <c r="J62" s="57">
        <f t="shared" si="71"/>
        <v>0</v>
      </c>
      <c r="K62" s="57">
        <f t="shared" si="71"/>
        <v>0</v>
      </c>
      <c r="L62" s="57">
        <f t="shared" si="71"/>
        <v>0</v>
      </c>
      <c r="M62" s="65">
        <f t="shared" si="5"/>
        <v>1.3</v>
      </c>
      <c r="N62" s="65">
        <f>N63</f>
        <v>1.3</v>
      </c>
      <c r="O62" s="65">
        <f t="shared" ref="O62:Q62" si="72">O63</f>
        <v>0</v>
      </c>
      <c r="P62" s="65">
        <f t="shared" si="72"/>
        <v>0</v>
      </c>
      <c r="Q62" s="65">
        <f t="shared" si="72"/>
        <v>0</v>
      </c>
      <c r="S62" s="37">
        <f>M62-'[1]3 priedas_asignavimai'!AA174</f>
        <v>0</v>
      </c>
    </row>
    <row r="63" spans="1:21" x14ac:dyDescent="0.25">
      <c r="A63" s="12"/>
      <c r="B63" s="8" t="s">
        <v>387</v>
      </c>
      <c r="C63" s="58">
        <f t="shared" si="0"/>
        <v>1.1000000000000001</v>
      </c>
      <c r="D63" s="80">
        <v>1.1000000000000001</v>
      </c>
      <c r="E63" s="80"/>
      <c r="F63" s="80"/>
      <c r="G63" s="80"/>
      <c r="H63" s="57">
        <f t="shared" si="2"/>
        <v>0.2</v>
      </c>
      <c r="I63" s="83">
        <v>0.2</v>
      </c>
      <c r="J63" s="83"/>
      <c r="K63" s="83"/>
      <c r="L63" s="83"/>
      <c r="M63" s="64">
        <f t="shared" si="5"/>
        <v>1.3</v>
      </c>
      <c r="N63" s="64">
        <f>D63+I63</f>
        <v>1.3</v>
      </c>
      <c r="O63" s="64">
        <f t="shared" ref="O63:Q63" si="73">E63+J63</f>
        <v>0</v>
      </c>
      <c r="P63" s="64">
        <f t="shared" si="73"/>
        <v>0</v>
      </c>
      <c r="Q63" s="64">
        <f t="shared" si="73"/>
        <v>0</v>
      </c>
      <c r="S63" s="37">
        <f>M63-'[1]3 priedas_asignavimai'!AA175</f>
        <v>0</v>
      </c>
    </row>
    <row r="64" spans="1:21" x14ac:dyDescent="0.25">
      <c r="A64" s="11" t="s">
        <v>23</v>
      </c>
      <c r="B64" s="26" t="s">
        <v>130</v>
      </c>
      <c r="C64" s="59">
        <f t="shared" si="0"/>
        <v>8</v>
      </c>
      <c r="D64" s="59">
        <f t="shared" ref="D64:L64" si="74">D65</f>
        <v>3.8</v>
      </c>
      <c r="E64" s="59">
        <f t="shared" si="74"/>
        <v>0</v>
      </c>
      <c r="F64" s="59">
        <f t="shared" si="74"/>
        <v>4.2</v>
      </c>
      <c r="G64" s="59">
        <f t="shared" si="74"/>
        <v>0</v>
      </c>
      <c r="H64" s="57">
        <f t="shared" si="2"/>
        <v>0.2</v>
      </c>
      <c r="I64" s="57">
        <f t="shared" si="74"/>
        <v>0</v>
      </c>
      <c r="J64" s="57">
        <f t="shared" si="74"/>
        <v>0</v>
      </c>
      <c r="K64" s="57">
        <f t="shared" si="74"/>
        <v>0.2</v>
      </c>
      <c r="L64" s="57">
        <f t="shared" si="74"/>
        <v>0</v>
      </c>
      <c r="M64" s="65">
        <f t="shared" si="5"/>
        <v>8.1999999999999993</v>
      </c>
      <c r="N64" s="65">
        <f>N65</f>
        <v>3.8</v>
      </c>
      <c r="O64" s="65">
        <f t="shared" ref="O64:U64" si="75">O65</f>
        <v>0</v>
      </c>
      <c r="P64" s="65">
        <f t="shared" si="75"/>
        <v>4.4000000000000004</v>
      </c>
      <c r="Q64" s="65">
        <f t="shared" si="75"/>
        <v>0</v>
      </c>
      <c r="R64" s="9">
        <f t="shared" si="75"/>
        <v>0</v>
      </c>
      <c r="S64" s="37">
        <f>M64-'[1]3 priedas_asignavimai'!AA177</f>
        <v>0</v>
      </c>
      <c r="T64" s="9">
        <f t="shared" si="75"/>
        <v>0</v>
      </c>
      <c r="U64" s="9">
        <f t="shared" si="75"/>
        <v>0</v>
      </c>
    </row>
    <row r="65" spans="1:19" x14ac:dyDescent="0.25">
      <c r="A65" s="12"/>
      <c r="B65" s="8" t="s">
        <v>387</v>
      </c>
      <c r="C65" s="58">
        <f t="shared" si="0"/>
        <v>8</v>
      </c>
      <c r="D65" s="80">
        <v>3.8</v>
      </c>
      <c r="E65" s="80"/>
      <c r="F65" s="80">
        <v>4.2</v>
      </c>
      <c r="G65" s="80"/>
      <c r="H65" s="57">
        <f t="shared" si="2"/>
        <v>0.2</v>
      </c>
      <c r="I65" s="83"/>
      <c r="J65" s="83"/>
      <c r="K65" s="83">
        <v>0.2</v>
      </c>
      <c r="L65" s="83"/>
      <c r="M65" s="64">
        <f t="shared" si="5"/>
        <v>8.1999999999999993</v>
      </c>
      <c r="N65" s="64">
        <f>D65+I65</f>
        <v>3.8</v>
      </c>
      <c r="O65" s="64">
        <f t="shared" ref="O65:Q65" si="76">E65+J65</f>
        <v>0</v>
      </c>
      <c r="P65" s="64">
        <f t="shared" si="76"/>
        <v>4.4000000000000004</v>
      </c>
      <c r="Q65" s="64">
        <f t="shared" si="76"/>
        <v>0</v>
      </c>
      <c r="S65" s="37">
        <f>M65-'[1]3 priedas_asignavimai'!AA178</f>
        <v>0</v>
      </c>
    </row>
    <row r="66" spans="1:19" x14ac:dyDescent="0.25">
      <c r="A66" s="11" t="s">
        <v>24</v>
      </c>
      <c r="B66" s="26" t="s">
        <v>239</v>
      </c>
      <c r="C66" s="59">
        <f t="shared" si="0"/>
        <v>182.20000000000002</v>
      </c>
      <c r="D66" s="59">
        <f t="shared" ref="D66:L66" si="77">D67</f>
        <v>4.3</v>
      </c>
      <c r="E66" s="59">
        <f t="shared" si="77"/>
        <v>143.5</v>
      </c>
      <c r="F66" s="59">
        <f t="shared" si="77"/>
        <v>34.4</v>
      </c>
      <c r="G66" s="59">
        <f t="shared" si="77"/>
        <v>0</v>
      </c>
      <c r="H66" s="57">
        <f t="shared" si="2"/>
        <v>0</v>
      </c>
      <c r="I66" s="57">
        <f t="shared" si="77"/>
        <v>0</v>
      </c>
      <c r="J66" s="57">
        <f t="shared" si="77"/>
        <v>0</v>
      </c>
      <c r="K66" s="57">
        <f t="shared" si="77"/>
        <v>0</v>
      </c>
      <c r="L66" s="57">
        <f t="shared" si="77"/>
        <v>0</v>
      </c>
      <c r="M66" s="65">
        <f t="shared" si="5"/>
        <v>182.20000000000002</v>
      </c>
      <c r="N66" s="65">
        <f>N67</f>
        <v>4.3</v>
      </c>
      <c r="O66" s="65">
        <f t="shared" ref="O66:Q66" si="78">O67</f>
        <v>143.5</v>
      </c>
      <c r="P66" s="65">
        <f t="shared" si="78"/>
        <v>34.4</v>
      </c>
      <c r="Q66" s="65">
        <f t="shared" si="78"/>
        <v>0</v>
      </c>
      <c r="S66" s="37">
        <f>M66-'[1]3 priedas_asignavimai'!AA184</f>
        <v>0</v>
      </c>
    </row>
    <row r="67" spans="1:19" x14ac:dyDescent="0.25">
      <c r="A67" s="12"/>
      <c r="B67" s="8" t="s">
        <v>387</v>
      </c>
      <c r="C67" s="58">
        <f t="shared" si="0"/>
        <v>182.20000000000002</v>
      </c>
      <c r="D67" s="80">
        <v>4.3</v>
      </c>
      <c r="E67" s="80">
        <v>143.5</v>
      </c>
      <c r="F67" s="80">
        <v>34.4</v>
      </c>
      <c r="G67" s="80"/>
      <c r="H67" s="57">
        <f t="shared" si="2"/>
        <v>0</v>
      </c>
      <c r="I67" s="83"/>
      <c r="J67" s="83"/>
      <c r="K67" s="83"/>
      <c r="L67" s="83"/>
      <c r="M67" s="64">
        <f t="shared" si="5"/>
        <v>182.20000000000002</v>
      </c>
      <c r="N67" s="64">
        <f>D67+I67</f>
        <v>4.3</v>
      </c>
      <c r="O67" s="64">
        <f t="shared" ref="O67:Q67" si="79">E67+J67</f>
        <v>143.5</v>
      </c>
      <c r="P67" s="64">
        <f t="shared" si="79"/>
        <v>34.4</v>
      </c>
      <c r="Q67" s="64">
        <f t="shared" si="79"/>
        <v>0</v>
      </c>
      <c r="S67" s="37">
        <f>M67-'[1]3 priedas_asignavimai'!AA185</f>
        <v>0</v>
      </c>
    </row>
    <row r="68" spans="1:19" x14ac:dyDescent="0.25">
      <c r="A68" s="11" t="s">
        <v>25</v>
      </c>
      <c r="B68" s="26" t="s">
        <v>241</v>
      </c>
      <c r="C68" s="59">
        <f t="shared" si="0"/>
        <v>11.9</v>
      </c>
      <c r="D68" s="59">
        <f t="shared" ref="D68:L68" si="80">D69</f>
        <v>0.1</v>
      </c>
      <c r="E68" s="59">
        <f t="shared" si="80"/>
        <v>0</v>
      </c>
      <c r="F68" s="59">
        <f t="shared" si="80"/>
        <v>11.8</v>
      </c>
      <c r="G68" s="59">
        <f t="shared" si="80"/>
        <v>0</v>
      </c>
      <c r="H68" s="57">
        <f t="shared" si="2"/>
        <v>0</v>
      </c>
      <c r="I68" s="57">
        <f t="shared" si="80"/>
        <v>0</v>
      </c>
      <c r="J68" s="57">
        <f t="shared" si="80"/>
        <v>0</v>
      </c>
      <c r="K68" s="57">
        <f t="shared" si="80"/>
        <v>0</v>
      </c>
      <c r="L68" s="57">
        <f t="shared" si="80"/>
        <v>0</v>
      </c>
      <c r="M68" s="65">
        <f t="shared" si="5"/>
        <v>11.9</v>
      </c>
      <c r="N68" s="65">
        <f>N69</f>
        <v>0.1</v>
      </c>
      <c r="O68" s="65">
        <f t="shared" ref="O68:Q68" si="81">O69</f>
        <v>0</v>
      </c>
      <c r="P68" s="65">
        <f t="shared" si="81"/>
        <v>11.8</v>
      </c>
      <c r="Q68" s="65">
        <f t="shared" si="81"/>
        <v>0</v>
      </c>
      <c r="S68" s="37">
        <f>M68-'[1]3 priedas_asignavimai'!AA191</f>
        <v>0</v>
      </c>
    </row>
    <row r="69" spans="1:19" x14ac:dyDescent="0.25">
      <c r="A69" s="12"/>
      <c r="B69" s="8" t="s">
        <v>387</v>
      </c>
      <c r="C69" s="58">
        <f t="shared" si="0"/>
        <v>11.9</v>
      </c>
      <c r="D69" s="80">
        <v>0.1</v>
      </c>
      <c r="E69" s="80"/>
      <c r="F69" s="80">
        <v>11.8</v>
      </c>
      <c r="G69" s="80"/>
      <c r="H69" s="57">
        <f t="shared" si="2"/>
        <v>0</v>
      </c>
      <c r="I69" s="83"/>
      <c r="J69" s="83"/>
      <c r="K69" s="83"/>
      <c r="L69" s="83"/>
      <c r="M69" s="64">
        <f t="shared" si="5"/>
        <v>11.9</v>
      </c>
      <c r="N69" s="64">
        <f>D69+I69</f>
        <v>0.1</v>
      </c>
      <c r="O69" s="64">
        <f t="shared" ref="O69:Q69" si="82">E69+J69</f>
        <v>0</v>
      </c>
      <c r="P69" s="64">
        <f t="shared" si="82"/>
        <v>11.8</v>
      </c>
      <c r="Q69" s="64">
        <f t="shared" si="82"/>
        <v>0</v>
      </c>
      <c r="S69" s="37">
        <f>M69-'[1]3 priedas_asignavimai'!AA192</f>
        <v>0</v>
      </c>
    </row>
    <row r="70" spans="1:19" x14ac:dyDescent="0.25">
      <c r="A70" s="11" t="s">
        <v>238</v>
      </c>
      <c r="B70" s="26" t="s">
        <v>242</v>
      </c>
      <c r="C70" s="59">
        <f t="shared" si="0"/>
        <v>4</v>
      </c>
      <c r="D70" s="59">
        <f t="shared" ref="D70:L70" si="83">D71</f>
        <v>0.1</v>
      </c>
      <c r="E70" s="59">
        <f t="shared" si="83"/>
        <v>0</v>
      </c>
      <c r="F70" s="59">
        <f t="shared" si="83"/>
        <v>3.9</v>
      </c>
      <c r="G70" s="59">
        <f t="shared" si="83"/>
        <v>0</v>
      </c>
      <c r="H70" s="57">
        <f t="shared" si="2"/>
        <v>1.7</v>
      </c>
      <c r="I70" s="57">
        <f t="shared" si="83"/>
        <v>0</v>
      </c>
      <c r="J70" s="57">
        <f t="shared" si="83"/>
        <v>0</v>
      </c>
      <c r="K70" s="57">
        <f t="shared" si="83"/>
        <v>1.7</v>
      </c>
      <c r="L70" s="57">
        <f t="shared" si="83"/>
        <v>0</v>
      </c>
      <c r="M70" s="65">
        <f t="shared" si="5"/>
        <v>5.6999999999999993</v>
      </c>
      <c r="N70" s="65">
        <f>N71</f>
        <v>0.1</v>
      </c>
      <c r="O70" s="65">
        <f t="shared" ref="O70:Q70" si="84">O71</f>
        <v>0</v>
      </c>
      <c r="P70" s="65">
        <f t="shared" si="84"/>
        <v>5.6</v>
      </c>
      <c r="Q70" s="65">
        <f t="shared" si="84"/>
        <v>0</v>
      </c>
      <c r="S70" s="37">
        <f>M70-'[1]3 priedas_asignavimai'!AA197</f>
        <v>0</v>
      </c>
    </row>
    <row r="71" spans="1:19" x14ac:dyDescent="0.25">
      <c r="A71" s="12"/>
      <c r="B71" s="8" t="s">
        <v>387</v>
      </c>
      <c r="C71" s="58">
        <f t="shared" si="0"/>
        <v>4</v>
      </c>
      <c r="D71" s="80">
        <v>0.1</v>
      </c>
      <c r="E71" s="80"/>
      <c r="F71" s="80">
        <v>3.9</v>
      </c>
      <c r="G71" s="80"/>
      <c r="H71" s="57">
        <f t="shared" si="2"/>
        <v>1.7</v>
      </c>
      <c r="I71" s="83"/>
      <c r="J71" s="83"/>
      <c r="K71" s="83">
        <v>1.7</v>
      </c>
      <c r="L71" s="83"/>
      <c r="M71" s="64">
        <f t="shared" si="5"/>
        <v>5.6999999999999993</v>
      </c>
      <c r="N71" s="64">
        <f>D71+I71</f>
        <v>0.1</v>
      </c>
      <c r="O71" s="64">
        <f t="shared" ref="O71:Q71" si="85">E71+J71</f>
        <v>0</v>
      </c>
      <c r="P71" s="64">
        <f t="shared" si="85"/>
        <v>5.6</v>
      </c>
      <c r="Q71" s="64">
        <f t="shared" si="85"/>
        <v>0</v>
      </c>
      <c r="S71" s="37">
        <f>M71-'[1]3 priedas_asignavimai'!AA198</f>
        <v>0</v>
      </c>
    </row>
    <row r="72" spans="1:19" x14ac:dyDescent="0.25">
      <c r="A72" s="11" t="s">
        <v>26</v>
      </c>
      <c r="B72" s="26" t="s">
        <v>244</v>
      </c>
      <c r="C72" s="59">
        <f t="shared" si="0"/>
        <v>12.5</v>
      </c>
      <c r="D72" s="59">
        <f t="shared" ref="D72:L72" si="86">D73</f>
        <v>0.1</v>
      </c>
      <c r="E72" s="59">
        <f t="shared" si="86"/>
        <v>0</v>
      </c>
      <c r="F72" s="59">
        <f t="shared" si="86"/>
        <v>12.4</v>
      </c>
      <c r="G72" s="59">
        <f t="shared" si="86"/>
        <v>0</v>
      </c>
      <c r="H72" s="57">
        <f t="shared" si="2"/>
        <v>0.3</v>
      </c>
      <c r="I72" s="57">
        <f t="shared" si="86"/>
        <v>0</v>
      </c>
      <c r="J72" s="57">
        <f t="shared" si="86"/>
        <v>0</v>
      </c>
      <c r="K72" s="57">
        <f t="shared" si="86"/>
        <v>0.3</v>
      </c>
      <c r="L72" s="57">
        <f t="shared" si="86"/>
        <v>0</v>
      </c>
      <c r="M72" s="65">
        <f t="shared" si="5"/>
        <v>12.8</v>
      </c>
      <c r="N72" s="65">
        <f>N73</f>
        <v>0.1</v>
      </c>
      <c r="O72" s="65">
        <f t="shared" ref="O72:Q72" si="87">O73</f>
        <v>0</v>
      </c>
      <c r="P72" s="65">
        <f t="shared" si="87"/>
        <v>12.700000000000001</v>
      </c>
      <c r="Q72" s="65">
        <f t="shared" si="87"/>
        <v>0</v>
      </c>
      <c r="S72" s="37">
        <f>M72-'[1]3 priedas_asignavimai'!AA203</f>
        <v>0</v>
      </c>
    </row>
    <row r="73" spans="1:19" x14ac:dyDescent="0.25">
      <c r="A73" s="12"/>
      <c r="B73" s="8" t="s">
        <v>387</v>
      </c>
      <c r="C73" s="58">
        <f t="shared" si="0"/>
        <v>12.5</v>
      </c>
      <c r="D73" s="80">
        <v>0.1</v>
      </c>
      <c r="E73" s="80"/>
      <c r="F73" s="80">
        <v>12.4</v>
      </c>
      <c r="G73" s="80"/>
      <c r="H73" s="57">
        <f t="shared" si="2"/>
        <v>0.3</v>
      </c>
      <c r="I73" s="83"/>
      <c r="J73" s="83"/>
      <c r="K73" s="83">
        <v>0.3</v>
      </c>
      <c r="L73" s="83"/>
      <c r="M73" s="64">
        <f t="shared" si="5"/>
        <v>12.8</v>
      </c>
      <c r="N73" s="64">
        <f>D73+I73</f>
        <v>0.1</v>
      </c>
      <c r="O73" s="64">
        <f t="shared" ref="O73:Q73" si="88">E73+J73</f>
        <v>0</v>
      </c>
      <c r="P73" s="64">
        <f t="shared" si="88"/>
        <v>12.700000000000001</v>
      </c>
      <c r="Q73" s="64">
        <f t="shared" si="88"/>
        <v>0</v>
      </c>
      <c r="S73" s="37">
        <f>M73-'[1]3 priedas_asignavimai'!AA204</f>
        <v>0</v>
      </c>
    </row>
    <row r="74" spans="1:19" x14ac:dyDescent="0.25">
      <c r="A74" s="11" t="s">
        <v>27</v>
      </c>
      <c r="B74" s="26" t="s">
        <v>245</v>
      </c>
      <c r="C74" s="59">
        <f t="shared" si="0"/>
        <v>20.299999999999997</v>
      </c>
      <c r="D74" s="59">
        <f t="shared" ref="D74:L74" si="89">D75</f>
        <v>14.2</v>
      </c>
      <c r="E74" s="59">
        <f t="shared" si="89"/>
        <v>0</v>
      </c>
      <c r="F74" s="59">
        <f t="shared" si="89"/>
        <v>6.1</v>
      </c>
      <c r="G74" s="59">
        <f t="shared" si="89"/>
        <v>0</v>
      </c>
      <c r="H74" s="57">
        <f t="shared" si="2"/>
        <v>0</v>
      </c>
      <c r="I74" s="57">
        <f t="shared" si="89"/>
        <v>0</v>
      </c>
      <c r="J74" s="57">
        <f t="shared" si="89"/>
        <v>0</v>
      </c>
      <c r="K74" s="57">
        <f t="shared" si="89"/>
        <v>0</v>
      </c>
      <c r="L74" s="57">
        <f t="shared" si="89"/>
        <v>0</v>
      </c>
      <c r="M74" s="65">
        <f t="shared" si="5"/>
        <v>20.299999999999997</v>
      </c>
      <c r="N74" s="65">
        <f>N75</f>
        <v>14.2</v>
      </c>
      <c r="O74" s="65">
        <f t="shared" ref="O74:Q74" si="90">O75</f>
        <v>0</v>
      </c>
      <c r="P74" s="65">
        <f t="shared" si="90"/>
        <v>6.1</v>
      </c>
      <c r="Q74" s="65">
        <f t="shared" si="90"/>
        <v>0</v>
      </c>
      <c r="S74" s="37">
        <f>M74-'[1]3 priedas_asignavimai'!AA211</f>
        <v>0</v>
      </c>
    </row>
    <row r="75" spans="1:19" x14ac:dyDescent="0.25">
      <c r="A75" s="12"/>
      <c r="B75" s="8" t="s">
        <v>387</v>
      </c>
      <c r="C75" s="58">
        <f t="shared" si="0"/>
        <v>20.299999999999997</v>
      </c>
      <c r="D75" s="80">
        <v>14.2</v>
      </c>
      <c r="E75" s="80"/>
      <c r="F75" s="80">
        <v>6.1</v>
      </c>
      <c r="G75" s="80"/>
      <c r="H75" s="57">
        <f t="shared" si="2"/>
        <v>0</v>
      </c>
      <c r="I75" s="83"/>
      <c r="J75" s="83"/>
      <c r="K75" s="83"/>
      <c r="L75" s="83"/>
      <c r="M75" s="64">
        <f t="shared" si="5"/>
        <v>20.299999999999997</v>
      </c>
      <c r="N75" s="64">
        <f>D75+I75</f>
        <v>14.2</v>
      </c>
      <c r="O75" s="64">
        <f t="shared" ref="O75:Q75" si="91">E75+J75</f>
        <v>0</v>
      </c>
      <c r="P75" s="64">
        <f t="shared" si="91"/>
        <v>6.1</v>
      </c>
      <c r="Q75" s="64">
        <f t="shared" si="91"/>
        <v>0</v>
      </c>
      <c r="S75" s="37">
        <f>M75-'[1]3 priedas_asignavimai'!AA212</f>
        <v>0</v>
      </c>
    </row>
    <row r="76" spans="1:19" x14ac:dyDescent="0.25">
      <c r="A76" s="11" t="s">
        <v>28</v>
      </c>
      <c r="B76" s="26" t="s">
        <v>247</v>
      </c>
      <c r="C76" s="59">
        <f t="shared" si="0"/>
        <v>14.1</v>
      </c>
      <c r="D76" s="59">
        <f t="shared" ref="D76:L76" si="92">D77</f>
        <v>0.1</v>
      </c>
      <c r="E76" s="59">
        <f t="shared" si="92"/>
        <v>0</v>
      </c>
      <c r="F76" s="59">
        <f t="shared" si="92"/>
        <v>14</v>
      </c>
      <c r="G76" s="59">
        <f t="shared" si="92"/>
        <v>0</v>
      </c>
      <c r="H76" s="57">
        <f t="shared" si="2"/>
        <v>5.3</v>
      </c>
      <c r="I76" s="57">
        <f t="shared" si="92"/>
        <v>0</v>
      </c>
      <c r="J76" s="57">
        <f t="shared" si="92"/>
        <v>0</v>
      </c>
      <c r="K76" s="57">
        <f t="shared" si="92"/>
        <v>5.3</v>
      </c>
      <c r="L76" s="57">
        <f t="shared" si="92"/>
        <v>0</v>
      </c>
      <c r="M76" s="65">
        <f t="shared" si="5"/>
        <v>19.400000000000002</v>
      </c>
      <c r="N76" s="65">
        <f>N77</f>
        <v>0.1</v>
      </c>
      <c r="O76" s="65">
        <f t="shared" ref="O76:Q76" si="93">O77</f>
        <v>0</v>
      </c>
      <c r="P76" s="65">
        <f t="shared" si="93"/>
        <v>19.3</v>
      </c>
      <c r="Q76" s="65">
        <f t="shared" si="93"/>
        <v>0</v>
      </c>
      <c r="S76" s="37">
        <f>M76-'[1]3 priedas_asignavimai'!AA216</f>
        <v>0</v>
      </c>
    </row>
    <row r="77" spans="1:19" x14ac:dyDescent="0.25">
      <c r="A77" s="12"/>
      <c r="B77" s="8" t="s">
        <v>387</v>
      </c>
      <c r="C77" s="58">
        <f t="shared" si="0"/>
        <v>14.1</v>
      </c>
      <c r="D77" s="80">
        <v>0.1</v>
      </c>
      <c r="E77" s="80"/>
      <c r="F77" s="80">
        <v>14</v>
      </c>
      <c r="G77" s="80"/>
      <c r="H77" s="57">
        <f t="shared" si="2"/>
        <v>5.3</v>
      </c>
      <c r="I77" s="83"/>
      <c r="J77" s="83"/>
      <c r="K77" s="83">
        <v>5.3</v>
      </c>
      <c r="L77" s="83"/>
      <c r="M77" s="64">
        <f t="shared" si="5"/>
        <v>19.400000000000002</v>
      </c>
      <c r="N77" s="64">
        <f>D77+I77</f>
        <v>0.1</v>
      </c>
      <c r="O77" s="64">
        <f t="shared" ref="O77:Q77" si="94">E77+J77</f>
        <v>0</v>
      </c>
      <c r="P77" s="64">
        <f t="shared" si="94"/>
        <v>19.3</v>
      </c>
      <c r="Q77" s="64">
        <f t="shared" si="94"/>
        <v>0</v>
      </c>
      <c r="S77" s="37">
        <f>M77-'[1]3 priedas_asignavimai'!AA217</f>
        <v>0</v>
      </c>
    </row>
    <row r="78" spans="1:19" x14ac:dyDescent="0.25">
      <c r="A78" s="11" t="s">
        <v>29</v>
      </c>
      <c r="B78" s="26" t="s">
        <v>246</v>
      </c>
      <c r="C78" s="59">
        <f t="shared" si="0"/>
        <v>151.19999999999999</v>
      </c>
      <c r="D78" s="59">
        <f t="shared" ref="D78:L78" si="95">D79</f>
        <v>0</v>
      </c>
      <c r="E78" s="59">
        <f t="shared" si="95"/>
        <v>0</v>
      </c>
      <c r="F78" s="59">
        <f t="shared" si="95"/>
        <v>151.19999999999999</v>
      </c>
      <c r="G78" s="59">
        <f t="shared" si="95"/>
        <v>0</v>
      </c>
      <c r="H78" s="57">
        <f t="shared" si="2"/>
        <v>0</v>
      </c>
      <c r="I78" s="57">
        <f t="shared" si="95"/>
        <v>0</v>
      </c>
      <c r="J78" s="57">
        <f t="shared" si="95"/>
        <v>0</v>
      </c>
      <c r="K78" s="57">
        <f t="shared" si="95"/>
        <v>0</v>
      </c>
      <c r="L78" s="57">
        <f t="shared" si="95"/>
        <v>0</v>
      </c>
      <c r="M78" s="65">
        <f t="shared" si="5"/>
        <v>151.19999999999999</v>
      </c>
      <c r="N78" s="65">
        <f>N79</f>
        <v>0</v>
      </c>
      <c r="O78" s="65">
        <f t="shared" ref="O78:Q78" si="96">O79</f>
        <v>0</v>
      </c>
      <c r="P78" s="65">
        <f t="shared" si="96"/>
        <v>151.19999999999999</v>
      </c>
      <c r="Q78" s="65">
        <f t="shared" si="96"/>
        <v>0</v>
      </c>
      <c r="S78" s="37">
        <f>M78-'[1]3 priedas_asignavimai'!AA223</f>
        <v>0</v>
      </c>
    </row>
    <row r="79" spans="1:19" x14ac:dyDescent="0.25">
      <c r="A79" s="12"/>
      <c r="B79" s="8" t="s">
        <v>387</v>
      </c>
      <c r="C79" s="58">
        <f t="shared" ref="C79:C122" si="97">D79+E79+F79+G79</f>
        <v>151.19999999999999</v>
      </c>
      <c r="D79" s="80"/>
      <c r="E79" s="80"/>
      <c r="F79" s="80">
        <v>151.19999999999999</v>
      </c>
      <c r="G79" s="80"/>
      <c r="H79" s="57">
        <f t="shared" si="2"/>
        <v>0</v>
      </c>
      <c r="I79" s="83"/>
      <c r="J79" s="83"/>
      <c r="K79" s="83"/>
      <c r="L79" s="83"/>
      <c r="M79" s="64">
        <f t="shared" ref="M79:M122" si="98">N79+O79+P79+Q79</f>
        <v>151.19999999999999</v>
      </c>
      <c r="N79" s="64">
        <f>D79+I79</f>
        <v>0</v>
      </c>
      <c r="O79" s="64">
        <f t="shared" ref="O79:Q79" si="99">E79+J79</f>
        <v>0</v>
      </c>
      <c r="P79" s="64">
        <f t="shared" si="99"/>
        <v>151.19999999999999</v>
      </c>
      <c r="Q79" s="64">
        <f t="shared" si="99"/>
        <v>0</v>
      </c>
      <c r="S79" s="37">
        <f>M79-'[1]3 priedas_asignavimai'!AA224</f>
        <v>0</v>
      </c>
    </row>
    <row r="80" spans="1:19" x14ac:dyDescent="0.25">
      <c r="A80" s="11" t="s">
        <v>30</v>
      </c>
      <c r="B80" s="26" t="s">
        <v>248</v>
      </c>
      <c r="C80" s="59">
        <f t="shared" si="97"/>
        <v>37.1</v>
      </c>
      <c r="D80" s="59">
        <f t="shared" ref="D80:L80" si="100">D81</f>
        <v>0.1</v>
      </c>
      <c r="E80" s="59">
        <f t="shared" si="100"/>
        <v>0</v>
      </c>
      <c r="F80" s="59">
        <f t="shared" si="100"/>
        <v>37</v>
      </c>
      <c r="G80" s="59">
        <f t="shared" si="100"/>
        <v>0</v>
      </c>
      <c r="H80" s="57">
        <f t="shared" ref="H80:H122" si="101">I80+J80+K80+L80</f>
        <v>0</v>
      </c>
      <c r="I80" s="57">
        <f t="shared" si="100"/>
        <v>0</v>
      </c>
      <c r="J80" s="57">
        <f t="shared" si="100"/>
        <v>0</v>
      </c>
      <c r="K80" s="57">
        <f t="shared" si="100"/>
        <v>0</v>
      </c>
      <c r="L80" s="57">
        <f t="shared" si="100"/>
        <v>0</v>
      </c>
      <c r="M80" s="65">
        <f t="shared" si="98"/>
        <v>37.1</v>
      </c>
      <c r="N80" s="65">
        <f>N81</f>
        <v>0.1</v>
      </c>
      <c r="O80" s="65">
        <f t="shared" ref="O80:Q80" si="102">O81</f>
        <v>0</v>
      </c>
      <c r="P80" s="65">
        <f t="shared" si="102"/>
        <v>37</v>
      </c>
      <c r="Q80" s="65">
        <f t="shared" si="102"/>
        <v>0</v>
      </c>
      <c r="S80" s="37">
        <f>M80-'[1]3 priedas_asignavimai'!AA229</f>
        <v>0</v>
      </c>
    </row>
    <row r="81" spans="1:21" x14ac:dyDescent="0.25">
      <c r="A81" s="12"/>
      <c r="B81" s="8" t="s">
        <v>387</v>
      </c>
      <c r="C81" s="58">
        <f t="shared" si="97"/>
        <v>37.1</v>
      </c>
      <c r="D81" s="80">
        <v>0.1</v>
      </c>
      <c r="E81" s="80"/>
      <c r="F81" s="80">
        <v>37</v>
      </c>
      <c r="G81" s="80"/>
      <c r="H81" s="57">
        <f t="shared" si="101"/>
        <v>0</v>
      </c>
      <c r="I81" s="83"/>
      <c r="J81" s="83"/>
      <c r="K81" s="83"/>
      <c r="L81" s="83"/>
      <c r="M81" s="64">
        <f t="shared" si="98"/>
        <v>37.1</v>
      </c>
      <c r="N81" s="64">
        <f>D81+I81</f>
        <v>0.1</v>
      </c>
      <c r="O81" s="64">
        <f t="shared" ref="O81:Q81" si="103">E81+J81</f>
        <v>0</v>
      </c>
      <c r="P81" s="64">
        <f t="shared" si="103"/>
        <v>37</v>
      </c>
      <c r="Q81" s="64">
        <f t="shared" si="103"/>
        <v>0</v>
      </c>
      <c r="S81" s="37">
        <f>M81-'[1]3 priedas_asignavimai'!AA230</f>
        <v>0</v>
      </c>
    </row>
    <row r="82" spans="1:21" x14ac:dyDescent="0.25">
      <c r="A82" s="11" t="s">
        <v>31</v>
      </c>
      <c r="B82" s="26" t="s">
        <v>249</v>
      </c>
      <c r="C82" s="59">
        <f t="shared" si="97"/>
        <v>71.5</v>
      </c>
      <c r="D82" s="59">
        <f t="shared" ref="D82:L82" si="104">D83</f>
        <v>0.1</v>
      </c>
      <c r="E82" s="59">
        <f t="shared" si="104"/>
        <v>0</v>
      </c>
      <c r="F82" s="59">
        <f t="shared" si="104"/>
        <v>71.400000000000006</v>
      </c>
      <c r="G82" s="59">
        <f t="shared" si="104"/>
        <v>0</v>
      </c>
      <c r="H82" s="57">
        <f t="shared" si="101"/>
        <v>24</v>
      </c>
      <c r="I82" s="57">
        <f t="shared" si="104"/>
        <v>0</v>
      </c>
      <c r="J82" s="57">
        <f t="shared" si="104"/>
        <v>0</v>
      </c>
      <c r="K82" s="57">
        <f t="shared" si="104"/>
        <v>24</v>
      </c>
      <c r="L82" s="57">
        <f t="shared" si="104"/>
        <v>0</v>
      </c>
      <c r="M82" s="65">
        <f t="shared" si="98"/>
        <v>95.5</v>
      </c>
      <c r="N82" s="65">
        <f>N83</f>
        <v>0.1</v>
      </c>
      <c r="O82" s="65">
        <f t="shared" ref="O82:Q82" si="105">O83</f>
        <v>0</v>
      </c>
      <c r="P82" s="65">
        <f t="shared" si="105"/>
        <v>95.4</v>
      </c>
      <c r="Q82" s="65">
        <f t="shared" si="105"/>
        <v>0</v>
      </c>
      <c r="S82" s="37">
        <f>M82-'[1]3 priedas_asignavimai'!AA234</f>
        <v>0</v>
      </c>
    </row>
    <row r="83" spans="1:21" x14ac:dyDescent="0.25">
      <c r="A83" s="12"/>
      <c r="B83" s="8" t="s">
        <v>387</v>
      </c>
      <c r="C83" s="58">
        <f t="shared" si="97"/>
        <v>71.5</v>
      </c>
      <c r="D83" s="80">
        <v>0.1</v>
      </c>
      <c r="E83" s="80"/>
      <c r="F83" s="80">
        <v>71.400000000000006</v>
      </c>
      <c r="G83" s="80"/>
      <c r="H83" s="57">
        <f t="shared" si="101"/>
        <v>24</v>
      </c>
      <c r="I83" s="83"/>
      <c r="J83" s="83"/>
      <c r="K83" s="83">
        <v>24</v>
      </c>
      <c r="L83" s="83"/>
      <c r="M83" s="64">
        <f t="shared" si="98"/>
        <v>95.5</v>
      </c>
      <c r="N83" s="64">
        <f>D83+I83</f>
        <v>0.1</v>
      </c>
      <c r="O83" s="64">
        <f t="shared" ref="O83:Q83" si="106">E83+J83</f>
        <v>0</v>
      </c>
      <c r="P83" s="64">
        <f t="shared" si="106"/>
        <v>95.4</v>
      </c>
      <c r="Q83" s="64">
        <f t="shared" si="106"/>
        <v>0</v>
      </c>
      <c r="S83" s="37">
        <f>M83-'[1]3 priedas_asignavimai'!AA235</f>
        <v>0</v>
      </c>
    </row>
    <row r="84" spans="1:21" x14ac:dyDescent="0.25">
      <c r="A84" s="11" t="s">
        <v>32</v>
      </c>
      <c r="B84" s="26" t="s">
        <v>250</v>
      </c>
      <c r="C84" s="59">
        <f t="shared" si="97"/>
        <v>37.200000000000003</v>
      </c>
      <c r="D84" s="59">
        <f t="shared" ref="D84:L84" si="107">D85</f>
        <v>0.1</v>
      </c>
      <c r="E84" s="59">
        <f t="shared" si="107"/>
        <v>0</v>
      </c>
      <c r="F84" s="59">
        <f t="shared" si="107"/>
        <v>37.1</v>
      </c>
      <c r="G84" s="59">
        <f t="shared" si="107"/>
        <v>0</v>
      </c>
      <c r="H84" s="57">
        <f t="shared" si="101"/>
        <v>2.4</v>
      </c>
      <c r="I84" s="57">
        <f t="shared" si="107"/>
        <v>0</v>
      </c>
      <c r="J84" s="57">
        <f t="shared" si="107"/>
        <v>0</v>
      </c>
      <c r="K84" s="57">
        <f t="shared" si="107"/>
        <v>2.4</v>
      </c>
      <c r="L84" s="57">
        <f t="shared" si="107"/>
        <v>0</v>
      </c>
      <c r="M84" s="65">
        <f t="shared" si="98"/>
        <v>39.6</v>
      </c>
      <c r="N84" s="65">
        <f>N85</f>
        <v>0.1</v>
      </c>
      <c r="O84" s="65">
        <f t="shared" ref="O84:U84" si="108">O85</f>
        <v>0</v>
      </c>
      <c r="P84" s="65">
        <f t="shared" si="108"/>
        <v>39.5</v>
      </c>
      <c r="Q84" s="65">
        <f t="shared" si="108"/>
        <v>0</v>
      </c>
      <c r="R84" s="9">
        <f t="shared" si="108"/>
        <v>0</v>
      </c>
      <c r="S84" s="37">
        <f>M84-'[1]3 priedas_asignavimai'!AA240</f>
        <v>0</v>
      </c>
      <c r="T84" s="9">
        <f t="shared" si="108"/>
        <v>0</v>
      </c>
      <c r="U84" s="9">
        <f t="shared" si="108"/>
        <v>0</v>
      </c>
    </row>
    <row r="85" spans="1:21" x14ac:dyDescent="0.25">
      <c r="A85" s="12"/>
      <c r="B85" s="8" t="s">
        <v>387</v>
      </c>
      <c r="C85" s="58">
        <f t="shared" si="97"/>
        <v>37.200000000000003</v>
      </c>
      <c r="D85" s="80">
        <v>0.1</v>
      </c>
      <c r="E85" s="80"/>
      <c r="F85" s="80">
        <v>37.1</v>
      </c>
      <c r="G85" s="80"/>
      <c r="H85" s="57">
        <f t="shared" si="101"/>
        <v>2.4</v>
      </c>
      <c r="I85" s="83"/>
      <c r="J85" s="83"/>
      <c r="K85" s="83">
        <v>2.4</v>
      </c>
      <c r="L85" s="83"/>
      <c r="M85" s="64">
        <f t="shared" si="98"/>
        <v>39.6</v>
      </c>
      <c r="N85" s="64">
        <f>D85+I85</f>
        <v>0.1</v>
      </c>
      <c r="O85" s="64">
        <f t="shared" ref="O85:Q85" si="109">E85+J85</f>
        <v>0</v>
      </c>
      <c r="P85" s="64">
        <f t="shared" si="109"/>
        <v>39.5</v>
      </c>
      <c r="Q85" s="64">
        <f t="shared" si="109"/>
        <v>0</v>
      </c>
      <c r="S85" s="37">
        <f>M85-'[1]3 priedas_asignavimai'!AA241</f>
        <v>0</v>
      </c>
    </row>
    <row r="86" spans="1:21" x14ac:dyDescent="0.25">
      <c r="A86" s="11" t="s">
        <v>33</v>
      </c>
      <c r="B86" s="26" t="s">
        <v>251</v>
      </c>
      <c r="C86" s="59">
        <f t="shared" si="97"/>
        <v>36.9</v>
      </c>
      <c r="D86" s="59">
        <f t="shared" ref="D86:L86" si="110">D87</f>
        <v>0.1</v>
      </c>
      <c r="E86" s="59">
        <f t="shared" si="110"/>
        <v>0</v>
      </c>
      <c r="F86" s="59">
        <f t="shared" si="110"/>
        <v>36.799999999999997</v>
      </c>
      <c r="G86" s="59">
        <f t="shared" si="110"/>
        <v>0</v>
      </c>
      <c r="H86" s="57">
        <f t="shared" si="101"/>
        <v>9.1999999999999993</v>
      </c>
      <c r="I86" s="57">
        <f t="shared" si="110"/>
        <v>0.2</v>
      </c>
      <c r="J86" s="57">
        <f t="shared" si="110"/>
        <v>0</v>
      </c>
      <c r="K86" s="57">
        <f t="shared" si="110"/>
        <v>9</v>
      </c>
      <c r="L86" s="57">
        <f t="shared" si="110"/>
        <v>0</v>
      </c>
      <c r="M86" s="65">
        <f t="shared" si="98"/>
        <v>46.099999999999994</v>
      </c>
      <c r="N86" s="65">
        <f>N87</f>
        <v>0.30000000000000004</v>
      </c>
      <c r="O86" s="65">
        <f t="shared" ref="O86:Q86" si="111">O87</f>
        <v>0</v>
      </c>
      <c r="P86" s="65">
        <f t="shared" si="111"/>
        <v>45.8</v>
      </c>
      <c r="Q86" s="65">
        <f t="shared" si="111"/>
        <v>0</v>
      </c>
      <c r="S86" s="37">
        <f>M86-'[1]3 priedas_asignavimai'!AA246</f>
        <v>0</v>
      </c>
    </row>
    <row r="87" spans="1:21" x14ac:dyDescent="0.25">
      <c r="A87" s="12"/>
      <c r="B87" s="8" t="s">
        <v>387</v>
      </c>
      <c r="C87" s="58">
        <f t="shared" si="97"/>
        <v>36.9</v>
      </c>
      <c r="D87" s="80">
        <v>0.1</v>
      </c>
      <c r="E87" s="80"/>
      <c r="F87" s="80">
        <v>36.799999999999997</v>
      </c>
      <c r="G87" s="80"/>
      <c r="H87" s="57">
        <f t="shared" si="101"/>
        <v>9.1999999999999993</v>
      </c>
      <c r="I87" s="83">
        <v>0.2</v>
      </c>
      <c r="J87" s="83"/>
      <c r="K87" s="83">
        <v>9</v>
      </c>
      <c r="L87" s="83"/>
      <c r="M87" s="64">
        <f t="shared" si="98"/>
        <v>46.099999999999994</v>
      </c>
      <c r="N87" s="64">
        <f>D87+I87</f>
        <v>0.30000000000000004</v>
      </c>
      <c r="O87" s="64">
        <f t="shared" ref="O87:Q87" si="112">E87+J87</f>
        <v>0</v>
      </c>
      <c r="P87" s="64">
        <f t="shared" si="112"/>
        <v>45.8</v>
      </c>
      <c r="Q87" s="64">
        <f t="shared" si="112"/>
        <v>0</v>
      </c>
      <c r="S87" s="37">
        <f>M87-'[1]3 priedas_asignavimai'!AA247</f>
        <v>0</v>
      </c>
    </row>
    <row r="88" spans="1:21" x14ac:dyDescent="0.25">
      <c r="A88" s="11" t="s">
        <v>34</v>
      </c>
      <c r="B88" s="26" t="s">
        <v>252</v>
      </c>
      <c r="C88" s="59">
        <f t="shared" si="97"/>
        <v>87.399999999999991</v>
      </c>
      <c r="D88" s="59">
        <f t="shared" ref="D88:L88" si="113">D89</f>
        <v>0.1</v>
      </c>
      <c r="E88" s="59">
        <f t="shared" si="113"/>
        <v>0</v>
      </c>
      <c r="F88" s="59">
        <f t="shared" si="113"/>
        <v>87.3</v>
      </c>
      <c r="G88" s="59">
        <f t="shared" si="113"/>
        <v>0</v>
      </c>
      <c r="H88" s="57">
        <f t="shared" si="101"/>
        <v>25</v>
      </c>
      <c r="I88" s="57">
        <f t="shared" si="113"/>
        <v>0</v>
      </c>
      <c r="J88" s="57">
        <f t="shared" si="113"/>
        <v>0</v>
      </c>
      <c r="K88" s="57">
        <f t="shared" si="113"/>
        <v>25</v>
      </c>
      <c r="L88" s="57">
        <f t="shared" si="113"/>
        <v>0</v>
      </c>
      <c r="M88" s="65">
        <f t="shared" si="98"/>
        <v>112.39999999999999</v>
      </c>
      <c r="N88" s="65">
        <f>N89</f>
        <v>0.1</v>
      </c>
      <c r="O88" s="65">
        <f t="shared" ref="O88:Q88" si="114">O89</f>
        <v>0</v>
      </c>
      <c r="P88" s="65">
        <f t="shared" si="114"/>
        <v>112.3</v>
      </c>
      <c r="Q88" s="65">
        <f t="shared" si="114"/>
        <v>0</v>
      </c>
      <c r="S88" s="37">
        <f>M88-'[1]3 priedas_asignavimai'!AA251</f>
        <v>0</v>
      </c>
    </row>
    <row r="89" spans="1:21" x14ac:dyDescent="0.25">
      <c r="A89" s="12"/>
      <c r="B89" s="8" t="s">
        <v>387</v>
      </c>
      <c r="C89" s="58">
        <f t="shared" si="97"/>
        <v>87.399999999999991</v>
      </c>
      <c r="D89" s="80">
        <v>0.1</v>
      </c>
      <c r="E89" s="80"/>
      <c r="F89" s="80">
        <v>87.3</v>
      </c>
      <c r="G89" s="80"/>
      <c r="H89" s="57">
        <f t="shared" si="101"/>
        <v>25</v>
      </c>
      <c r="I89" s="83"/>
      <c r="J89" s="83"/>
      <c r="K89" s="83">
        <v>25</v>
      </c>
      <c r="L89" s="83"/>
      <c r="M89" s="64">
        <f t="shared" si="98"/>
        <v>112.39999999999999</v>
      </c>
      <c r="N89" s="64">
        <f>D89+I89</f>
        <v>0.1</v>
      </c>
      <c r="O89" s="64">
        <f t="shared" ref="O89:Q89" si="115">E89+J89</f>
        <v>0</v>
      </c>
      <c r="P89" s="64">
        <f t="shared" si="115"/>
        <v>112.3</v>
      </c>
      <c r="Q89" s="64">
        <f t="shared" si="115"/>
        <v>0</v>
      </c>
      <c r="S89" s="37">
        <f>M89-'[1]3 priedas_asignavimai'!AA252</f>
        <v>0</v>
      </c>
    </row>
    <row r="90" spans="1:21" x14ac:dyDescent="0.25">
      <c r="A90" s="11" t="s">
        <v>35</v>
      </c>
      <c r="B90" s="26" t="s">
        <v>253</v>
      </c>
      <c r="C90" s="59">
        <f t="shared" si="97"/>
        <v>82.2</v>
      </c>
      <c r="D90" s="59">
        <f t="shared" ref="D90:L90" si="116">D91</f>
        <v>1</v>
      </c>
      <c r="E90" s="59">
        <f t="shared" si="116"/>
        <v>1</v>
      </c>
      <c r="F90" s="59">
        <f t="shared" si="116"/>
        <v>80.2</v>
      </c>
      <c r="G90" s="59">
        <f t="shared" si="116"/>
        <v>0</v>
      </c>
      <c r="H90" s="57">
        <f t="shared" si="101"/>
        <v>0</v>
      </c>
      <c r="I90" s="57">
        <f t="shared" si="116"/>
        <v>0</v>
      </c>
      <c r="J90" s="57">
        <f t="shared" si="116"/>
        <v>0</v>
      </c>
      <c r="K90" s="57">
        <f t="shared" si="116"/>
        <v>0</v>
      </c>
      <c r="L90" s="57">
        <f t="shared" si="116"/>
        <v>0</v>
      </c>
      <c r="M90" s="65">
        <f t="shared" si="98"/>
        <v>82.2</v>
      </c>
      <c r="N90" s="65">
        <f>N91</f>
        <v>1</v>
      </c>
      <c r="O90" s="65">
        <f t="shared" ref="O90:Q90" si="117">O91</f>
        <v>1</v>
      </c>
      <c r="P90" s="65">
        <f t="shared" si="117"/>
        <v>80.2</v>
      </c>
      <c r="Q90" s="65">
        <f t="shared" si="117"/>
        <v>0</v>
      </c>
      <c r="S90" s="37">
        <f>M90-'[1]3 priedas_asignavimai'!AA257</f>
        <v>0</v>
      </c>
    </row>
    <row r="91" spans="1:21" x14ac:dyDescent="0.25">
      <c r="A91" s="12"/>
      <c r="B91" s="8" t="s">
        <v>387</v>
      </c>
      <c r="C91" s="58">
        <f t="shared" si="97"/>
        <v>82.2</v>
      </c>
      <c r="D91" s="80">
        <v>1</v>
      </c>
      <c r="E91" s="80">
        <v>1</v>
      </c>
      <c r="F91" s="80">
        <v>80.2</v>
      </c>
      <c r="G91" s="80"/>
      <c r="H91" s="57">
        <f t="shared" si="101"/>
        <v>0</v>
      </c>
      <c r="I91" s="83"/>
      <c r="J91" s="83"/>
      <c r="K91" s="83"/>
      <c r="L91" s="83"/>
      <c r="M91" s="64">
        <f t="shared" si="98"/>
        <v>82.2</v>
      </c>
      <c r="N91" s="64">
        <f>D91+I91</f>
        <v>1</v>
      </c>
      <c r="O91" s="64">
        <f t="shared" ref="O91:Q91" si="118">E91+J91</f>
        <v>1</v>
      </c>
      <c r="P91" s="64">
        <f t="shared" si="118"/>
        <v>80.2</v>
      </c>
      <c r="Q91" s="64">
        <f t="shared" si="118"/>
        <v>0</v>
      </c>
      <c r="S91" s="37">
        <f>M91-'[1]3 priedas_asignavimai'!AA258</f>
        <v>0</v>
      </c>
    </row>
    <row r="92" spans="1:21" x14ac:dyDescent="0.25">
      <c r="A92" s="11" t="s">
        <v>36</v>
      </c>
      <c r="B92" s="26" t="s">
        <v>254</v>
      </c>
      <c r="C92" s="59">
        <f t="shared" si="97"/>
        <v>93.6</v>
      </c>
      <c r="D92" s="59">
        <f t="shared" ref="D92:L92" si="119">D93</f>
        <v>40</v>
      </c>
      <c r="E92" s="59">
        <f t="shared" si="119"/>
        <v>3.6</v>
      </c>
      <c r="F92" s="59">
        <f t="shared" si="119"/>
        <v>50</v>
      </c>
      <c r="G92" s="59">
        <f t="shared" si="119"/>
        <v>0</v>
      </c>
      <c r="H92" s="57">
        <f t="shared" si="101"/>
        <v>2.5</v>
      </c>
      <c r="I92" s="57">
        <f t="shared" si="119"/>
        <v>0</v>
      </c>
      <c r="J92" s="57">
        <f t="shared" si="119"/>
        <v>2.5</v>
      </c>
      <c r="K92" s="57">
        <f t="shared" si="119"/>
        <v>0</v>
      </c>
      <c r="L92" s="57">
        <f t="shared" si="119"/>
        <v>0</v>
      </c>
      <c r="M92" s="65">
        <f t="shared" si="98"/>
        <v>96.1</v>
      </c>
      <c r="N92" s="65">
        <f>N93</f>
        <v>40</v>
      </c>
      <c r="O92" s="65">
        <f t="shared" ref="O92:Q92" si="120">O93</f>
        <v>6.1</v>
      </c>
      <c r="P92" s="65">
        <f t="shared" si="120"/>
        <v>50</v>
      </c>
      <c r="Q92" s="65">
        <f t="shared" si="120"/>
        <v>0</v>
      </c>
      <c r="S92" s="37">
        <f>M92-'[1]3 priedas_asignavimai'!AA260</f>
        <v>0</v>
      </c>
    </row>
    <row r="93" spans="1:21" x14ac:dyDescent="0.25">
      <c r="A93" s="12"/>
      <c r="B93" s="8" t="s">
        <v>387</v>
      </c>
      <c r="C93" s="58">
        <f t="shared" si="97"/>
        <v>93.6</v>
      </c>
      <c r="D93" s="80">
        <v>40</v>
      </c>
      <c r="E93" s="80">
        <v>3.6</v>
      </c>
      <c r="F93" s="80">
        <v>50</v>
      </c>
      <c r="G93" s="80"/>
      <c r="H93" s="57">
        <f t="shared" si="101"/>
        <v>2.5</v>
      </c>
      <c r="I93" s="83"/>
      <c r="J93" s="83">
        <v>2.5</v>
      </c>
      <c r="K93" s="83"/>
      <c r="L93" s="83"/>
      <c r="M93" s="64">
        <f t="shared" si="98"/>
        <v>96.1</v>
      </c>
      <c r="N93" s="64">
        <f>D93+I93</f>
        <v>40</v>
      </c>
      <c r="O93" s="64">
        <f t="shared" ref="O93:Q93" si="121">E93+J93</f>
        <v>6.1</v>
      </c>
      <c r="P93" s="64">
        <f t="shared" si="121"/>
        <v>50</v>
      </c>
      <c r="Q93" s="64">
        <f t="shared" si="121"/>
        <v>0</v>
      </c>
      <c r="S93" s="37">
        <f>M93-'[1]3 priedas_asignavimai'!AA261</f>
        <v>0</v>
      </c>
    </row>
    <row r="94" spans="1:21" x14ac:dyDescent="0.25">
      <c r="A94" s="11" t="s">
        <v>37</v>
      </c>
      <c r="B94" s="26" t="s">
        <v>255</v>
      </c>
      <c r="C94" s="59">
        <f t="shared" si="97"/>
        <v>70.400000000000006</v>
      </c>
      <c r="D94" s="59">
        <f t="shared" ref="D94:L94" si="122">D95</f>
        <v>0.4</v>
      </c>
      <c r="E94" s="59">
        <f t="shared" si="122"/>
        <v>70</v>
      </c>
      <c r="F94" s="59">
        <f t="shared" si="122"/>
        <v>0</v>
      </c>
      <c r="G94" s="59">
        <f t="shared" si="122"/>
        <v>0</v>
      </c>
      <c r="H94" s="57">
        <f t="shared" si="101"/>
        <v>0</v>
      </c>
      <c r="I94" s="57">
        <f t="shared" si="122"/>
        <v>0</v>
      </c>
      <c r="J94" s="57">
        <f t="shared" si="122"/>
        <v>0</v>
      </c>
      <c r="K94" s="57">
        <f t="shared" si="122"/>
        <v>0</v>
      </c>
      <c r="L94" s="57">
        <f t="shared" si="122"/>
        <v>0</v>
      </c>
      <c r="M94" s="65">
        <f t="shared" si="98"/>
        <v>70.400000000000006</v>
      </c>
      <c r="N94" s="65">
        <f>N95</f>
        <v>0.4</v>
      </c>
      <c r="O94" s="65">
        <f t="shared" ref="O94:Q94" si="123">O95</f>
        <v>70</v>
      </c>
      <c r="P94" s="65">
        <f t="shared" si="123"/>
        <v>0</v>
      </c>
      <c r="Q94" s="65">
        <f t="shared" si="123"/>
        <v>0</v>
      </c>
      <c r="S94" s="37">
        <f>M94-'[1]3 priedas_asignavimai'!AA263</f>
        <v>0</v>
      </c>
    </row>
    <row r="95" spans="1:21" x14ac:dyDescent="0.25">
      <c r="A95" s="12"/>
      <c r="B95" s="8" t="s">
        <v>387</v>
      </c>
      <c r="C95" s="58">
        <f t="shared" si="97"/>
        <v>70.400000000000006</v>
      </c>
      <c r="D95" s="80">
        <v>0.4</v>
      </c>
      <c r="E95" s="80">
        <v>70</v>
      </c>
      <c r="F95" s="80"/>
      <c r="G95" s="80"/>
      <c r="H95" s="57">
        <f t="shared" si="101"/>
        <v>0</v>
      </c>
      <c r="I95" s="83"/>
      <c r="J95" s="83"/>
      <c r="K95" s="83"/>
      <c r="L95" s="83"/>
      <c r="M95" s="64">
        <f t="shared" si="98"/>
        <v>70.400000000000006</v>
      </c>
      <c r="N95" s="64">
        <f>D95+I95</f>
        <v>0.4</v>
      </c>
      <c r="O95" s="64">
        <f t="shared" ref="O95:Q95" si="124">E95+J95</f>
        <v>70</v>
      </c>
      <c r="P95" s="64">
        <f t="shared" si="124"/>
        <v>0</v>
      </c>
      <c r="Q95" s="64">
        <f t="shared" si="124"/>
        <v>0</v>
      </c>
      <c r="S95" s="37">
        <f>M95-'[1]3 priedas_asignavimai'!AA264</f>
        <v>0</v>
      </c>
    </row>
    <row r="96" spans="1:21" x14ac:dyDescent="0.25">
      <c r="A96" s="11" t="s">
        <v>38</v>
      </c>
      <c r="B96" s="26" t="s">
        <v>256</v>
      </c>
      <c r="C96" s="59">
        <f t="shared" si="97"/>
        <v>164.2</v>
      </c>
      <c r="D96" s="59">
        <f t="shared" ref="D96:L96" si="125">D97</f>
        <v>90</v>
      </c>
      <c r="E96" s="59">
        <f t="shared" si="125"/>
        <v>65</v>
      </c>
      <c r="F96" s="59">
        <f t="shared" si="125"/>
        <v>9.1999999999999993</v>
      </c>
      <c r="G96" s="59">
        <f t="shared" si="125"/>
        <v>0</v>
      </c>
      <c r="H96" s="57">
        <f t="shared" si="101"/>
        <v>2</v>
      </c>
      <c r="I96" s="57">
        <f t="shared" si="125"/>
        <v>0</v>
      </c>
      <c r="J96" s="57">
        <f t="shared" si="125"/>
        <v>0</v>
      </c>
      <c r="K96" s="57">
        <f t="shared" si="125"/>
        <v>2</v>
      </c>
      <c r="L96" s="57">
        <f t="shared" si="125"/>
        <v>0</v>
      </c>
      <c r="M96" s="65">
        <f t="shared" si="98"/>
        <v>166.2</v>
      </c>
      <c r="N96" s="65">
        <f>N97</f>
        <v>90</v>
      </c>
      <c r="O96" s="65">
        <f t="shared" ref="O96:Q96" si="126">O97</f>
        <v>65</v>
      </c>
      <c r="P96" s="65">
        <f t="shared" si="126"/>
        <v>11.2</v>
      </c>
      <c r="Q96" s="65">
        <f t="shared" si="126"/>
        <v>0</v>
      </c>
      <c r="S96" s="37">
        <f>M96-'[1]3 priedas_asignavimai'!AA267</f>
        <v>0</v>
      </c>
    </row>
    <row r="97" spans="1:19" x14ac:dyDescent="0.25">
      <c r="A97" s="12"/>
      <c r="B97" s="8" t="s">
        <v>389</v>
      </c>
      <c r="C97" s="58">
        <f t="shared" si="97"/>
        <v>164.2</v>
      </c>
      <c r="D97" s="80">
        <v>90</v>
      </c>
      <c r="E97" s="80">
        <v>65</v>
      </c>
      <c r="F97" s="80">
        <v>9.1999999999999993</v>
      </c>
      <c r="G97" s="80"/>
      <c r="H97" s="57">
        <f t="shared" si="101"/>
        <v>2</v>
      </c>
      <c r="I97" s="83"/>
      <c r="J97" s="83"/>
      <c r="K97" s="83">
        <v>2</v>
      </c>
      <c r="L97" s="83"/>
      <c r="M97" s="64">
        <f t="shared" si="98"/>
        <v>166.2</v>
      </c>
      <c r="N97" s="64">
        <f>D97+I97</f>
        <v>90</v>
      </c>
      <c r="O97" s="64">
        <f t="shared" ref="O97:Q97" si="127">E97+J97</f>
        <v>65</v>
      </c>
      <c r="P97" s="64">
        <f t="shared" si="127"/>
        <v>11.2</v>
      </c>
      <c r="Q97" s="64">
        <f t="shared" si="127"/>
        <v>0</v>
      </c>
      <c r="S97" s="37">
        <f>M97-'[1]3 priedas_asignavimai'!AA268</f>
        <v>0</v>
      </c>
    </row>
    <row r="98" spans="1:19" x14ac:dyDescent="0.25">
      <c r="A98" s="11" t="s">
        <v>39</v>
      </c>
      <c r="B98" s="26" t="s">
        <v>257</v>
      </c>
      <c r="C98" s="59">
        <f t="shared" si="97"/>
        <v>4.0999999999999996</v>
      </c>
      <c r="D98" s="59">
        <f t="shared" ref="D98:L98" si="128">D99</f>
        <v>0.5</v>
      </c>
      <c r="E98" s="59">
        <f t="shared" si="128"/>
        <v>3.6</v>
      </c>
      <c r="F98" s="59">
        <f t="shared" si="128"/>
        <v>0</v>
      </c>
      <c r="G98" s="59">
        <f t="shared" si="128"/>
        <v>0</v>
      </c>
      <c r="H98" s="57">
        <f t="shared" si="101"/>
        <v>0.2</v>
      </c>
      <c r="I98" s="57">
        <f t="shared" si="128"/>
        <v>0.2</v>
      </c>
      <c r="J98" s="57">
        <f t="shared" si="128"/>
        <v>0</v>
      </c>
      <c r="K98" s="57">
        <f t="shared" si="128"/>
        <v>0</v>
      </c>
      <c r="L98" s="57">
        <f t="shared" si="128"/>
        <v>0</v>
      </c>
      <c r="M98" s="65">
        <f t="shared" si="98"/>
        <v>4.3</v>
      </c>
      <c r="N98" s="65">
        <f>N99</f>
        <v>0.7</v>
      </c>
      <c r="O98" s="65">
        <f t="shared" ref="O98:Q98" si="129">O99</f>
        <v>3.6</v>
      </c>
      <c r="P98" s="65">
        <f t="shared" si="129"/>
        <v>0</v>
      </c>
      <c r="Q98" s="65">
        <f t="shared" si="129"/>
        <v>0</v>
      </c>
      <c r="S98" s="37">
        <f>M98-'[1]3 priedas_asignavimai'!AA269</f>
        <v>0</v>
      </c>
    </row>
    <row r="99" spans="1:19" x14ac:dyDescent="0.25">
      <c r="A99" s="12"/>
      <c r="B99" s="8" t="s">
        <v>389</v>
      </c>
      <c r="C99" s="58">
        <f t="shared" si="97"/>
        <v>4.0999999999999996</v>
      </c>
      <c r="D99" s="80">
        <v>0.5</v>
      </c>
      <c r="E99" s="80">
        <v>3.6</v>
      </c>
      <c r="F99" s="80"/>
      <c r="G99" s="80"/>
      <c r="H99" s="57">
        <f t="shared" si="101"/>
        <v>0.2</v>
      </c>
      <c r="I99" s="83">
        <v>0.2</v>
      </c>
      <c r="J99" s="83"/>
      <c r="K99" s="83"/>
      <c r="L99" s="83"/>
      <c r="M99" s="64">
        <f t="shared" si="98"/>
        <v>4.3</v>
      </c>
      <c r="N99" s="64">
        <f>D99+I99</f>
        <v>0.7</v>
      </c>
      <c r="O99" s="64">
        <f t="shared" ref="O99:Q99" si="130">E99+J99</f>
        <v>3.6</v>
      </c>
      <c r="P99" s="64">
        <f t="shared" si="130"/>
        <v>0</v>
      </c>
      <c r="Q99" s="64">
        <f t="shared" si="130"/>
        <v>0</v>
      </c>
      <c r="S99" s="37">
        <f>M99-'[1]3 priedas_asignavimai'!AA270</f>
        <v>0</v>
      </c>
    </row>
    <row r="100" spans="1:19" x14ac:dyDescent="0.25">
      <c r="A100" s="11" t="s">
        <v>40</v>
      </c>
      <c r="B100" s="26" t="s">
        <v>258</v>
      </c>
      <c r="C100" s="59">
        <f t="shared" si="97"/>
        <v>10.5</v>
      </c>
      <c r="D100" s="59">
        <f t="shared" ref="D100:L100" si="131">D101</f>
        <v>1</v>
      </c>
      <c r="E100" s="59">
        <f t="shared" si="131"/>
        <v>9.5</v>
      </c>
      <c r="F100" s="59">
        <f t="shared" si="131"/>
        <v>0</v>
      </c>
      <c r="G100" s="59">
        <f t="shared" si="131"/>
        <v>0</v>
      </c>
      <c r="H100" s="57">
        <f t="shared" si="101"/>
        <v>0</v>
      </c>
      <c r="I100" s="57">
        <f t="shared" si="131"/>
        <v>0</v>
      </c>
      <c r="J100" s="57">
        <f t="shared" si="131"/>
        <v>0</v>
      </c>
      <c r="K100" s="57">
        <f t="shared" si="131"/>
        <v>0</v>
      </c>
      <c r="L100" s="57">
        <f t="shared" si="131"/>
        <v>0</v>
      </c>
      <c r="M100" s="65">
        <f t="shared" si="98"/>
        <v>10.5</v>
      </c>
      <c r="N100" s="65">
        <f>N101</f>
        <v>1</v>
      </c>
      <c r="O100" s="65">
        <f t="shared" ref="O100:Q100" si="132">O101</f>
        <v>9.5</v>
      </c>
      <c r="P100" s="65">
        <f t="shared" si="132"/>
        <v>0</v>
      </c>
      <c r="Q100" s="65">
        <f t="shared" si="132"/>
        <v>0</v>
      </c>
      <c r="S100" s="37">
        <f>M100-'[1]3 priedas_asignavimai'!AA271</f>
        <v>0</v>
      </c>
    </row>
    <row r="101" spans="1:19" x14ac:dyDescent="0.25">
      <c r="A101" s="12"/>
      <c r="B101" s="8" t="s">
        <v>389</v>
      </c>
      <c r="C101" s="58">
        <f t="shared" si="97"/>
        <v>10.5</v>
      </c>
      <c r="D101" s="80">
        <v>1</v>
      </c>
      <c r="E101" s="80">
        <v>9.5</v>
      </c>
      <c r="F101" s="80"/>
      <c r="G101" s="80"/>
      <c r="H101" s="57">
        <f t="shared" si="101"/>
        <v>0</v>
      </c>
      <c r="I101" s="83"/>
      <c r="J101" s="83"/>
      <c r="K101" s="83"/>
      <c r="L101" s="83"/>
      <c r="M101" s="64">
        <f t="shared" si="98"/>
        <v>10.5</v>
      </c>
      <c r="N101" s="64">
        <f>D101+I101</f>
        <v>1</v>
      </c>
      <c r="O101" s="64">
        <f t="shared" ref="O101:Q101" si="133">E101+J101</f>
        <v>9.5</v>
      </c>
      <c r="P101" s="64">
        <f t="shared" si="133"/>
        <v>0</v>
      </c>
      <c r="Q101" s="64">
        <f t="shared" si="133"/>
        <v>0</v>
      </c>
      <c r="S101" s="37">
        <f>M101-'[1]3 priedas_asignavimai'!AA272</f>
        <v>0</v>
      </c>
    </row>
    <row r="102" spans="1:19" x14ac:dyDescent="0.25">
      <c r="A102" s="11" t="s">
        <v>41</v>
      </c>
      <c r="B102" s="26" t="s">
        <v>259</v>
      </c>
      <c r="C102" s="59">
        <f t="shared" si="97"/>
        <v>5.2</v>
      </c>
      <c r="D102" s="59">
        <f t="shared" ref="D102:L102" si="134">D103</f>
        <v>1.2</v>
      </c>
      <c r="E102" s="59">
        <f t="shared" si="134"/>
        <v>4</v>
      </c>
      <c r="F102" s="59">
        <f t="shared" si="134"/>
        <v>0</v>
      </c>
      <c r="G102" s="59">
        <f t="shared" si="134"/>
        <v>0</v>
      </c>
      <c r="H102" s="57">
        <f t="shared" si="101"/>
        <v>0</v>
      </c>
      <c r="I102" s="57">
        <f t="shared" si="134"/>
        <v>0</v>
      </c>
      <c r="J102" s="57">
        <f t="shared" si="134"/>
        <v>0</v>
      </c>
      <c r="K102" s="57">
        <f t="shared" si="134"/>
        <v>0</v>
      </c>
      <c r="L102" s="57">
        <f t="shared" si="134"/>
        <v>0</v>
      </c>
      <c r="M102" s="65">
        <f t="shared" si="98"/>
        <v>5.2</v>
      </c>
      <c r="N102" s="65">
        <f>N103</f>
        <v>1.2</v>
      </c>
      <c r="O102" s="65">
        <f t="shared" ref="O102:Q102" si="135">O103</f>
        <v>4</v>
      </c>
      <c r="P102" s="65">
        <f t="shared" si="135"/>
        <v>0</v>
      </c>
      <c r="Q102" s="65">
        <f t="shared" si="135"/>
        <v>0</v>
      </c>
      <c r="S102" s="37">
        <f>M102-'[1]3 priedas_asignavimai'!AA273</f>
        <v>0</v>
      </c>
    </row>
    <row r="103" spans="1:19" x14ac:dyDescent="0.25">
      <c r="A103" s="12"/>
      <c r="B103" s="8" t="s">
        <v>389</v>
      </c>
      <c r="C103" s="58">
        <f t="shared" si="97"/>
        <v>5.2</v>
      </c>
      <c r="D103" s="80">
        <v>1.2</v>
      </c>
      <c r="E103" s="80">
        <v>4</v>
      </c>
      <c r="F103" s="80"/>
      <c r="G103" s="80"/>
      <c r="H103" s="57">
        <f t="shared" si="101"/>
        <v>0</v>
      </c>
      <c r="I103" s="83"/>
      <c r="J103" s="83"/>
      <c r="K103" s="83"/>
      <c r="L103" s="83"/>
      <c r="M103" s="64">
        <f t="shared" si="98"/>
        <v>5.2</v>
      </c>
      <c r="N103" s="64">
        <f>D103+I103</f>
        <v>1.2</v>
      </c>
      <c r="O103" s="64">
        <f t="shared" ref="O103:Q103" si="136">E103+J103</f>
        <v>4</v>
      </c>
      <c r="P103" s="64">
        <f t="shared" si="136"/>
        <v>0</v>
      </c>
      <c r="Q103" s="64">
        <f t="shared" si="136"/>
        <v>0</v>
      </c>
      <c r="S103" s="37">
        <f>M103-'[1]3 priedas_asignavimai'!AA274</f>
        <v>0</v>
      </c>
    </row>
    <row r="104" spans="1:19" x14ac:dyDescent="0.25">
      <c r="A104" s="11" t="s">
        <v>42</v>
      </c>
      <c r="B104" s="26" t="s">
        <v>260</v>
      </c>
      <c r="C104" s="59">
        <f t="shared" si="97"/>
        <v>7.3</v>
      </c>
      <c r="D104" s="59">
        <f t="shared" ref="D104:L104" si="137">D105</f>
        <v>0.3</v>
      </c>
      <c r="E104" s="59">
        <f t="shared" si="137"/>
        <v>7</v>
      </c>
      <c r="F104" s="59">
        <f t="shared" si="137"/>
        <v>0</v>
      </c>
      <c r="G104" s="59">
        <f t="shared" si="137"/>
        <v>0</v>
      </c>
      <c r="H104" s="57">
        <f t="shared" si="101"/>
        <v>0.9</v>
      </c>
      <c r="I104" s="57">
        <f t="shared" si="137"/>
        <v>0.9</v>
      </c>
      <c r="J104" s="57">
        <f t="shared" si="137"/>
        <v>0</v>
      </c>
      <c r="K104" s="57">
        <f t="shared" si="137"/>
        <v>0</v>
      </c>
      <c r="L104" s="57">
        <f t="shared" si="137"/>
        <v>0</v>
      </c>
      <c r="M104" s="65">
        <f t="shared" si="98"/>
        <v>8.1999999999999993</v>
      </c>
      <c r="N104" s="65">
        <f>N105</f>
        <v>1.2</v>
      </c>
      <c r="O104" s="65">
        <f t="shared" ref="O104:Q104" si="138">O105</f>
        <v>7</v>
      </c>
      <c r="P104" s="65">
        <f t="shared" si="138"/>
        <v>0</v>
      </c>
      <c r="Q104" s="65">
        <f t="shared" si="138"/>
        <v>0</v>
      </c>
      <c r="S104" s="37">
        <f>M104-'[1]3 priedas_asignavimai'!AA275</f>
        <v>0</v>
      </c>
    </row>
    <row r="105" spans="1:19" x14ac:dyDescent="0.25">
      <c r="A105" s="12"/>
      <c r="B105" s="8" t="s">
        <v>389</v>
      </c>
      <c r="C105" s="58">
        <f t="shared" si="97"/>
        <v>7.3</v>
      </c>
      <c r="D105" s="80">
        <v>0.3</v>
      </c>
      <c r="E105" s="80">
        <v>7</v>
      </c>
      <c r="F105" s="80"/>
      <c r="G105" s="80"/>
      <c r="H105" s="57">
        <f t="shared" si="101"/>
        <v>0.9</v>
      </c>
      <c r="I105" s="83">
        <v>0.9</v>
      </c>
      <c r="J105" s="83"/>
      <c r="K105" s="83"/>
      <c r="L105" s="83"/>
      <c r="M105" s="64">
        <f t="shared" si="98"/>
        <v>8.1999999999999993</v>
      </c>
      <c r="N105" s="64">
        <f>D105+I105</f>
        <v>1.2</v>
      </c>
      <c r="O105" s="64">
        <f t="shared" ref="O105:Q105" si="139">E105+J105</f>
        <v>7</v>
      </c>
      <c r="P105" s="64">
        <f t="shared" si="139"/>
        <v>0</v>
      </c>
      <c r="Q105" s="64">
        <f t="shared" si="139"/>
        <v>0</v>
      </c>
      <c r="S105" s="37">
        <f>M105-'[1]3 priedas_asignavimai'!AA276</f>
        <v>0</v>
      </c>
    </row>
    <row r="106" spans="1:19" x14ac:dyDescent="0.25">
      <c r="A106" s="11" t="s">
        <v>49</v>
      </c>
      <c r="B106" s="26" t="s">
        <v>261</v>
      </c>
      <c r="C106" s="59">
        <f t="shared" si="97"/>
        <v>2.6</v>
      </c>
      <c r="D106" s="59">
        <f t="shared" ref="D106:L106" si="140">D107</f>
        <v>0.8</v>
      </c>
      <c r="E106" s="59">
        <f t="shared" si="140"/>
        <v>1.8</v>
      </c>
      <c r="F106" s="59">
        <f t="shared" si="140"/>
        <v>0</v>
      </c>
      <c r="G106" s="59">
        <f t="shared" si="140"/>
        <v>0</v>
      </c>
      <c r="H106" s="57">
        <f t="shared" si="101"/>
        <v>0</v>
      </c>
      <c r="I106" s="57">
        <f t="shared" si="140"/>
        <v>0</v>
      </c>
      <c r="J106" s="57">
        <f t="shared" si="140"/>
        <v>0</v>
      </c>
      <c r="K106" s="57">
        <f t="shared" si="140"/>
        <v>0</v>
      </c>
      <c r="L106" s="57">
        <f t="shared" si="140"/>
        <v>0</v>
      </c>
      <c r="M106" s="65">
        <f t="shared" si="98"/>
        <v>2.6</v>
      </c>
      <c r="N106" s="65">
        <f>N107</f>
        <v>0.8</v>
      </c>
      <c r="O106" s="65">
        <f t="shared" ref="O106:Q106" si="141">O107</f>
        <v>1.8</v>
      </c>
      <c r="P106" s="65">
        <f t="shared" si="141"/>
        <v>0</v>
      </c>
      <c r="Q106" s="65">
        <f t="shared" si="141"/>
        <v>0</v>
      </c>
      <c r="S106" s="37">
        <f>M106-'[1]3 priedas_asignavimai'!AA277</f>
        <v>0</v>
      </c>
    </row>
    <row r="107" spans="1:19" x14ac:dyDescent="0.25">
      <c r="A107" s="12"/>
      <c r="B107" s="8" t="s">
        <v>389</v>
      </c>
      <c r="C107" s="58">
        <f t="shared" si="97"/>
        <v>2.6</v>
      </c>
      <c r="D107" s="80">
        <v>0.8</v>
      </c>
      <c r="E107" s="80">
        <v>1.8</v>
      </c>
      <c r="F107" s="80"/>
      <c r="G107" s="80"/>
      <c r="H107" s="57">
        <f t="shared" si="101"/>
        <v>0</v>
      </c>
      <c r="I107" s="83"/>
      <c r="J107" s="83"/>
      <c r="K107" s="83"/>
      <c r="L107" s="83"/>
      <c r="M107" s="64">
        <f t="shared" si="98"/>
        <v>2.6</v>
      </c>
      <c r="N107" s="64">
        <f>D107+I107</f>
        <v>0.8</v>
      </c>
      <c r="O107" s="64">
        <f t="shared" ref="O107:Q107" si="142">E107+J107</f>
        <v>1.8</v>
      </c>
      <c r="P107" s="64">
        <f t="shared" si="142"/>
        <v>0</v>
      </c>
      <c r="Q107" s="64">
        <f t="shared" si="142"/>
        <v>0</v>
      </c>
      <c r="S107" s="37">
        <f>M107-'[1]3 priedas_asignavimai'!AA278</f>
        <v>0</v>
      </c>
    </row>
    <row r="108" spans="1:19" x14ac:dyDescent="0.25">
      <c r="A108" s="11" t="s">
        <v>50</v>
      </c>
      <c r="B108" s="26" t="s">
        <v>262</v>
      </c>
      <c r="C108" s="59">
        <f t="shared" si="97"/>
        <v>2</v>
      </c>
      <c r="D108" s="59">
        <f t="shared" ref="D108:L108" si="143">D109</f>
        <v>1</v>
      </c>
      <c r="E108" s="59">
        <f t="shared" si="143"/>
        <v>1</v>
      </c>
      <c r="F108" s="59">
        <f t="shared" si="143"/>
        <v>0</v>
      </c>
      <c r="G108" s="59">
        <f t="shared" si="143"/>
        <v>0</v>
      </c>
      <c r="H108" s="57">
        <f t="shared" si="101"/>
        <v>0</v>
      </c>
      <c r="I108" s="57">
        <f t="shared" si="143"/>
        <v>0</v>
      </c>
      <c r="J108" s="57">
        <f t="shared" si="143"/>
        <v>0</v>
      </c>
      <c r="K108" s="57">
        <f t="shared" si="143"/>
        <v>0</v>
      </c>
      <c r="L108" s="57">
        <f t="shared" si="143"/>
        <v>0</v>
      </c>
      <c r="M108" s="65">
        <f t="shared" si="98"/>
        <v>2</v>
      </c>
      <c r="N108" s="65">
        <f>N109</f>
        <v>1</v>
      </c>
      <c r="O108" s="65">
        <f t="shared" ref="O108:Q108" si="144">O109</f>
        <v>1</v>
      </c>
      <c r="P108" s="65">
        <f t="shared" si="144"/>
        <v>0</v>
      </c>
      <c r="Q108" s="65">
        <f t="shared" si="144"/>
        <v>0</v>
      </c>
      <c r="S108" s="37">
        <f>M108-'[1]3 priedas_asignavimai'!AA279</f>
        <v>0</v>
      </c>
    </row>
    <row r="109" spans="1:19" x14ac:dyDescent="0.25">
      <c r="A109" s="12"/>
      <c r="B109" s="8" t="s">
        <v>389</v>
      </c>
      <c r="C109" s="58">
        <f t="shared" si="97"/>
        <v>2</v>
      </c>
      <c r="D109" s="80">
        <v>1</v>
      </c>
      <c r="E109" s="80">
        <v>1</v>
      </c>
      <c r="F109" s="80"/>
      <c r="G109" s="80"/>
      <c r="H109" s="57">
        <f t="shared" si="101"/>
        <v>0</v>
      </c>
      <c r="I109" s="83"/>
      <c r="J109" s="83"/>
      <c r="K109" s="83"/>
      <c r="L109" s="83"/>
      <c r="M109" s="64">
        <f t="shared" si="98"/>
        <v>2</v>
      </c>
      <c r="N109" s="64">
        <f>D109+I109</f>
        <v>1</v>
      </c>
      <c r="O109" s="64">
        <f t="shared" ref="O109:Q109" si="145">E109+J109</f>
        <v>1</v>
      </c>
      <c r="P109" s="64">
        <f t="shared" si="145"/>
        <v>0</v>
      </c>
      <c r="Q109" s="64">
        <f t="shared" si="145"/>
        <v>0</v>
      </c>
      <c r="S109" s="37">
        <f>M109-'[1]3 priedas_asignavimai'!AA280</f>
        <v>0</v>
      </c>
    </row>
    <row r="110" spans="1:19" x14ac:dyDescent="0.25">
      <c r="A110" s="11" t="s">
        <v>43</v>
      </c>
      <c r="B110" s="26" t="s">
        <v>264</v>
      </c>
      <c r="C110" s="59">
        <f t="shared" si="97"/>
        <v>8.5</v>
      </c>
      <c r="D110" s="59">
        <f t="shared" ref="D110:L110" si="146">D111</f>
        <v>4</v>
      </c>
      <c r="E110" s="59">
        <f t="shared" si="146"/>
        <v>4.5</v>
      </c>
      <c r="F110" s="59">
        <f t="shared" si="146"/>
        <v>0</v>
      </c>
      <c r="G110" s="59">
        <f t="shared" si="146"/>
        <v>0</v>
      </c>
      <c r="H110" s="57">
        <f t="shared" si="101"/>
        <v>0</v>
      </c>
      <c r="I110" s="57">
        <f t="shared" si="146"/>
        <v>0</v>
      </c>
      <c r="J110" s="57">
        <f t="shared" si="146"/>
        <v>0</v>
      </c>
      <c r="K110" s="57">
        <f t="shared" si="146"/>
        <v>0</v>
      </c>
      <c r="L110" s="57">
        <f t="shared" si="146"/>
        <v>0</v>
      </c>
      <c r="M110" s="65">
        <f t="shared" si="98"/>
        <v>8.5</v>
      </c>
      <c r="N110" s="65">
        <f>N111</f>
        <v>4</v>
      </c>
      <c r="O110" s="65">
        <f t="shared" ref="O110:Q110" si="147">O111</f>
        <v>4.5</v>
      </c>
      <c r="P110" s="65">
        <f t="shared" si="147"/>
        <v>0</v>
      </c>
      <c r="Q110" s="65">
        <f t="shared" si="147"/>
        <v>0</v>
      </c>
      <c r="S110" s="37">
        <f>M110-'[1]3 priedas_asignavimai'!AA281</f>
        <v>0</v>
      </c>
    </row>
    <row r="111" spans="1:19" x14ac:dyDescent="0.25">
      <c r="A111" s="12"/>
      <c r="B111" s="8" t="s">
        <v>389</v>
      </c>
      <c r="C111" s="58">
        <f t="shared" si="97"/>
        <v>8.5</v>
      </c>
      <c r="D111" s="80">
        <v>4</v>
      </c>
      <c r="E111" s="80">
        <v>4.5</v>
      </c>
      <c r="F111" s="80"/>
      <c r="G111" s="80"/>
      <c r="H111" s="57">
        <f t="shared" si="101"/>
        <v>0</v>
      </c>
      <c r="I111" s="83"/>
      <c r="J111" s="83"/>
      <c r="K111" s="83"/>
      <c r="L111" s="83"/>
      <c r="M111" s="64">
        <f t="shared" si="98"/>
        <v>8.5</v>
      </c>
      <c r="N111" s="64">
        <f>D111+I111</f>
        <v>4</v>
      </c>
      <c r="O111" s="64">
        <f t="shared" ref="O111:Q111" si="148">E111+J111</f>
        <v>4.5</v>
      </c>
      <c r="P111" s="64">
        <f t="shared" si="148"/>
        <v>0</v>
      </c>
      <c r="Q111" s="64">
        <f t="shared" si="148"/>
        <v>0</v>
      </c>
      <c r="S111" s="37">
        <f>M111-'[1]3 priedas_asignavimai'!AA282</f>
        <v>0</v>
      </c>
    </row>
    <row r="112" spans="1:19" x14ac:dyDescent="0.25">
      <c r="A112" s="11" t="s">
        <v>51</v>
      </c>
      <c r="B112" s="26" t="s">
        <v>263</v>
      </c>
      <c r="C112" s="59">
        <f t="shared" si="97"/>
        <v>48</v>
      </c>
      <c r="D112" s="59">
        <f t="shared" ref="D112:L112" si="149">D113</f>
        <v>13.2</v>
      </c>
      <c r="E112" s="59">
        <f t="shared" si="149"/>
        <v>30.8</v>
      </c>
      <c r="F112" s="59">
        <f t="shared" si="149"/>
        <v>4</v>
      </c>
      <c r="G112" s="59">
        <f t="shared" si="149"/>
        <v>0</v>
      </c>
      <c r="H112" s="57">
        <f t="shared" si="101"/>
        <v>0</v>
      </c>
      <c r="I112" s="57">
        <f t="shared" si="149"/>
        <v>0</v>
      </c>
      <c r="J112" s="57">
        <f t="shared" si="149"/>
        <v>0</v>
      </c>
      <c r="K112" s="57">
        <f t="shared" si="149"/>
        <v>0</v>
      </c>
      <c r="L112" s="57">
        <f t="shared" si="149"/>
        <v>0</v>
      </c>
      <c r="M112" s="65">
        <f t="shared" si="98"/>
        <v>48</v>
      </c>
      <c r="N112" s="65">
        <f>N113</f>
        <v>13.2</v>
      </c>
      <c r="O112" s="65">
        <f t="shared" ref="O112:Q112" si="150">O113</f>
        <v>30.8</v>
      </c>
      <c r="P112" s="65">
        <f t="shared" si="150"/>
        <v>4</v>
      </c>
      <c r="Q112" s="65">
        <f t="shared" si="150"/>
        <v>0</v>
      </c>
      <c r="S112" s="37">
        <f>M112-'[1]3 priedas_asignavimai'!AA284</f>
        <v>0</v>
      </c>
    </row>
    <row r="113" spans="1:21" x14ac:dyDescent="0.25">
      <c r="A113" s="12"/>
      <c r="B113" s="8" t="s">
        <v>389</v>
      </c>
      <c r="C113" s="58">
        <f t="shared" si="97"/>
        <v>48</v>
      </c>
      <c r="D113" s="80">
        <v>13.2</v>
      </c>
      <c r="E113" s="80">
        <v>30.8</v>
      </c>
      <c r="F113" s="80">
        <v>4</v>
      </c>
      <c r="G113" s="80"/>
      <c r="H113" s="57">
        <f t="shared" si="101"/>
        <v>0</v>
      </c>
      <c r="I113" s="83"/>
      <c r="J113" s="83"/>
      <c r="K113" s="83"/>
      <c r="L113" s="83"/>
      <c r="M113" s="64">
        <f t="shared" si="98"/>
        <v>48</v>
      </c>
      <c r="N113" s="64">
        <f>D113+I113</f>
        <v>13.2</v>
      </c>
      <c r="O113" s="64">
        <f t="shared" ref="O113:Q113" si="151">E113+J113</f>
        <v>30.8</v>
      </c>
      <c r="P113" s="64">
        <f t="shared" si="151"/>
        <v>4</v>
      </c>
      <c r="Q113" s="64">
        <f t="shared" si="151"/>
        <v>0</v>
      </c>
      <c r="S113" s="37">
        <f>M113-'[1]3 priedas_asignavimai'!AA285</f>
        <v>0</v>
      </c>
    </row>
    <row r="114" spans="1:21" x14ac:dyDescent="0.25">
      <c r="A114" s="11" t="s">
        <v>52</v>
      </c>
      <c r="B114" s="26" t="s">
        <v>308</v>
      </c>
      <c r="C114" s="59">
        <f t="shared" si="97"/>
        <v>13</v>
      </c>
      <c r="D114" s="59">
        <f t="shared" ref="D114:L114" si="152">D115</f>
        <v>8</v>
      </c>
      <c r="E114" s="59">
        <f t="shared" si="152"/>
        <v>0</v>
      </c>
      <c r="F114" s="59">
        <f t="shared" si="152"/>
        <v>5</v>
      </c>
      <c r="G114" s="59">
        <f t="shared" si="152"/>
        <v>0</v>
      </c>
      <c r="H114" s="57">
        <f t="shared" si="101"/>
        <v>0</v>
      </c>
      <c r="I114" s="57">
        <f t="shared" si="152"/>
        <v>0</v>
      </c>
      <c r="J114" s="57">
        <f t="shared" si="152"/>
        <v>0</v>
      </c>
      <c r="K114" s="57">
        <f t="shared" si="152"/>
        <v>0</v>
      </c>
      <c r="L114" s="57">
        <f t="shared" si="152"/>
        <v>0</v>
      </c>
      <c r="M114" s="65">
        <f t="shared" si="98"/>
        <v>13</v>
      </c>
      <c r="N114" s="65">
        <f>N115</f>
        <v>8</v>
      </c>
      <c r="O114" s="65">
        <f t="shared" ref="O114:Q114" si="153">O115</f>
        <v>0</v>
      </c>
      <c r="P114" s="65">
        <f t="shared" si="153"/>
        <v>5</v>
      </c>
      <c r="Q114" s="65">
        <f t="shared" si="153"/>
        <v>0</v>
      </c>
      <c r="S114" s="37">
        <f>M114-'[1]3 priedas_asignavimai'!AA287</f>
        <v>0</v>
      </c>
    </row>
    <row r="115" spans="1:21" x14ac:dyDescent="0.25">
      <c r="A115" s="12"/>
      <c r="B115" s="8" t="s">
        <v>388</v>
      </c>
      <c r="C115" s="58">
        <f t="shared" si="97"/>
        <v>13</v>
      </c>
      <c r="D115" s="80">
        <v>8</v>
      </c>
      <c r="E115" s="80"/>
      <c r="F115" s="80">
        <v>5</v>
      </c>
      <c r="G115" s="80"/>
      <c r="H115" s="57">
        <f t="shared" si="101"/>
        <v>0</v>
      </c>
      <c r="I115" s="83"/>
      <c r="J115" s="83"/>
      <c r="K115" s="83"/>
      <c r="L115" s="83"/>
      <c r="M115" s="64">
        <f t="shared" si="98"/>
        <v>13</v>
      </c>
      <c r="N115" s="64">
        <f>D115+I115</f>
        <v>8</v>
      </c>
      <c r="O115" s="64">
        <f t="shared" ref="O115:Q115" si="154">E115+J115</f>
        <v>0</v>
      </c>
      <c r="P115" s="64">
        <f t="shared" si="154"/>
        <v>5</v>
      </c>
      <c r="Q115" s="64">
        <f t="shared" si="154"/>
        <v>0</v>
      </c>
      <c r="S115" s="37">
        <f>M115-'[1]3 priedas_asignavimai'!AA288</f>
        <v>0</v>
      </c>
    </row>
    <row r="116" spans="1:21" x14ac:dyDescent="0.25">
      <c r="A116" s="11" t="s">
        <v>44</v>
      </c>
      <c r="B116" s="26" t="s">
        <v>427</v>
      </c>
      <c r="C116" s="59">
        <f t="shared" si="97"/>
        <v>138.1</v>
      </c>
      <c r="D116" s="59">
        <f t="shared" ref="D116:L116" si="155">D117</f>
        <v>0</v>
      </c>
      <c r="E116" s="59">
        <f t="shared" si="155"/>
        <v>0</v>
      </c>
      <c r="F116" s="59">
        <f t="shared" si="155"/>
        <v>138.1</v>
      </c>
      <c r="G116" s="59">
        <f t="shared" si="155"/>
        <v>0</v>
      </c>
      <c r="H116" s="57">
        <f t="shared" si="101"/>
        <v>4.4000000000000004</v>
      </c>
      <c r="I116" s="57">
        <f t="shared" si="155"/>
        <v>0</v>
      </c>
      <c r="J116" s="57">
        <f t="shared" si="155"/>
        <v>0</v>
      </c>
      <c r="K116" s="57">
        <f t="shared" si="155"/>
        <v>4.4000000000000004</v>
      </c>
      <c r="L116" s="57">
        <f t="shared" si="155"/>
        <v>0</v>
      </c>
      <c r="M116" s="65">
        <f t="shared" si="98"/>
        <v>142.5</v>
      </c>
      <c r="N116" s="65">
        <f>N117</f>
        <v>0</v>
      </c>
      <c r="O116" s="65">
        <f t="shared" ref="O116:Q116" si="156">O117</f>
        <v>0</v>
      </c>
      <c r="P116" s="65">
        <f t="shared" si="156"/>
        <v>142.5</v>
      </c>
      <c r="Q116" s="65">
        <f t="shared" si="156"/>
        <v>0</v>
      </c>
      <c r="S116" s="37">
        <f>M116-'[1]3 priedas_asignavimai'!AA292</f>
        <v>0</v>
      </c>
    </row>
    <row r="117" spans="1:21" x14ac:dyDescent="0.25">
      <c r="A117" s="12"/>
      <c r="B117" s="8" t="s">
        <v>388</v>
      </c>
      <c r="C117" s="58">
        <f t="shared" si="97"/>
        <v>138.1</v>
      </c>
      <c r="D117" s="80"/>
      <c r="E117" s="80"/>
      <c r="F117" s="80">
        <v>138.1</v>
      </c>
      <c r="G117" s="80"/>
      <c r="H117" s="57">
        <f t="shared" si="101"/>
        <v>4.4000000000000004</v>
      </c>
      <c r="I117" s="83"/>
      <c r="J117" s="83"/>
      <c r="K117" s="83">
        <v>4.4000000000000004</v>
      </c>
      <c r="L117" s="83"/>
      <c r="M117" s="64">
        <f t="shared" si="98"/>
        <v>142.5</v>
      </c>
      <c r="N117" s="64">
        <f>D117+I117</f>
        <v>0</v>
      </c>
      <c r="O117" s="64">
        <f t="shared" ref="O117:Q117" si="157">E117+J117</f>
        <v>0</v>
      </c>
      <c r="P117" s="64">
        <f t="shared" si="157"/>
        <v>142.5</v>
      </c>
      <c r="Q117" s="64">
        <f t="shared" si="157"/>
        <v>0</v>
      </c>
      <c r="S117" s="37">
        <f>M117-'[1]3 priedas_asignavimai'!AA293</f>
        <v>0</v>
      </c>
    </row>
    <row r="118" spans="1:21" x14ac:dyDescent="0.25">
      <c r="A118" s="11" t="s">
        <v>45</v>
      </c>
      <c r="B118" s="26" t="s">
        <v>267</v>
      </c>
      <c r="C118" s="59">
        <f t="shared" si="97"/>
        <v>100</v>
      </c>
      <c r="D118" s="59">
        <f t="shared" ref="D118:L118" si="158">D119</f>
        <v>0</v>
      </c>
      <c r="E118" s="59">
        <f t="shared" si="158"/>
        <v>0</v>
      </c>
      <c r="F118" s="59">
        <f t="shared" si="158"/>
        <v>100</v>
      </c>
      <c r="G118" s="59">
        <f t="shared" si="158"/>
        <v>0</v>
      </c>
      <c r="H118" s="57">
        <f t="shared" si="101"/>
        <v>10</v>
      </c>
      <c r="I118" s="57">
        <f t="shared" si="158"/>
        <v>0</v>
      </c>
      <c r="J118" s="57">
        <f t="shared" si="158"/>
        <v>0</v>
      </c>
      <c r="K118" s="57">
        <f t="shared" si="158"/>
        <v>10</v>
      </c>
      <c r="L118" s="57">
        <f t="shared" si="158"/>
        <v>0</v>
      </c>
      <c r="M118" s="65">
        <f t="shared" si="98"/>
        <v>110</v>
      </c>
      <c r="N118" s="65">
        <f>N119</f>
        <v>0</v>
      </c>
      <c r="O118" s="65">
        <f t="shared" ref="O118:Q118" si="159">O119</f>
        <v>0</v>
      </c>
      <c r="P118" s="65">
        <f t="shared" si="159"/>
        <v>110</v>
      </c>
      <c r="Q118" s="65">
        <f t="shared" si="159"/>
        <v>0</v>
      </c>
      <c r="S118" s="37">
        <f>M118-'[1]3 priedas_asignavimai'!AA295</f>
        <v>0</v>
      </c>
    </row>
    <row r="119" spans="1:21" x14ac:dyDescent="0.25">
      <c r="A119" s="12"/>
      <c r="B119" s="8" t="s">
        <v>388</v>
      </c>
      <c r="C119" s="58">
        <f t="shared" si="97"/>
        <v>100</v>
      </c>
      <c r="D119" s="80"/>
      <c r="E119" s="80"/>
      <c r="F119" s="80">
        <v>100</v>
      </c>
      <c r="G119" s="80"/>
      <c r="H119" s="57">
        <f t="shared" si="101"/>
        <v>10</v>
      </c>
      <c r="I119" s="83"/>
      <c r="J119" s="83"/>
      <c r="K119" s="83">
        <v>10</v>
      </c>
      <c r="L119" s="83"/>
      <c r="M119" s="64">
        <f t="shared" si="98"/>
        <v>110</v>
      </c>
      <c r="N119" s="64">
        <f>D119+I119</f>
        <v>0</v>
      </c>
      <c r="O119" s="64">
        <f t="shared" ref="O119:Q119" si="160">E119+J119</f>
        <v>0</v>
      </c>
      <c r="P119" s="64">
        <f t="shared" si="160"/>
        <v>110</v>
      </c>
      <c r="Q119" s="64">
        <f t="shared" si="160"/>
        <v>0</v>
      </c>
      <c r="S119" s="37">
        <f>M119-'[1]3 priedas_asignavimai'!AA296</f>
        <v>0</v>
      </c>
    </row>
    <row r="120" spans="1:21" x14ac:dyDescent="0.25">
      <c r="A120" s="11" t="s">
        <v>46</v>
      </c>
      <c r="B120" s="26" t="s">
        <v>266</v>
      </c>
      <c r="C120" s="59">
        <f t="shared" si="97"/>
        <v>420</v>
      </c>
      <c r="D120" s="59">
        <f t="shared" ref="D120:L120" si="161">D121</f>
        <v>0</v>
      </c>
      <c r="E120" s="59">
        <f t="shared" si="161"/>
        <v>0</v>
      </c>
      <c r="F120" s="59">
        <f t="shared" si="161"/>
        <v>420</v>
      </c>
      <c r="G120" s="59">
        <f t="shared" si="161"/>
        <v>0</v>
      </c>
      <c r="H120" s="57">
        <f t="shared" si="101"/>
        <v>0</v>
      </c>
      <c r="I120" s="57">
        <f t="shared" si="161"/>
        <v>0</v>
      </c>
      <c r="J120" s="57">
        <f t="shared" si="161"/>
        <v>0</v>
      </c>
      <c r="K120" s="57">
        <f t="shared" si="161"/>
        <v>0</v>
      </c>
      <c r="L120" s="57">
        <f t="shared" si="161"/>
        <v>0</v>
      </c>
      <c r="M120" s="65">
        <f t="shared" si="98"/>
        <v>420</v>
      </c>
      <c r="N120" s="65">
        <f>N121</f>
        <v>0</v>
      </c>
      <c r="O120" s="65">
        <f t="shared" ref="O120:Q120" si="162">O121</f>
        <v>0</v>
      </c>
      <c r="P120" s="65">
        <f t="shared" si="162"/>
        <v>420</v>
      </c>
      <c r="Q120" s="65">
        <f t="shared" si="162"/>
        <v>0</v>
      </c>
      <c r="S120" s="37">
        <f>M120-'[1]3 priedas_asignavimai'!AA303</f>
        <v>0</v>
      </c>
    </row>
    <row r="121" spans="1:21" x14ac:dyDescent="0.25">
      <c r="A121" s="12"/>
      <c r="B121" s="4" t="s">
        <v>388</v>
      </c>
      <c r="C121" s="58">
        <f t="shared" si="97"/>
        <v>420</v>
      </c>
      <c r="D121" s="80"/>
      <c r="E121" s="80"/>
      <c r="F121" s="80">
        <v>420</v>
      </c>
      <c r="G121" s="80"/>
      <c r="H121" s="57">
        <f t="shared" si="101"/>
        <v>0</v>
      </c>
      <c r="I121" s="83"/>
      <c r="J121" s="83"/>
      <c r="K121" s="83"/>
      <c r="L121" s="83"/>
      <c r="M121" s="64">
        <f t="shared" si="98"/>
        <v>420</v>
      </c>
      <c r="N121" s="64">
        <f>D121+I121</f>
        <v>0</v>
      </c>
      <c r="O121" s="64">
        <f t="shared" ref="O121:Q121" si="163">E121+J121</f>
        <v>0</v>
      </c>
      <c r="P121" s="64">
        <f t="shared" si="163"/>
        <v>420</v>
      </c>
      <c r="Q121" s="64">
        <f t="shared" si="163"/>
        <v>0</v>
      </c>
      <c r="S121" s="37">
        <f>M121-'[1]3 priedas_asignavimai'!AA304</f>
        <v>0</v>
      </c>
    </row>
    <row r="122" spans="1:21" x14ac:dyDescent="0.25">
      <c r="A122" s="88" t="s">
        <v>47</v>
      </c>
      <c r="B122" s="89" t="s">
        <v>55</v>
      </c>
      <c r="C122" s="290">
        <f t="shared" si="97"/>
        <v>2330.9000000000005</v>
      </c>
      <c r="D122" s="291">
        <f>D15+D19+D22+D25+D28+D31+D33+D36+D39+D42+D45+D48+D50+D52+D54+D56+D58+D60+D62+D64+D66+D68+D70+D72+D74+D76+D78+D80+D82+D84+D86+D88+D90+D92+D94+D96+D98+D100+D102+D104+D106+D108+D110+D112+D114+D116+D118+D120</f>
        <v>575.50000000000023</v>
      </c>
      <c r="E122" s="291">
        <f>E15+E19+E22+E25+E28+E31+E33+E36+E39+E42+E45+E48+E50+E52+E54+E56+E58+E60+E62+E64+E66+E68+E70+E72+E74+E76+E78+E80+E82+E84+E86+E88+E90+E92+E94+E96+E98+E100+E102+E104+E106+E108+E110+E112+E114+E116+E118+E120</f>
        <v>353.90000000000003</v>
      </c>
      <c r="F122" s="291">
        <f>F15+F19+F22+F25+F28+F31+F33+F36+F39+F42+F45+F48+F50+F52+F54+F56+F58+F60+F62+F64+F66+F68+F70+F72+F74+F76+F78+F80+F82+F84+F86+F88+F90+F92+F94+F96+F98+F100+F102+F104+F106+F108+F110+F112+F114+F116+F118+F120</f>
        <v>1351.5</v>
      </c>
      <c r="G122" s="291">
        <f>G15+G19+G22+G25+G28+G31+G33+G36+G39+G42+G45+G48+G50+G52+G54+G56+G58+G60+G62+G64+G66+G68+G70+G72+G74+G76+G78+G80+G82+G84+G86+G88+G90+G92+G94+G96+G98+G100+G102+G104+G106+G108+G110+G112+G114+G116+G118+G120</f>
        <v>50</v>
      </c>
      <c r="H122" s="57">
        <f t="shared" si="101"/>
        <v>89.9</v>
      </c>
      <c r="I122" s="291">
        <f>I15+I19+I22+I25+I28+I31+I33+I36+I39+I42+I45+I48+I50+I52+I54+I56+I58+I60+I62+I64+I66+I68+I70+I72+I74+I76+I78+I80+I82+I84+I86+I88+I90+I92+I94+I96+I98+I100+I102+I104+I106+I108+I110+I112+I114+I116+I118+I120</f>
        <v>3.1</v>
      </c>
      <c r="J122" s="291">
        <f>J15+J19+J22+J25+J28+J31+J33+J36+J39+J42+J45+J48+J50+J52+J54+J56+J58+J60+J62+J64+J66+J68+J70+J72+J74+J76+J78+J80+J82+J84+J86+J88+J90+J92+J94+J96+J98+J100+J102+J104+J106+J108+J110+J112+J114+J116+J118+J120</f>
        <v>2.5</v>
      </c>
      <c r="K122" s="291">
        <f>K15+K19+K22+K25+K28+K31+K33+K36+K39+K42+K45+K48+K50+K52+K54+K56+K58+K60+K62+K64+K66+K68+K70+K72+K74+K76+K78+K80+K82+K84+K86+K88+K90+K92+K94+K96+K98+K100+K102+K104+K106+K108+K110+K112+K114+K116+K118+K120</f>
        <v>84.300000000000011</v>
      </c>
      <c r="L122" s="291">
        <f>L15+L19+L22+L25+L28+L31+L33+L36+L39+L42+L45+L48+L50+L52+L54+L56+L58+L60+L62+L64+L66+L68+L70+L72+L74+L76+L78+L80+L82+L84+L86+L88+L90+L92+L94+L96+L98+L100+L102+L104+L106+L108+L110+L112+L114+L116+L118+L120</f>
        <v>0</v>
      </c>
      <c r="M122" s="292">
        <f t="shared" si="98"/>
        <v>2420.8000000000002</v>
      </c>
      <c r="N122" s="292">
        <f>N15+N19+N22+N25+N28+N31+N33+N36+N39+N42+N45+N48+N50+N52+N54+N56+N58+N60+N62+N64+N66+N68+N70+N72+N74+N76+N78+N80+N82+N84+N86+N88+N90+N92+N94+N96+N98+N100+N102+N104+N106+N108+N110+N112+N114+N116+N118+N120</f>
        <v>578.60000000000025</v>
      </c>
      <c r="O122" s="292">
        <f>O15+O19+O22+O25+O28+O31+O33+O36+O39+O42+O45+O48+O50+O52+O54+O56+O58+O60+O62+O64+O66+O68+O70+O72+O74+O76+O78+O80+O82+O84+O86+O88+O90+O92+O94+O96+O98+O100+O102+O104+O106+O108+O110+O112+O114+O116+O118+O120</f>
        <v>356.40000000000003</v>
      </c>
      <c r="P122" s="292">
        <f>P15+P19+P22+P25+P28+P31+P33+P36+P39+P42+P45+P48+P50+P52+P54+P56+P58+P60+P62+P64+P66+P68+P70+P72+P74+P76+P78+P80+P82+P84+P86+P88+P90+P92+P94+P96+P98+P100+P102+P104+P106+P108+P110+P112+P114+P116+P118+P120</f>
        <v>1435.8000000000002</v>
      </c>
      <c r="Q122" s="292">
        <f>Q15+Q19+Q22+Q25+Q28+Q31+Q33+Q36+Q39+Q42+Q45+Q48+Q50+Q52+Q54+Q56+Q58+Q60+Q62+Q64+Q66+Q68+Q70+Q72+Q74+Q76+Q78+Q80+Q82+Q84+Q86+Q88+Q90+Q92+Q94+Q96+Q98+Q100+Q102+Q104+Q106+Q108+Q110+Q112+Q114+Q116+Q118+Q120</f>
        <v>50</v>
      </c>
      <c r="S122" s="37">
        <f>M122-'[1]3 priedas_asignavimai'!AA306</f>
        <v>-382.30000000000018</v>
      </c>
    </row>
    <row r="123" spans="1:21" hidden="1" x14ac:dyDescent="0.25">
      <c r="S123" s="37"/>
    </row>
    <row r="124" spans="1:21" hidden="1" x14ac:dyDescent="0.25">
      <c r="C124" s="79">
        <f>C15+C19+C22+C25+C28+C31+C33+C36+C39+C42+C45+C48+C50+C52+C54+C56+C58+C60+C62+C64+C66+C68+C70+C72+C74+C76+C78+C80+C82+C84+C86+C88+C90+C92+C94+C96+C98+C100+C102+C104+C106+C108+C110+C112+C114+C116+C118+C120</f>
        <v>2330.8999999999996</v>
      </c>
      <c r="D124" s="79">
        <f t="shared" ref="D124:G124" si="164">D15+D19+D22+D25+D28+D31+D33+D36+D39+D42+D45+D48+D50+D52+D54+D56+D58+D60+D62+D64+D66+D68+D70+D72+D74+D76+D78+D80+D82+D84+D86+D88+D90+D92+D94+D96+D98+D100+D102+D104+D106+D108+D110+D112+D114+D116+D118+D120</f>
        <v>575.50000000000023</v>
      </c>
      <c r="E124" s="79">
        <f t="shared" si="164"/>
        <v>353.90000000000003</v>
      </c>
      <c r="F124" s="79">
        <f t="shared" si="164"/>
        <v>1351.5</v>
      </c>
      <c r="G124" s="79">
        <f t="shared" si="164"/>
        <v>50</v>
      </c>
      <c r="H124" s="79">
        <f>H15+H19+H22+H25+H28+H31+H33+H36+H39+H42+H45+H48+H50+H52+H54+H56+H58+H60+H62+H64+H66+H68+H70+H72+H74+H76+H78+H80+H82+H84+H86+H88+H90+H92+H94+H96+H98+H100+H102+H104+H106+H108+H110+H112+H114+H116+H118+H120</f>
        <v>89.9</v>
      </c>
      <c r="I124" s="79">
        <f t="shared" ref="I124:L124" si="165">I15+I19+I22+I25+I28+I31+I33+I36+I39+I42+I45+I48+I50+I52+I54+I56+I58+I60+I62+I64+I66+I68+I70+I72+I74+I76+I78+I80+I82+I84+I86+I88+I90+I92+I94+I96+I98+I100+I102+I104+I106+I108+I110+I112+I114+I116+I118+I120</f>
        <v>3.1</v>
      </c>
      <c r="J124" s="79">
        <f t="shared" si="165"/>
        <v>2.5</v>
      </c>
      <c r="K124" s="79">
        <f t="shared" si="165"/>
        <v>84.300000000000011</v>
      </c>
      <c r="L124" s="79">
        <f t="shared" si="165"/>
        <v>0</v>
      </c>
      <c r="M124" s="79">
        <f>(M15+M19+M22+M25+M28+M31+M33+M36+M39+M42+M45+M48+M50+M52+M54+M56+M58+M60+M62+M64+M66+M68+M70+M72+M74+M76+M78+M80+M82+M84+M86+M88+M90+M92+M94+M96+M98+M100+M102+M104+M106+M108+M110+M112+M114+M116+M118+M120)</f>
        <v>2420.8000000000002</v>
      </c>
      <c r="N124" s="79">
        <f t="shared" ref="N124:Q124" si="166">(N15+N19+N22+N25+N28+N31+N33+N36+N39+N42+N45+N48+N50+N52+N54+N56+N58+N60+N62+N64+N66+N68+N70+N72+N74+N76+N78+N80+N82+N84+N86+N88+N90+N92+N94+N96+N98+N100+N102+N104+N106+N108+N110+N112+N114+N116+N118+N120)</f>
        <v>578.60000000000025</v>
      </c>
      <c r="O124" s="79">
        <f t="shared" si="166"/>
        <v>356.40000000000003</v>
      </c>
      <c r="P124" s="79">
        <f t="shared" si="166"/>
        <v>1435.8000000000002</v>
      </c>
      <c r="Q124" s="79">
        <f t="shared" si="166"/>
        <v>50</v>
      </c>
    </row>
    <row r="125" spans="1:21" hidden="1" x14ac:dyDescent="0.25">
      <c r="C125" s="86">
        <f>C124-C122</f>
        <v>0</v>
      </c>
      <c r="D125" s="86">
        <f t="shared" ref="D125:Q125" si="167">D124-D122</f>
        <v>0</v>
      </c>
      <c r="E125" s="86">
        <f t="shared" si="167"/>
        <v>0</v>
      </c>
      <c r="F125" s="86">
        <f t="shared" si="167"/>
        <v>0</v>
      </c>
      <c r="G125" s="86">
        <f t="shared" si="167"/>
        <v>0</v>
      </c>
      <c r="H125" s="86">
        <f t="shared" si="167"/>
        <v>0</v>
      </c>
      <c r="I125" s="86">
        <f t="shared" si="167"/>
        <v>0</v>
      </c>
      <c r="J125" s="86">
        <f t="shared" si="167"/>
        <v>0</v>
      </c>
      <c r="K125" s="86">
        <f t="shared" si="167"/>
        <v>0</v>
      </c>
      <c r="L125" s="86">
        <f t="shared" si="167"/>
        <v>0</v>
      </c>
      <c r="M125" s="86">
        <f t="shared" si="167"/>
        <v>0</v>
      </c>
      <c r="N125" s="86">
        <f t="shared" si="167"/>
        <v>0</v>
      </c>
      <c r="O125" s="86">
        <f t="shared" si="167"/>
        <v>0</v>
      </c>
      <c r="P125" s="86">
        <f t="shared" si="167"/>
        <v>0</v>
      </c>
      <c r="Q125" s="86">
        <f t="shared" si="167"/>
        <v>0</v>
      </c>
    </row>
    <row r="126" spans="1:21" hidden="1" x14ac:dyDescent="0.25">
      <c r="B126" s="78"/>
      <c r="C126" s="1">
        <v>2330.9000000000005</v>
      </c>
      <c r="D126" s="1">
        <v>575.50000000000023</v>
      </c>
      <c r="E126" s="1">
        <v>353.90000000000003</v>
      </c>
      <c r="F126" s="1">
        <v>1351.5</v>
      </c>
      <c r="G126" s="1">
        <v>50</v>
      </c>
      <c r="H126" s="127" t="s">
        <v>365</v>
      </c>
      <c r="I126" s="79"/>
      <c r="J126" s="79"/>
      <c r="K126" s="79"/>
      <c r="L126" s="79"/>
      <c r="M126" s="79"/>
      <c r="N126" s="79"/>
      <c r="O126" s="79"/>
      <c r="P126" s="79"/>
      <c r="Q126" s="79"/>
      <c r="R126" s="1">
        <f t="shared" ref="R126:U126" si="168">R124-R122</f>
        <v>0</v>
      </c>
      <c r="T126" s="1">
        <f t="shared" si="168"/>
        <v>0</v>
      </c>
      <c r="U126" s="1">
        <f t="shared" si="168"/>
        <v>0</v>
      </c>
    </row>
    <row r="127" spans="1:21" hidden="1" x14ac:dyDescent="0.25">
      <c r="C127" s="87">
        <f>C126-C122</f>
        <v>0</v>
      </c>
      <c r="D127" s="87">
        <f t="shared" ref="D127:G127" si="169">D126-D122</f>
        <v>0</v>
      </c>
      <c r="E127" s="87">
        <f t="shared" si="169"/>
        <v>0</v>
      </c>
      <c r="F127" s="87">
        <f t="shared" si="169"/>
        <v>0</v>
      </c>
      <c r="G127" s="87">
        <f t="shared" si="169"/>
        <v>0</v>
      </c>
    </row>
    <row r="128" spans="1:21" hidden="1" x14ac:dyDescent="0.25"/>
  </sheetData>
  <sheetProtection formatCells="0" formatColumns="0" formatRows="0" insertColumns="0" insertRows="0" insertHyperlinks="0" deleteColumns="0" deleteRows="0" sort="0" autoFilter="0" pivotTables="0"/>
  <mergeCells count="29">
    <mergeCell ref="L13:L14"/>
    <mergeCell ref="N13:N14"/>
    <mergeCell ref="O13:O14"/>
    <mergeCell ref="P13:P14"/>
    <mergeCell ref="Q13:Q14"/>
    <mergeCell ref="F13:F14"/>
    <mergeCell ref="G13:G14"/>
    <mergeCell ref="I13:I14"/>
    <mergeCell ref="J13:J14"/>
    <mergeCell ref="K13:K14"/>
    <mergeCell ref="A10:Q10"/>
    <mergeCell ref="A12:A14"/>
    <mergeCell ref="B12:B14"/>
    <mergeCell ref="C12:C14"/>
    <mergeCell ref="D12:G12"/>
    <mergeCell ref="H12:H14"/>
    <mergeCell ref="I12:L12"/>
    <mergeCell ref="M12:M14"/>
    <mergeCell ref="N12:Q12"/>
    <mergeCell ref="D13:D14"/>
    <mergeCell ref="E13:E14"/>
    <mergeCell ref="A1:Q1"/>
    <mergeCell ref="A2:Q2"/>
    <mergeCell ref="A3:Q3"/>
    <mergeCell ref="A4:Q4"/>
    <mergeCell ref="A8:Q8"/>
    <mergeCell ref="A5:Q5"/>
    <mergeCell ref="A6:Q6"/>
    <mergeCell ref="A7:Q7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3">
    <pageSetUpPr fitToPage="1"/>
  </sheetPr>
  <dimension ref="A1:AC351"/>
  <sheetViews>
    <sheetView showZeros="0" tabSelected="1" zoomScaleNormal="100" workbookViewId="0">
      <pane xSplit="2" ySplit="11" topLeftCell="I298" activePane="bottomRight" state="frozen"/>
      <selection activeCell="J118" sqref="J118"/>
      <selection pane="topRight" activeCell="J118" sqref="J118"/>
      <selection pane="bottomLeft" activeCell="J118" sqref="J118"/>
      <selection pane="bottomRight" sqref="A1:XFD1048576"/>
    </sheetView>
  </sheetViews>
  <sheetFormatPr defaultColWidth="9.109375" defaultRowHeight="13.8" x14ac:dyDescent="0.25"/>
  <cols>
    <col min="1" max="1" width="5.6640625" style="13" customWidth="1"/>
    <col min="2" max="2" width="74.33203125" style="13" customWidth="1"/>
    <col min="3" max="3" width="13.6640625" style="203" hidden="1" customWidth="1"/>
    <col min="4" max="4" width="14.5546875" style="48" hidden="1" customWidth="1"/>
    <col min="5" max="10" width="12.6640625" style="48" hidden="1" customWidth="1"/>
    <col min="11" max="11" width="12.6640625" style="60" hidden="1" customWidth="1"/>
    <col min="12" max="12" width="12.6640625" style="205" hidden="1" customWidth="1"/>
    <col min="13" max="19" width="12.6640625" style="13" hidden="1" customWidth="1"/>
    <col min="20" max="20" width="12.6640625" style="45" hidden="1" customWidth="1"/>
    <col min="21" max="21" width="14.6640625" style="203" customWidth="1"/>
    <col min="22" max="22" width="14.44140625" style="48" customWidth="1"/>
    <col min="23" max="24" width="12.6640625" style="48" customWidth="1"/>
    <col min="25" max="26" width="13.6640625" style="48" customWidth="1"/>
    <col min="27" max="29" width="12.6640625" style="48" customWidth="1"/>
    <col min="30" max="16384" width="9.109375" style="13"/>
  </cols>
  <sheetData>
    <row r="1" spans="1:29" x14ac:dyDescent="0.25"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 t="s">
        <v>382</v>
      </c>
      <c r="AA1" s="13"/>
      <c r="AB1" s="187"/>
      <c r="AC1" s="187"/>
    </row>
    <row r="2" spans="1:29" x14ac:dyDescent="0.25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 t="s">
        <v>413</v>
      </c>
      <c r="AA2" s="13"/>
      <c r="AB2" s="188"/>
      <c r="AC2" s="188"/>
    </row>
    <row r="3" spans="1:29" x14ac:dyDescent="0.25"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 t="s">
        <v>435</v>
      </c>
      <c r="AA3" s="188"/>
      <c r="AB3" s="188"/>
      <c r="AC3" s="188"/>
    </row>
    <row r="4" spans="1:29" x14ac:dyDescent="0.25"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 t="s">
        <v>207</v>
      </c>
      <c r="AA4" s="188"/>
      <c r="AB4" s="188"/>
      <c r="AC4" s="188"/>
    </row>
    <row r="5" spans="1:29" ht="15" customHeight="1" x14ac:dyDescent="0.25">
      <c r="A5" s="325"/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Z5" s="188" t="s">
        <v>456</v>
      </c>
      <c r="AA5" s="13"/>
      <c r="AB5" s="188"/>
      <c r="AC5" s="188"/>
    </row>
    <row r="6" spans="1:29" ht="15" customHeight="1" x14ac:dyDescent="0.25">
      <c r="A6" s="325"/>
      <c r="B6" s="325"/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Z6" s="188" t="s">
        <v>462</v>
      </c>
      <c r="AA6" s="188"/>
      <c r="AB6" s="188"/>
      <c r="AC6" s="188"/>
    </row>
    <row r="7" spans="1:29" ht="15" customHeight="1" x14ac:dyDescent="0.25">
      <c r="A7" s="325"/>
      <c r="B7" s="325"/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5"/>
      <c r="V7" s="325"/>
      <c r="W7" s="325"/>
      <c r="Z7" s="188" t="s">
        <v>468</v>
      </c>
      <c r="AA7" s="13"/>
      <c r="AB7" s="188"/>
      <c r="AC7" s="188"/>
    </row>
    <row r="8" spans="1:29" ht="15" customHeight="1" x14ac:dyDescent="0.25">
      <c r="A8" s="325"/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Z8" s="188" t="s">
        <v>470</v>
      </c>
      <c r="AA8" s="188"/>
      <c r="AB8" s="188"/>
      <c r="AC8" s="188"/>
    </row>
    <row r="9" spans="1:29" ht="15" customHeight="1" x14ac:dyDescent="0.25">
      <c r="C9" s="48"/>
      <c r="J9" s="50"/>
      <c r="K9" s="175"/>
      <c r="L9" s="13"/>
      <c r="S9" s="46"/>
      <c r="T9" s="128"/>
      <c r="U9" s="48"/>
      <c r="AB9" s="50"/>
      <c r="AC9" s="50"/>
    </row>
    <row r="10" spans="1:29" ht="15" customHeight="1" x14ac:dyDescent="0.25">
      <c r="A10" s="329" t="s">
        <v>415</v>
      </c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29"/>
      <c r="Z10" s="329"/>
      <c r="AA10" s="329"/>
      <c r="AB10" s="329"/>
      <c r="AC10" s="329"/>
    </row>
    <row r="11" spans="1:29" x14ac:dyDescent="0.25">
      <c r="I11" s="204"/>
      <c r="J11" s="204"/>
      <c r="K11" s="60" t="s">
        <v>301</v>
      </c>
      <c r="R11" s="206"/>
      <c r="S11" s="206"/>
      <c r="T11" s="60" t="s">
        <v>301</v>
      </c>
      <c r="AA11" s="204"/>
      <c r="AB11" s="204"/>
      <c r="AC11" s="204" t="s">
        <v>136</v>
      </c>
    </row>
    <row r="12" spans="1:29" ht="15" customHeight="1" x14ac:dyDescent="0.25">
      <c r="A12" s="299" t="s">
        <v>1</v>
      </c>
      <c r="B12" s="331" t="s">
        <v>206</v>
      </c>
      <c r="C12" s="327" t="s">
        <v>0</v>
      </c>
      <c r="D12" s="332" t="s">
        <v>205</v>
      </c>
      <c r="E12" s="332"/>
      <c r="F12" s="332"/>
      <c r="G12" s="332"/>
      <c r="H12" s="332"/>
      <c r="I12" s="332"/>
      <c r="J12" s="332"/>
      <c r="K12" s="332"/>
      <c r="L12" s="305" t="s">
        <v>401</v>
      </c>
      <c r="M12" s="333" t="s">
        <v>205</v>
      </c>
      <c r="N12" s="334"/>
      <c r="O12" s="334"/>
      <c r="P12" s="334"/>
      <c r="Q12" s="334"/>
      <c r="R12" s="334"/>
      <c r="S12" s="334"/>
      <c r="T12" s="334"/>
      <c r="U12" s="335" t="s">
        <v>0</v>
      </c>
      <c r="V12" s="330" t="s">
        <v>205</v>
      </c>
      <c r="W12" s="330"/>
      <c r="X12" s="330"/>
      <c r="Y12" s="330"/>
      <c r="Z12" s="330"/>
      <c r="AA12" s="330"/>
      <c r="AB12" s="330"/>
      <c r="AC12" s="330"/>
    </row>
    <row r="13" spans="1:29" ht="96" customHeight="1" x14ac:dyDescent="0.25">
      <c r="A13" s="299"/>
      <c r="B13" s="331"/>
      <c r="C13" s="328"/>
      <c r="D13" s="207" t="s">
        <v>210</v>
      </c>
      <c r="E13" s="207" t="s">
        <v>212</v>
      </c>
      <c r="F13" s="207" t="s">
        <v>211</v>
      </c>
      <c r="G13" s="207" t="s">
        <v>432</v>
      </c>
      <c r="H13" s="207" t="s">
        <v>213</v>
      </c>
      <c r="I13" s="207" t="s">
        <v>283</v>
      </c>
      <c r="J13" s="208" t="s">
        <v>215</v>
      </c>
      <c r="K13" s="125" t="s">
        <v>216</v>
      </c>
      <c r="L13" s="306"/>
      <c r="M13" s="293" t="s">
        <v>182</v>
      </c>
      <c r="N13" s="293" t="s">
        <v>212</v>
      </c>
      <c r="O13" s="293" t="s">
        <v>211</v>
      </c>
      <c r="P13" s="293" t="s">
        <v>432</v>
      </c>
      <c r="Q13" s="293" t="s">
        <v>213</v>
      </c>
      <c r="R13" s="293" t="s">
        <v>214</v>
      </c>
      <c r="S13" s="126" t="s">
        <v>215</v>
      </c>
      <c r="T13" s="129" t="s">
        <v>216</v>
      </c>
      <c r="U13" s="336"/>
      <c r="V13" s="209" t="s">
        <v>182</v>
      </c>
      <c r="W13" s="209" t="s">
        <v>212</v>
      </c>
      <c r="X13" s="209" t="s">
        <v>211</v>
      </c>
      <c r="Y13" s="209" t="s">
        <v>432</v>
      </c>
      <c r="Z13" s="209" t="s">
        <v>213</v>
      </c>
      <c r="AA13" s="209" t="s">
        <v>433</v>
      </c>
      <c r="AB13" s="210" t="s">
        <v>215</v>
      </c>
      <c r="AC13" s="209" t="s">
        <v>216</v>
      </c>
    </row>
    <row r="14" spans="1:29" ht="15" customHeight="1" x14ac:dyDescent="0.25">
      <c r="A14" s="211" t="s">
        <v>5</v>
      </c>
      <c r="B14" s="212" t="s">
        <v>203</v>
      </c>
      <c r="C14" s="213">
        <f>D14+E14+F14+H14+I14+J14+K14</f>
        <v>168.8</v>
      </c>
      <c r="D14" s="214">
        <f t="shared" ref="D14:T14" si="0">D15</f>
        <v>168.8</v>
      </c>
      <c r="E14" s="214">
        <f t="shared" si="0"/>
        <v>0</v>
      </c>
      <c r="F14" s="214">
        <f t="shared" si="0"/>
        <v>0</v>
      </c>
      <c r="G14" s="214">
        <f t="shared" si="0"/>
        <v>0</v>
      </c>
      <c r="H14" s="214">
        <f t="shared" si="0"/>
        <v>0</v>
      </c>
      <c r="I14" s="214">
        <f t="shared" si="0"/>
        <v>0</v>
      </c>
      <c r="J14" s="214">
        <f t="shared" si="0"/>
        <v>0</v>
      </c>
      <c r="K14" s="158">
        <f t="shared" si="0"/>
        <v>0</v>
      </c>
      <c r="L14" s="110">
        <f>M14+N14+O14+Q14+R14+S14+T14</f>
        <v>0</v>
      </c>
      <c r="M14" s="215">
        <f t="shared" si="0"/>
        <v>0</v>
      </c>
      <c r="N14" s="215">
        <f t="shared" si="0"/>
        <v>0</v>
      </c>
      <c r="O14" s="216">
        <f t="shared" si="0"/>
        <v>0</v>
      </c>
      <c r="P14" s="215">
        <f t="shared" si="0"/>
        <v>0</v>
      </c>
      <c r="Q14" s="215">
        <f t="shared" si="0"/>
        <v>0</v>
      </c>
      <c r="R14" s="215">
        <f t="shared" si="0"/>
        <v>0</v>
      </c>
      <c r="S14" s="215">
        <f t="shared" si="0"/>
        <v>0</v>
      </c>
      <c r="T14" s="114">
        <f t="shared" si="0"/>
        <v>0</v>
      </c>
      <c r="U14" s="217">
        <f>V14+W14+X14+Z14+AA14+AB14+AC14</f>
        <v>168.8</v>
      </c>
      <c r="V14" s="217">
        <f>V15</f>
        <v>168.8</v>
      </c>
      <c r="W14" s="217">
        <f t="shared" ref="W14:AC14" si="1">W15</f>
        <v>0</v>
      </c>
      <c r="X14" s="217">
        <f t="shared" si="1"/>
        <v>0</v>
      </c>
      <c r="Y14" s="217">
        <f t="shared" si="1"/>
        <v>0</v>
      </c>
      <c r="Z14" s="217">
        <f t="shared" si="1"/>
        <v>0</v>
      </c>
      <c r="AA14" s="217">
        <f t="shared" si="1"/>
        <v>0</v>
      </c>
      <c r="AB14" s="217">
        <f t="shared" si="1"/>
        <v>0</v>
      </c>
      <c r="AC14" s="217">
        <f t="shared" si="1"/>
        <v>0</v>
      </c>
    </row>
    <row r="15" spans="1:29" ht="15" customHeight="1" x14ac:dyDescent="0.25">
      <c r="A15" s="162"/>
      <c r="B15" s="218" t="s">
        <v>384</v>
      </c>
      <c r="C15" s="219">
        <f>D15+E15+F15+H15+I15+J15+K15+G15</f>
        <v>168.8</v>
      </c>
      <c r="D15" s="159">
        <v>168.8</v>
      </c>
      <c r="E15" s="118"/>
      <c r="F15" s="118"/>
      <c r="G15" s="118"/>
      <c r="H15" s="118"/>
      <c r="I15" s="118"/>
      <c r="J15" s="118"/>
      <c r="K15" s="61"/>
      <c r="L15" s="215">
        <f>M15+N15+O15+Q15+R15+S15+T15+P15</f>
        <v>0</v>
      </c>
      <c r="M15" s="109"/>
      <c r="N15" s="119"/>
      <c r="O15" s="119"/>
      <c r="P15" s="119"/>
      <c r="Q15" s="119"/>
      <c r="R15" s="119"/>
      <c r="S15" s="119"/>
      <c r="T15" s="111"/>
      <c r="U15" s="220">
        <f>V15+W15+X15+Z15+AA15+AB15+AC15+Y15</f>
        <v>168.8</v>
      </c>
      <c r="V15" s="220">
        <f t="shared" ref="V15:AC15" si="2">D15+M15</f>
        <v>168.8</v>
      </c>
      <c r="W15" s="220">
        <f t="shared" si="2"/>
        <v>0</v>
      </c>
      <c r="X15" s="220">
        <f t="shared" si="2"/>
        <v>0</v>
      </c>
      <c r="Y15" s="220">
        <f t="shared" si="2"/>
        <v>0</v>
      </c>
      <c r="Z15" s="220">
        <f t="shared" si="2"/>
        <v>0</v>
      </c>
      <c r="AA15" s="220">
        <f t="shared" si="2"/>
        <v>0</v>
      </c>
      <c r="AB15" s="220">
        <f t="shared" si="2"/>
        <v>0</v>
      </c>
      <c r="AC15" s="220">
        <f t="shared" si="2"/>
        <v>0</v>
      </c>
    </row>
    <row r="16" spans="1:29" ht="15" customHeight="1" x14ac:dyDescent="0.25">
      <c r="A16" s="117" t="s">
        <v>56</v>
      </c>
      <c r="B16" s="212" t="s">
        <v>204</v>
      </c>
      <c r="C16" s="213">
        <f>D16+E16+F16+H16+I16+J16+K16+G16</f>
        <v>44960.329269999995</v>
      </c>
      <c r="D16" s="214">
        <f t="shared" ref="D16:K16" si="3">D17+D46+D54+D57+D64+D68+D72</f>
        <v>22270.03282</v>
      </c>
      <c r="E16" s="214">
        <f t="shared" si="3"/>
        <v>4822.3579999999993</v>
      </c>
      <c r="F16" s="214">
        <f t="shared" si="3"/>
        <v>4278.9615800000001</v>
      </c>
      <c r="G16" s="214">
        <f t="shared" si="3"/>
        <v>3744.5000000000005</v>
      </c>
      <c r="H16" s="214">
        <f t="shared" si="3"/>
        <v>2085.2179999999998</v>
      </c>
      <c r="I16" s="214">
        <f t="shared" si="3"/>
        <v>717</v>
      </c>
      <c r="J16" s="214">
        <f t="shared" si="3"/>
        <v>3345.4110000000001</v>
      </c>
      <c r="K16" s="158">
        <f t="shared" si="3"/>
        <v>3696.8478699999996</v>
      </c>
      <c r="L16" s="110">
        <f>M16+N16+O16+Q16+R16+S16+T16+P16</f>
        <v>1210.2274000000002</v>
      </c>
      <c r="M16" s="216">
        <f t="shared" ref="M16:AC16" si="4">M17+M46+M54+M57+M64+M68+M72</f>
        <v>1268.89048</v>
      </c>
      <c r="N16" s="216">
        <f t="shared" si="4"/>
        <v>25.4</v>
      </c>
      <c r="O16" s="216">
        <f>O17+O46+O54+O57+O64+O68+O72</f>
        <v>-71.187609999999992</v>
      </c>
      <c r="P16" s="216">
        <f t="shared" ref="P16" si="5">P17+P46+P54+P57+P64+P68+P72</f>
        <v>60.2</v>
      </c>
      <c r="Q16" s="216">
        <f t="shared" si="4"/>
        <v>-73.075469999999996</v>
      </c>
      <c r="R16" s="216">
        <f t="shared" si="4"/>
        <v>0</v>
      </c>
      <c r="S16" s="216">
        <f t="shared" si="4"/>
        <v>0</v>
      </c>
      <c r="T16" s="216">
        <f t="shared" si="4"/>
        <v>0</v>
      </c>
      <c r="U16" s="217">
        <f>V16+W16+X16+Z16+AA16+AB16+AC16+Y16</f>
        <v>46170.556669999998</v>
      </c>
      <c r="V16" s="217">
        <f t="shared" si="4"/>
        <v>23538.923300000002</v>
      </c>
      <c r="W16" s="217">
        <f t="shared" si="4"/>
        <v>4847.7579999999998</v>
      </c>
      <c r="X16" s="217">
        <f t="shared" si="4"/>
        <v>4207.7739700000002</v>
      </c>
      <c r="Y16" s="217">
        <f t="shared" si="4"/>
        <v>3804.7000000000003</v>
      </c>
      <c r="Z16" s="217">
        <f t="shared" si="4"/>
        <v>2012.1425299999999</v>
      </c>
      <c r="AA16" s="217">
        <f t="shared" si="4"/>
        <v>717</v>
      </c>
      <c r="AB16" s="217">
        <f t="shared" si="4"/>
        <v>3345.4110000000001</v>
      </c>
      <c r="AC16" s="217">
        <f t="shared" si="4"/>
        <v>3696.8478699999996</v>
      </c>
    </row>
    <row r="17" spans="1:29" ht="15" customHeight="1" x14ac:dyDescent="0.25">
      <c r="A17" s="117"/>
      <c r="B17" s="218" t="s">
        <v>390</v>
      </c>
      <c r="C17" s="213">
        <f>D17+E17+F17+H17+I17+J17+K17+G17</f>
        <v>8102.3236900000011</v>
      </c>
      <c r="D17" s="159">
        <v>7443.35</v>
      </c>
      <c r="E17" s="118">
        <f>SUM(E18:E39)</f>
        <v>569.75099999999998</v>
      </c>
      <c r="F17" s="118">
        <f>SUM(F18:F45)</f>
        <v>32.957829999999994</v>
      </c>
      <c r="G17" s="118"/>
      <c r="H17" s="118"/>
      <c r="I17" s="159">
        <v>21.2</v>
      </c>
      <c r="J17" s="159"/>
      <c r="K17" s="61">
        <f>'[1]4 priedas_ nepanaudotos lėšos'!C15</f>
        <v>35.064859999999996</v>
      </c>
      <c r="L17" s="110">
        <f>M17+N17+O17+Q17+R17+S17+T17+P17</f>
        <v>-57.562570000000001</v>
      </c>
      <c r="M17" s="109">
        <f>-50+16</f>
        <v>-34</v>
      </c>
      <c r="N17" s="119">
        <f>SUM(N18:N39)</f>
        <v>-22.771999999999998</v>
      </c>
      <c r="O17" s="119">
        <f>SUM(O18:O45)</f>
        <v>-0.79056999999999999</v>
      </c>
      <c r="P17" s="119"/>
      <c r="Q17" s="119"/>
      <c r="R17" s="109"/>
      <c r="S17" s="109"/>
      <c r="T17" s="111">
        <f>'[1]4 priedas_ nepanaudotos lėšos'!I15</f>
        <v>0</v>
      </c>
      <c r="U17" s="220">
        <f>V17+W17+X17+Z17+AA17+AB17+AC17+Y17</f>
        <v>8044.761120000001</v>
      </c>
      <c r="V17" s="220">
        <f t="shared" ref="V17:AC32" si="6">D17+M17</f>
        <v>7409.35</v>
      </c>
      <c r="W17" s="220">
        <f t="shared" si="6"/>
        <v>546.97899999999993</v>
      </c>
      <c r="X17" s="220">
        <f t="shared" si="6"/>
        <v>32.167259999999992</v>
      </c>
      <c r="Y17" s="220">
        <f t="shared" si="6"/>
        <v>0</v>
      </c>
      <c r="Z17" s="220">
        <f t="shared" si="6"/>
        <v>0</v>
      </c>
      <c r="AA17" s="220">
        <f t="shared" si="6"/>
        <v>21.2</v>
      </c>
      <c r="AB17" s="220">
        <f t="shared" si="6"/>
        <v>0</v>
      </c>
      <c r="AC17" s="220">
        <f t="shared" si="6"/>
        <v>35.064859999999996</v>
      </c>
    </row>
    <row r="18" spans="1:29" x14ac:dyDescent="0.25">
      <c r="A18" s="117"/>
      <c r="B18" s="221" t="s">
        <v>200</v>
      </c>
      <c r="C18" s="222">
        <f>D18+E18+F18+H18+I18+J18+K18+G18</f>
        <v>1</v>
      </c>
      <c r="D18" s="179"/>
      <c r="E18" s="223">
        <v>1</v>
      </c>
      <c r="F18" s="179"/>
      <c r="G18" s="179"/>
      <c r="H18" s="179"/>
      <c r="I18" s="179"/>
      <c r="J18" s="179"/>
      <c r="K18" s="62"/>
      <c r="L18" s="224">
        <f>M18+N18+O18+Q18+R18+S18+T18+P18</f>
        <v>0</v>
      </c>
      <c r="M18" s="225"/>
      <c r="N18" s="226"/>
      <c r="O18" s="225"/>
      <c r="P18" s="225"/>
      <c r="Q18" s="225"/>
      <c r="R18" s="225"/>
      <c r="S18" s="225"/>
      <c r="T18" s="112"/>
      <c r="U18" s="227">
        <f>V18+W18+X18+Z18+AA18+AB18+AC18+Y18</f>
        <v>1</v>
      </c>
      <c r="V18" s="227">
        <f>D18+M18</f>
        <v>0</v>
      </c>
      <c r="W18" s="227">
        <f t="shared" si="6"/>
        <v>1</v>
      </c>
      <c r="X18" s="227">
        <f t="shared" si="6"/>
        <v>0</v>
      </c>
      <c r="Y18" s="227">
        <f t="shared" si="6"/>
        <v>0</v>
      </c>
      <c r="Z18" s="227">
        <f t="shared" si="6"/>
        <v>0</v>
      </c>
      <c r="AA18" s="227">
        <f t="shared" si="6"/>
        <v>0</v>
      </c>
      <c r="AB18" s="227">
        <f t="shared" si="6"/>
        <v>0</v>
      </c>
      <c r="AC18" s="227">
        <f t="shared" si="6"/>
        <v>0</v>
      </c>
    </row>
    <row r="19" spans="1:29" ht="15" customHeight="1" x14ac:dyDescent="0.25">
      <c r="A19" s="117"/>
      <c r="B19" s="221" t="s">
        <v>59</v>
      </c>
      <c r="C19" s="222">
        <f t="shared" ref="C19:C41" si="7">D19+E19+F19+H19+I19+J19+K19+G19</f>
        <v>31.8</v>
      </c>
      <c r="D19" s="179"/>
      <c r="E19" s="223">
        <v>31.8</v>
      </c>
      <c r="F19" s="179"/>
      <c r="G19" s="179"/>
      <c r="H19" s="179"/>
      <c r="I19" s="179"/>
      <c r="J19" s="179"/>
      <c r="K19" s="62"/>
      <c r="L19" s="224">
        <f t="shared" ref="L19:L41" si="8">M19+N19+O19+Q19+R19+S19+T19+P19</f>
        <v>3.7</v>
      </c>
      <c r="M19" s="225"/>
      <c r="N19" s="226">
        <v>3.7</v>
      </c>
      <c r="O19" s="225"/>
      <c r="P19" s="225"/>
      <c r="Q19" s="225"/>
      <c r="R19" s="225"/>
      <c r="S19" s="225"/>
      <c r="T19" s="112"/>
      <c r="U19" s="227">
        <f t="shared" ref="U19:U41" si="9">V19+W19+X19+Z19+AA19+AB19+AC19+Y19</f>
        <v>35.5</v>
      </c>
      <c r="V19" s="227">
        <f t="shared" ref="V19:AC44" si="10">D19+M19</f>
        <v>0</v>
      </c>
      <c r="W19" s="227">
        <f t="shared" si="6"/>
        <v>35.5</v>
      </c>
      <c r="X19" s="227">
        <f t="shared" si="6"/>
        <v>0</v>
      </c>
      <c r="Y19" s="227">
        <f t="shared" si="6"/>
        <v>0</v>
      </c>
      <c r="Z19" s="227">
        <f t="shared" si="6"/>
        <v>0</v>
      </c>
      <c r="AA19" s="227">
        <f t="shared" si="6"/>
        <v>0</v>
      </c>
      <c r="AB19" s="227">
        <f t="shared" si="6"/>
        <v>0</v>
      </c>
      <c r="AC19" s="227">
        <f t="shared" si="6"/>
        <v>0</v>
      </c>
    </row>
    <row r="20" spans="1:29" x14ac:dyDescent="0.25">
      <c r="A20" s="117"/>
      <c r="B20" s="221" t="s">
        <v>66</v>
      </c>
      <c r="C20" s="222">
        <f t="shared" si="7"/>
        <v>9</v>
      </c>
      <c r="D20" s="179"/>
      <c r="E20" s="223">
        <v>9</v>
      </c>
      <c r="F20" s="179"/>
      <c r="G20" s="179"/>
      <c r="H20" s="179"/>
      <c r="I20" s="179"/>
      <c r="J20" s="179"/>
      <c r="K20" s="62"/>
      <c r="L20" s="224">
        <f t="shared" si="8"/>
        <v>0</v>
      </c>
      <c r="M20" s="225"/>
      <c r="N20" s="226"/>
      <c r="O20" s="225"/>
      <c r="P20" s="225"/>
      <c r="Q20" s="225"/>
      <c r="R20" s="225"/>
      <c r="S20" s="225"/>
      <c r="T20" s="112"/>
      <c r="U20" s="227">
        <f t="shared" si="9"/>
        <v>9</v>
      </c>
      <c r="V20" s="227">
        <f t="shared" si="10"/>
        <v>0</v>
      </c>
      <c r="W20" s="227">
        <f t="shared" si="6"/>
        <v>9</v>
      </c>
      <c r="X20" s="227">
        <f t="shared" si="6"/>
        <v>0</v>
      </c>
      <c r="Y20" s="227">
        <f t="shared" si="6"/>
        <v>0</v>
      </c>
      <c r="Z20" s="227">
        <f t="shared" si="6"/>
        <v>0</v>
      </c>
      <c r="AA20" s="227">
        <f t="shared" si="6"/>
        <v>0</v>
      </c>
      <c r="AB20" s="227">
        <f t="shared" si="6"/>
        <v>0</v>
      </c>
      <c r="AC20" s="227">
        <f t="shared" si="6"/>
        <v>0</v>
      </c>
    </row>
    <row r="21" spans="1:29" ht="26.4" x14ac:dyDescent="0.25">
      <c r="A21" s="117"/>
      <c r="B21" s="221" t="s">
        <v>317</v>
      </c>
      <c r="C21" s="222">
        <f t="shared" si="7"/>
        <v>11.164</v>
      </c>
      <c r="D21" s="179"/>
      <c r="E21" s="223">
        <v>11.164</v>
      </c>
      <c r="F21" s="179"/>
      <c r="G21" s="179"/>
      <c r="H21" s="179"/>
      <c r="I21" s="179"/>
      <c r="J21" s="179"/>
      <c r="K21" s="62"/>
      <c r="L21" s="224">
        <f t="shared" si="8"/>
        <v>0.51</v>
      </c>
      <c r="M21" s="225"/>
      <c r="N21" s="226">
        <v>0.51</v>
      </c>
      <c r="O21" s="225"/>
      <c r="P21" s="225"/>
      <c r="Q21" s="225"/>
      <c r="R21" s="225"/>
      <c r="S21" s="225"/>
      <c r="T21" s="112"/>
      <c r="U21" s="227">
        <f t="shared" si="9"/>
        <v>11.673999999999999</v>
      </c>
      <c r="V21" s="227">
        <f t="shared" si="10"/>
        <v>0</v>
      </c>
      <c r="W21" s="227">
        <f t="shared" si="6"/>
        <v>11.673999999999999</v>
      </c>
      <c r="X21" s="227">
        <f t="shared" si="6"/>
        <v>0</v>
      </c>
      <c r="Y21" s="227">
        <f t="shared" si="6"/>
        <v>0</v>
      </c>
      <c r="Z21" s="227">
        <f t="shared" si="6"/>
        <v>0</v>
      </c>
      <c r="AA21" s="227">
        <f t="shared" si="6"/>
        <v>0</v>
      </c>
      <c r="AB21" s="227">
        <f t="shared" si="6"/>
        <v>0</v>
      </c>
      <c r="AC21" s="227">
        <f t="shared" si="6"/>
        <v>0</v>
      </c>
    </row>
    <row r="22" spans="1:29" ht="15" customHeight="1" x14ac:dyDescent="0.25">
      <c r="A22" s="117"/>
      <c r="B22" s="221" t="s">
        <v>68</v>
      </c>
      <c r="C22" s="222">
        <f t="shared" si="7"/>
        <v>23.72</v>
      </c>
      <c r="D22" s="179"/>
      <c r="E22" s="223">
        <v>23.72</v>
      </c>
      <c r="F22" s="179"/>
      <c r="G22" s="179"/>
      <c r="H22" s="179"/>
      <c r="I22" s="179"/>
      <c r="J22" s="179"/>
      <c r="K22" s="62"/>
      <c r="L22" s="224">
        <f t="shared" si="8"/>
        <v>-1.216</v>
      </c>
      <c r="M22" s="225"/>
      <c r="N22" s="226">
        <v>-1.216</v>
      </c>
      <c r="O22" s="225"/>
      <c r="P22" s="225"/>
      <c r="Q22" s="225"/>
      <c r="R22" s="225"/>
      <c r="S22" s="225"/>
      <c r="T22" s="112"/>
      <c r="U22" s="227">
        <f t="shared" si="9"/>
        <v>22.503999999999998</v>
      </c>
      <c r="V22" s="227">
        <f t="shared" si="10"/>
        <v>0</v>
      </c>
      <c r="W22" s="227">
        <f t="shared" si="6"/>
        <v>22.503999999999998</v>
      </c>
      <c r="X22" s="227">
        <f t="shared" si="6"/>
        <v>0</v>
      </c>
      <c r="Y22" s="227">
        <f t="shared" si="6"/>
        <v>0</v>
      </c>
      <c r="Z22" s="227">
        <f t="shared" si="6"/>
        <v>0</v>
      </c>
      <c r="AA22" s="227">
        <f t="shared" si="6"/>
        <v>0</v>
      </c>
      <c r="AB22" s="227">
        <f t="shared" si="6"/>
        <v>0</v>
      </c>
      <c r="AC22" s="227">
        <f t="shared" si="6"/>
        <v>0</v>
      </c>
    </row>
    <row r="23" spans="1:29" x14ac:dyDescent="0.25">
      <c r="A23" s="117"/>
      <c r="B23" s="221" t="s">
        <v>69</v>
      </c>
      <c r="C23" s="222">
        <f t="shared" si="7"/>
        <v>80.799000000000007</v>
      </c>
      <c r="D23" s="179"/>
      <c r="E23" s="223">
        <v>80.799000000000007</v>
      </c>
      <c r="F23" s="179"/>
      <c r="G23" s="179"/>
      <c r="H23" s="179"/>
      <c r="I23" s="179"/>
      <c r="J23" s="179"/>
      <c r="K23" s="62"/>
      <c r="L23" s="224">
        <f t="shared" si="8"/>
        <v>-25.366</v>
      </c>
      <c r="M23" s="225"/>
      <c r="N23" s="226">
        <f>-26.405+1.039</f>
        <v>-25.366</v>
      </c>
      <c r="O23" s="225"/>
      <c r="P23" s="225"/>
      <c r="Q23" s="225"/>
      <c r="R23" s="225"/>
      <c r="S23" s="225"/>
      <c r="T23" s="112"/>
      <c r="U23" s="227">
        <f t="shared" si="9"/>
        <v>55.433000000000007</v>
      </c>
      <c r="V23" s="227">
        <f t="shared" si="10"/>
        <v>0</v>
      </c>
      <c r="W23" s="227">
        <f t="shared" si="6"/>
        <v>55.433000000000007</v>
      </c>
      <c r="X23" s="227">
        <f t="shared" si="6"/>
        <v>0</v>
      </c>
      <c r="Y23" s="227">
        <f t="shared" si="6"/>
        <v>0</v>
      </c>
      <c r="Z23" s="227">
        <f t="shared" si="6"/>
        <v>0</v>
      </c>
      <c r="AA23" s="227">
        <f t="shared" si="6"/>
        <v>0</v>
      </c>
      <c r="AB23" s="227">
        <f t="shared" si="6"/>
        <v>0</v>
      </c>
      <c r="AC23" s="227">
        <f t="shared" si="6"/>
        <v>0</v>
      </c>
    </row>
    <row r="24" spans="1:29" x14ac:dyDescent="0.25">
      <c r="A24" s="117"/>
      <c r="B24" s="221" t="s">
        <v>374</v>
      </c>
      <c r="C24" s="222">
        <f t="shared" si="7"/>
        <v>2.972</v>
      </c>
      <c r="D24" s="179"/>
      <c r="E24" s="179"/>
      <c r="F24" s="223">
        <v>2.972</v>
      </c>
      <c r="G24" s="179"/>
      <c r="H24" s="179"/>
      <c r="I24" s="179"/>
      <c r="J24" s="179"/>
      <c r="K24" s="62"/>
      <c r="L24" s="224">
        <f t="shared" si="8"/>
        <v>-1.014</v>
      </c>
      <c r="M24" s="225"/>
      <c r="N24" s="225"/>
      <c r="O24" s="226">
        <v>-1.014</v>
      </c>
      <c r="P24" s="225"/>
      <c r="Q24" s="225"/>
      <c r="R24" s="225"/>
      <c r="S24" s="225"/>
      <c r="T24" s="112"/>
      <c r="U24" s="227">
        <f t="shared" si="9"/>
        <v>1.958</v>
      </c>
      <c r="V24" s="227">
        <f t="shared" si="10"/>
        <v>0</v>
      </c>
      <c r="W24" s="227">
        <f t="shared" si="6"/>
        <v>0</v>
      </c>
      <c r="X24" s="227">
        <f t="shared" si="6"/>
        <v>1.958</v>
      </c>
      <c r="Y24" s="227">
        <f t="shared" si="6"/>
        <v>0</v>
      </c>
      <c r="Z24" s="227">
        <f t="shared" si="6"/>
        <v>0</v>
      </c>
      <c r="AA24" s="227">
        <f t="shared" si="6"/>
        <v>0</v>
      </c>
      <c r="AB24" s="227">
        <f t="shared" si="6"/>
        <v>0</v>
      </c>
      <c r="AC24" s="227">
        <f t="shared" si="6"/>
        <v>0</v>
      </c>
    </row>
    <row r="25" spans="1:29" s="45" customFormat="1" ht="26.4" hidden="1" x14ac:dyDescent="0.25">
      <c r="A25" s="116"/>
      <c r="B25" s="228" t="s">
        <v>287</v>
      </c>
      <c r="C25" s="222">
        <f t="shared" si="7"/>
        <v>0</v>
      </c>
      <c r="D25" s="62"/>
      <c r="E25" s="62"/>
      <c r="F25" s="229"/>
      <c r="G25" s="62"/>
      <c r="H25" s="62"/>
      <c r="I25" s="62"/>
      <c r="J25" s="62"/>
      <c r="K25" s="62"/>
      <c r="L25" s="224">
        <f t="shared" si="8"/>
        <v>0</v>
      </c>
      <c r="M25" s="112"/>
      <c r="N25" s="62"/>
      <c r="O25" s="112"/>
      <c r="P25" s="112"/>
      <c r="Q25" s="112"/>
      <c r="R25" s="112"/>
      <c r="S25" s="112"/>
      <c r="T25" s="112"/>
      <c r="U25" s="227">
        <f t="shared" si="9"/>
        <v>0</v>
      </c>
      <c r="V25" s="227">
        <f t="shared" si="10"/>
        <v>0</v>
      </c>
      <c r="W25" s="227">
        <f t="shared" si="6"/>
        <v>0</v>
      </c>
      <c r="X25" s="227">
        <f t="shared" si="6"/>
        <v>0</v>
      </c>
      <c r="Y25" s="227">
        <f t="shared" si="6"/>
        <v>0</v>
      </c>
      <c r="Z25" s="227">
        <f t="shared" si="6"/>
        <v>0</v>
      </c>
      <c r="AA25" s="227">
        <f t="shared" si="6"/>
        <v>0</v>
      </c>
      <c r="AB25" s="227">
        <f t="shared" si="6"/>
        <v>0</v>
      </c>
      <c r="AC25" s="227">
        <f t="shared" si="6"/>
        <v>0</v>
      </c>
    </row>
    <row r="26" spans="1:29" ht="15" customHeight="1" x14ac:dyDescent="0.25">
      <c r="A26" s="117"/>
      <c r="B26" s="221" t="s">
        <v>67</v>
      </c>
      <c r="C26" s="222">
        <f t="shared" si="7"/>
        <v>21.2</v>
      </c>
      <c r="D26" s="179"/>
      <c r="E26" s="223">
        <v>21.2</v>
      </c>
      <c r="F26" s="179">
        <v>0</v>
      </c>
      <c r="G26" s="179"/>
      <c r="H26" s="179"/>
      <c r="I26" s="179"/>
      <c r="J26" s="179"/>
      <c r="K26" s="62"/>
      <c r="L26" s="224">
        <f t="shared" si="8"/>
        <v>0</v>
      </c>
      <c r="M26" s="225"/>
      <c r="N26" s="226"/>
      <c r="O26" s="225"/>
      <c r="P26" s="225"/>
      <c r="Q26" s="225"/>
      <c r="R26" s="225"/>
      <c r="S26" s="225"/>
      <c r="T26" s="112"/>
      <c r="U26" s="227">
        <f t="shared" si="9"/>
        <v>21.2</v>
      </c>
      <c r="V26" s="227">
        <f t="shared" si="10"/>
        <v>0</v>
      </c>
      <c r="W26" s="227">
        <f t="shared" si="6"/>
        <v>21.2</v>
      </c>
      <c r="X26" s="227">
        <f t="shared" si="6"/>
        <v>0</v>
      </c>
      <c r="Y26" s="227">
        <f t="shared" si="6"/>
        <v>0</v>
      </c>
      <c r="Z26" s="227">
        <f t="shared" si="6"/>
        <v>0</v>
      </c>
      <c r="AA26" s="227">
        <f t="shared" si="6"/>
        <v>0</v>
      </c>
      <c r="AB26" s="227">
        <f t="shared" si="6"/>
        <v>0</v>
      </c>
      <c r="AC26" s="227">
        <f t="shared" si="6"/>
        <v>0</v>
      </c>
    </row>
    <row r="27" spans="1:29" ht="15" customHeight="1" x14ac:dyDescent="0.25">
      <c r="A27" s="117"/>
      <c r="B27" s="221" t="s">
        <v>146</v>
      </c>
      <c r="C27" s="222">
        <f t="shared" si="7"/>
        <v>5.9379999999999997</v>
      </c>
      <c r="D27" s="179"/>
      <c r="E27" s="223">
        <v>5.9379999999999997</v>
      </c>
      <c r="F27" s="179">
        <v>0</v>
      </c>
      <c r="G27" s="179"/>
      <c r="H27" s="179"/>
      <c r="I27" s="179"/>
      <c r="J27" s="179"/>
      <c r="K27" s="62"/>
      <c r="L27" s="224">
        <f t="shared" si="8"/>
        <v>0</v>
      </c>
      <c r="M27" s="225"/>
      <c r="N27" s="226"/>
      <c r="O27" s="225"/>
      <c r="P27" s="225"/>
      <c r="Q27" s="225"/>
      <c r="R27" s="225"/>
      <c r="S27" s="225"/>
      <c r="T27" s="112"/>
      <c r="U27" s="227">
        <f t="shared" si="9"/>
        <v>5.9379999999999997</v>
      </c>
      <c r="V27" s="227">
        <f t="shared" si="10"/>
        <v>0</v>
      </c>
      <c r="W27" s="227">
        <f t="shared" si="6"/>
        <v>5.9379999999999997</v>
      </c>
      <c r="X27" s="227">
        <f t="shared" si="6"/>
        <v>0</v>
      </c>
      <c r="Y27" s="227">
        <f t="shared" si="6"/>
        <v>0</v>
      </c>
      <c r="Z27" s="227">
        <f t="shared" si="6"/>
        <v>0</v>
      </c>
      <c r="AA27" s="227">
        <f t="shared" si="6"/>
        <v>0</v>
      </c>
      <c r="AB27" s="227">
        <f t="shared" si="6"/>
        <v>0</v>
      </c>
      <c r="AC27" s="227">
        <f t="shared" si="6"/>
        <v>0</v>
      </c>
    </row>
    <row r="28" spans="1:29" ht="15" customHeight="1" x14ac:dyDescent="0.25">
      <c r="A28" s="117"/>
      <c r="B28" s="221" t="s">
        <v>61</v>
      </c>
      <c r="C28" s="222">
        <f t="shared" si="7"/>
        <v>31.9</v>
      </c>
      <c r="D28" s="179"/>
      <c r="E28" s="223">
        <v>31.9</v>
      </c>
      <c r="F28" s="179">
        <v>0</v>
      </c>
      <c r="G28" s="179"/>
      <c r="H28" s="179"/>
      <c r="I28" s="179"/>
      <c r="J28" s="179"/>
      <c r="K28" s="62"/>
      <c r="L28" s="224">
        <f t="shared" si="8"/>
        <v>0</v>
      </c>
      <c r="M28" s="225"/>
      <c r="N28" s="226"/>
      <c r="O28" s="225"/>
      <c r="P28" s="225"/>
      <c r="Q28" s="225"/>
      <c r="R28" s="225"/>
      <c r="S28" s="225"/>
      <c r="T28" s="112"/>
      <c r="U28" s="227">
        <f t="shared" si="9"/>
        <v>31.9</v>
      </c>
      <c r="V28" s="227">
        <f t="shared" si="10"/>
        <v>0</v>
      </c>
      <c r="W28" s="227">
        <f t="shared" si="6"/>
        <v>31.9</v>
      </c>
      <c r="X28" s="227">
        <f t="shared" si="6"/>
        <v>0</v>
      </c>
      <c r="Y28" s="227">
        <f t="shared" si="6"/>
        <v>0</v>
      </c>
      <c r="Z28" s="227">
        <f t="shared" si="6"/>
        <v>0</v>
      </c>
      <c r="AA28" s="227">
        <f t="shared" si="6"/>
        <v>0</v>
      </c>
      <c r="AB28" s="227">
        <f t="shared" si="6"/>
        <v>0</v>
      </c>
      <c r="AC28" s="227">
        <f t="shared" si="6"/>
        <v>0</v>
      </c>
    </row>
    <row r="29" spans="1:29" ht="15" customHeight="1" x14ac:dyDescent="0.25">
      <c r="A29" s="117"/>
      <c r="B29" s="221" t="s">
        <v>62</v>
      </c>
      <c r="C29" s="222">
        <f t="shared" si="7"/>
        <v>9.58</v>
      </c>
      <c r="D29" s="179"/>
      <c r="E29" s="223">
        <v>9.58</v>
      </c>
      <c r="F29" s="179">
        <v>0</v>
      </c>
      <c r="G29" s="179"/>
      <c r="H29" s="179"/>
      <c r="I29" s="179"/>
      <c r="J29" s="179"/>
      <c r="K29" s="62"/>
      <c r="L29" s="224">
        <f t="shared" si="8"/>
        <v>0</v>
      </c>
      <c r="M29" s="225"/>
      <c r="N29" s="226"/>
      <c r="O29" s="225"/>
      <c r="P29" s="225"/>
      <c r="Q29" s="225"/>
      <c r="R29" s="225"/>
      <c r="S29" s="225"/>
      <c r="T29" s="112"/>
      <c r="U29" s="227">
        <f t="shared" si="9"/>
        <v>9.58</v>
      </c>
      <c r="V29" s="227">
        <f t="shared" si="10"/>
        <v>0</v>
      </c>
      <c r="W29" s="227">
        <f t="shared" si="6"/>
        <v>9.58</v>
      </c>
      <c r="X29" s="227">
        <f t="shared" si="6"/>
        <v>0</v>
      </c>
      <c r="Y29" s="227">
        <f t="shared" si="6"/>
        <v>0</v>
      </c>
      <c r="Z29" s="227">
        <f t="shared" si="6"/>
        <v>0</v>
      </c>
      <c r="AA29" s="227">
        <f t="shared" si="6"/>
        <v>0</v>
      </c>
      <c r="AB29" s="227">
        <f t="shared" si="6"/>
        <v>0</v>
      </c>
      <c r="AC29" s="227">
        <f t="shared" si="6"/>
        <v>0</v>
      </c>
    </row>
    <row r="30" spans="1:29" x14ac:dyDescent="0.25">
      <c r="A30" s="117"/>
      <c r="B30" s="221" t="s">
        <v>64</v>
      </c>
      <c r="C30" s="222">
        <f t="shared" si="7"/>
        <v>0.69</v>
      </c>
      <c r="D30" s="179"/>
      <c r="E30" s="223">
        <v>0.69</v>
      </c>
      <c r="F30" s="179">
        <v>0</v>
      </c>
      <c r="G30" s="179"/>
      <c r="H30" s="179"/>
      <c r="I30" s="179"/>
      <c r="J30" s="179"/>
      <c r="K30" s="62"/>
      <c r="L30" s="224">
        <f t="shared" si="8"/>
        <v>0</v>
      </c>
      <c r="M30" s="225"/>
      <c r="N30" s="226"/>
      <c r="O30" s="225"/>
      <c r="P30" s="225"/>
      <c r="Q30" s="225"/>
      <c r="R30" s="225"/>
      <c r="S30" s="225"/>
      <c r="T30" s="112"/>
      <c r="U30" s="227">
        <f t="shared" si="9"/>
        <v>0.69</v>
      </c>
      <c r="V30" s="227">
        <f t="shared" si="10"/>
        <v>0</v>
      </c>
      <c r="W30" s="227">
        <f t="shared" si="6"/>
        <v>0.69</v>
      </c>
      <c r="X30" s="227">
        <f t="shared" si="6"/>
        <v>0</v>
      </c>
      <c r="Y30" s="227">
        <f t="shared" si="6"/>
        <v>0</v>
      </c>
      <c r="Z30" s="227">
        <f t="shared" si="6"/>
        <v>0</v>
      </c>
      <c r="AA30" s="227">
        <f t="shared" si="6"/>
        <v>0</v>
      </c>
      <c r="AB30" s="227">
        <f t="shared" si="6"/>
        <v>0</v>
      </c>
      <c r="AC30" s="227">
        <f t="shared" si="6"/>
        <v>0</v>
      </c>
    </row>
    <row r="31" spans="1:29" x14ac:dyDescent="0.25">
      <c r="A31" s="117"/>
      <c r="B31" s="221" t="s">
        <v>65</v>
      </c>
      <c r="C31" s="222">
        <f t="shared" si="7"/>
        <v>40.700000000000003</v>
      </c>
      <c r="D31" s="179"/>
      <c r="E31" s="223">
        <v>40.700000000000003</v>
      </c>
      <c r="F31" s="179">
        <v>0</v>
      </c>
      <c r="G31" s="179"/>
      <c r="H31" s="179"/>
      <c r="I31" s="179"/>
      <c r="J31" s="179"/>
      <c r="K31" s="62"/>
      <c r="L31" s="224">
        <f t="shared" si="8"/>
        <v>0</v>
      </c>
      <c r="M31" s="225"/>
      <c r="N31" s="226"/>
      <c r="O31" s="225"/>
      <c r="P31" s="225"/>
      <c r="Q31" s="225"/>
      <c r="R31" s="225"/>
      <c r="S31" s="225"/>
      <c r="T31" s="112"/>
      <c r="U31" s="227">
        <f t="shared" si="9"/>
        <v>40.700000000000003</v>
      </c>
      <c r="V31" s="227">
        <f t="shared" si="10"/>
        <v>0</v>
      </c>
      <c r="W31" s="227">
        <f t="shared" si="6"/>
        <v>40.700000000000003</v>
      </c>
      <c r="X31" s="227">
        <f t="shared" si="6"/>
        <v>0</v>
      </c>
      <c r="Y31" s="227">
        <f t="shared" si="6"/>
        <v>0</v>
      </c>
      <c r="Z31" s="227">
        <f t="shared" si="6"/>
        <v>0</v>
      </c>
      <c r="AA31" s="227">
        <f t="shared" si="6"/>
        <v>0</v>
      </c>
      <c r="AB31" s="227">
        <f t="shared" si="6"/>
        <v>0</v>
      </c>
      <c r="AC31" s="227">
        <f t="shared" si="6"/>
        <v>0</v>
      </c>
    </row>
    <row r="32" spans="1:29" s="45" customFormat="1" ht="26.4" hidden="1" x14ac:dyDescent="0.25">
      <c r="A32" s="116"/>
      <c r="B32" s="228" t="s">
        <v>187</v>
      </c>
      <c r="C32" s="222">
        <f t="shared" si="7"/>
        <v>0</v>
      </c>
      <c r="D32" s="62"/>
      <c r="E32" s="229"/>
      <c r="F32" s="62">
        <v>0</v>
      </c>
      <c r="G32" s="62"/>
      <c r="H32" s="62"/>
      <c r="I32" s="62"/>
      <c r="J32" s="62"/>
      <c r="K32" s="62"/>
      <c r="L32" s="224">
        <f t="shared" si="8"/>
        <v>0</v>
      </c>
      <c r="M32" s="112"/>
      <c r="N32" s="230"/>
      <c r="O32" s="112"/>
      <c r="P32" s="112"/>
      <c r="Q32" s="112"/>
      <c r="R32" s="112"/>
      <c r="S32" s="112"/>
      <c r="T32" s="112"/>
      <c r="U32" s="227">
        <f t="shared" si="9"/>
        <v>0</v>
      </c>
      <c r="V32" s="227">
        <f t="shared" si="10"/>
        <v>0</v>
      </c>
      <c r="W32" s="227">
        <f t="shared" si="6"/>
        <v>0</v>
      </c>
      <c r="X32" s="227">
        <f t="shared" si="6"/>
        <v>0</v>
      </c>
      <c r="Y32" s="227">
        <f t="shared" si="6"/>
        <v>0</v>
      </c>
      <c r="Z32" s="227">
        <f t="shared" si="6"/>
        <v>0</v>
      </c>
      <c r="AA32" s="227">
        <f t="shared" si="6"/>
        <v>0</v>
      </c>
      <c r="AB32" s="227">
        <f t="shared" si="6"/>
        <v>0</v>
      </c>
      <c r="AC32" s="227">
        <f t="shared" si="6"/>
        <v>0</v>
      </c>
    </row>
    <row r="33" spans="1:29" ht="15" customHeight="1" x14ac:dyDescent="0.25">
      <c r="A33" s="117"/>
      <c r="B33" s="221" t="s">
        <v>180</v>
      </c>
      <c r="C33" s="222">
        <f t="shared" si="7"/>
        <v>155.5</v>
      </c>
      <c r="D33" s="179"/>
      <c r="E33" s="223">
        <v>155.5</v>
      </c>
      <c r="F33" s="179">
        <v>0</v>
      </c>
      <c r="G33" s="179"/>
      <c r="H33" s="179"/>
      <c r="I33" s="179"/>
      <c r="J33" s="179"/>
      <c r="K33" s="62"/>
      <c r="L33" s="224">
        <f t="shared" si="8"/>
        <v>0</v>
      </c>
      <c r="M33" s="225"/>
      <c r="N33" s="226"/>
      <c r="O33" s="225"/>
      <c r="P33" s="225"/>
      <c r="Q33" s="225"/>
      <c r="R33" s="225"/>
      <c r="S33" s="225"/>
      <c r="T33" s="112"/>
      <c r="U33" s="227">
        <f t="shared" si="9"/>
        <v>155.5</v>
      </c>
      <c r="V33" s="227">
        <f t="shared" si="10"/>
        <v>0</v>
      </c>
      <c r="W33" s="227">
        <f t="shared" si="10"/>
        <v>155.5</v>
      </c>
      <c r="X33" s="227">
        <f t="shared" si="10"/>
        <v>0</v>
      </c>
      <c r="Y33" s="227">
        <f t="shared" si="10"/>
        <v>0</v>
      </c>
      <c r="Z33" s="227">
        <f t="shared" si="10"/>
        <v>0</v>
      </c>
      <c r="AA33" s="227">
        <f t="shared" si="10"/>
        <v>0</v>
      </c>
      <c r="AB33" s="227">
        <f t="shared" si="10"/>
        <v>0</v>
      </c>
      <c r="AC33" s="227">
        <f t="shared" si="10"/>
        <v>0</v>
      </c>
    </row>
    <row r="34" spans="1:29" ht="26.4" hidden="1" x14ac:dyDescent="0.25">
      <c r="A34" s="117"/>
      <c r="B34" s="228" t="s">
        <v>202</v>
      </c>
      <c r="C34" s="222">
        <f t="shared" si="7"/>
        <v>0</v>
      </c>
      <c r="D34" s="179"/>
      <c r="E34" s="223"/>
      <c r="F34" s="179">
        <v>0</v>
      </c>
      <c r="G34" s="179"/>
      <c r="H34" s="179"/>
      <c r="I34" s="179"/>
      <c r="J34" s="179"/>
      <c r="K34" s="62"/>
      <c r="L34" s="224">
        <f t="shared" si="8"/>
        <v>0</v>
      </c>
      <c r="M34" s="225"/>
      <c r="N34" s="226"/>
      <c r="O34" s="225"/>
      <c r="P34" s="225"/>
      <c r="Q34" s="225"/>
      <c r="R34" s="225"/>
      <c r="S34" s="225"/>
      <c r="T34" s="112"/>
      <c r="U34" s="227">
        <f t="shared" si="9"/>
        <v>0</v>
      </c>
      <c r="V34" s="227">
        <f t="shared" si="10"/>
        <v>0</v>
      </c>
      <c r="W34" s="227">
        <f t="shared" si="10"/>
        <v>0</v>
      </c>
      <c r="X34" s="227">
        <f t="shared" si="10"/>
        <v>0</v>
      </c>
      <c r="Y34" s="227">
        <f t="shared" si="10"/>
        <v>0</v>
      </c>
      <c r="Z34" s="227">
        <f t="shared" si="10"/>
        <v>0</v>
      </c>
      <c r="AA34" s="227">
        <f t="shared" si="10"/>
        <v>0</v>
      </c>
      <c r="AB34" s="227">
        <f t="shared" si="10"/>
        <v>0</v>
      </c>
      <c r="AC34" s="227">
        <f t="shared" si="10"/>
        <v>0</v>
      </c>
    </row>
    <row r="35" spans="1:29" ht="15" customHeight="1" x14ac:dyDescent="0.25">
      <c r="A35" s="117"/>
      <c r="B35" s="221" t="s">
        <v>63</v>
      </c>
      <c r="C35" s="222">
        <f t="shared" si="7"/>
        <v>30.7</v>
      </c>
      <c r="D35" s="179"/>
      <c r="E35" s="223">
        <v>30.7</v>
      </c>
      <c r="F35" s="179">
        <v>0</v>
      </c>
      <c r="G35" s="179"/>
      <c r="H35" s="179"/>
      <c r="I35" s="179"/>
      <c r="J35" s="179"/>
      <c r="K35" s="62"/>
      <c r="L35" s="224">
        <f t="shared" si="8"/>
        <v>0</v>
      </c>
      <c r="M35" s="225"/>
      <c r="N35" s="226"/>
      <c r="O35" s="225"/>
      <c r="P35" s="225"/>
      <c r="Q35" s="225"/>
      <c r="R35" s="225"/>
      <c r="S35" s="225"/>
      <c r="T35" s="112"/>
      <c r="U35" s="227">
        <f t="shared" si="9"/>
        <v>30.7</v>
      </c>
      <c r="V35" s="227">
        <f t="shared" si="10"/>
        <v>0</v>
      </c>
      <c r="W35" s="227">
        <f t="shared" si="10"/>
        <v>30.7</v>
      </c>
      <c r="X35" s="227">
        <f t="shared" si="10"/>
        <v>0</v>
      </c>
      <c r="Y35" s="227">
        <f t="shared" si="10"/>
        <v>0</v>
      </c>
      <c r="Z35" s="227">
        <f t="shared" si="10"/>
        <v>0</v>
      </c>
      <c r="AA35" s="227">
        <f t="shared" si="10"/>
        <v>0</v>
      </c>
      <c r="AB35" s="227">
        <f t="shared" si="10"/>
        <v>0</v>
      </c>
      <c r="AC35" s="227">
        <f t="shared" si="10"/>
        <v>0</v>
      </c>
    </row>
    <row r="36" spans="1:29" ht="28.5" customHeight="1" x14ac:dyDescent="0.25">
      <c r="A36" s="117"/>
      <c r="B36" s="221" t="s">
        <v>354</v>
      </c>
      <c r="C36" s="222">
        <f t="shared" si="7"/>
        <v>65.843999999999994</v>
      </c>
      <c r="D36" s="179"/>
      <c r="E36" s="223">
        <v>65.843999999999994</v>
      </c>
      <c r="F36" s="179">
        <v>0</v>
      </c>
      <c r="G36" s="179"/>
      <c r="H36" s="179"/>
      <c r="I36" s="179"/>
      <c r="J36" s="179"/>
      <c r="K36" s="62"/>
      <c r="L36" s="224">
        <f t="shared" si="8"/>
        <v>0</v>
      </c>
      <c r="M36" s="225"/>
      <c r="N36" s="226"/>
      <c r="O36" s="225"/>
      <c r="P36" s="225"/>
      <c r="Q36" s="225"/>
      <c r="R36" s="225"/>
      <c r="S36" s="225"/>
      <c r="T36" s="112"/>
      <c r="U36" s="227">
        <f t="shared" si="9"/>
        <v>65.843999999999994</v>
      </c>
      <c r="V36" s="227">
        <f t="shared" si="10"/>
        <v>0</v>
      </c>
      <c r="W36" s="227">
        <f t="shared" si="10"/>
        <v>65.843999999999994</v>
      </c>
      <c r="X36" s="227">
        <f t="shared" si="10"/>
        <v>0</v>
      </c>
      <c r="Y36" s="227">
        <f t="shared" si="10"/>
        <v>0</v>
      </c>
      <c r="Z36" s="227">
        <f t="shared" si="10"/>
        <v>0</v>
      </c>
      <c r="AA36" s="227">
        <f t="shared" si="10"/>
        <v>0</v>
      </c>
      <c r="AB36" s="227">
        <f t="shared" si="10"/>
        <v>0</v>
      </c>
      <c r="AC36" s="227">
        <f t="shared" si="10"/>
        <v>0</v>
      </c>
    </row>
    <row r="37" spans="1:29" ht="15" customHeight="1" x14ac:dyDescent="0.25">
      <c r="A37" s="117"/>
      <c r="B37" s="221" t="s">
        <v>70</v>
      </c>
      <c r="C37" s="222">
        <f t="shared" si="7"/>
        <v>1.05</v>
      </c>
      <c r="D37" s="179"/>
      <c r="E37" s="223">
        <v>1.05</v>
      </c>
      <c r="F37" s="179">
        <v>0</v>
      </c>
      <c r="G37" s="179"/>
      <c r="H37" s="179"/>
      <c r="I37" s="179"/>
      <c r="J37" s="179"/>
      <c r="K37" s="62"/>
      <c r="L37" s="224">
        <f t="shared" si="8"/>
        <v>-0.4</v>
      </c>
      <c r="M37" s="225"/>
      <c r="N37" s="226">
        <v>-0.4</v>
      </c>
      <c r="O37" s="225"/>
      <c r="P37" s="225"/>
      <c r="Q37" s="225"/>
      <c r="R37" s="225"/>
      <c r="S37" s="225"/>
      <c r="T37" s="112"/>
      <c r="U37" s="227">
        <f t="shared" si="9"/>
        <v>0.65</v>
      </c>
      <c r="V37" s="227">
        <f t="shared" si="10"/>
        <v>0</v>
      </c>
      <c r="W37" s="227">
        <f t="shared" si="10"/>
        <v>0.65</v>
      </c>
      <c r="X37" s="227">
        <f t="shared" si="10"/>
        <v>0</v>
      </c>
      <c r="Y37" s="227">
        <f t="shared" si="10"/>
        <v>0</v>
      </c>
      <c r="Z37" s="227">
        <f t="shared" si="10"/>
        <v>0</v>
      </c>
      <c r="AA37" s="227">
        <f t="shared" si="10"/>
        <v>0</v>
      </c>
      <c r="AB37" s="227">
        <f t="shared" si="10"/>
        <v>0</v>
      </c>
      <c r="AC37" s="227">
        <f t="shared" si="10"/>
        <v>0</v>
      </c>
    </row>
    <row r="38" spans="1:29" ht="27.75" customHeight="1" x14ac:dyDescent="0.25">
      <c r="A38" s="117"/>
      <c r="B38" s="221" t="s">
        <v>353</v>
      </c>
      <c r="C38" s="222">
        <f t="shared" si="7"/>
        <v>33.57</v>
      </c>
      <c r="D38" s="179"/>
      <c r="E38" s="223">
        <v>33.57</v>
      </c>
      <c r="F38" s="179">
        <v>0</v>
      </c>
      <c r="G38" s="179"/>
      <c r="H38" s="179"/>
      <c r="I38" s="179"/>
      <c r="J38" s="179"/>
      <c r="K38" s="62"/>
      <c r="L38" s="224">
        <f t="shared" si="8"/>
        <v>0</v>
      </c>
      <c r="M38" s="225"/>
      <c r="N38" s="226"/>
      <c r="O38" s="225"/>
      <c r="P38" s="225"/>
      <c r="Q38" s="225"/>
      <c r="R38" s="225"/>
      <c r="S38" s="225"/>
      <c r="T38" s="112"/>
      <c r="U38" s="227">
        <f t="shared" si="9"/>
        <v>33.57</v>
      </c>
      <c r="V38" s="227">
        <f t="shared" si="10"/>
        <v>0</v>
      </c>
      <c r="W38" s="227">
        <f t="shared" si="10"/>
        <v>33.57</v>
      </c>
      <c r="X38" s="227">
        <f t="shared" si="10"/>
        <v>0</v>
      </c>
      <c r="Y38" s="227">
        <f t="shared" si="10"/>
        <v>0</v>
      </c>
      <c r="Z38" s="227">
        <f t="shared" si="10"/>
        <v>0</v>
      </c>
      <c r="AA38" s="227">
        <f t="shared" si="10"/>
        <v>0</v>
      </c>
      <c r="AB38" s="227">
        <f t="shared" si="10"/>
        <v>0</v>
      </c>
      <c r="AC38" s="227">
        <f t="shared" si="10"/>
        <v>0</v>
      </c>
    </row>
    <row r="39" spans="1:29" x14ac:dyDescent="0.25">
      <c r="A39" s="117"/>
      <c r="B39" s="221" t="s">
        <v>151</v>
      </c>
      <c r="C39" s="222">
        <f t="shared" si="7"/>
        <v>15.596</v>
      </c>
      <c r="D39" s="179"/>
      <c r="E39" s="223">
        <v>15.596</v>
      </c>
      <c r="F39" s="179">
        <v>0</v>
      </c>
      <c r="G39" s="179"/>
      <c r="H39" s="179"/>
      <c r="I39" s="179"/>
      <c r="J39" s="179"/>
      <c r="K39" s="62"/>
      <c r="L39" s="224">
        <f t="shared" si="8"/>
        <v>0</v>
      </c>
      <c r="M39" s="225"/>
      <c r="N39" s="226"/>
      <c r="O39" s="225"/>
      <c r="P39" s="225"/>
      <c r="Q39" s="225"/>
      <c r="R39" s="225"/>
      <c r="S39" s="225"/>
      <c r="T39" s="112"/>
      <c r="U39" s="227">
        <f t="shared" si="9"/>
        <v>15.596</v>
      </c>
      <c r="V39" s="227">
        <f t="shared" si="10"/>
        <v>0</v>
      </c>
      <c r="W39" s="227">
        <f t="shared" si="10"/>
        <v>15.596</v>
      </c>
      <c r="X39" s="227">
        <f t="shared" si="10"/>
        <v>0</v>
      </c>
      <c r="Y39" s="227">
        <f t="shared" si="10"/>
        <v>0</v>
      </c>
      <c r="Z39" s="227">
        <f t="shared" si="10"/>
        <v>0</v>
      </c>
      <c r="AA39" s="227">
        <f t="shared" si="10"/>
        <v>0</v>
      </c>
      <c r="AB39" s="227">
        <f t="shared" si="10"/>
        <v>0</v>
      </c>
      <c r="AC39" s="227">
        <f t="shared" si="10"/>
        <v>0</v>
      </c>
    </row>
    <row r="40" spans="1:29" x14ac:dyDescent="0.25">
      <c r="A40" s="117"/>
      <c r="B40" s="221" t="s">
        <v>186</v>
      </c>
      <c r="C40" s="222">
        <f t="shared" si="7"/>
        <v>5.5</v>
      </c>
      <c r="D40" s="179"/>
      <c r="E40" s="179">
        <v>0</v>
      </c>
      <c r="F40" s="223">
        <v>5.5</v>
      </c>
      <c r="G40" s="179"/>
      <c r="H40" s="179"/>
      <c r="I40" s="179"/>
      <c r="J40" s="179"/>
      <c r="K40" s="62"/>
      <c r="L40" s="224">
        <f t="shared" si="8"/>
        <v>0</v>
      </c>
      <c r="M40" s="225"/>
      <c r="N40" s="225">
        <v>0</v>
      </c>
      <c r="O40" s="226"/>
      <c r="P40" s="225"/>
      <c r="Q40" s="225"/>
      <c r="R40" s="225"/>
      <c r="S40" s="225"/>
      <c r="T40" s="112"/>
      <c r="U40" s="227">
        <f t="shared" si="9"/>
        <v>5.5</v>
      </c>
      <c r="V40" s="227">
        <f t="shared" si="10"/>
        <v>0</v>
      </c>
      <c r="W40" s="227">
        <f t="shared" si="10"/>
        <v>0</v>
      </c>
      <c r="X40" s="227">
        <f t="shared" si="10"/>
        <v>5.5</v>
      </c>
      <c r="Y40" s="227">
        <f t="shared" si="10"/>
        <v>0</v>
      </c>
      <c r="Z40" s="227">
        <f t="shared" si="10"/>
        <v>0</v>
      </c>
      <c r="AA40" s="227">
        <f t="shared" si="10"/>
        <v>0</v>
      </c>
      <c r="AB40" s="227">
        <f t="shared" si="10"/>
        <v>0</v>
      </c>
      <c r="AC40" s="227">
        <f t="shared" si="10"/>
        <v>0</v>
      </c>
    </row>
    <row r="41" spans="1:29" x14ac:dyDescent="0.25">
      <c r="A41" s="117"/>
      <c r="B41" s="221" t="s">
        <v>408</v>
      </c>
      <c r="C41" s="222">
        <f t="shared" si="7"/>
        <v>24.419</v>
      </c>
      <c r="D41" s="179"/>
      <c r="E41" s="179"/>
      <c r="F41" s="223">
        <v>24.419</v>
      </c>
      <c r="G41" s="179"/>
      <c r="H41" s="179"/>
      <c r="I41" s="179"/>
      <c r="J41" s="179"/>
      <c r="K41" s="62"/>
      <c r="L41" s="224">
        <f t="shared" si="8"/>
        <v>0</v>
      </c>
      <c r="M41" s="225"/>
      <c r="N41" s="225"/>
      <c r="O41" s="226"/>
      <c r="P41" s="225"/>
      <c r="Q41" s="225"/>
      <c r="R41" s="225"/>
      <c r="S41" s="225"/>
      <c r="T41" s="112"/>
      <c r="U41" s="227">
        <f t="shared" si="9"/>
        <v>24.419</v>
      </c>
      <c r="V41" s="227">
        <f t="shared" si="10"/>
        <v>0</v>
      </c>
      <c r="W41" s="227">
        <f t="shared" si="10"/>
        <v>0</v>
      </c>
      <c r="X41" s="227">
        <f t="shared" si="10"/>
        <v>24.419</v>
      </c>
      <c r="Y41" s="227">
        <f t="shared" si="10"/>
        <v>0</v>
      </c>
      <c r="Z41" s="227">
        <f t="shared" si="10"/>
        <v>0</v>
      </c>
      <c r="AA41" s="227">
        <f t="shared" si="10"/>
        <v>0</v>
      </c>
      <c r="AB41" s="227">
        <f t="shared" si="10"/>
        <v>0</v>
      </c>
      <c r="AC41" s="227">
        <f t="shared" si="10"/>
        <v>0</v>
      </c>
    </row>
    <row r="42" spans="1:29" s="45" customFormat="1" ht="39.6" hidden="1" x14ac:dyDescent="0.25">
      <c r="A42" s="116"/>
      <c r="B42" s="228" t="s">
        <v>399</v>
      </c>
      <c r="C42" s="231">
        <f t="shared" ref="C42:C71" si="11">D42+E42+F42+H42+I42+J42+K42</f>
        <v>0</v>
      </c>
      <c r="D42" s="62"/>
      <c r="E42" s="62"/>
      <c r="F42" s="229"/>
      <c r="G42" s="62"/>
      <c r="H42" s="62"/>
      <c r="I42" s="62"/>
      <c r="J42" s="62"/>
      <c r="K42" s="62"/>
      <c r="L42" s="232">
        <f t="shared" ref="L42:L71" si="12">M42+N42+O42+Q42+R42+S42+T42</f>
        <v>0</v>
      </c>
      <c r="M42" s="112"/>
      <c r="N42" s="112"/>
      <c r="O42" s="230"/>
      <c r="P42" s="112"/>
      <c r="Q42" s="112"/>
      <c r="R42" s="112"/>
      <c r="S42" s="112"/>
      <c r="T42" s="112"/>
      <c r="U42" s="233">
        <f t="shared" ref="U42:U71" si="13">V42+W42+X42+Z42+AA42+AB42+AC42</f>
        <v>0</v>
      </c>
      <c r="V42" s="233">
        <f t="shared" si="10"/>
        <v>0</v>
      </c>
      <c r="W42" s="233">
        <f t="shared" si="10"/>
        <v>0</v>
      </c>
      <c r="X42" s="233">
        <f t="shared" si="10"/>
        <v>0</v>
      </c>
      <c r="Y42" s="233">
        <f t="shared" si="10"/>
        <v>0</v>
      </c>
      <c r="Z42" s="233">
        <f t="shared" si="10"/>
        <v>0</v>
      </c>
      <c r="AA42" s="233">
        <f t="shared" si="10"/>
        <v>0</v>
      </c>
      <c r="AB42" s="233">
        <f t="shared" si="10"/>
        <v>0</v>
      </c>
      <c r="AC42" s="233">
        <f t="shared" si="10"/>
        <v>0</v>
      </c>
    </row>
    <row r="43" spans="1:29" s="45" customFormat="1" ht="39.6" hidden="1" x14ac:dyDescent="0.25">
      <c r="A43" s="116"/>
      <c r="B43" s="228" t="s">
        <v>344</v>
      </c>
      <c r="C43" s="231">
        <f t="shared" si="11"/>
        <v>0</v>
      </c>
      <c r="D43" s="62"/>
      <c r="E43" s="62"/>
      <c r="F43" s="234"/>
      <c r="G43" s="62"/>
      <c r="H43" s="62"/>
      <c r="I43" s="62"/>
      <c r="J43" s="62"/>
      <c r="K43" s="62"/>
      <c r="L43" s="232">
        <f t="shared" si="12"/>
        <v>0</v>
      </c>
      <c r="M43" s="112"/>
      <c r="N43" s="112"/>
      <c r="O43" s="230"/>
      <c r="P43" s="112"/>
      <c r="Q43" s="112"/>
      <c r="R43" s="112"/>
      <c r="S43" s="112"/>
      <c r="T43" s="112"/>
      <c r="U43" s="233">
        <f t="shared" si="13"/>
        <v>0</v>
      </c>
      <c r="V43" s="233">
        <f t="shared" si="10"/>
        <v>0</v>
      </c>
      <c r="W43" s="233">
        <f t="shared" si="10"/>
        <v>0</v>
      </c>
      <c r="X43" s="233">
        <f t="shared" si="10"/>
        <v>0</v>
      </c>
      <c r="Y43" s="233">
        <f t="shared" si="10"/>
        <v>0</v>
      </c>
      <c r="Z43" s="233">
        <f t="shared" si="10"/>
        <v>0</v>
      </c>
      <c r="AA43" s="233">
        <f t="shared" si="10"/>
        <v>0</v>
      </c>
      <c r="AB43" s="233">
        <f t="shared" si="10"/>
        <v>0</v>
      </c>
      <c r="AC43" s="233">
        <f t="shared" si="10"/>
        <v>0</v>
      </c>
    </row>
    <row r="44" spans="1:29" ht="39.6" x14ac:dyDescent="0.25">
      <c r="A44" s="117"/>
      <c r="B44" s="243" t="s">
        <v>441</v>
      </c>
      <c r="C44" s="222">
        <f t="shared" si="11"/>
        <v>5.083E-2</v>
      </c>
      <c r="D44" s="179"/>
      <c r="E44" s="179"/>
      <c r="F44" s="242">
        <v>5.083E-2</v>
      </c>
      <c r="G44" s="179"/>
      <c r="H44" s="179"/>
      <c r="I44" s="179"/>
      <c r="J44" s="179"/>
      <c r="K44" s="179"/>
      <c r="L44" s="224">
        <f t="shared" si="12"/>
        <v>0.17782000000000001</v>
      </c>
      <c r="M44" s="225"/>
      <c r="N44" s="225"/>
      <c r="O44" s="226">
        <v>0.17782000000000001</v>
      </c>
      <c r="P44" s="225"/>
      <c r="Q44" s="225"/>
      <c r="R44" s="225"/>
      <c r="S44" s="225"/>
      <c r="T44" s="225"/>
      <c r="U44" s="227">
        <f t="shared" si="13"/>
        <v>0.22865000000000002</v>
      </c>
      <c r="V44" s="227">
        <f t="shared" si="10"/>
        <v>0</v>
      </c>
      <c r="W44" s="227">
        <f t="shared" si="10"/>
        <v>0</v>
      </c>
      <c r="X44" s="227">
        <f t="shared" si="10"/>
        <v>0.22865000000000002</v>
      </c>
      <c r="Y44" s="227">
        <f t="shared" si="10"/>
        <v>0</v>
      </c>
      <c r="Z44" s="227">
        <f t="shared" si="10"/>
        <v>0</v>
      </c>
      <c r="AA44" s="227">
        <f t="shared" si="10"/>
        <v>0</v>
      </c>
      <c r="AB44" s="227">
        <f t="shared" si="10"/>
        <v>0</v>
      </c>
      <c r="AC44" s="227">
        <f t="shared" si="10"/>
        <v>0</v>
      </c>
    </row>
    <row r="45" spans="1:29" ht="39.6" x14ac:dyDescent="0.25">
      <c r="A45" s="117"/>
      <c r="B45" s="283" t="s">
        <v>411</v>
      </c>
      <c r="C45" s="222">
        <f t="shared" si="11"/>
        <v>1.6E-2</v>
      </c>
      <c r="D45" s="179"/>
      <c r="E45" s="179"/>
      <c r="F45" s="242">
        <v>1.6E-2</v>
      </c>
      <c r="G45" s="179"/>
      <c r="H45" s="179"/>
      <c r="I45" s="179"/>
      <c r="J45" s="179"/>
      <c r="K45" s="179"/>
      <c r="L45" s="224">
        <f t="shared" si="12"/>
        <v>4.5609999999999998E-2</v>
      </c>
      <c r="M45" s="225"/>
      <c r="N45" s="225"/>
      <c r="O45" s="226">
        <f>0.025+0.02061</f>
        <v>4.5609999999999998E-2</v>
      </c>
      <c r="P45" s="225"/>
      <c r="Q45" s="225"/>
      <c r="R45" s="225"/>
      <c r="S45" s="225"/>
      <c r="T45" s="225"/>
      <c r="U45" s="227">
        <f t="shared" si="13"/>
        <v>6.1609999999999998E-2</v>
      </c>
      <c r="V45" s="227">
        <f t="shared" ref="V45:AC104" si="14">D45+M45</f>
        <v>0</v>
      </c>
      <c r="W45" s="227">
        <f t="shared" si="14"/>
        <v>0</v>
      </c>
      <c r="X45" s="227">
        <f t="shared" si="14"/>
        <v>6.1609999999999998E-2</v>
      </c>
      <c r="Y45" s="227">
        <f t="shared" si="14"/>
        <v>0</v>
      </c>
      <c r="Z45" s="227">
        <f t="shared" si="14"/>
        <v>0</v>
      </c>
      <c r="AA45" s="227">
        <f t="shared" si="14"/>
        <v>0</v>
      </c>
      <c r="AB45" s="227">
        <f t="shared" si="14"/>
        <v>0</v>
      </c>
      <c r="AC45" s="227">
        <f t="shared" si="14"/>
        <v>0</v>
      </c>
    </row>
    <row r="46" spans="1:29" x14ac:dyDescent="0.25">
      <c r="A46" s="161"/>
      <c r="B46" s="235" t="s">
        <v>391</v>
      </c>
      <c r="C46" s="213">
        <f>D46+E46+F46+H46+I46+J46+K46+G46</f>
        <v>10457.84251</v>
      </c>
      <c r="D46" s="159">
        <v>5081.5280000000002</v>
      </c>
      <c r="E46" s="118"/>
      <c r="F46" s="179">
        <f>SUM(F47:F53)</f>
        <v>2920.5</v>
      </c>
      <c r="G46" s="179">
        <f>SUM(G47:G53)</f>
        <v>644.9</v>
      </c>
      <c r="H46" s="118"/>
      <c r="I46" s="159">
        <v>559.45799999999997</v>
      </c>
      <c r="J46" s="159">
        <v>224.8</v>
      </c>
      <c r="K46" s="61">
        <v>1026.65651</v>
      </c>
      <c r="L46" s="110">
        <f>M46+N46+O46+Q46+R46+S46+T46+P46</f>
        <v>531.35048000000006</v>
      </c>
      <c r="M46" s="109">
        <f>50+190.85048+300-9.5</f>
        <v>531.35048000000006</v>
      </c>
      <c r="N46" s="119"/>
      <c r="O46" s="225">
        <f>SUM(O47:O53)</f>
        <v>0</v>
      </c>
      <c r="P46" s="119"/>
      <c r="Q46" s="119"/>
      <c r="R46" s="109"/>
      <c r="S46" s="109"/>
      <c r="T46" s="111">
        <f>'[1]4 priedas_ nepanaudotos lėšos'!I16</f>
        <v>0</v>
      </c>
      <c r="U46" s="220">
        <f>V46+W46+X46+Z46+AA46+AB46+AC46+Y46</f>
        <v>10989.19299</v>
      </c>
      <c r="V46" s="220">
        <f t="shared" si="14"/>
        <v>5612.8784800000003</v>
      </c>
      <c r="W46" s="220">
        <f t="shared" si="14"/>
        <v>0</v>
      </c>
      <c r="X46" s="220">
        <f t="shared" si="14"/>
        <v>2920.5</v>
      </c>
      <c r="Y46" s="220">
        <f t="shared" si="14"/>
        <v>644.9</v>
      </c>
      <c r="Z46" s="220">
        <f t="shared" si="14"/>
        <v>0</v>
      </c>
      <c r="AA46" s="220">
        <f t="shared" si="14"/>
        <v>559.45799999999997</v>
      </c>
      <c r="AB46" s="220">
        <f t="shared" si="14"/>
        <v>224.8</v>
      </c>
      <c r="AC46" s="220">
        <f t="shared" si="14"/>
        <v>1026.65651</v>
      </c>
    </row>
    <row r="47" spans="1:29" x14ac:dyDescent="0.25">
      <c r="A47" s="161"/>
      <c r="B47" s="221" t="s">
        <v>139</v>
      </c>
      <c r="C47" s="219">
        <f>D47+E47+F47+H47+I47+J47+K47+G47</f>
        <v>644.9</v>
      </c>
      <c r="D47" s="118"/>
      <c r="E47" s="118"/>
      <c r="F47" s="179"/>
      <c r="G47" s="223">
        <v>644.9</v>
      </c>
      <c r="H47" s="118"/>
      <c r="I47" s="118"/>
      <c r="J47" s="118"/>
      <c r="K47" s="118"/>
      <c r="L47" s="215">
        <f>M47+N47+O47+Q47+R47+S47+T47+P47</f>
        <v>0</v>
      </c>
      <c r="M47" s="119"/>
      <c r="N47" s="119"/>
      <c r="O47" s="226"/>
      <c r="P47" s="119"/>
      <c r="Q47" s="119"/>
      <c r="R47" s="119"/>
      <c r="S47" s="119"/>
      <c r="T47" s="119"/>
      <c r="U47" s="227">
        <f>V47+W47+X47+Z47+AA47+AB47+AC47+Y47</f>
        <v>644.9</v>
      </c>
      <c r="V47" s="227">
        <f t="shared" si="14"/>
        <v>0</v>
      </c>
      <c r="W47" s="227">
        <f t="shared" si="14"/>
        <v>0</v>
      </c>
      <c r="X47" s="227">
        <f t="shared" si="14"/>
        <v>0</v>
      </c>
      <c r="Y47" s="227">
        <f t="shared" si="14"/>
        <v>644.9</v>
      </c>
      <c r="Z47" s="227">
        <f t="shared" si="14"/>
        <v>0</v>
      </c>
      <c r="AA47" s="227">
        <f t="shared" si="14"/>
        <v>0</v>
      </c>
      <c r="AB47" s="227">
        <f t="shared" si="14"/>
        <v>0</v>
      </c>
      <c r="AC47" s="227">
        <f t="shared" si="14"/>
        <v>0</v>
      </c>
    </row>
    <row r="48" spans="1:29" s="45" customFormat="1" ht="27.75" hidden="1" customHeight="1" x14ac:dyDescent="0.25">
      <c r="A48" s="113"/>
      <c r="B48" s="228" t="s">
        <v>181</v>
      </c>
      <c r="C48" s="236">
        <f t="shared" si="11"/>
        <v>0</v>
      </c>
      <c r="D48" s="61"/>
      <c r="E48" s="61"/>
      <c r="F48" s="229"/>
      <c r="G48" s="61"/>
      <c r="H48" s="61"/>
      <c r="I48" s="61"/>
      <c r="J48" s="61"/>
      <c r="K48" s="61"/>
      <c r="L48" s="114">
        <f t="shared" si="12"/>
        <v>0</v>
      </c>
      <c r="M48" s="111"/>
      <c r="N48" s="111"/>
      <c r="O48" s="61"/>
      <c r="P48" s="111"/>
      <c r="Q48" s="111"/>
      <c r="R48" s="111"/>
      <c r="S48" s="111"/>
      <c r="T48" s="111"/>
      <c r="U48" s="233">
        <f t="shared" si="13"/>
        <v>0</v>
      </c>
      <c r="V48" s="233">
        <f t="shared" si="14"/>
        <v>0</v>
      </c>
      <c r="W48" s="233">
        <f t="shared" si="14"/>
        <v>0</v>
      </c>
      <c r="X48" s="233">
        <f t="shared" si="14"/>
        <v>0</v>
      </c>
      <c r="Y48" s="233">
        <f t="shared" si="14"/>
        <v>0</v>
      </c>
      <c r="Z48" s="233">
        <f t="shared" si="14"/>
        <v>0</v>
      </c>
      <c r="AA48" s="233">
        <f t="shared" si="14"/>
        <v>0</v>
      </c>
      <c r="AB48" s="233">
        <f t="shared" si="14"/>
        <v>0</v>
      </c>
      <c r="AC48" s="233">
        <f t="shared" si="14"/>
        <v>0</v>
      </c>
    </row>
    <row r="49" spans="1:29" s="45" customFormat="1" hidden="1" x14ac:dyDescent="0.25">
      <c r="A49" s="113"/>
      <c r="B49" s="228" t="s">
        <v>312</v>
      </c>
      <c r="C49" s="236">
        <f t="shared" si="11"/>
        <v>0</v>
      </c>
      <c r="D49" s="62"/>
      <c r="E49" s="62"/>
      <c r="F49" s="234"/>
      <c r="G49" s="62"/>
      <c r="H49" s="62"/>
      <c r="I49" s="62"/>
      <c r="J49" s="62"/>
      <c r="K49" s="62"/>
      <c r="L49" s="114">
        <f t="shared" si="12"/>
        <v>0</v>
      </c>
      <c r="M49" s="112"/>
      <c r="N49" s="112"/>
      <c r="O49" s="62"/>
      <c r="P49" s="112"/>
      <c r="Q49" s="112"/>
      <c r="R49" s="112"/>
      <c r="S49" s="112"/>
      <c r="T49" s="112"/>
      <c r="U49" s="233">
        <f t="shared" si="13"/>
        <v>0</v>
      </c>
      <c r="V49" s="233">
        <f t="shared" si="14"/>
        <v>0</v>
      </c>
      <c r="W49" s="233">
        <f t="shared" si="14"/>
        <v>0</v>
      </c>
      <c r="X49" s="233">
        <f t="shared" si="14"/>
        <v>0</v>
      </c>
      <c r="Y49" s="233">
        <f t="shared" si="14"/>
        <v>0</v>
      </c>
      <c r="Z49" s="233">
        <f t="shared" si="14"/>
        <v>0</v>
      </c>
      <c r="AA49" s="233">
        <f t="shared" si="14"/>
        <v>0</v>
      </c>
      <c r="AB49" s="233">
        <f t="shared" si="14"/>
        <v>0</v>
      </c>
      <c r="AC49" s="233">
        <f t="shared" si="14"/>
        <v>0</v>
      </c>
    </row>
    <row r="50" spans="1:29" s="45" customFormat="1" ht="26.4" hidden="1" x14ac:dyDescent="0.25">
      <c r="A50" s="113"/>
      <c r="B50" s="228" t="s">
        <v>314</v>
      </c>
      <c r="C50" s="236">
        <f t="shared" si="11"/>
        <v>0</v>
      </c>
      <c r="D50" s="62"/>
      <c r="E50" s="62"/>
      <c r="F50" s="234"/>
      <c r="G50" s="62"/>
      <c r="H50" s="62"/>
      <c r="I50" s="62"/>
      <c r="J50" s="62"/>
      <c r="K50" s="62"/>
      <c r="L50" s="114">
        <f t="shared" si="12"/>
        <v>0</v>
      </c>
      <c r="M50" s="112"/>
      <c r="N50" s="112"/>
      <c r="O50" s="62"/>
      <c r="P50" s="112"/>
      <c r="Q50" s="112"/>
      <c r="R50" s="112"/>
      <c r="S50" s="112"/>
      <c r="T50" s="112"/>
      <c r="U50" s="233">
        <f t="shared" si="13"/>
        <v>0</v>
      </c>
      <c r="V50" s="233">
        <f t="shared" si="14"/>
        <v>0</v>
      </c>
      <c r="W50" s="233">
        <f t="shared" si="14"/>
        <v>0</v>
      </c>
      <c r="X50" s="233">
        <f t="shared" si="14"/>
        <v>0</v>
      </c>
      <c r="Y50" s="233">
        <f t="shared" si="14"/>
        <v>0</v>
      </c>
      <c r="Z50" s="233">
        <f t="shared" si="14"/>
        <v>0</v>
      </c>
      <c r="AA50" s="233">
        <f t="shared" si="14"/>
        <v>0</v>
      </c>
      <c r="AB50" s="233">
        <f t="shared" si="14"/>
        <v>0</v>
      </c>
      <c r="AC50" s="233">
        <f t="shared" si="14"/>
        <v>0</v>
      </c>
    </row>
    <row r="51" spans="1:29" s="45" customFormat="1" ht="26.4" hidden="1" x14ac:dyDescent="0.25">
      <c r="A51" s="113"/>
      <c r="B51" s="228" t="s">
        <v>330</v>
      </c>
      <c r="C51" s="236">
        <f t="shared" si="11"/>
        <v>0</v>
      </c>
      <c r="D51" s="62"/>
      <c r="E51" s="62"/>
      <c r="F51" s="234"/>
      <c r="G51" s="62"/>
      <c r="H51" s="62"/>
      <c r="I51" s="62"/>
      <c r="J51" s="62"/>
      <c r="K51" s="62"/>
      <c r="L51" s="114">
        <f t="shared" si="12"/>
        <v>0</v>
      </c>
      <c r="M51" s="112"/>
      <c r="N51" s="112"/>
      <c r="O51" s="62"/>
      <c r="P51" s="112"/>
      <c r="Q51" s="112"/>
      <c r="R51" s="112"/>
      <c r="S51" s="112"/>
      <c r="T51" s="112"/>
      <c r="U51" s="233">
        <f t="shared" si="13"/>
        <v>0</v>
      </c>
      <c r="V51" s="233">
        <f t="shared" si="14"/>
        <v>0</v>
      </c>
      <c r="W51" s="233">
        <f t="shared" si="14"/>
        <v>0</v>
      </c>
      <c r="X51" s="233">
        <f t="shared" si="14"/>
        <v>0</v>
      </c>
      <c r="Y51" s="233">
        <f t="shared" si="14"/>
        <v>0</v>
      </c>
      <c r="Z51" s="233">
        <f t="shared" si="14"/>
        <v>0</v>
      </c>
      <c r="AA51" s="233">
        <f t="shared" si="14"/>
        <v>0</v>
      </c>
      <c r="AB51" s="233">
        <f t="shared" si="14"/>
        <v>0</v>
      </c>
      <c r="AC51" s="233">
        <f t="shared" si="14"/>
        <v>0</v>
      </c>
    </row>
    <row r="52" spans="1:29" s="45" customFormat="1" hidden="1" x14ac:dyDescent="0.25">
      <c r="A52" s="113"/>
      <c r="B52" s="228" t="s">
        <v>341</v>
      </c>
      <c r="C52" s="236">
        <f t="shared" si="11"/>
        <v>0</v>
      </c>
      <c r="D52" s="62"/>
      <c r="E52" s="62"/>
      <c r="F52" s="234"/>
      <c r="G52" s="62"/>
      <c r="H52" s="62"/>
      <c r="I52" s="62"/>
      <c r="J52" s="62"/>
      <c r="K52" s="62"/>
      <c r="L52" s="114">
        <f t="shared" si="12"/>
        <v>0</v>
      </c>
      <c r="M52" s="112"/>
      <c r="N52" s="112"/>
      <c r="O52" s="62"/>
      <c r="P52" s="112"/>
      <c r="Q52" s="112"/>
      <c r="R52" s="112"/>
      <c r="S52" s="112"/>
      <c r="T52" s="112"/>
      <c r="U52" s="233">
        <f t="shared" si="13"/>
        <v>0</v>
      </c>
      <c r="V52" s="233">
        <f t="shared" si="14"/>
        <v>0</v>
      </c>
      <c r="W52" s="233">
        <f t="shared" si="14"/>
        <v>0</v>
      </c>
      <c r="X52" s="233">
        <f t="shared" si="14"/>
        <v>0</v>
      </c>
      <c r="Y52" s="233">
        <f t="shared" si="14"/>
        <v>0</v>
      </c>
      <c r="Z52" s="233">
        <f t="shared" si="14"/>
        <v>0</v>
      </c>
      <c r="AA52" s="233">
        <f t="shared" si="14"/>
        <v>0</v>
      </c>
      <c r="AB52" s="233">
        <f t="shared" si="14"/>
        <v>0</v>
      </c>
      <c r="AC52" s="233">
        <f t="shared" si="14"/>
        <v>0</v>
      </c>
    </row>
    <row r="53" spans="1:29" ht="27.75" customHeight="1" x14ac:dyDescent="0.25">
      <c r="A53" s="161"/>
      <c r="B53" s="221" t="s">
        <v>120</v>
      </c>
      <c r="C53" s="219">
        <f t="shared" ref="C53:C58" si="15">D53+E53+F53+H53+I53+J53+K53+G53</f>
        <v>2920.5</v>
      </c>
      <c r="D53" s="118"/>
      <c r="E53" s="118"/>
      <c r="F53" s="223">
        <v>2920.5</v>
      </c>
      <c r="G53" s="118"/>
      <c r="H53" s="118"/>
      <c r="I53" s="118"/>
      <c r="J53" s="118"/>
      <c r="K53" s="61"/>
      <c r="L53" s="215">
        <f t="shared" ref="L53:L58" si="16">M53+N53+O53+Q53+R53+S53+T53+P53</f>
        <v>0</v>
      </c>
      <c r="M53" s="119"/>
      <c r="N53" s="119"/>
      <c r="O53" s="226"/>
      <c r="P53" s="119"/>
      <c r="Q53" s="119"/>
      <c r="R53" s="119"/>
      <c r="S53" s="119"/>
      <c r="T53" s="111"/>
      <c r="U53" s="227">
        <f t="shared" ref="U53:U59" si="17">V53+W53+X53+Z53+AA53+AB53+AC53+Y53</f>
        <v>2920.5</v>
      </c>
      <c r="V53" s="227">
        <f t="shared" si="14"/>
        <v>0</v>
      </c>
      <c r="W53" s="227">
        <f t="shared" si="14"/>
        <v>0</v>
      </c>
      <c r="X53" s="227">
        <f t="shared" si="14"/>
        <v>2920.5</v>
      </c>
      <c r="Y53" s="227">
        <f t="shared" si="14"/>
        <v>0</v>
      </c>
      <c r="Z53" s="227">
        <f t="shared" si="14"/>
        <v>0</v>
      </c>
      <c r="AA53" s="227">
        <f t="shared" si="14"/>
        <v>0</v>
      </c>
      <c r="AB53" s="227">
        <f t="shared" si="14"/>
        <v>0</v>
      </c>
      <c r="AC53" s="227">
        <f t="shared" si="14"/>
        <v>0</v>
      </c>
    </row>
    <row r="54" spans="1:29" ht="15" customHeight="1" x14ac:dyDescent="0.25">
      <c r="A54" s="117"/>
      <c r="B54" s="235" t="s">
        <v>396</v>
      </c>
      <c r="C54" s="213">
        <f t="shared" si="15"/>
        <v>1540.59022</v>
      </c>
      <c r="D54" s="159">
        <v>499.56299999999999</v>
      </c>
      <c r="E54" s="118"/>
      <c r="F54" s="118">
        <f>F56+F55</f>
        <v>0</v>
      </c>
      <c r="G54" s="118">
        <f>G56+G55</f>
        <v>874</v>
      </c>
      <c r="H54" s="118"/>
      <c r="I54" s="159">
        <v>136.34200000000001</v>
      </c>
      <c r="J54" s="159">
        <v>10</v>
      </c>
      <c r="K54" s="61">
        <f>'[1]4 priedas_ nepanaudotos lėšos'!C17</f>
        <v>20.685220000000001</v>
      </c>
      <c r="L54" s="110">
        <f t="shared" si="16"/>
        <v>0</v>
      </c>
      <c r="M54" s="109"/>
      <c r="N54" s="119"/>
      <c r="O54" s="119">
        <f>O56+O55</f>
        <v>0</v>
      </c>
      <c r="P54" s="119">
        <f>P56+P55</f>
        <v>0</v>
      </c>
      <c r="Q54" s="119"/>
      <c r="R54" s="109"/>
      <c r="S54" s="109"/>
      <c r="T54" s="111">
        <f>'[1]4 priedas_ nepanaudotos lėšos'!I17</f>
        <v>0</v>
      </c>
      <c r="U54" s="220">
        <f t="shared" si="17"/>
        <v>1540.59022</v>
      </c>
      <c r="V54" s="220">
        <f t="shared" si="14"/>
        <v>499.56299999999999</v>
      </c>
      <c r="W54" s="220">
        <f t="shared" si="14"/>
        <v>0</v>
      </c>
      <c r="X54" s="220">
        <f t="shared" si="14"/>
        <v>0</v>
      </c>
      <c r="Y54" s="220">
        <f t="shared" si="14"/>
        <v>874</v>
      </c>
      <c r="Z54" s="220">
        <f t="shared" si="14"/>
        <v>0</v>
      </c>
      <c r="AA54" s="220">
        <f t="shared" si="14"/>
        <v>136.34200000000001</v>
      </c>
      <c r="AB54" s="220">
        <f t="shared" si="14"/>
        <v>10</v>
      </c>
      <c r="AC54" s="220">
        <f t="shared" si="14"/>
        <v>20.685220000000001</v>
      </c>
    </row>
    <row r="55" spans="1:29" ht="27.75" customHeight="1" x14ac:dyDescent="0.25">
      <c r="A55" s="161"/>
      <c r="B55" s="221" t="s">
        <v>181</v>
      </c>
      <c r="C55" s="219">
        <f t="shared" si="15"/>
        <v>141.15</v>
      </c>
      <c r="D55" s="118"/>
      <c r="E55" s="118"/>
      <c r="F55" s="179"/>
      <c r="G55" s="223">
        <v>141.15</v>
      </c>
      <c r="H55" s="118"/>
      <c r="I55" s="118"/>
      <c r="J55" s="118"/>
      <c r="K55" s="118"/>
      <c r="L55" s="215">
        <f t="shared" si="16"/>
        <v>0</v>
      </c>
      <c r="M55" s="119"/>
      <c r="N55" s="119"/>
      <c r="O55" s="119"/>
      <c r="P55" s="109"/>
      <c r="Q55" s="119"/>
      <c r="R55" s="119"/>
      <c r="S55" s="119"/>
      <c r="T55" s="119"/>
      <c r="U55" s="227">
        <f t="shared" si="17"/>
        <v>141.15</v>
      </c>
      <c r="V55" s="227">
        <f t="shared" si="14"/>
        <v>0</v>
      </c>
      <c r="W55" s="227">
        <f t="shared" si="14"/>
        <v>0</v>
      </c>
      <c r="X55" s="227">
        <f>F55+O55</f>
        <v>0</v>
      </c>
      <c r="Y55" s="227">
        <f t="shared" si="14"/>
        <v>141.15</v>
      </c>
      <c r="Z55" s="227">
        <f t="shared" si="14"/>
        <v>0</v>
      </c>
      <c r="AA55" s="227">
        <f t="shared" si="14"/>
        <v>0</v>
      </c>
      <c r="AB55" s="227">
        <f t="shared" si="14"/>
        <v>0</v>
      </c>
      <c r="AC55" s="227">
        <f t="shared" si="14"/>
        <v>0</v>
      </c>
    </row>
    <row r="56" spans="1:29" x14ac:dyDescent="0.25">
      <c r="A56" s="117"/>
      <c r="B56" s="238" t="s">
        <v>139</v>
      </c>
      <c r="C56" s="219">
        <f t="shared" si="15"/>
        <v>732.85</v>
      </c>
      <c r="D56" s="118"/>
      <c r="E56" s="118"/>
      <c r="F56" s="179"/>
      <c r="G56" s="223">
        <v>732.85</v>
      </c>
      <c r="H56" s="118"/>
      <c r="I56" s="118"/>
      <c r="J56" s="118"/>
      <c r="K56" s="118"/>
      <c r="L56" s="215">
        <f t="shared" si="16"/>
        <v>0</v>
      </c>
      <c r="M56" s="119"/>
      <c r="N56" s="119"/>
      <c r="O56" s="119"/>
      <c r="P56" s="109"/>
      <c r="Q56" s="119"/>
      <c r="R56" s="119"/>
      <c r="S56" s="119"/>
      <c r="T56" s="119"/>
      <c r="U56" s="227">
        <f t="shared" si="17"/>
        <v>732.85</v>
      </c>
      <c r="V56" s="227">
        <f t="shared" si="14"/>
        <v>0</v>
      </c>
      <c r="W56" s="227">
        <f t="shared" si="14"/>
        <v>0</v>
      </c>
      <c r="X56" s="227">
        <f t="shared" si="14"/>
        <v>0</v>
      </c>
      <c r="Y56" s="227">
        <f t="shared" si="14"/>
        <v>732.85</v>
      </c>
      <c r="Z56" s="227">
        <f t="shared" si="14"/>
        <v>0</v>
      </c>
      <c r="AA56" s="227">
        <f t="shared" si="14"/>
        <v>0</v>
      </c>
      <c r="AB56" s="227">
        <f t="shared" si="14"/>
        <v>0</v>
      </c>
      <c r="AC56" s="227">
        <f t="shared" si="14"/>
        <v>0</v>
      </c>
    </row>
    <row r="57" spans="1:29" x14ac:dyDescent="0.25">
      <c r="A57" s="161"/>
      <c r="B57" s="239" t="s">
        <v>392</v>
      </c>
      <c r="C57" s="213">
        <f t="shared" si="15"/>
        <v>6810.2039999999997</v>
      </c>
      <c r="D57" s="159">
        <v>2010.086</v>
      </c>
      <c r="E57" s="118"/>
      <c r="F57" s="179">
        <f>SUM(F58:F63)</f>
        <v>383</v>
      </c>
      <c r="G57" s="179">
        <f>SUM(G58:G63)</f>
        <v>521.9</v>
      </c>
      <c r="H57" s="159">
        <v>2085.2179999999998</v>
      </c>
      <c r="I57" s="159"/>
      <c r="J57" s="159">
        <v>1470</v>
      </c>
      <c r="K57" s="61">
        <f>'[1]4 priedas_ nepanaudotos lėšos'!C18</f>
        <v>340</v>
      </c>
      <c r="L57" s="110">
        <f t="shared" si="16"/>
        <v>-17.655469999999994</v>
      </c>
      <c r="M57" s="109">
        <v>-4.78</v>
      </c>
      <c r="N57" s="119"/>
      <c r="O57" s="225">
        <f>SUM(O58:O63)</f>
        <v>0</v>
      </c>
      <c r="P57" s="225">
        <f>SUM(P58:P63)</f>
        <v>60.2</v>
      </c>
      <c r="Q57" s="109">
        <f>1.874+5.872+0.815-81.63647</f>
        <v>-73.075469999999996</v>
      </c>
      <c r="R57" s="109"/>
      <c r="S57" s="109"/>
      <c r="T57" s="111">
        <f>'[1]4 priedas_ nepanaudotos lėšos'!I18</f>
        <v>0</v>
      </c>
      <c r="U57" s="220">
        <f t="shared" si="17"/>
        <v>6792.54853</v>
      </c>
      <c r="V57" s="220">
        <f t="shared" si="14"/>
        <v>2005.306</v>
      </c>
      <c r="W57" s="220">
        <f t="shared" si="14"/>
        <v>0</v>
      </c>
      <c r="X57" s="220">
        <f t="shared" si="14"/>
        <v>383</v>
      </c>
      <c r="Y57" s="220">
        <f t="shared" si="14"/>
        <v>582.1</v>
      </c>
      <c r="Z57" s="220">
        <f t="shared" si="14"/>
        <v>2012.1425299999999</v>
      </c>
      <c r="AA57" s="220">
        <f t="shared" si="14"/>
        <v>0</v>
      </c>
      <c r="AB57" s="220">
        <f t="shared" si="14"/>
        <v>1470</v>
      </c>
      <c r="AC57" s="220">
        <f t="shared" si="14"/>
        <v>340</v>
      </c>
    </row>
    <row r="58" spans="1:29" ht="15" customHeight="1" x14ac:dyDescent="0.25">
      <c r="A58" s="161"/>
      <c r="B58" s="240" t="s">
        <v>139</v>
      </c>
      <c r="C58" s="118">
        <f t="shared" si="15"/>
        <v>502.1</v>
      </c>
      <c r="D58" s="118"/>
      <c r="E58" s="118"/>
      <c r="F58" s="179"/>
      <c r="G58" s="223">
        <v>502.1</v>
      </c>
      <c r="H58" s="118"/>
      <c r="I58" s="118"/>
      <c r="J58" s="118"/>
      <c r="K58" s="118"/>
      <c r="L58" s="119">
        <f t="shared" si="16"/>
        <v>51.2</v>
      </c>
      <c r="M58" s="119"/>
      <c r="N58" s="119"/>
      <c r="O58" s="225"/>
      <c r="P58" s="226">
        <v>51.2</v>
      </c>
      <c r="Q58" s="119"/>
      <c r="R58" s="119"/>
      <c r="S58" s="119"/>
      <c r="T58" s="119"/>
      <c r="U58" s="252">
        <f t="shared" si="17"/>
        <v>553.30000000000007</v>
      </c>
      <c r="V58" s="252">
        <f t="shared" si="14"/>
        <v>0</v>
      </c>
      <c r="W58" s="252">
        <f t="shared" si="14"/>
        <v>0</v>
      </c>
      <c r="X58" s="252">
        <f t="shared" si="14"/>
        <v>0</v>
      </c>
      <c r="Y58" s="252">
        <f t="shared" si="14"/>
        <v>553.30000000000007</v>
      </c>
      <c r="Z58" s="252">
        <f t="shared" si="14"/>
        <v>0</v>
      </c>
      <c r="AA58" s="252">
        <f t="shared" si="14"/>
        <v>0</v>
      </c>
      <c r="AB58" s="252">
        <f t="shared" si="14"/>
        <v>0</v>
      </c>
      <c r="AC58" s="252">
        <f t="shared" si="14"/>
        <v>0</v>
      </c>
    </row>
    <row r="59" spans="1:29" ht="27" customHeight="1" x14ac:dyDescent="0.25">
      <c r="A59" s="161"/>
      <c r="B59" s="240" t="s">
        <v>181</v>
      </c>
      <c r="C59" s="118">
        <f t="shared" si="11"/>
        <v>0</v>
      </c>
      <c r="D59" s="118"/>
      <c r="E59" s="118"/>
      <c r="F59" s="179"/>
      <c r="G59" s="223">
        <v>19.8</v>
      </c>
      <c r="H59" s="118"/>
      <c r="I59" s="118"/>
      <c r="J59" s="118"/>
      <c r="K59" s="118"/>
      <c r="L59" s="119">
        <f t="shared" si="12"/>
        <v>0</v>
      </c>
      <c r="M59" s="119"/>
      <c r="N59" s="119"/>
      <c r="O59" s="225"/>
      <c r="P59" s="226">
        <v>9</v>
      </c>
      <c r="Q59" s="119"/>
      <c r="R59" s="119"/>
      <c r="S59" s="119"/>
      <c r="T59" s="119"/>
      <c r="U59" s="252">
        <f t="shared" si="17"/>
        <v>28.8</v>
      </c>
      <c r="V59" s="252">
        <f t="shared" si="14"/>
        <v>0</v>
      </c>
      <c r="W59" s="252">
        <f t="shared" si="14"/>
        <v>0</v>
      </c>
      <c r="X59" s="252">
        <f t="shared" si="14"/>
        <v>0</v>
      </c>
      <c r="Y59" s="252">
        <f>G59+P59</f>
        <v>28.8</v>
      </c>
      <c r="Z59" s="252">
        <f t="shared" si="14"/>
        <v>0</v>
      </c>
      <c r="AA59" s="252">
        <f t="shared" si="14"/>
        <v>0</v>
      </c>
      <c r="AB59" s="252">
        <f t="shared" si="14"/>
        <v>0</v>
      </c>
      <c r="AC59" s="252">
        <f t="shared" si="14"/>
        <v>0</v>
      </c>
    </row>
    <row r="60" spans="1:29" s="45" customFormat="1" ht="26.4" hidden="1" x14ac:dyDescent="0.25">
      <c r="A60" s="116"/>
      <c r="B60" s="228" t="s">
        <v>198</v>
      </c>
      <c r="C60" s="61">
        <f t="shared" si="11"/>
        <v>0</v>
      </c>
      <c r="D60" s="61"/>
      <c r="E60" s="61"/>
      <c r="F60" s="229"/>
      <c r="G60" s="61"/>
      <c r="H60" s="61"/>
      <c r="I60" s="61"/>
      <c r="J60" s="61"/>
      <c r="K60" s="61"/>
      <c r="L60" s="111">
        <f t="shared" si="12"/>
        <v>0</v>
      </c>
      <c r="M60" s="111"/>
      <c r="N60" s="111"/>
      <c r="O60" s="61"/>
      <c r="P60" s="111"/>
      <c r="Q60" s="111"/>
      <c r="R60" s="111"/>
      <c r="S60" s="111"/>
      <c r="T60" s="111"/>
      <c r="U60" s="270">
        <f t="shared" si="13"/>
        <v>0</v>
      </c>
      <c r="V60" s="270">
        <f t="shared" si="14"/>
        <v>0</v>
      </c>
      <c r="W60" s="270">
        <f t="shared" si="14"/>
        <v>0</v>
      </c>
      <c r="X60" s="270">
        <f t="shared" si="14"/>
        <v>0</v>
      </c>
      <c r="Y60" s="270">
        <f t="shared" si="14"/>
        <v>0</v>
      </c>
      <c r="Z60" s="270">
        <f t="shared" si="14"/>
        <v>0</v>
      </c>
      <c r="AA60" s="270">
        <f t="shared" si="14"/>
        <v>0</v>
      </c>
      <c r="AB60" s="270">
        <f t="shared" si="14"/>
        <v>0</v>
      </c>
      <c r="AC60" s="270">
        <f t="shared" si="14"/>
        <v>0</v>
      </c>
    </row>
    <row r="61" spans="1:29" s="45" customFormat="1" ht="39.6" hidden="1" x14ac:dyDescent="0.25">
      <c r="A61" s="116"/>
      <c r="B61" s="228" t="s">
        <v>304</v>
      </c>
      <c r="C61" s="61">
        <f t="shared" si="11"/>
        <v>0</v>
      </c>
      <c r="D61" s="61"/>
      <c r="E61" s="61"/>
      <c r="F61" s="229"/>
      <c r="G61" s="61"/>
      <c r="H61" s="61"/>
      <c r="I61" s="61"/>
      <c r="J61" s="61"/>
      <c r="K61" s="61"/>
      <c r="L61" s="111">
        <f t="shared" si="12"/>
        <v>0</v>
      </c>
      <c r="M61" s="111"/>
      <c r="N61" s="111"/>
      <c r="O61" s="61"/>
      <c r="P61" s="111"/>
      <c r="Q61" s="111"/>
      <c r="R61" s="111"/>
      <c r="S61" s="111"/>
      <c r="T61" s="111"/>
      <c r="U61" s="270">
        <f t="shared" si="13"/>
        <v>0</v>
      </c>
      <c r="V61" s="270">
        <f t="shared" si="14"/>
        <v>0</v>
      </c>
      <c r="W61" s="270">
        <f t="shared" si="14"/>
        <v>0</v>
      </c>
      <c r="X61" s="270">
        <f t="shared" si="14"/>
        <v>0</v>
      </c>
      <c r="Y61" s="270">
        <f t="shared" si="14"/>
        <v>0</v>
      </c>
      <c r="Z61" s="270">
        <f t="shared" si="14"/>
        <v>0</v>
      </c>
      <c r="AA61" s="270">
        <f t="shared" si="14"/>
        <v>0</v>
      </c>
      <c r="AB61" s="270">
        <f t="shared" si="14"/>
        <v>0</v>
      </c>
      <c r="AC61" s="270">
        <f t="shared" si="14"/>
        <v>0</v>
      </c>
    </row>
    <row r="62" spans="1:29" x14ac:dyDescent="0.25">
      <c r="A62" s="117"/>
      <c r="B62" s="221" t="s">
        <v>450</v>
      </c>
      <c r="C62" s="118">
        <f t="shared" si="11"/>
        <v>68</v>
      </c>
      <c r="D62" s="118"/>
      <c r="E62" s="118"/>
      <c r="F62" s="223">
        <v>68</v>
      </c>
      <c r="G62" s="118"/>
      <c r="H62" s="118"/>
      <c r="I62" s="118"/>
      <c r="J62" s="118"/>
      <c r="K62" s="118"/>
      <c r="L62" s="119">
        <f t="shared" si="12"/>
        <v>0</v>
      </c>
      <c r="M62" s="109"/>
      <c r="N62" s="119"/>
      <c r="O62" s="226"/>
      <c r="P62" s="119"/>
      <c r="Q62" s="119"/>
      <c r="R62" s="119"/>
      <c r="S62" s="119"/>
      <c r="T62" s="119"/>
      <c r="U62" s="252">
        <f t="shared" si="13"/>
        <v>68</v>
      </c>
      <c r="V62" s="252">
        <f t="shared" si="14"/>
        <v>0</v>
      </c>
      <c r="W62" s="252">
        <f t="shared" si="14"/>
        <v>0</v>
      </c>
      <c r="X62" s="252">
        <f t="shared" si="14"/>
        <v>68</v>
      </c>
      <c r="Y62" s="252">
        <f t="shared" si="14"/>
        <v>0</v>
      </c>
      <c r="Z62" s="252">
        <f t="shared" si="14"/>
        <v>0</v>
      </c>
      <c r="AA62" s="252">
        <f t="shared" si="14"/>
        <v>0</v>
      </c>
      <c r="AB62" s="252">
        <f t="shared" si="14"/>
        <v>0</v>
      </c>
      <c r="AC62" s="252">
        <f t="shared" si="14"/>
        <v>0</v>
      </c>
    </row>
    <row r="63" spans="1:29" ht="15" customHeight="1" x14ac:dyDescent="0.25">
      <c r="A63" s="161"/>
      <c r="B63" s="238" t="s">
        <v>195</v>
      </c>
      <c r="C63" s="118">
        <f>D63+E63+F63+H63+I63+J63+K63+G63</f>
        <v>315</v>
      </c>
      <c r="D63" s="118"/>
      <c r="E63" s="118"/>
      <c r="F63" s="223">
        <v>315</v>
      </c>
      <c r="G63" s="118"/>
      <c r="H63" s="118"/>
      <c r="I63" s="118"/>
      <c r="J63" s="118"/>
      <c r="K63" s="61"/>
      <c r="L63" s="119">
        <f>M63+N63+O63+Q63+R63+S63+T63+P63</f>
        <v>0</v>
      </c>
      <c r="M63" s="119"/>
      <c r="N63" s="119"/>
      <c r="O63" s="119"/>
      <c r="P63" s="119"/>
      <c r="Q63" s="119"/>
      <c r="R63" s="119"/>
      <c r="S63" s="119"/>
      <c r="T63" s="111"/>
      <c r="U63" s="252">
        <f>V63+W63+X63+Z63+AA63+AB63+AC63+Y63</f>
        <v>315</v>
      </c>
      <c r="V63" s="252">
        <f t="shared" si="14"/>
        <v>0</v>
      </c>
      <c r="W63" s="252">
        <f t="shared" si="14"/>
        <v>0</v>
      </c>
      <c r="X63" s="252">
        <f t="shared" si="14"/>
        <v>315</v>
      </c>
      <c r="Y63" s="252">
        <f t="shared" si="14"/>
        <v>0</v>
      </c>
      <c r="Z63" s="252">
        <f t="shared" si="14"/>
        <v>0</v>
      </c>
      <c r="AA63" s="252">
        <f t="shared" si="14"/>
        <v>0</v>
      </c>
      <c r="AB63" s="252">
        <f t="shared" si="14"/>
        <v>0</v>
      </c>
      <c r="AC63" s="252">
        <f t="shared" si="14"/>
        <v>0</v>
      </c>
    </row>
    <row r="64" spans="1:29" ht="15" customHeight="1" x14ac:dyDescent="0.25">
      <c r="A64" s="161"/>
      <c r="B64" s="13" t="s">
        <v>393</v>
      </c>
      <c r="C64" s="214">
        <f>D64+E64+F64+H64+I64+J64+K64+G64</f>
        <v>1721.92482</v>
      </c>
      <c r="D64" s="159">
        <v>900.81381999999996</v>
      </c>
      <c r="E64" s="118">
        <f>E65+E67</f>
        <v>220.9</v>
      </c>
      <c r="F64" s="118">
        <f>F66</f>
        <v>0</v>
      </c>
      <c r="G64" s="118">
        <f>G66</f>
        <v>315.3</v>
      </c>
      <c r="H64" s="118"/>
      <c r="I64" s="159"/>
      <c r="J64" s="159">
        <v>269.911</v>
      </c>
      <c r="K64" s="61">
        <f>'[1]4 priedas_ nepanaudotos lėšos'!C19</f>
        <v>15</v>
      </c>
      <c r="L64" s="216">
        <f>M64+N64+O64+Q64+R64+S64+T64+P64</f>
        <v>0</v>
      </c>
      <c r="M64" s="109"/>
      <c r="N64" s="119">
        <f>N65+N67</f>
        <v>0</v>
      </c>
      <c r="O64" s="119">
        <f>O66</f>
        <v>0</v>
      </c>
      <c r="P64" s="119"/>
      <c r="Q64" s="119"/>
      <c r="R64" s="109"/>
      <c r="S64" s="109"/>
      <c r="T64" s="111">
        <f>'[1]4 priedas_ nepanaudotos lėšos'!I19</f>
        <v>0</v>
      </c>
      <c r="U64" s="160">
        <f>V64+W64+X64+Z64+AA64+AB64+AC64+Y64</f>
        <v>1721.92482</v>
      </c>
      <c r="V64" s="160">
        <f t="shared" si="14"/>
        <v>900.81381999999996</v>
      </c>
      <c r="W64" s="160">
        <f t="shared" si="14"/>
        <v>220.9</v>
      </c>
      <c r="X64" s="160">
        <f t="shared" si="14"/>
        <v>0</v>
      </c>
      <c r="Y64" s="160">
        <f t="shared" si="14"/>
        <v>315.3</v>
      </c>
      <c r="Z64" s="160">
        <f t="shared" si="14"/>
        <v>0</v>
      </c>
      <c r="AA64" s="160">
        <f t="shared" si="14"/>
        <v>0</v>
      </c>
      <c r="AB64" s="160">
        <f t="shared" si="14"/>
        <v>269.911</v>
      </c>
      <c r="AC64" s="160">
        <f t="shared" si="14"/>
        <v>15</v>
      </c>
    </row>
    <row r="65" spans="1:29" s="45" customFormat="1" ht="15" hidden="1" customHeight="1" x14ac:dyDescent="0.25">
      <c r="A65" s="113"/>
      <c r="B65" s="241" t="s">
        <v>145</v>
      </c>
      <c r="C65" s="214">
        <f t="shared" si="11"/>
        <v>0</v>
      </c>
      <c r="D65" s="61"/>
      <c r="E65" s="120"/>
      <c r="F65" s="61"/>
      <c r="G65" s="61"/>
      <c r="H65" s="61"/>
      <c r="I65" s="61"/>
      <c r="J65" s="61"/>
      <c r="K65" s="61"/>
      <c r="L65" s="216">
        <f t="shared" si="12"/>
        <v>0</v>
      </c>
      <c r="M65" s="61"/>
      <c r="N65" s="120"/>
      <c r="O65" s="61"/>
      <c r="P65" s="111"/>
      <c r="Q65" s="111"/>
      <c r="R65" s="61"/>
      <c r="S65" s="61"/>
      <c r="T65" s="111"/>
      <c r="U65" s="183">
        <f t="shared" si="13"/>
        <v>0</v>
      </c>
      <c r="V65" s="183">
        <f t="shared" si="14"/>
        <v>0</v>
      </c>
      <c r="W65" s="183">
        <f t="shared" si="14"/>
        <v>0</v>
      </c>
      <c r="X65" s="183">
        <f t="shared" si="14"/>
        <v>0</v>
      </c>
      <c r="Y65" s="183">
        <f t="shared" si="14"/>
        <v>0</v>
      </c>
      <c r="Z65" s="183">
        <f t="shared" si="14"/>
        <v>0</v>
      </c>
      <c r="AA65" s="183">
        <f t="shared" si="14"/>
        <v>0</v>
      </c>
      <c r="AB65" s="183">
        <f t="shared" si="14"/>
        <v>0</v>
      </c>
      <c r="AC65" s="183">
        <f t="shared" si="14"/>
        <v>0</v>
      </c>
    </row>
    <row r="66" spans="1:29" ht="15" customHeight="1" x14ac:dyDescent="0.25">
      <c r="A66" s="161"/>
      <c r="B66" s="240" t="s">
        <v>139</v>
      </c>
      <c r="C66" s="214">
        <f>D66+E66+F66+H66+I66+J66+K66+G66</f>
        <v>315.3</v>
      </c>
      <c r="D66" s="118"/>
      <c r="E66" s="118"/>
      <c r="F66" s="179"/>
      <c r="G66" s="223">
        <v>315.3</v>
      </c>
      <c r="H66" s="118"/>
      <c r="I66" s="118"/>
      <c r="J66" s="118"/>
      <c r="K66" s="118"/>
      <c r="L66" s="216">
        <f>M66+N66+O66+Q66+R66+S66+T66+P66</f>
        <v>0</v>
      </c>
      <c r="M66" s="119"/>
      <c r="N66" s="119"/>
      <c r="O66" s="226"/>
      <c r="P66" s="119"/>
      <c r="Q66" s="119"/>
      <c r="R66" s="119"/>
      <c r="S66" s="119"/>
      <c r="T66" s="119"/>
      <c r="U66" s="252">
        <f>V66+W66+X66+Z66+AA66+AB66+AC66+Y66</f>
        <v>315.3</v>
      </c>
      <c r="V66" s="252">
        <f t="shared" si="14"/>
        <v>0</v>
      </c>
      <c r="W66" s="252">
        <f t="shared" si="14"/>
        <v>0</v>
      </c>
      <c r="X66" s="252">
        <f t="shared" si="14"/>
        <v>0</v>
      </c>
      <c r="Y66" s="252">
        <f t="shared" si="14"/>
        <v>315.3</v>
      </c>
      <c r="Z66" s="252">
        <f t="shared" si="14"/>
        <v>0</v>
      </c>
      <c r="AA66" s="252">
        <f t="shared" si="14"/>
        <v>0</v>
      </c>
      <c r="AB66" s="252">
        <f t="shared" si="14"/>
        <v>0</v>
      </c>
      <c r="AC66" s="252">
        <f t="shared" si="14"/>
        <v>0</v>
      </c>
    </row>
    <row r="67" spans="1:29" ht="24.75" customHeight="1" x14ac:dyDescent="0.25">
      <c r="A67" s="161"/>
      <c r="B67" s="221" t="s">
        <v>72</v>
      </c>
      <c r="C67" s="118">
        <f>D67+E67+F67+H67+I67+J67+K67+G67</f>
        <v>220.9</v>
      </c>
      <c r="D67" s="118"/>
      <c r="E67" s="159">
        <v>220.9</v>
      </c>
      <c r="F67" s="118"/>
      <c r="G67" s="118"/>
      <c r="H67" s="118"/>
      <c r="I67" s="118"/>
      <c r="J67" s="118"/>
      <c r="K67" s="61"/>
      <c r="L67" s="119">
        <f>M67+N67+O67+Q67+R67+S67+T67+P67</f>
        <v>0</v>
      </c>
      <c r="M67" s="119"/>
      <c r="N67" s="109"/>
      <c r="O67" s="119"/>
      <c r="P67" s="119"/>
      <c r="Q67" s="119"/>
      <c r="R67" s="119"/>
      <c r="S67" s="119"/>
      <c r="T67" s="111"/>
      <c r="U67" s="252">
        <f>V67+W67+X67+Z67+AA67+AB67+AC67+Y67</f>
        <v>220.9</v>
      </c>
      <c r="V67" s="252">
        <f t="shared" si="14"/>
        <v>0</v>
      </c>
      <c r="W67" s="252">
        <f t="shared" si="14"/>
        <v>220.9</v>
      </c>
      <c r="X67" s="252">
        <f t="shared" si="14"/>
        <v>0</v>
      </c>
      <c r="Y67" s="252">
        <f t="shared" si="14"/>
        <v>0</v>
      </c>
      <c r="Z67" s="252">
        <f t="shared" si="14"/>
        <v>0</v>
      </c>
      <c r="AA67" s="252">
        <f t="shared" si="14"/>
        <v>0</v>
      </c>
      <c r="AB67" s="252">
        <f t="shared" si="14"/>
        <v>0</v>
      </c>
      <c r="AC67" s="252">
        <f t="shared" si="14"/>
        <v>0</v>
      </c>
    </row>
    <row r="68" spans="1:29" ht="15" customHeight="1" x14ac:dyDescent="0.25">
      <c r="A68" s="117"/>
      <c r="B68" s="235" t="s">
        <v>394</v>
      </c>
      <c r="C68" s="213">
        <f>D68+E68+F68+H68+I68+J68+K68+G68</f>
        <v>2837.0000000000005</v>
      </c>
      <c r="D68" s="159">
        <v>2321.0680000000002</v>
      </c>
      <c r="E68" s="118"/>
      <c r="F68" s="118">
        <f>F69+F70</f>
        <v>26.855</v>
      </c>
      <c r="G68" s="118">
        <f>G69+G70</f>
        <v>47</v>
      </c>
      <c r="H68" s="118"/>
      <c r="I68" s="159"/>
      <c r="J68" s="159">
        <v>419.9</v>
      </c>
      <c r="K68" s="61">
        <f>'[1]4 priedas_ nepanaudotos lėšos'!C20</f>
        <v>22.177</v>
      </c>
      <c r="L68" s="110">
        <f>M68+N68+O68+Q68+R68+S68+T68+P68</f>
        <v>41.819999999999993</v>
      </c>
      <c r="M68" s="109">
        <f>55-6.98-6.2</f>
        <v>41.819999999999993</v>
      </c>
      <c r="N68" s="119"/>
      <c r="O68" s="119">
        <f>O69+O70</f>
        <v>0</v>
      </c>
      <c r="P68" s="119"/>
      <c r="Q68" s="119"/>
      <c r="R68" s="109"/>
      <c r="S68" s="109"/>
      <c r="T68" s="111">
        <f>'[1]4 priedas_ nepanaudotos lėšos'!I20</f>
        <v>0</v>
      </c>
      <c r="U68" s="220">
        <f>V68+W68+X68+Z68+AA68+AB68+AC68+Y68</f>
        <v>2878.8200000000006</v>
      </c>
      <c r="V68" s="220">
        <f t="shared" si="14"/>
        <v>2362.8880000000004</v>
      </c>
      <c r="W68" s="220">
        <f t="shared" si="14"/>
        <v>0</v>
      </c>
      <c r="X68" s="220">
        <f t="shared" si="14"/>
        <v>26.855</v>
      </c>
      <c r="Y68" s="220">
        <f t="shared" si="14"/>
        <v>47</v>
      </c>
      <c r="Z68" s="220">
        <f t="shared" si="14"/>
        <v>0</v>
      </c>
      <c r="AA68" s="220">
        <f t="shared" si="14"/>
        <v>0</v>
      </c>
      <c r="AB68" s="220">
        <f t="shared" si="14"/>
        <v>419.9</v>
      </c>
      <c r="AC68" s="220">
        <f t="shared" si="14"/>
        <v>22.177</v>
      </c>
    </row>
    <row r="69" spans="1:29" ht="15" customHeight="1" x14ac:dyDescent="0.25">
      <c r="A69" s="161"/>
      <c r="B69" s="240" t="s">
        <v>139</v>
      </c>
      <c r="C69" s="118">
        <f>D69+E69+F69+H69+I69+J69+K69+G69</f>
        <v>47</v>
      </c>
      <c r="D69" s="118"/>
      <c r="E69" s="118"/>
      <c r="F69" s="179"/>
      <c r="G69" s="223">
        <v>47</v>
      </c>
      <c r="H69" s="118"/>
      <c r="I69" s="118"/>
      <c r="J69" s="118"/>
      <c r="K69" s="118"/>
      <c r="L69" s="119">
        <f>M69+N69+O69+Q69+R69+S69+T69+P69</f>
        <v>0</v>
      </c>
      <c r="M69" s="119"/>
      <c r="N69" s="119"/>
      <c r="O69" s="226"/>
      <c r="P69" s="119"/>
      <c r="Q69" s="119"/>
      <c r="R69" s="119"/>
      <c r="S69" s="119"/>
      <c r="T69" s="119"/>
      <c r="U69" s="252">
        <f>V69+W69+X69+Z69+AA69+AB69+AC69+Y69</f>
        <v>47</v>
      </c>
      <c r="V69" s="252">
        <f t="shared" si="14"/>
        <v>0</v>
      </c>
      <c r="W69" s="252">
        <f t="shared" si="14"/>
        <v>0</v>
      </c>
      <c r="X69" s="252">
        <f t="shared" si="14"/>
        <v>0</v>
      </c>
      <c r="Y69" s="252">
        <f t="shared" si="14"/>
        <v>47</v>
      </c>
      <c r="Z69" s="252">
        <f t="shared" si="14"/>
        <v>0</v>
      </c>
      <c r="AA69" s="252">
        <f t="shared" si="14"/>
        <v>0</v>
      </c>
      <c r="AB69" s="252">
        <f t="shared" si="14"/>
        <v>0</v>
      </c>
      <c r="AC69" s="252">
        <f t="shared" si="14"/>
        <v>0</v>
      </c>
    </row>
    <row r="70" spans="1:29" ht="15" customHeight="1" x14ac:dyDescent="0.25">
      <c r="A70" s="117"/>
      <c r="B70" s="221" t="s">
        <v>292</v>
      </c>
      <c r="C70" s="219">
        <f>D70+E70+F70+H70+I70+J70+K70+G70</f>
        <v>26.855</v>
      </c>
      <c r="D70" s="118"/>
      <c r="E70" s="118"/>
      <c r="F70" s="159">
        <v>26.855</v>
      </c>
      <c r="G70" s="118"/>
      <c r="H70" s="118"/>
      <c r="I70" s="118"/>
      <c r="J70" s="118"/>
      <c r="K70" s="61"/>
      <c r="L70" s="215">
        <f>M70+N70+O70+Q70+R70+S70+T70+P70</f>
        <v>0</v>
      </c>
      <c r="M70" s="119"/>
      <c r="N70" s="109"/>
      <c r="O70" s="119"/>
      <c r="P70" s="119"/>
      <c r="Q70" s="119"/>
      <c r="R70" s="119"/>
      <c r="S70" s="119"/>
      <c r="T70" s="111"/>
      <c r="U70" s="227">
        <f>V70+W70+X70+Z70+AA70+AB70+AC70+Y70</f>
        <v>26.855</v>
      </c>
      <c r="V70" s="227">
        <f t="shared" si="14"/>
        <v>0</v>
      </c>
      <c r="W70" s="227">
        <f t="shared" si="14"/>
        <v>0</v>
      </c>
      <c r="X70" s="227">
        <f t="shared" si="14"/>
        <v>26.855</v>
      </c>
      <c r="Y70" s="227">
        <f t="shared" si="14"/>
        <v>0</v>
      </c>
      <c r="Z70" s="227">
        <f t="shared" si="14"/>
        <v>0</v>
      </c>
      <c r="AA70" s="227">
        <f t="shared" si="14"/>
        <v>0</v>
      </c>
      <c r="AB70" s="227">
        <f t="shared" si="14"/>
        <v>0</v>
      </c>
      <c r="AC70" s="227">
        <f t="shared" si="14"/>
        <v>0</v>
      </c>
    </row>
    <row r="71" spans="1:29" ht="15" hidden="1" customHeight="1" x14ac:dyDescent="0.25">
      <c r="A71" s="117"/>
      <c r="B71" s="238" t="s">
        <v>176</v>
      </c>
      <c r="C71" s="219">
        <f t="shared" si="11"/>
        <v>0</v>
      </c>
      <c r="D71" s="118"/>
      <c r="E71" s="118"/>
      <c r="F71" s="223"/>
      <c r="G71" s="118"/>
      <c r="H71" s="118"/>
      <c r="I71" s="118"/>
      <c r="J71" s="118"/>
      <c r="K71" s="61"/>
      <c r="L71" s="215">
        <f t="shared" si="12"/>
        <v>0</v>
      </c>
      <c r="M71" s="118"/>
      <c r="N71" s="159"/>
      <c r="O71" s="119"/>
      <c r="P71" s="119"/>
      <c r="Q71" s="119"/>
      <c r="R71" s="118"/>
      <c r="S71" s="118"/>
      <c r="T71" s="111"/>
      <c r="U71" s="220">
        <f t="shared" si="13"/>
        <v>0</v>
      </c>
      <c r="V71" s="220">
        <f t="shared" si="14"/>
        <v>0</v>
      </c>
      <c r="W71" s="220">
        <f t="shared" si="14"/>
        <v>0</v>
      </c>
      <c r="X71" s="220">
        <f t="shared" si="14"/>
        <v>0</v>
      </c>
      <c r="Y71" s="220">
        <f t="shared" si="14"/>
        <v>0</v>
      </c>
      <c r="Z71" s="220">
        <f t="shared" si="14"/>
        <v>0</v>
      </c>
      <c r="AA71" s="220">
        <f t="shared" si="14"/>
        <v>0</v>
      </c>
      <c r="AB71" s="220">
        <f t="shared" si="14"/>
        <v>0</v>
      </c>
      <c r="AC71" s="220">
        <f t="shared" si="14"/>
        <v>0</v>
      </c>
    </row>
    <row r="72" spans="1:29" ht="15" customHeight="1" x14ac:dyDescent="0.25">
      <c r="A72" s="117"/>
      <c r="B72" s="235" t="s">
        <v>395</v>
      </c>
      <c r="C72" s="213">
        <f>D72+E72+F72+H72+I72+J72+K72+G72</f>
        <v>13490.444029999997</v>
      </c>
      <c r="D72" s="159">
        <v>4013.6239999999998</v>
      </c>
      <c r="E72" s="118">
        <f>SUM(E89:E96)</f>
        <v>4031.7069999999994</v>
      </c>
      <c r="F72" s="118">
        <f>SUM(F73:F96)</f>
        <v>915.64875000000006</v>
      </c>
      <c r="G72" s="118">
        <f>SUM(G73:G96)</f>
        <v>1341.4</v>
      </c>
      <c r="H72" s="118"/>
      <c r="I72" s="159"/>
      <c r="J72" s="159">
        <v>950.8</v>
      </c>
      <c r="K72" s="61">
        <f>'[1]4 priedas_ nepanaudotos lėšos'!C21</f>
        <v>2237.2642799999999</v>
      </c>
      <c r="L72" s="110">
        <f>M72+N72+O72+Q72+R72+S72+T72+P72</f>
        <v>712.27496000000008</v>
      </c>
      <c r="M72" s="109">
        <f>100+200+15+50+60+300+9.5</f>
        <v>734.5</v>
      </c>
      <c r="N72" s="119">
        <f>SUM(N89:N96)</f>
        <v>48.171999999999997</v>
      </c>
      <c r="O72" s="119">
        <f>SUM(O73:O96)</f>
        <v>-70.39703999999999</v>
      </c>
      <c r="P72" s="225"/>
      <c r="Q72" s="225"/>
      <c r="R72" s="109"/>
      <c r="S72" s="109"/>
      <c r="T72" s="111">
        <f>'[1]4 priedas_ nepanaudotos lėšos'!I21</f>
        <v>0</v>
      </c>
      <c r="U72" s="220">
        <f>V72+W72+X72+Z72+AA72+AB72+AC72+Y72</f>
        <v>14202.718989999998</v>
      </c>
      <c r="V72" s="220">
        <f t="shared" si="14"/>
        <v>4748.1239999999998</v>
      </c>
      <c r="W72" s="220">
        <f t="shared" si="14"/>
        <v>4079.8789999999995</v>
      </c>
      <c r="X72" s="220">
        <f>F72+O72</f>
        <v>845.25171000000012</v>
      </c>
      <c r="Y72" s="220">
        <f t="shared" si="14"/>
        <v>1341.4</v>
      </c>
      <c r="Z72" s="220">
        <f t="shared" si="14"/>
        <v>0</v>
      </c>
      <c r="AA72" s="220">
        <f t="shared" si="14"/>
        <v>0</v>
      </c>
      <c r="AB72" s="220">
        <f t="shared" si="14"/>
        <v>950.8</v>
      </c>
      <c r="AC72" s="220">
        <f t="shared" si="14"/>
        <v>2237.2642799999999</v>
      </c>
    </row>
    <row r="73" spans="1:29" ht="15" customHeight="1" x14ac:dyDescent="0.25">
      <c r="A73" s="117"/>
      <c r="B73" s="221" t="s">
        <v>139</v>
      </c>
      <c r="C73" s="222">
        <f>D73+E73+F73+H73+I73+J73+K73+G73</f>
        <v>1341.4</v>
      </c>
      <c r="D73" s="179"/>
      <c r="E73" s="179">
        <v>0</v>
      </c>
      <c r="F73" s="223"/>
      <c r="G73" s="223">
        <v>1341.4</v>
      </c>
      <c r="H73" s="179"/>
      <c r="I73" s="179"/>
      <c r="J73" s="179"/>
      <c r="K73" s="179"/>
      <c r="L73" s="224">
        <f>M73+N73+O73+Q73+R73+S73+T73+P73</f>
        <v>0</v>
      </c>
      <c r="M73" s="225"/>
      <c r="N73" s="225">
        <v>0</v>
      </c>
      <c r="O73" s="226"/>
      <c r="P73" s="225"/>
      <c r="Q73" s="225"/>
      <c r="R73" s="225"/>
      <c r="S73" s="225"/>
      <c r="T73" s="112"/>
      <c r="U73" s="227">
        <f>V73+W73+X73+Z73+AA73+AB73+AC73+Y73</f>
        <v>1341.4</v>
      </c>
      <c r="V73" s="227">
        <f t="shared" si="14"/>
        <v>0</v>
      </c>
      <c r="W73" s="227">
        <f t="shared" si="14"/>
        <v>0</v>
      </c>
      <c r="X73" s="227">
        <f t="shared" si="14"/>
        <v>0</v>
      </c>
      <c r="Y73" s="227">
        <f t="shared" si="14"/>
        <v>1341.4</v>
      </c>
      <c r="Z73" s="227">
        <f t="shared" si="14"/>
        <v>0</v>
      </c>
      <c r="AA73" s="227">
        <f t="shared" si="14"/>
        <v>0</v>
      </c>
      <c r="AB73" s="227">
        <f t="shared" si="14"/>
        <v>0</v>
      </c>
      <c r="AC73" s="227">
        <f t="shared" si="14"/>
        <v>0</v>
      </c>
    </row>
    <row r="74" spans="1:29" ht="15" customHeight="1" x14ac:dyDescent="0.25">
      <c r="A74" s="117"/>
      <c r="B74" s="221" t="s">
        <v>277</v>
      </c>
      <c r="C74" s="222">
        <f>D74+E74+F74+H74+I74+J74+K74+G74</f>
        <v>274.60000000000002</v>
      </c>
      <c r="D74" s="179"/>
      <c r="E74" s="179"/>
      <c r="F74" s="223">
        <v>274.60000000000002</v>
      </c>
      <c r="G74" s="179"/>
      <c r="H74" s="179"/>
      <c r="I74" s="179"/>
      <c r="J74" s="179"/>
      <c r="K74" s="62"/>
      <c r="L74" s="224">
        <f>M74+N74+O74+Q74+R74+S74+T74+P74</f>
        <v>0</v>
      </c>
      <c r="M74" s="225"/>
      <c r="N74" s="225"/>
      <c r="O74" s="226"/>
      <c r="P74" s="225"/>
      <c r="Q74" s="225"/>
      <c r="R74" s="225"/>
      <c r="S74" s="225"/>
      <c r="T74" s="112"/>
      <c r="U74" s="227">
        <f>V74+W74+X74+Z74+AA74+AB74+AC74+Y74</f>
        <v>274.60000000000002</v>
      </c>
      <c r="V74" s="227">
        <f t="shared" si="14"/>
        <v>0</v>
      </c>
      <c r="W74" s="227">
        <f t="shared" si="14"/>
        <v>0</v>
      </c>
      <c r="X74" s="227">
        <f t="shared" si="14"/>
        <v>274.60000000000002</v>
      </c>
      <c r="Y74" s="227">
        <f t="shared" si="14"/>
        <v>0</v>
      </c>
      <c r="Z74" s="227">
        <f t="shared" si="14"/>
        <v>0</v>
      </c>
      <c r="AA74" s="227">
        <f t="shared" si="14"/>
        <v>0</v>
      </c>
      <c r="AB74" s="227">
        <f t="shared" si="14"/>
        <v>0</v>
      </c>
      <c r="AC74" s="227">
        <f t="shared" si="14"/>
        <v>0</v>
      </c>
    </row>
    <row r="75" spans="1:29" s="45" customFormat="1" ht="39.6" hidden="1" x14ac:dyDescent="0.25">
      <c r="A75" s="116"/>
      <c r="B75" s="228" t="s">
        <v>336</v>
      </c>
      <c r="C75" s="222">
        <f t="shared" ref="C75:C138" si="18">D75+E75+F75+H75+I75+J75+K75+G75</f>
        <v>0</v>
      </c>
      <c r="D75" s="62"/>
      <c r="E75" s="62">
        <v>0</v>
      </c>
      <c r="F75" s="229"/>
      <c r="G75" s="62"/>
      <c r="H75" s="62"/>
      <c r="I75" s="62"/>
      <c r="J75" s="62"/>
      <c r="K75" s="62"/>
      <c r="L75" s="224">
        <f t="shared" ref="L75:L138" si="19">M75+N75+O75+Q75+R75+S75+T75+P75</f>
        <v>0</v>
      </c>
      <c r="M75" s="112"/>
      <c r="N75" s="112">
        <v>0</v>
      </c>
      <c r="O75" s="230"/>
      <c r="P75" s="112"/>
      <c r="Q75" s="112"/>
      <c r="R75" s="112"/>
      <c r="S75" s="112"/>
      <c r="T75" s="112"/>
      <c r="U75" s="227">
        <f t="shared" ref="U75:U138" si="20">V75+W75+X75+Z75+AA75+AB75+AC75+Y75</f>
        <v>0</v>
      </c>
      <c r="V75" s="227">
        <f t="shared" si="14"/>
        <v>0</v>
      </c>
      <c r="W75" s="227">
        <f t="shared" si="14"/>
        <v>0</v>
      </c>
      <c r="X75" s="227">
        <f t="shared" si="14"/>
        <v>0</v>
      </c>
      <c r="Y75" s="227">
        <f t="shared" si="14"/>
        <v>0</v>
      </c>
      <c r="Z75" s="227">
        <f t="shared" si="14"/>
        <v>0</v>
      </c>
      <c r="AA75" s="227">
        <f t="shared" si="14"/>
        <v>0</v>
      </c>
      <c r="AB75" s="227">
        <f t="shared" si="14"/>
        <v>0</v>
      </c>
      <c r="AC75" s="227">
        <f t="shared" si="14"/>
        <v>0</v>
      </c>
    </row>
    <row r="76" spans="1:29" x14ac:dyDescent="0.25">
      <c r="A76" s="117"/>
      <c r="B76" s="221" t="s">
        <v>438</v>
      </c>
      <c r="C76" s="222">
        <f t="shared" si="18"/>
        <v>200.91361000000001</v>
      </c>
      <c r="D76" s="179"/>
      <c r="E76" s="179">
        <v>0</v>
      </c>
      <c r="F76" s="242">
        <v>200.91361000000001</v>
      </c>
      <c r="G76" s="179"/>
      <c r="H76" s="179"/>
      <c r="I76" s="179"/>
      <c r="J76" s="179"/>
      <c r="K76" s="62"/>
      <c r="L76" s="224">
        <f t="shared" si="19"/>
        <v>-47.955179999999999</v>
      </c>
      <c r="M76" s="225"/>
      <c r="N76" s="225">
        <v>0</v>
      </c>
      <c r="O76" s="226">
        <v>-47.955179999999999</v>
      </c>
      <c r="P76" s="225"/>
      <c r="Q76" s="225"/>
      <c r="R76" s="225"/>
      <c r="S76" s="225"/>
      <c r="T76" s="112"/>
      <c r="U76" s="227">
        <f t="shared" si="20"/>
        <v>152.95843000000002</v>
      </c>
      <c r="V76" s="227">
        <f t="shared" si="14"/>
        <v>0</v>
      </c>
      <c r="W76" s="227">
        <f t="shared" si="14"/>
        <v>0</v>
      </c>
      <c r="X76" s="227">
        <f t="shared" si="14"/>
        <v>152.95843000000002</v>
      </c>
      <c r="Y76" s="227">
        <f t="shared" si="14"/>
        <v>0</v>
      </c>
      <c r="Z76" s="227">
        <f t="shared" si="14"/>
        <v>0</v>
      </c>
      <c r="AA76" s="227">
        <f t="shared" si="14"/>
        <v>0</v>
      </c>
      <c r="AB76" s="227">
        <f t="shared" si="14"/>
        <v>0</v>
      </c>
      <c r="AC76" s="227">
        <f t="shared" si="14"/>
        <v>0</v>
      </c>
    </row>
    <row r="77" spans="1:29" x14ac:dyDescent="0.25">
      <c r="A77" s="117"/>
      <c r="B77" s="221" t="s">
        <v>375</v>
      </c>
      <c r="C77" s="222">
        <f t="shared" si="18"/>
        <v>99.072000000000003</v>
      </c>
      <c r="D77" s="179"/>
      <c r="E77" s="179">
        <v>0</v>
      </c>
      <c r="F77" s="242">
        <v>99.072000000000003</v>
      </c>
      <c r="G77" s="179"/>
      <c r="H77" s="179"/>
      <c r="I77" s="179"/>
      <c r="J77" s="179"/>
      <c r="K77" s="62"/>
      <c r="L77" s="224">
        <f t="shared" si="19"/>
        <v>-33.793999999999997</v>
      </c>
      <c r="M77" s="225"/>
      <c r="N77" s="225">
        <v>0</v>
      </c>
      <c r="O77" s="226">
        <v>-33.793999999999997</v>
      </c>
      <c r="P77" s="225"/>
      <c r="Q77" s="225"/>
      <c r="R77" s="225"/>
      <c r="S77" s="225"/>
      <c r="T77" s="112"/>
      <c r="U77" s="227">
        <f t="shared" si="20"/>
        <v>65.278000000000006</v>
      </c>
      <c r="V77" s="227">
        <f t="shared" si="14"/>
        <v>0</v>
      </c>
      <c r="W77" s="227">
        <f t="shared" si="14"/>
        <v>0</v>
      </c>
      <c r="X77" s="227">
        <f t="shared" ref="X77:AC136" si="21">F77+O77</f>
        <v>65.278000000000006</v>
      </c>
      <c r="Y77" s="227">
        <f t="shared" si="21"/>
        <v>0</v>
      </c>
      <c r="Z77" s="227">
        <f t="shared" si="21"/>
        <v>0</v>
      </c>
      <c r="AA77" s="227">
        <f t="shared" si="21"/>
        <v>0</v>
      </c>
      <c r="AB77" s="227">
        <f t="shared" si="21"/>
        <v>0</v>
      </c>
      <c r="AC77" s="227">
        <f t="shared" si="21"/>
        <v>0</v>
      </c>
    </row>
    <row r="78" spans="1:29" x14ac:dyDescent="0.25">
      <c r="A78" s="117"/>
      <c r="B78" s="221" t="s">
        <v>286</v>
      </c>
      <c r="C78" s="222">
        <f t="shared" si="18"/>
        <v>204</v>
      </c>
      <c r="D78" s="179"/>
      <c r="E78" s="179">
        <v>0</v>
      </c>
      <c r="F78" s="242">
        <v>204</v>
      </c>
      <c r="G78" s="179"/>
      <c r="H78" s="179"/>
      <c r="I78" s="179"/>
      <c r="J78" s="179"/>
      <c r="K78" s="62"/>
      <c r="L78" s="224">
        <f t="shared" si="19"/>
        <v>0</v>
      </c>
      <c r="M78" s="225"/>
      <c r="N78" s="225">
        <v>0</v>
      </c>
      <c r="O78" s="226"/>
      <c r="P78" s="225"/>
      <c r="Q78" s="225"/>
      <c r="R78" s="225"/>
      <c r="S78" s="225"/>
      <c r="T78" s="112"/>
      <c r="U78" s="227">
        <f t="shared" si="20"/>
        <v>204</v>
      </c>
      <c r="V78" s="227">
        <f t="shared" ref="V78:W137" si="22">D78+M78</f>
        <v>0</v>
      </c>
      <c r="W78" s="227">
        <f t="shared" si="22"/>
        <v>0</v>
      </c>
      <c r="X78" s="227">
        <f t="shared" si="21"/>
        <v>204</v>
      </c>
      <c r="Y78" s="227">
        <f t="shared" si="21"/>
        <v>0</v>
      </c>
      <c r="Z78" s="227">
        <f t="shared" si="21"/>
        <v>0</v>
      </c>
      <c r="AA78" s="227">
        <f t="shared" si="21"/>
        <v>0</v>
      </c>
      <c r="AB78" s="227">
        <f t="shared" si="21"/>
        <v>0</v>
      </c>
      <c r="AC78" s="227">
        <f t="shared" si="21"/>
        <v>0</v>
      </c>
    </row>
    <row r="79" spans="1:29" s="45" customFormat="1" ht="39.6" hidden="1" x14ac:dyDescent="0.25">
      <c r="A79" s="116"/>
      <c r="B79" s="228" t="s">
        <v>400</v>
      </c>
      <c r="C79" s="222">
        <f t="shared" si="18"/>
        <v>0</v>
      </c>
      <c r="D79" s="62"/>
      <c r="E79" s="62"/>
      <c r="F79" s="234"/>
      <c r="G79" s="62"/>
      <c r="H79" s="62"/>
      <c r="I79" s="62"/>
      <c r="J79" s="62"/>
      <c r="K79" s="62"/>
      <c r="L79" s="224">
        <f t="shared" si="19"/>
        <v>0</v>
      </c>
      <c r="M79" s="112"/>
      <c r="N79" s="112"/>
      <c r="O79" s="112"/>
      <c r="P79" s="112"/>
      <c r="Q79" s="112"/>
      <c r="R79" s="112"/>
      <c r="S79" s="112"/>
      <c r="T79" s="112"/>
      <c r="U79" s="227">
        <f t="shared" si="20"/>
        <v>0</v>
      </c>
      <c r="V79" s="227">
        <f t="shared" si="22"/>
        <v>0</v>
      </c>
      <c r="W79" s="227">
        <f t="shared" si="22"/>
        <v>0</v>
      </c>
      <c r="X79" s="227">
        <f t="shared" si="21"/>
        <v>0</v>
      </c>
      <c r="Y79" s="227">
        <f t="shared" si="21"/>
        <v>0</v>
      </c>
      <c r="Z79" s="227">
        <f t="shared" si="21"/>
        <v>0</v>
      </c>
      <c r="AA79" s="227">
        <f t="shared" si="21"/>
        <v>0</v>
      </c>
      <c r="AB79" s="227">
        <f t="shared" si="21"/>
        <v>0</v>
      </c>
      <c r="AC79" s="227">
        <f t="shared" si="21"/>
        <v>0</v>
      </c>
    </row>
    <row r="80" spans="1:29" ht="39.6" x14ac:dyDescent="0.25">
      <c r="A80" s="117"/>
      <c r="B80" s="243" t="s">
        <v>441</v>
      </c>
      <c r="C80" s="222">
        <f t="shared" si="18"/>
        <v>1.5701700000000001</v>
      </c>
      <c r="D80" s="179"/>
      <c r="E80" s="179"/>
      <c r="F80" s="242">
        <v>1.5701700000000001</v>
      </c>
      <c r="G80" s="179"/>
      <c r="H80" s="179"/>
      <c r="I80" s="179"/>
      <c r="J80" s="179"/>
      <c r="K80" s="179"/>
      <c r="L80" s="224">
        <f t="shared" si="19"/>
        <v>5.4321799999999998</v>
      </c>
      <c r="M80" s="225"/>
      <c r="N80" s="225"/>
      <c r="O80" s="226">
        <v>5.4321799999999998</v>
      </c>
      <c r="P80" s="225"/>
      <c r="Q80" s="225"/>
      <c r="R80" s="225"/>
      <c r="S80" s="225"/>
      <c r="T80" s="225"/>
      <c r="U80" s="227">
        <f t="shared" si="20"/>
        <v>7.0023499999999999</v>
      </c>
      <c r="V80" s="227">
        <f t="shared" si="22"/>
        <v>0</v>
      </c>
      <c r="W80" s="227">
        <f t="shared" si="22"/>
        <v>0</v>
      </c>
      <c r="X80" s="227">
        <f t="shared" si="21"/>
        <v>7.0023499999999999</v>
      </c>
      <c r="Y80" s="227">
        <f t="shared" si="21"/>
        <v>0</v>
      </c>
      <c r="Z80" s="227">
        <f t="shared" si="21"/>
        <v>0</v>
      </c>
      <c r="AA80" s="227">
        <f t="shared" si="21"/>
        <v>0</v>
      </c>
      <c r="AB80" s="227">
        <f t="shared" si="21"/>
        <v>0</v>
      </c>
      <c r="AC80" s="227">
        <f t="shared" si="21"/>
        <v>0</v>
      </c>
    </row>
    <row r="81" spans="1:29" ht="39.6" x14ac:dyDescent="0.25">
      <c r="A81" s="117"/>
      <c r="B81" s="243" t="s">
        <v>345</v>
      </c>
      <c r="C81" s="222">
        <f t="shared" si="18"/>
        <v>0.40600000000000003</v>
      </c>
      <c r="D81" s="179"/>
      <c r="E81" s="179"/>
      <c r="F81" s="242">
        <v>0.40600000000000003</v>
      </c>
      <c r="G81" s="179"/>
      <c r="H81" s="179"/>
      <c r="I81" s="179"/>
      <c r="J81" s="179"/>
      <c r="K81" s="179"/>
      <c r="L81" s="224">
        <f t="shared" si="19"/>
        <v>1.11639</v>
      </c>
      <c r="M81" s="225"/>
      <c r="N81" s="225"/>
      <c r="O81" s="226">
        <f>0.609+0.50739</f>
        <v>1.11639</v>
      </c>
      <c r="P81" s="225"/>
      <c r="Q81" s="225"/>
      <c r="R81" s="225"/>
      <c r="S81" s="225"/>
      <c r="T81" s="225"/>
      <c r="U81" s="227">
        <f t="shared" si="20"/>
        <v>1.5223900000000001</v>
      </c>
      <c r="V81" s="227">
        <f t="shared" si="22"/>
        <v>0</v>
      </c>
      <c r="W81" s="227">
        <f t="shared" si="22"/>
        <v>0</v>
      </c>
      <c r="X81" s="227">
        <f t="shared" si="21"/>
        <v>1.5223900000000001</v>
      </c>
      <c r="Y81" s="227">
        <f t="shared" si="21"/>
        <v>0</v>
      </c>
      <c r="Z81" s="227">
        <f t="shared" si="21"/>
        <v>0</v>
      </c>
      <c r="AA81" s="227">
        <f t="shared" si="21"/>
        <v>0</v>
      </c>
      <c r="AB81" s="227">
        <f t="shared" si="21"/>
        <v>0</v>
      </c>
      <c r="AC81" s="227">
        <f t="shared" si="21"/>
        <v>0</v>
      </c>
    </row>
    <row r="82" spans="1:29" ht="42" customHeight="1" x14ac:dyDescent="0.25">
      <c r="A82" s="117"/>
      <c r="B82" s="243" t="s">
        <v>444</v>
      </c>
      <c r="C82" s="222">
        <f t="shared" si="18"/>
        <v>8.6869999999999994</v>
      </c>
      <c r="D82" s="179"/>
      <c r="E82" s="179"/>
      <c r="F82" s="242">
        <v>8.6869999999999994</v>
      </c>
      <c r="G82" s="179"/>
      <c r="H82" s="179"/>
      <c r="I82" s="179"/>
      <c r="J82" s="179"/>
      <c r="K82" s="179"/>
      <c r="L82" s="224">
        <f t="shared" si="19"/>
        <v>24.302</v>
      </c>
      <c r="M82" s="225"/>
      <c r="N82" s="225"/>
      <c r="O82" s="226">
        <v>24.302</v>
      </c>
      <c r="P82" s="225"/>
      <c r="Q82" s="225"/>
      <c r="R82" s="225"/>
      <c r="S82" s="225"/>
      <c r="T82" s="225"/>
      <c r="U82" s="227">
        <f t="shared" si="20"/>
        <v>32.988999999999997</v>
      </c>
      <c r="V82" s="227">
        <f t="shared" si="22"/>
        <v>0</v>
      </c>
      <c r="W82" s="227">
        <f t="shared" si="22"/>
        <v>0</v>
      </c>
      <c r="X82" s="227">
        <f t="shared" si="21"/>
        <v>32.988999999999997</v>
      </c>
      <c r="Y82" s="227">
        <f t="shared" si="21"/>
        <v>0</v>
      </c>
      <c r="Z82" s="227">
        <f t="shared" si="21"/>
        <v>0</v>
      </c>
      <c r="AA82" s="227">
        <f t="shared" si="21"/>
        <v>0</v>
      </c>
      <c r="AB82" s="227">
        <f t="shared" si="21"/>
        <v>0</v>
      </c>
      <c r="AC82" s="227">
        <f t="shared" si="21"/>
        <v>0</v>
      </c>
    </row>
    <row r="83" spans="1:29" ht="24.75" customHeight="1" x14ac:dyDescent="0.25">
      <c r="A83" s="117"/>
      <c r="B83" s="243" t="s">
        <v>331</v>
      </c>
      <c r="C83" s="222">
        <f t="shared" si="18"/>
        <v>46.6</v>
      </c>
      <c r="D83" s="179"/>
      <c r="E83" s="179"/>
      <c r="F83" s="242">
        <v>46.6</v>
      </c>
      <c r="G83" s="179"/>
      <c r="H83" s="179"/>
      <c r="I83" s="179"/>
      <c r="J83" s="179"/>
      <c r="K83" s="62"/>
      <c r="L83" s="224">
        <f t="shared" si="19"/>
        <v>7</v>
      </c>
      <c r="M83" s="225"/>
      <c r="N83" s="225"/>
      <c r="O83" s="226">
        <v>7</v>
      </c>
      <c r="P83" s="225"/>
      <c r="Q83" s="225"/>
      <c r="R83" s="225"/>
      <c r="S83" s="225"/>
      <c r="T83" s="112"/>
      <c r="U83" s="227">
        <f t="shared" si="20"/>
        <v>53.6</v>
      </c>
      <c r="V83" s="227">
        <f t="shared" si="22"/>
        <v>0</v>
      </c>
      <c r="W83" s="227">
        <f t="shared" si="22"/>
        <v>0</v>
      </c>
      <c r="X83" s="227">
        <f t="shared" si="21"/>
        <v>53.6</v>
      </c>
      <c r="Y83" s="227">
        <f t="shared" si="21"/>
        <v>0</v>
      </c>
      <c r="Z83" s="227">
        <f t="shared" si="21"/>
        <v>0</v>
      </c>
      <c r="AA83" s="227">
        <f t="shared" si="21"/>
        <v>0</v>
      </c>
      <c r="AB83" s="227">
        <f t="shared" si="21"/>
        <v>0</v>
      </c>
      <c r="AC83" s="227">
        <f t="shared" si="21"/>
        <v>0</v>
      </c>
    </row>
    <row r="84" spans="1:29" x14ac:dyDescent="0.25">
      <c r="A84" s="117"/>
      <c r="B84" s="221" t="s">
        <v>327</v>
      </c>
      <c r="C84" s="222">
        <f t="shared" si="18"/>
        <v>3.6</v>
      </c>
      <c r="D84" s="179"/>
      <c r="E84" s="179"/>
      <c r="F84" s="242">
        <v>3.6</v>
      </c>
      <c r="G84" s="179"/>
      <c r="H84" s="179"/>
      <c r="I84" s="179"/>
      <c r="J84" s="179"/>
      <c r="K84" s="62"/>
      <c r="L84" s="224">
        <f t="shared" si="19"/>
        <v>0</v>
      </c>
      <c r="M84" s="225"/>
      <c r="N84" s="225"/>
      <c r="O84" s="226"/>
      <c r="P84" s="225"/>
      <c r="Q84" s="225"/>
      <c r="R84" s="225"/>
      <c r="S84" s="225"/>
      <c r="T84" s="112"/>
      <c r="U84" s="227">
        <f t="shared" si="20"/>
        <v>3.6</v>
      </c>
      <c r="V84" s="227">
        <f t="shared" si="22"/>
        <v>0</v>
      </c>
      <c r="W84" s="227">
        <f t="shared" si="22"/>
        <v>0</v>
      </c>
      <c r="X84" s="227">
        <f t="shared" si="21"/>
        <v>3.6</v>
      </c>
      <c r="Y84" s="227">
        <f t="shared" si="21"/>
        <v>0</v>
      </c>
      <c r="Z84" s="227">
        <f t="shared" si="21"/>
        <v>0</v>
      </c>
      <c r="AA84" s="227">
        <f t="shared" si="21"/>
        <v>0</v>
      </c>
      <c r="AB84" s="227">
        <f t="shared" si="21"/>
        <v>0</v>
      </c>
      <c r="AC84" s="227">
        <f t="shared" si="21"/>
        <v>0</v>
      </c>
    </row>
    <row r="85" spans="1:29" x14ac:dyDescent="0.25">
      <c r="A85" s="117"/>
      <c r="B85" s="221" t="s">
        <v>409</v>
      </c>
      <c r="C85" s="222">
        <f t="shared" si="18"/>
        <v>74.3</v>
      </c>
      <c r="D85" s="179"/>
      <c r="E85" s="179"/>
      <c r="F85" s="242">
        <v>74.3</v>
      </c>
      <c r="G85" s="179"/>
      <c r="H85" s="179"/>
      <c r="I85" s="179"/>
      <c r="J85" s="179"/>
      <c r="K85" s="62"/>
      <c r="L85" s="224">
        <f t="shared" si="19"/>
        <v>-29.9</v>
      </c>
      <c r="M85" s="225"/>
      <c r="N85" s="225"/>
      <c r="O85" s="226">
        <v>-29.9</v>
      </c>
      <c r="P85" s="225"/>
      <c r="Q85" s="225"/>
      <c r="R85" s="225"/>
      <c r="S85" s="225"/>
      <c r="T85" s="112"/>
      <c r="U85" s="227">
        <f t="shared" si="20"/>
        <v>44.4</v>
      </c>
      <c r="V85" s="227"/>
      <c r="W85" s="227"/>
      <c r="X85" s="227">
        <f t="shared" si="21"/>
        <v>44.4</v>
      </c>
      <c r="Y85" s="227"/>
      <c r="Z85" s="227"/>
      <c r="AA85" s="227"/>
      <c r="AB85" s="227"/>
      <c r="AC85" s="227"/>
    </row>
    <row r="86" spans="1:29" s="45" customFormat="1" ht="39.6" hidden="1" x14ac:dyDescent="0.25">
      <c r="A86" s="116"/>
      <c r="B86" s="228" t="s">
        <v>309</v>
      </c>
      <c r="C86" s="222">
        <f t="shared" si="18"/>
        <v>0</v>
      </c>
      <c r="D86" s="62"/>
      <c r="E86" s="62"/>
      <c r="F86" s="234">
        <v>0</v>
      </c>
      <c r="G86" s="62"/>
      <c r="H86" s="62"/>
      <c r="I86" s="62"/>
      <c r="J86" s="62"/>
      <c r="K86" s="62"/>
      <c r="L86" s="224">
        <f t="shared" si="19"/>
        <v>0</v>
      </c>
      <c r="M86" s="225"/>
      <c r="N86" s="225"/>
      <c r="O86" s="230"/>
      <c r="P86" s="112"/>
      <c r="Q86" s="112"/>
      <c r="R86" s="112"/>
      <c r="S86" s="112"/>
      <c r="T86" s="112"/>
      <c r="U86" s="227">
        <f t="shared" si="20"/>
        <v>0</v>
      </c>
      <c r="V86" s="227">
        <f t="shared" si="22"/>
        <v>0</v>
      </c>
      <c r="W86" s="227">
        <f t="shared" si="22"/>
        <v>0</v>
      </c>
      <c r="X86" s="227">
        <f t="shared" si="21"/>
        <v>0</v>
      </c>
      <c r="Y86" s="227">
        <f t="shared" si="21"/>
        <v>0</v>
      </c>
      <c r="Z86" s="227">
        <f t="shared" si="21"/>
        <v>0</v>
      </c>
      <c r="AA86" s="227">
        <f t="shared" si="21"/>
        <v>0</v>
      </c>
      <c r="AB86" s="227">
        <f t="shared" si="21"/>
        <v>0</v>
      </c>
      <c r="AC86" s="227">
        <f t="shared" si="21"/>
        <v>0</v>
      </c>
    </row>
    <row r="87" spans="1:29" s="45" customFormat="1" ht="39.6" hidden="1" x14ac:dyDescent="0.25">
      <c r="A87" s="116"/>
      <c r="B87" s="228" t="s">
        <v>344</v>
      </c>
      <c r="C87" s="222">
        <f t="shared" si="18"/>
        <v>0</v>
      </c>
      <c r="D87" s="62"/>
      <c r="E87" s="62"/>
      <c r="F87" s="234"/>
      <c r="G87" s="62"/>
      <c r="H87" s="62"/>
      <c r="I87" s="62"/>
      <c r="J87" s="62"/>
      <c r="K87" s="62"/>
      <c r="L87" s="224">
        <f t="shared" si="19"/>
        <v>0</v>
      </c>
      <c r="M87" s="112"/>
      <c r="N87" s="112"/>
      <c r="O87" s="230"/>
      <c r="P87" s="112"/>
      <c r="Q87" s="112"/>
      <c r="R87" s="112"/>
      <c r="S87" s="112"/>
      <c r="T87" s="112"/>
      <c r="U87" s="227">
        <f t="shared" si="20"/>
        <v>0</v>
      </c>
      <c r="V87" s="227">
        <f t="shared" si="22"/>
        <v>0</v>
      </c>
      <c r="W87" s="227">
        <f t="shared" si="22"/>
        <v>0</v>
      </c>
      <c r="X87" s="227">
        <f t="shared" si="21"/>
        <v>0</v>
      </c>
      <c r="Y87" s="227">
        <f t="shared" si="21"/>
        <v>0</v>
      </c>
      <c r="Z87" s="227">
        <f t="shared" si="21"/>
        <v>0</v>
      </c>
      <c r="AA87" s="227">
        <f t="shared" si="21"/>
        <v>0</v>
      </c>
      <c r="AB87" s="227">
        <f t="shared" si="21"/>
        <v>0</v>
      </c>
      <c r="AC87" s="227">
        <f t="shared" si="21"/>
        <v>0</v>
      </c>
    </row>
    <row r="88" spans="1:29" ht="39.6" x14ac:dyDescent="0.25">
      <c r="A88" s="117"/>
      <c r="B88" s="221" t="s">
        <v>446</v>
      </c>
      <c r="C88" s="222">
        <f t="shared" si="18"/>
        <v>1.8999699999999999</v>
      </c>
      <c r="D88" s="179"/>
      <c r="E88" s="179"/>
      <c r="F88" s="242">
        <v>1.8999699999999999</v>
      </c>
      <c r="G88" s="179"/>
      <c r="H88" s="179"/>
      <c r="I88" s="179"/>
      <c r="J88" s="179"/>
      <c r="K88" s="179"/>
      <c r="L88" s="224">
        <f t="shared" si="19"/>
        <v>3.40157</v>
      </c>
      <c r="M88" s="225"/>
      <c r="N88" s="225"/>
      <c r="O88" s="226">
        <f>1.46876+1.93281</f>
        <v>3.40157</v>
      </c>
      <c r="P88" s="225"/>
      <c r="Q88" s="225"/>
      <c r="R88" s="225"/>
      <c r="S88" s="225"/>
      <c r="T88" s="225"/>
      <c r="U88" s="227">
        <f t="shared" si="20"/>
        <v>5.3015400000000001</v>
      </c>
      <c r="V88" s="227">
        <f t="shared" si="22"/>
        <v>0</v>
      </c>
      <c r="W88" s="227">
        <f t="shared" si="22"/>
        <v>0</v>
      </c>
      <c r="X88" s="227">
        <f t="shared" si="21"/>
        <v>5.3015400000000001</v>
      </c>
      <c r="Y88" s="227">
        <f t="shared" si="21"/>
        <v>0</v>
      </c>
      <c r="Z88" s="227">
        <f t="shared" si="21"/>
        <v>0</v>
      </c>
      <c r="AA88" s="227">
        <f t="shared" si="21"/>
        <v>0</v>
      </c>
      <c r="AB88" s="227">
        <f t="shared" si="21"/>
        <v>0</v>
      </c>
      <c r="AC88" s="227">
        <f t="shared" si="21"/>
        <v>0</v>
      </c>
    </row>
    <row r="89" spans="1:29" ht="15" customHeight="1" x14ac:dyDescent="0.25">
      <c r="A89" s="117"/>
      <c r="B89" s="221" t="s">
        <v>140</v>
      </c>
      <c r="C89" s="222">
        <f t="shared" si="18"/>
        <v>2.7</v>
      </c>
      <c r="D89" s="179"/>
      <c r="E89" s="223">
        <v>2.7</v>
      </c>
      <c r="F89" s="179">
        <v>0</v>
      </c>
      <c r="G89" s="179"/>
      <c r="H89" s="179"/>
      <c r="I89" s="179"/>
      <c r="J89" s="179"/>
      <c r="K89" s="62"/>
      <c r="L89" s="224">
        <f t="shared" si="19"/>
        <v>0</v>
      </c>
      <c r="M89" s="225"/>
      <c r="N89" s="226"/>
      <c r="O89" s="225"/>
      <c r="P89" s="225"/>
      <c r="Q89" s="225"/>
      <c r="R89" s="225"/>
      <c r="S89" s="225"/>
      <c r="T89" s="112"/>
      <c r="U89" s="227">
        <f t="shared" si="20"/>
        <v>2.7</v>
      </c>
      <c r="V89" s="227">
        <f t="shared" si="22"/>
        <v>0</v>
      </c>
      <c r="W89" s="227">
        <f t="shared" si="22"/>
        <v>2.7</v>
      </c>
      <c r="X89" s="227">
        <f t="shared" si="21"/>
        <v>0</v>
      </c>
      <c r="Y89" s="227">
        <f t="shared" si="21"/>
        <v>0</v>
      </c>
      <c r="Z89" s="227">
        <f t="shared" si="21"/>
        <v>0</v>
      </c>
      <c r="AA89" s="227">
        <f t="shared" si="21"/>
        <v>0</v>
      </c>
      <c r="AB89" s="227">
        <f t="shared" si="21"/>
        <v>0</v>
      </c>
      <c r="AC89" s="227">
        <f t="shared" si="21"/>
        <v>0</v>
      </c>
    </row>
    <row r="90" spans="1:29" x14ac:dyDescent="0.25">
      <c r="A90" s="117"/>
      <c r="B90" s="221" t="s">
        <v>73</v>
      </c>
      <c r="C90" s="222">
        <f t="shared" si="18"/>
        <v>26.25</v>
      </c>
      <c r="D90" s="179"/>
      <c r="E90" s="223">
        <v>26.25</v>
      </c>
      <c r="F90" s="179">
        <v>0</v>
      </c>
      <c r="G90" s="179"/>
      <c r="H90" s="179"/>
      <c r="I90" s="179"/>
      <c r="J90" s="179"/>
      <c r="K90" s="62"/>
      <c r="L90" s="224">
        <f t="shared" si="19"/>
        <v>-10</v>
      </c>
      <c r="M90" s="225"/>
      <c r="N90" s="226">
        <v>-10</v>
      </c>
      <c r="O90" s="225"/>
      <c r="P90" s="225"/>
      <c r="Q90" s="225"/>
      <c r="R90" s="225"/>
      <c r="S90" s="225"/>
      <c r="T90" s="112"/>
      <c r="U90" s="227">
        <f t="shared" si="20"/>
        <v>16.25</v>
      </c>
      <c r="V90" s="227">
        <f t="shared" si="22"/>
        <v>0</v>
      </c>
      <c r="W90" s="227">
        <f t="shared" si="22"/>
        <v>16.25</v>
      </c>
      <c r="X90" s="227">
        <f t="shared" si="21"/>
        <v>0</v>
      </c>
      <c r="Y90" s="227">
        <f t="shared" si="21"/>
        <v>0</v>
      </c>
      <c r="Z90" s="227">
        <f t="shared" si="21"/>
        <v>0</v>
      </c>
      <c r="AA90" s="227">
        <f t="shared" si="21"/>
        <v>0</v>
      </c>
      <c r="AB90" s="227">
        <f t="shared" si="21"/>
        <v>0</v>
      </c>
      <c r="AC90" s="227">
        <f t="shared" si="21"/>
        <v>0</v>
      </c>
    </row>
    <row r="91" spans="1:29" s="192" customFormat="1" ht="15" customHeight="1" x14ac:dyDescent="0.25">
      <c r="A91" s="244"/>
      <c r="B91" s="245" t="s">
        <v>145</v>
      </c>
      <c r="C91" s="222">
        <f t="shared" si="18"/>
        <v>148.46199999999999</v>
      </c>
      <c r="D91" s="179"/>
      <c r="E91" s="223">
        <v>148.46199999999999</v>
      </c>
      <c r="F91" s="179"/>
      <c r="G91" s="179"/>
      <c r="H91" s="179"/>
      <c r="I91" s="179"/>
      <c r="J91" s="179"/>
      <c r="K91" s="62"/>
      <c r="L91" s="224">
        <f t="shared" si="19"/>
        <v>0</v>
      </c>
      <c r="M91" s="225"/>
      <c r="N91" s="226"/>
      <c r="O91" s="225"/>
      <c r="P91" s="225"/>
      <c r="Q91" s="225"/>
      <c r="R91" s="225"/>
      <c r="S91" s="225"/>
      <c r="T91" s="112"/>
      <c r="U91" s="227">
        <f t="shared" si="20"/>
        <v>148.46199999999999</v>
      </c>
      <c r="V91" s="227">
        <f t="shared" si="22"/>
        <v>0</v>
      </c>
      <c r="W91" s="227">
        <f t="shared" si="22"/>
        <v>148.46199999999999</v>
      </c>
      <c r="X91" s="227">
        <f t="shared" si="21"/>
        <v>0</v>
      </c>
      <c r="Y91" s="227">
        <f t="shared" si="21"/>
        <v>0</v>
      </c>
      <c r="Z91" s="227">
        <f t="shared" si="21"/>
        <v>0</v>
      </c>
      <c r="AA91" s="227">
        <f t="shared" si="21"/>
        <v>0</v>
      </c>
      <c r="AB91" s="227">
        <f t="shared" si="21"/>
        <v>0</v>
      </c>
      <c r="AC91" s="227">
        <f t="shared" si="21"/>
        <v>0</v>
      </c>
    </row>
    <row r="92" spans="1:29" ht="26.4" x14ac:dyDescent="0.25">
      <c r="A92" s="117"/>
      <c r="B92" s="221" t="s">
        <v>316</v>
      </c>
      <c r="C92" s="222">
        <f t="shared" si="18"/>
        <v>372.13600000000002</v>
      </c>
      <c r="D92" s="179"/>
      <c r="E92" s="223">
        <v>372.13600000000002</v>
      </c>
      <c r="F92" s="179">
        <v>0</v>
      </c>
      <c r="G92" s="179"/>
      <c r="H92" s="179"/>
      <c r="I92" s="179"/>
      <c r="J92" s="179"/>
      <c r="K92" s="62"/>
      <c r="L92" s="224">
        <f t="shared" si="19"/>
        <v>16.989999999999998</v>
      </c>
      <c r="M92" s="225"/>
      <c r="N92" s="226">
        <v>16.989999999999998</v>
      </c>
      <c r="O92" s="225"/>
      <c r="P92" s="225"/>
      <c r="Q92" s="225"/>
      <c r="R92" s="225"/>
      <c r="S92" s="225"/>
      <c r="T92" s="112"/>
      <c r="U92" s="227">
        <f t="shared" si="20"/>
        <v>389.12600000000003</v>
      </c>
      <c r="V92" s="227">
        <f t="shared" si="22"/>
        <v>0</v>
      </c>
      <c r="W92" s="227">
        <f t="shared" si="22"/>
        <v>389.12600000000003</v>
      </c>
      <c r="X92" s="227">
        <f t="shared" si="21"/>
        <v>0</v>
      </c>
      <c r="Y92" s="227">
        <f t="shared" si="21"/>
        <v>0</v>
      </c>
      <c r="Z92" s="227">
        <f t="shared" si="21"/>
        <v>0</v>
      </c>
      <c r="AA92" s="227">
        <f t="shared" si="21"/>
        <v>0</v>
      </c>
      <c r="AB92" s="227">
        <f t="shared" si="21"/>
        <v>0</v>
      </c>
      <c r="AC92" s="227">
        <f t="shared" si="21"/>
        <v>0</v>
      </c>
    </row>
    <row r="93" spans="1:29" ht="15" customHeight="1" x14ac:dyDescent="0.25">
      <c r="A93" s="117"/>
      <c r="B93" s="221" t="s">
        <v>185</v>
      </c>
      <c r="C93" s="222">
        <f t="shared" si="18"/>
        <v>725.38</v>
      </c>
      <c r="D93" s="179"/>
      <c r="E93" s="223">
        <v>725.38</v>
      </c>
      <c r="F93" s="179">
        <v>0</v>
      </c>
      <c r="G93" s="179"/>
      <c r="H93" s="179"/>
      <c r="I93" s="179"/>
      <c r="J93" s="179"/>
      <c r="K93" s="62"/>
      <c r="L93" s="224">
        <f t="shared" si="19"/>
        <v>-37.183999999999997</v>
      </c>
      <c r="M93" s="225"/>
      <c r="N93" s="226">
        <v>-37.183999999999997</v>
      </c>
      <c r="O93" s="225"/>
      <c r="P93" s="225"/>
      <c r="Q93" s="225"/>
      <c r="R93" s="225"/>
      <c r="S93" s="225"/>
      <c r="T93" s="112"/>
      <c r="U93" s="227">
        <f t="shared" si="20"/>
        <v>688.19600000000003</v>
      </c>
      <c r="V93" s="227">
        <f t="shared" si="22"/>
        <v>0</v>
      </c>
      <c r="W93" s="227">
        <f t="shared" si="22"/>
        <v>688.19600000000003</v>
      </c>
      <c r="X93" s="227">
        <f t="shared" si="21"/>
        <v>0</v>
      </c>
      <c r="Y93" s="227">
        <f t="shared" si="21"/>
        <v>0</v>
      </c>
      <c r="Z93" s="227">
        <f t="shared" si="21"/>
        <v>0</v>
      </c>
      <c r="AA93" s="227">
        <f t="shared" si="21"/>
        <v>0</v>
      </c>
      <c r="AB93" s="227">
        <f t="shared" si="21"/>
        <v>0</v>
      </c>
      <c r="AC93" s="227">
        <f t="shared" si="21"/>
        <v>0</v>
      </c>
    </row>
    <row r="94" spans="1:29" ht="15" customHeight="1" x14ac:dyDescent="0.25">
      <c r="A94" s="117"/>
      <c r="B94" s="221" t="s">
        <v>421</v>
      </c>
      <c r="C94" s="222">
        <f t="shared" si="18"/>
        <v>2693.3009999999999</v>
      </c>
      <c r="D94" s="179"/>
      <c r="E94" s="223">
        <v>2693.3009999999999</v>
      </c>
      <c r="F94" s="179"/>
      <c r="G94" s="179"/>
      <c r="H94" s="179"/>
      <c r="I94" s="179"/>
      <c r="J94" s="179"/>
      <c r="K94" s="62"/>
      <c r="L94" s="224">
        <f t="shared" si="19"/>
        <v>78.366</v>
      </c>
      <c r="M94" s="225"/>
      <c r="N94" s="226">
        <f>26.405+51.961</f>
        <v>78.366</v>
      </c>
      <c r="O94" s="225"/>
      <c r="P94" s="225"/>
      <c r="Q94" s="225"/>
      <c r="R94" s="225"/>
      <c r="S94" s="225"/>
      <c r="T94" s="112"/>
      <c r="U94" s="227">
        <f t="shared" si="20"/>
        <v>2771.6669999999999</v>
      </c>
      <c r="V94" s="227"/>
      <c r="W94" s="227">
        <f t="shared" si="22"/>
        <v>2771.6669999999999</v>
      </c>
      <c r="X94" s="227"/>
      <c r="Y94" s="227"/>
      <c r="Z94" s="227"/>
      <c r="AA94" s="227"/>
      <c r="AB94" s="227"/>
      <c r="AC94" s="227"/>
    </row>
    <row r="95" spans="1:29" ht="26.4" x14ac:dyDescent="0.25">
      <c r="A95" s="117"/>
      <c r="B95" s="221" t="s">
        <v>422</v>
      </c>
      <c r="C95" s="222">
        <f t="shared" si="18"/>
        <v>16.7</v>
      </c>
      <c r="D95" s="179"/>
      <c r="E95" s="223">
        <v>16.7</v>
      </c>
      <c r="F95" s="179"/>
      <c r="G95" s="179"/>
      <c r="H95" s="179"/>
      <c r="I95" s="179"/>
      <c r="J95" s="179"/>
      <c r="K95" s="62"/>
      <c r="L95" s="224">
        <f t="shared" si="19"/>
        <v>0</v>
      </c>
      <c r="M95" s="225"/>
      <c r="N95" s="226"/>
      <c r="O95" s="225"/>
      <c r="P95" s="225"/>
      <c r="Q95" s="225"/>
      <c r="R95" s="225"/>
      <c r="S95" s="225"/>
      <c r="T95" s="112"/>
      <c r="U95" s="227">
        <f t="shared" si="20"/>
        <v>16.7</v>
      </c>
      <c r="V95" s="227">
        <f t="shared" si="22"/>
        <v>0</v>
      </c>
      <c r="W95" s="227">
        <f t="shared" si="22"/>
        <v>16.7</v>
      </c>
      <c r="X95" s="227">
        <f t="shared" si="21"/>
        <v>0</v>
      </c>
      <c r="Y95" s="227">
        <f t="shared" si="21"/>
        <v>0</v>
      </c>
      <c r="Z95" s="227">
        <f t="shared" si="21"/>
        <v>0</v>
      </c>
      <c r="AA95" s="227">
        <f t="shared" si="21"/>
        <v>0</v>
      </c>
      <c r="AB95" s="227">
        <f t="shared" si="21"/>
        <v>0</v>
      </c>
      <c r="AC95" s="227">
        <f t="shared" si="21"/>
        <v>0</v>
      </c>
    </row>
    <row r="96" spans="1:29" ht="14.25" customHeight="1" x14ac:dyDescent="0.25">
      <c r="A96" s="117"/>
      <c r="B96" s="238" t="s">
        <v>423</v>
      </c>
      <c r="C96" s="222">
        <f t="shared" si="18"/>
        <v>46.777999999999999</v>
      </c>
      <c r="D96" s="179"/>
      <c r="E96" s="223">
        <v>46.777999999999999</v>
      </c>
      <c r="F96" s="179">
        <v>0</v>
      </c>
      <c r="G96" s="179"/>
      <c r="H96" s="179"/>
      <c r="I96" s="179"/>
      <c r="J96" s="179"/>
      <c r="K96" s="62"/>
      <c r="L96" s="224">
        <f t="shared" si="19"/>
        <v>0</v>
      </c>
      <c r="M96" s="225"/>
      <c r="N96" s="226"/>
      <c r="O96" s="225"/>
      <c r="P96" s="225"/>
      <c r="Q96" s="225"/>
      <c r="R96" s="225"/>
      <c r="S96" s="225"/>
      <c r="T96" s="112"/>
      <c r="U96" s="227">
        <f t="shared" si="20"/>
        <v>46.777999999999999</v>
      </c>
      <c r="V96" s="227">
        <f t="shared" si="22"/>
        <v>0</v>
      </c>
      <c r="W96" s="227">
        <f t="shared" si="22"/>
        <v>46.777999999999999</v>
      </c>
      <c r="X96" s="227">
        <f t="shared" si="21"/>
        <v>0</v>
      </c>
      <c r="Y96" s="227">
        <f t="shared" si="21"/>
        <v>0</v>
      </c>
      <c r="Z96" s="227">
        <f t="shared" si="21"/>
        <v>0</v>
      </c>
      <c r="AA96" s="227">
        <f t="shared" si="21"/>
        <v>0</v>
      </c>
      <c r="AB96" s="227">
        <f t="shared" si="21"/>
        <v>0</v>
      </c>
      <c r="AC96" s="227">
        <f t="shared" si="21"/>
        <v>0</v>
      </c>
    </row>
    <row r="97" spans="1:29" ht="15" customHeight="1" x14ac:dyDescent="0.25">
      <c r="A97" s="246" t="s">
        <v>6</v>
      </c>
      <c r="B97" s="212" t="s">
        <v>218</v>
      </c>
      <c r="C97" s="213">
        <f t="shared" si="18"/>
        <v>364.42012999999997</v>
      </c>
      <c r="D97" s="214">
        <f t="shared" ref="D97:K97" si="23">D98+D100</f>
        <v>346.4</v>
      </c>
      <c r="E97" s="214">
        <f t="shared" si="23"/>
        <v>11.9</v>
      </c>
      <c r="F97" s="214">
        <f t="shared" si="23"/>
        <v>0</v>
      </c>
      <c r="G97" s="214">
        <f t="shared" si="23"/>
        <v>0</v>
      </c>
      <c r="H97" s="214">
        <f t="shared" si="23"/>
        <v>0</v>
      </c>
      <c r="I97" s="214">
        <f t="shared" si="23"/>
        <v>5.0999999999999996</v>
      </c>
      <c r="J97" s="214">
        <f t="shared" si="23"/>
        <v>0</v>
      </c>
      <c r="K97" s="158">
        <f t="shared" si="23"/>
        <v>1.02013</v>
      </c>
      <c r="L97" s="110">
        <f t="shared" si="19"/>
        <v>0</v>
      </c>
      <c r="M97" s="216">
        <f t="shared" ref="M97:AC97" si="24">M98+M100</f>
        <v>0</v>
      </c>
      <c r="N97" s="216">
        <f t="shared" si="24"/>
        <v>0</v>
      </c>
      <c r="O97" s="216">
        <f t="shared" si="24"/>
        <v>0</v>
      </c>
      <c r="P97" s="216">
        <f t="shared" si="24"/>
        <v>0</v>
      </c>
      <c r="Q97" s="216">
        <f t="shared" si="24"/>
        <v>0</v>
      </c>
      <c r="R97" s="216">
        <f t="shared" si="24"/>
        <v>0</v>
      </c>
      <c r="S97" s="216">
        <f t="shared" si="24"/>
        <v>0</v>
      </c>
      <c r="T97" s="216">
        <f t="shared" si="24"/>
        <v>0</v>
      </c>
      <c r="U97" s="217">
        <f t="shared" si="20"/>
        <v>364.42012999999997</v>
      </c>
      <c r="V97" s="217">
        <f t="shared" si="24"/>
        <v>346.4</v>
      </c>
      <c r="W97" s="217">
        <f t="shared" si="24"/>
        <v>11.9</v>
      </c>
      <c r="X97" s="217">
        <f t="shared" si="24"/>
        <v>0</v>
      </c>
      <c r="Y97" s="217">
        <f t="shared" si="24"/>
        <v>0</v>
      </c>
      <c r="Z97" s="217">
        <f t="shared" si="24"/>
        <v>0</v>
      </c>
      <c r="AA97" s="217">
        <f t="shared" si="24"/>
        <v>5.0999999999999996</v>
      </c>
      <c r="AB97" s="217">
        <f t="shared" si="24"/>
        <v>0</v>
      </c>
      <c r="AC97" s="217">
        <f t="shared" si="24"/>
        <v>1.02013</v>
      </c>
    </row>
    <row r="98" spans="1:29" ht="15" customHeight="1" x14ac:dyDescent="0.25">
      <c r="A98" s="117"/>
      <c r="B98" s="218" t="s">
        <v>390</v>
      </c>
      <c r="C98" s="219">
        <f t="shared" si="18"/>
        <v>260.59999999999997</v>
      </c>
      <c r="D98" s="159">
        <v>247.7</v>
      </c>
      <c r="E98" s="118">
        <f>E99</f>
        <v>11.9</v>
      </c>
      <c r="F98" s="118"/>
      <c r="G98" s="118"/>
      <c r="H98" s="118"/>
      <c r="I98" s="159">
        <v>1</v>
      </c>
      <c r="J98" s="118"/>
      <c r="K98" s="61">
        <f>'[1]4 priedas_ nepanaudotos lėšos'!C23</f>
        <v>0</v>
      </c>
      <c r="L98" s="215">
        <f t="shared" si="19"/>
        <v>0</v>
      </c>
      <c r="M98" s="109"/>
      <c r="N98" s="119">
        <f>N99</f>
        <v>0</v>
      </c>
      <c r="O98" s="119"/>
      <c r="P98" s="119"/>
      <c r="Q98" s="119"/>
      <c r="R98" s="109"/>
      <c r="S98" s="119"/>
      <c r="T98" s="111">
        <f>'[1]4 priedas_ nepanaudotos lėšos'!I47</f>
        <v>0</v>
      </c>
      <c r="U98" s="220">
        <f t="shared" si="20"/>
        <v>260.59999999999997</v>
      </c>
      <c r="V98" s="220">
        <f t="shared" si="22"/>
        <v>247.7</v>
      </c>
      <c r="W98" s="220">
        <f t="shared" si="22"/>
        <v>11.9</v>
      </c>
      <c r="X98" s="220"/>
      <c r="Y98" s="220">
        <f t="shared" si="21"/>
        <v>0</v>
      </c>
      <c r="Z98" s="220">
        <f t="shared" si="21"/>
        <v>0</v>
      </c>
      <c r="AA98" s="220">
        <f t="shared" si="21"/>
        <v>1</v>
      </c>
      <c r="AB98" s="220">
        <f t="shared" si="21"/>
        <v>0</v>
      </c>
      <c r="AC98" s="220">
        <f t="shared" si="21"/>
        <v>0</v>
      </c>
    </row>
    <row r="99" spans="1:29" s="192" customFormat="1" ht="15" customHeight="1" x14ac:dyDescent="0.25">
      <c r="A99" s="247"/>
      <c r="B99" s="221" t="s">
        <v>180</v>
      </c>
      <c r="C99" s="222">
        <f t="shared" si="18"/>
        <v>11.9</v>
      </c>
      <c r="D99" s="179"/>
      <c r="E99" s="223">
        <v>11.9</v>
      </c>
      <c r="F99" s="179"/>
      <c r="G99" s="179"/>
      <c r="H99" s="179"/>
      <c r="I99" s="179"/>
      <c r="J99" s="179"/>
      <c r="K99" s="62"/>
      <c r="L99" s="224">
        <f t="shared" si="19"/>
        <v>0</v>
      </c>
      <c r="M99" s="225"/>
      <c r="N99" s="226"/>
      <c r="O99" s="225"/>
      <c r="P99" s="225"/>
      <c r="Q99" s="225"/>
      <c r="R99" s="225"/>
      <c r="S99" s="225"/>
      <c r="T99" s="112"/>
      <c r="U99" s="227">
        <f t="shared" si="20"/>
        <v>11.9</v>
      </c>
      <c r="V99" s="227">
        <f t="shared" si="22"/>
        <v>0</v>
      </c>
      <c r="W99" s="227">
        <f t="shared" si="22"/>
        <v>11.9</v>
      </c>
      <c r="X99" s="227"/>
      <c r="Y99" s="227">
        <f t="shared" si="21"/>
        <v>0</v>
      </c>
      <c r="Z99" s="227">
        <f t="shared" si="21"/>
        <v>0</v>
      </c>
      <c r="AA99" s="227">
        <f t="shared" si="21"/>
        <v>0</v>
      </c>
      <c r="AB99" s="227">
        <f t="shared" si="21"/>
        <v>0</v>
      </c>
      <c r="AC99" s="227">
        <f t="shared" si="21"/>
        <v>0</v>
      </c>
    </row>
    <row r="100" spans="1:29" ht="15" customHeight="1" x14ac:dyDescent="0.25">
      <c r="A100" s="161"/>
      <c r="B100" s="182" t="s">
        <v>385</v>
      </c>
      <c r="C100" s="118">
        <f t="shared" si="18"/>
        <v>103.82012999999999</v>
      </c>
      <c r="D100" s="159">
        <v>98.7</v>
      </c>
      <c r="E100" s="118"/>
      <c r="F100" s="118"/>
      <c r="G100" s="118"/>
      <c r="H100" s="118"/>
      <c r="I100" s="159">
        <v>4.0999999999999996</v>
      </c>
      <c r="J100" s="118"/>
      <c r="K100" s="61">
        <f>'[1]4 priedas_ nepanaudotos lėšos'!C24</f>
        <v>1.02013</v>
      </c>
      <c r="L100" s="119">
        <f t="shared" si="19"/>
        <v>0</v>
      </c>
      <c r="M100" s="109"/>
      <c r="N100" s="119"/>
      <c r="O100" s="119"/>
      <c r="P100" s="119"/>
      <c r="Q100" s="119"/>
      <c r="R100" s="109"/>
      <c r="S100" s="119"/>
      <c r="T100" s="111">
        <f>'[1]4 priedas_ nepanaudotos lėšos'!I24</f>
        <v>0</v>
      </c>
      <c r="U100" s="160">
        <f t="shared" si="20"/>
        <v>103.82012999999999</v>
      </c>
      <c r="V100" s="160">
        <f t="shared" si="22"/>
        <v>98.7</v>
      </c>
      <c r="W100" s="160">
        <f t="shared" si="22"/>
        <v>0</v>
      </c>
      <c r="X100" s="160"/>
      <c r="Y100" s="160">
        <f t="shared" si="21"/>
        <v>0</v>
      </c>
      <c r="Z100" s="160">
        <f t="shared" si="21"/>
        <v>0</v>
      </c>
      <c r="AA100" s="160">
        <f t="shared" si="21"/>
        <v>4.0999999999999996</v>
      </c>
      <c r="AB100" s="160">
        <f t="shared" si="21"/>
        <v>0</v>
      </c>
      <c r="AC100" s="160">
        <f t="shared" si="21"/>
        <v>1.02013</v>
      </c>
    </row>
    <row r="101" spans="1:29" ht="15" customHeight="1" x14ac:dyDescent="0.25">
      <c r="A101" s="211" t="s">
        <v>7</v>
      </c>
      <c r="B101" s="212" t="s">
        <v>219</v>
      </c>
      <c r="C101" s="213">
        <f t="shared" si="18"/>
        <v>329.58427999999998</v>
      </c>
      <c r="D101" s="214">
        <f t="shared" ref="D101:K101" si="25">D102+D104</f>
        <v>266.10000000000002</v>
      </c>
      <c r="E101" s="214">
        <f t="shared" si="25"/>
        <v>13.4</v>
      </c>
      <c r="F101" s="214">
        <f t="shared" si="25"/>
        <v>0</v>
      </c>
      <c r="G101" s="214">
        <f t="shared" si="25"/>
        <v>0</v>
      </c>
      <c r="H101" s="214">
        <f t="shared" si="25"/>
        <v>0</v>
      </c>
      <c r="I101" s="214">
        <f t="shared" si="25"/>
        <v>31.700000000000003</v>
      </c>
      <c r="J101" s="214">
        <f t="shared" si="25"/>
        <v>0</v>
      </c>
      <c r="K101" s="158">
        <f t="shared" si="25"/>
        <v>18.38428</v>
      </c>
      <c r="L101" s="110">
        <f t="shared" si="19"/>
        <v>0</v>
      </c>
      <c r="M101" s="216">
        <f t="shared" ref="M101:AC101" si="26">M102+M104</f>
        <v>0</v>
      </c>
      <c r="N101" s="216">
        <f t="shared" si="26"/>
        <v>0</v>
      </c>
      <c r="O101" s="216">
        <f t="shared" si="26"/>
        <v>0</v>
      </c>
      <c r="P101" s="216">
        <f t="shared" si="26"/>
        <v>0</v>
      </c>
      <c r="Q101" s="216">
        <f t="shared" si="26"/>
        <v>0</v>
      </c>
      <c r="R101" s="216">
        <f t="shared" si="26"/>
        <v>0</v>
      </c>
      <c r="S101" s="216">
        <f t="shared" si="26"/>
        <v>0</v>
      </c>
      <c r="T101" s="216">
        <f t="shared" si="26"/>
        <v>0</v>
      </c>
      <c r="U101" s="217">
        <f t="shared" si="20"/>
        <v>329.58427999999998</v>
      </c>
      <c r="V101" s="217">
        <f t="shared" si="26"/>
        <v>266.10000000000002</v>
      </c>
      <c r="W101" s="217">
        <f t="shared" si="26"/>
        <v>13.4</v>
      </c>
      <c r="X101" s="217">
        <f t="shared" si="26"/>
        <v>0</v>
      </c>
      <c r="Y101" s="217">
        <f t="shared" si="26"/>
        <v>0</v>
      </c>
      <c r="Z101" s="217">
        <f t="shared" si="26"/>
        <v>0</v>
      </c>
      <c r="AA101" s="217">
        <f t="shared" si="26"/>
        <v>31.700000000000003</v>
      </c>
      <c r="AB101" s="217">
        <f t="shared" si="26"/>
        <v>0</v>
      </c>
      <c r="AC101" s="217">
        <f t="shared" si="26"/>
        <v>18.38428</v>
      </c>
    </row>
    <row r="102" spans="1:29" ht="15" customHeight="1" x14ac:dyDescent="0.25">
      <c r="A102" s="161"/>
      <c r="B102" s="218" t="s">
        <v>390</v>
      </c>
      <c r="C102" s="219">
        <f t="shared" si="18"/>
        <v>203.8</v>
      </c>
      <c r="D102" s="159">
        <v>182.3</v>
      </c>
      <c r="E102" s="118">
        <f>E103</f>
        <v>13.4</v>
      </c>
      <c r="F102" s="118"/>
      <c r="G102" s="118"/>
      <c r="H102" s="118"/>
      <c r="I102" s="159">
        <v>0.1</v>
      </c>
      <c r="J102" s="118"/>
      <c r="K102" s="61">
        <f>'[1]4 priedas_ nepanaudotos lėšos'!C26</f>
        <v>8</v>
      </c>
      <c r="L102" s="215">
        <f t="shared" si="19"/>
        <v>0</v>
      </c>
      <c r="M102" s="109"/>
      <c r="N102" s="119">
        <f>N103</f>
        <v>0</v>
      </c>
      <c r="O102" s="119"/>
      <c r="P102" s="119"/>
      <c r="Q102" s="119"/>
      <c r="R102" s="109"/>
      <c r="S102" s="119"/>
      <c r="T102" s="111">
        <f>'[1]4 priedas_ nepanaudotos lėšos'!I55</f>
        <v>0</v>
      </c>
      <c r="U102" s="220">
        <f t="shared" si="20"/>
        <v>203.8</v>
      </c>
      <c r="V102" s="220">
        <f t="shared" si="22"/>
        <v>182.3</v>
      </c>
      <c r="W102" s="220">
        <f t="shared" si="22"/>
        <v>13.4</v>
      </c>
      <c r="X102" s="220">
        <f t="shared" si="21"/>
        <v>0</v>
      </c>
      <c r="Y102" s="220">
        <f t="shared" si="21"/>
        <v>0</v>
      </c>
      <c r="Z102" s="220">
        <f t="shared" si="21"/>
        <v>0</v>
      </c>
      <c r="AA102" s="220">
        <f t="shared" si="21"/>
        <v>0.1</v>
      </c>
      <c r="AB102" s="220">
        <f t="shared" si="21"/>
        <v>0</v>
      </c>
      <c r="AC102" s="220">
        <f t="shared" si="21"/>
        <v>8</v>
      </c>
    </row>
    <row r="103" spans="1:29" ht="15" customHeight="1" x14ac:dyDescent="0.25">
      <c r="A103" s="161"/>
      <c r="B103" s="221" t="s">
        <v>180</v>
      </c>
      <c r="C103" s="222">
        <f t="shared" si="18"/>
        <v>13.4</v>
      </c>
      <c r="D103" s="179"/>
      <c r="E103" s="223">
        <v>13.4</v>
      </c>
      <c r="F103" s="179"/>
      <c r="G103" s="179"/>
      <c r="H103" s="179"/>
      <c r="I103" s="179"/>
      <c r="J103" s="179"/>
      <c r="K103" s="62"/>
      <c r="L103" s="224">
        <f t="shared" si="19"/>
        <v>0</v>
      </c>
      <c r="M103" s="225"/>
      <c r="N103" s="226"/>
      <c r="O103" s="225"/>
      <c r="P103" s="225"/>
      <c r="Q103" s="225"/>
      <c r="R103" s="225"/>
      <c r="S103" s="225"/>
      <c r="T103" s="112"/>
      <c r="U103" s="227">
        <f t="shared" si="20"/>
        <v>13.4</v>
      </c>
      <c r="V103" s="227">
        <f t="shared" si="22"/>
        <v>0</v>
      </c>
      <c r="W103" s="227">
        <f t="shared" si="22"/>
        <v>13.4</v>
      </c>
      <c r="X103" s="227">
        <f t="shared" si="21"/>
        <v>0</v>
      </c>
      <c r="Y103" s="227">
        <f t="shared" si="21"/>
        <v>0</v>
      </c>
      <c r="Z103" s="227">
        <f t="shared" si="21"/>
        <v>0</v>
      </c>
      <c r="AA103" s="227">
        <f t="shared" si="21"/>
        <v>0</v>
      </c>
      <c r="AB103" s="227">
        <f t="shared" si="21"/>
        <v>0</v>
      </c>
      <c r="AC103" s="227">
        <f t="shared" si="21"/>
        <v>0</v>
      </c>
    </row>
    <row r="104" spans="1:29" ht="15" customHeight="1" x14ac:dyDescent="0.25">
      <c r="A104" s="161"/>
      <c r="B104" s="182" t="s">
        <v>385</v>
      </c>
      <c r="C104" s="118">
        <f t="shared" si="18"/>
        <v>125.78428000000001</v>
      </c>
      <c r="D104" s="159">
        <v>83.8</v>
      </c>
      <c r="E104" s="118"/>
      <c r="F104" s="118"/>
      <c r="G104" s="118"/>
      <c r="H104" s="118"/>
      <c r="I104" s="159">
        <v>31.6</v>
      </c>
      <c r="J104" s="118"/>
      <c r="K104" s="61">
        <f>'[1]4 priedas_ nepanaudotos lėšos'!C27</f>
        <v>10.38428</v>
      </c>
      <c r="L104" s="119">
        <f t="shared" si="19"/>
        <v>0</v>
      </c>
      <c r="M104" s="109"/>
      <c r="N104" s="119"/>
      <c r="O104" s="119"/>
      <c r="P104" s="119"/>
      <c r="Q104" s="119"/>
      <c r="R104" s="109"/>
      <c r="S104" s="119"/>
      <c r="T104" s="111">
        <f>'[1]4 priedas_ nepanaudotos lėšos'!I58</f>
        <v>0</v>
      </c>
      <c r="U104" s="160">
        <f t="shared" si="20"/>
        <v>125.78428000000001</v>
      </c>
      <c r="V104" s="160">
        <f t="shared" si="22"/>
        <v>83.8</v>
      </c>
      <c r="W104" s="160">
        <f t="shared" si="22"/>
        <v>0</v>
      </c>
      <c r="X104" s="160">
        <f t="shared" si="21"/>
        <v>0</v>
      </c>
      <c r="Y104" s="160">
        <f t="shared" si="21"/>
        <v>0</v>
      </c>
      <c r="Z104" s="160">
        <f t="shared" si="21"/>
        <v>0</v>
      </c>
      <c r="AA104" s="160">
        <f t="shared" si="21"/>
        <v>31.6</v>
      </c>
      <c r="AB104" s="160">
        <f t="shared" si="21"/>
        <v>0</v>
      </c>
      <c r="AC104" s="160">
        <f t="shared" si="21"/>
        <v>10.38428</v>
      </c>
    </row>
    <row r="105" spans="1:29" ht="15" customHeight="1" x14ac:dyDescent="0.25">
      <c r="A105" s="211" t="s">
        <v>8</v>
      </c>
      <c r="B105" s="212" t="s">
        <v>220</v>
      </c>
      <c r="C105" s="213">
        <f t="shared" si="18"/>
        <v>441.75388000000004</v>
      </c>
      <c r="D105" s="214">
        <f t="shared" ref="D105:K105" si="27">D106+D108</f>
        <v>397.3</v>
      </c>
      <c r="E105" s="214">
        <f t="shared" si="27"/>
        <v>13.6</v>
      </c>
      <c r="F105" s="214">
        <f t="shared" si="27"/>
        <v>0</v>
      </c>
      <c r="G105" s="214">
        <f t="shared" si="27"/>
        <v>0</v>
      </c>
      <c r="H105" s="214">
        <f t="shared" si="27"/>
        <v>0</v>
      </c>
      <c r="I105" s="214">
        <f t="shared" si="27"/>
        <v>19.3</v>
      </c>
      <c r="J105" s="214">
        <f t="shared" si="27"/>
        <v>0</v>
      </c>
      <c r="K105" s="158">
        <f t="shared" si="27"/>
        <v>11.553879999999999</v>
      </c>
      <c r="L105" s="110">
        <f t="shared" si="19"/>
        <v>0</v>
      </c>
      <c r="M105" s="216">
        <f t="shared" ref="M105:AC105" si="28">M106+M108</f>
        <v>0</v>
      </c>
      <c r="N105" s="216">
        <f t="shared" si="28"/>
        <v>0</v>
      </c>
      <c r="O105" s="216">
        <f t="shared" si="28"/>
        <v>0</v>
      </c>
      <c r="P105" s="216">
        <f t="shared" si="28"/>
        <v>0</v>
      </c>
      <c r="Q105" s="216">
        <f t="shared" si="28"/>
        <v>0</v>
      </c>
      <c r="R105" s="216">
        <f t="shared" si="28"/>
        <v>0</v>
      </c>
      <c r="S105" s="216">
        <f t="shared" si="28"/>
        <v>0</v>
      </c>
      <c r="T105" s="216">
        <f t="shared" si="28"/>
        <v>0</v>
      </c>
      <c r="U105" s="217">
        <f t="shared" si="20"/>
        <v>441.75388000000004</v>
      </c>
      <c r="V105" s="217">
        <f t="shared" si="28"/>
        <v>397.3</v>
      </c>
      <c r="W105" s="217">
        <f t="shared" si="28"/>
        <v>13.6</v>
      </c>
      <c r="X105" s="217">
        <f t="shared" si="28"/>
        <v>0</v>
      </c>
      <c r="Y105" s="217">
        <f t="shared" si="28"/>
        <v>0</v>
      </c>
      <c r="Z105" s="217">
        <f t="shared" si="28"/>
        <v>0</v>
      </c>
      <c r="AA105" s="217">
        <f t="shared" si="28"/>
        <v>19.3</v>
      </c>
      <c r="AB105" s="217">
        <f t="shared" si="28"/>
        <v>0</v>
      </c>
      <c r="AC105" s="217">
        <f t="shared" si="28"/>
        <v>11.553879999999999</v>
      </c>
    </row>
    <row r="106" spans="1:29" ht="15" customHeight="1" x14ac:dyDescent="0.25">
      <c r="A106" s="161"/>
      <c r="B106" s="218" t="s">
        <v>390</v>
      </c>
      <c r="C106" s="219">
        <f t="shared" si="18"/>
        <v>315.90000000000003</v>
      </c>
      <c r="D106" s="159">
        <v>300.60000000000002</v>
      </c>
      <c r="E106" s="118">
        <f>E107</f>
        <v>13.6</v>
      </c>
      <c r="F106" s="118"/>
      <c r="G106" s="118"/>
      <c r="H106" s="118"/>
      <c r="I106" s="159">
        <v>1.7</v>
      </c>
      <c r="J106" s="118"/>
      <c r="K106" s="61">
        <f>'[1]4 priedas_ nepanaudotos lėšos'!C29</f>
        <v>0</v>
      </c>
      <c r="L106" s="215">
        <f t="shared" si="19"/>
        <v>0</v>
      </c>
      <c r="M106" s="109"/>
      <c r="N106" s="119">
        <f>N107</f>
        <v>0</v>
      </c>
      <c r="O106" s="119"/>
      <c r="P106" s="119"/>
      <c r="Q106" s="119"/>
      <c r="R106" s="109"/>
      <c r="S106" s="119"/>
      <c r="T106" s="111">
        <f>'[1]4 priedas_ nepanaudotos lėšos'!I62</f>
        <v>0</v>
      </c>
      <c r="U106" s="220">
        <f t="shared" si="20"/>
        <v>315.90000000000003</v>
      </c>
      <c r="V106" s="220">
        <f t="shared" ref="V106:AC140" si="29">D106+M106</f>
        <v>300.60000000000002</v>
      </c>
      <c r="W106" s="220">
        <f t="shared" si="29"/>
        <v>13.6</v>
      </c>
      <c r="X106" s="220">
        <f t="shared" si="29"/>
        <v>0</v>
      </c>
      <c r="Y106" s="220">
        <f t="shared" si="29"/>
        <v>0</v>
      </c>
      <c r="Z106" s="220">
        <f t="shared" si="29"/>
        <v>0</v>
      </c>
      <c r="AA106" s="220">
        <f t="shared" si="29"/>
        <v>1.7</v>
      </c>
      <c r="AB106" s="220">
        <f t="shared" si="29"/>
        <v>0</v>
      </c>
      <c r="AC106" s="220">
        <f t="shared" si="29"/>
        <v>0</v>
      </c>
    </row>
    <row r="107" spans="1:29" ht="15" customHeight="1" x14ac:dyDescent="0.25">
      <c r="A107" s="161"/>
      <c r="B107" s="221" t="s">
        <v>180</v>
      </c>
      <c r="C107" s="222">
        <f t="shared" si="18"/>
        <v>13.6</v>
      </c>
      <c r="D107" s="179"/>
      <c r="E107" s="223">
        <v>13.6</v>
      </c>
      <c r="F107" s="179"/>
      <c r="G107" s="179"/>
      <c r="H107" s="179"/>
      <c r="I107" s="179"/>
      <c r="J107" s="179"/>
      <c r="K107" s="62"/>
      <c r="L107" s="224">
        <f t="shared" si="19"/>
        <v>0</v>
      </c>
      <c r="M107" s="225"/>
      <c r="N107" s="226"/>
      <c r="O107" s="225"/>
      <c r="P107" s="225"/>
      <c r="Q107" s="225"/>
      <c r="R107" s="225"/>
      <c r="S107" s="225"/>
      <c r="T107" s="112"/>
      <c r="U107" s="227">
        <f t="shared" si="20"/>
        <v>13.6</v>
      </c>
      <c r="V107" s="227">
        <f t="shared" si="29"/>
        <v>0</v>
      </c>
      <c r="W107" s="227">
        <f t="shared" si="29"/>
        <v>13.6</v>
      </c>
      <c r="X107" s="227">
        <f t="shared" si="29"/>
        <v>0</v>
      </c>
      <c r="Y107" s="227">
        <f t="shared" si="29"/>
        <v>0</v>
      </c>
      <c r="Z107" s="227">
        <f t="shared" si="29"/>
        <v>0</v>
      </c>
      <c r="AA107" s="227">
        <f t="shared" si="29"/>
        <v>0</v>
      </c>
      <c r="AB107" s="227">
        <f t="shared" si="29"/>
        <v>0</v>
      </c>
      <c r="AC107" s="227">
        <f t="shared" si="29"/>
        <v>0</v>
      </c>
    </row>
    <row r="108" spans="1:29" ht="15" customHeight="1" x14ac:dyDescent="0.25">
      <c r="A108" s="161"/>
      <c r="B108" s="248" t="s">
        <v>385</v>
      </c>
      <c r="C108" s="118">
        <f t="shared" si="18"/>
        <v>125.85388</v>
      </c>
      <c r="D108" s="159">
        <v>96.7</v>
      </c>
      <c r="E108" s="118"/>
      <c r="F108" s="118"/>
      <c r="G108" s="118"/>
      <c r="H108" s="118"/>
      <c r="I108" s="159">
        <v>17.600000000000001</v>
      </c>
      <c r="J108" s="118"/>
      <c r="K108" s="61">
        <f>'[1]4 priedas_ nepanaudotos lėšos'!C30</f>
        <v>11.553879999999999</v>
      </c>
      <c r="L108" s="119">
        <f t="shared" si="19"/>
        <v>0</v>
      </c>
      <c r="M108" s="109"/>
      <c r="N108" s="119"/>
      <c r="O108" s="119"/>
      <c r="P108" s="119"/>
      <c r="Q108" s="119"/>
      <c r="R108" s="109"/>
      <c r="S108" s="119"/>
      <c r="T108" s="111">
        <f>'[1]4 priedas_ nepanaudotos lėšos'!I65</f>
        <v>0</v>
      </c>
      <c r="U108" s="160">
        <f t="shared" si="20"/>
        <v>125.85388</v>
      </c>
      <c r="V108" s="160">
        <f t="shared" si="29"/>
        <v>96.7</v>
      </c>
      <c r="W108" s="160">
        <f t="shared" si="29"/>
        <v>0</v>
      </c>
      <c r="X108" s="160">
        <f t="shared" si="29"/>
        <v>0</v>
      </c>
      <c r="Y108" s="160">
        <f t="shared" si="29"/>
        <v>0</v>
      </c>
      <c r="Z108" s="160">
        <f t="shared" si="29"/>
        <v>0</v>
      </c>
      <c r="AA108" s="160">
        <f t="shared" si="29"/>
        <v>17.600000000000001</v>
      </c>
      <c r="AB108" s="160">
        <f t="shared" si="29"/>
        <v>0</v>
      </c>
      <c r="AC108" s="160">
        <f t="shared" si="29"/>
        <v>11.553879999999999</v>
      </c>
    </row>
    <row r="109" spans="1:29" ht="15" customHeight="1" x14ac:dyDescent="0.25">
      <c r="A109" s="211" t="s">
        <v>9</v>
      </c>
      <c r="B109" s="212" t="s">
        <v>221</v>
      </c>
      <c r="C109" s="213">
        <f t="shared" si="18"/>
        <v>371.13432999999998</v>
      </c>
      <c r="D109" s="214">
        <f>D110+D112</f>
        <v>355.5</v>
      </c>
      <c r="E109" s="214">
        <f t="shared" ref="E109:K109" si="30">E110+E112</f>
        <v>11</v>
      </c>
      <c r="F109" s="214">
        <f t="shared" si="30"/>
        <v>0</v>
      </c>
      <c r="G109" s="214">
        <f t="shared" si="30"/>
        <v>0</v>
      </c>
      <c r="H109" s="214">
        <f t="shared" si="30"/>
        <v>0</v>
      </c>
      <c r="I109" s="214">
        <f t="shared" si="30"/>
        <v>3</v>
      </c>
      <c r="J109" s="214">
        <f t="shared" si="30"/>
        <v>0</v>
      </c>
      <c r="K109" s="158">
        <f t="shared" si="30"/>
        <v>1.6343300000000001</v>
      </c>
      <c r="L109" s="110">
        <f t="shared" si="19"/>
        <v>0</v>
      </c>
      <c r="M109" s="216">
        <f>M110+M112</f>
        <v>0</v>
      </c>
      <c r="N109" s="216">
        <f t="shared" ref="N109:T109" si="31">N110+N112</f>
        <v>0</v>
      </c>
      <c r="O109" s="216">
        <f t="shared" si="31"/>
        <v>0</v>
      </c>
      <c r="P109" s="216">
        <f t="shared" si="31"/>
        <v>0</v>
      </c>
      <c r="Q109" s="216">
        <f t="shared" si="31"/>
        <v>0</v>
      </c>
      <c r="R109" s="216">
        <f t="shared" si="31"/>
        <v>0</v>
      </c>
      <c r="S109" s="216">
        <f t="shared" si="31"/>
        <v>0</v>
      </c>
      <c r="T109" s="216">
        <f t="shared" si="31"/>
        <v>0</v>
      </c>
      <c r="U109" s="217">
        <f t="shared" si="20"/>
        <v>371.13432999999998</v>
      </c>
      <c r="V109" s="217">
        <f>V110+V112</f>
        <v>355.5</v>
      </c>
      <c r="W109" s="217">
        <f t="shared" ref="W109:AC109" si="32">W110+W112</f>
        <v>11</v>
      </c>
      <c r="X109" s="217">
        <f t="shared" si="32"/>
        <v>0</v>
      </c>
      <c r="Y109" s="217">
        <f t="shared" si="32"/>
        <v>0</v>
      </c>
      <c r="Z109" s="217">
        <f t="shared" si="32"/>
        <v>0</v>
      </c>
      <c r="AA109" s="217">
        <f t="shared" si="32"/>
        <v>3</v>
      </c>
      <c r="AB109" s="217">
        <f t="shared" si="32"/>
        <v>0</v>
      </c>
      <c r="AC109" s="217">
        <f t="shared" si="32"/>
        <v>1.6343300000000001</v>
      </c>
    </row>
    <row r="110" spans="1:29" ht="15" customHeight="1" x14ac:dyDescent="0.25">
      <c r="A110" s="161"/>
      <c r="B110" s="218" t="s">
        <v>390</v>
      </c>
      <c r="C110" s="219">
        <f t="shared" si="18"/>
        <v>256.2</v>
      </c>
      <c r="D110" s="159">
        <v>243.3</v>
      </c>
      <c r="E110" s="118">
        <f>E111</f>
        <v>11</v>
      </c>
      <c r="F110" s="118"/>
      <c r="G110" s="118"/>
      <c r="H110" s="118"/>
      <c r="I110" s="159">
        <v>1.9</v>
      </c>
      <c r="J110" s="118"/>
      <c r="K110" s="61">
        <f>'[1]4 priedas_ nepanaudotos lėšos'!C32</f>
        <v>0</v>
      </c>
      <c r="L110" s="215">
        <f t="shared" si="19"/>
        <v>0</v>
      </c>
      <c r="M110" s="109"/>
      <c r="N110" s="119">
        <f>N111</f>
        <v>0</v>
      </c>
      <c r="O110" s="119"/>
      <c r="P110" s="119"/>
      <c r="Q110" s="119"/>
      <c r="R110" s="109"/>
      <c r="S110" s="119"/>
      <c r="T110" s="111">
        <f>'[1]4 priedas_ nepanaudotos lėšos'!I69</f>
        <v>0</v>
      </c>
      <c r="U110" s="220">
        <f t="shared" si="20"/>
        <v>256.2</v>
      </c>
      <c r="V110" s="220">
        <f t="shared" si="29"/>
        <v>243.3</v>
      </c>
      <c r="W110" s="220">
        <f t="shared" si="29"/>
        <v>11</v>
      </c>
      <c r="X110" s="220">
        <f t="shared" si="29"/>
        <v>0</v>
      </c>
      <c r="Y110" s="220">
        <f t="shared" si="29"/>
        <v>0</v>
      </c>
      <c r="Z110" s="220">
        <f t="shared" si="29"/>
        <v>0</v>
      </c>
      <c r="AA110" s="220">
        <f t="shared" si="29"/>
        <v>1.9</v>
      </c>
      <c r="AB110" s="220">
        <f t="shared" si="29"/>
        <v>0</v>
      </c>
      <c r="AC110" s="220">
        <f t="shared" si="29"/>
        <v>0</v>
      </c>
    </row>
    <row r="111" spans="1:29" ht="15" customHeight="1" x14ac:dyDescent="0.25">
      <c r="A111" s="161"/>
      <c r="B111" s="221" t="s">
        <v>180</v>
      </c>
      <c r="C111" s="222">
        <f t="shared" si="18"/>
        <v>11</v>
      </c>
      <c r="D111" s="179"/>
      <c r="E111" s="223">
        <v>11</v>
      </c>
      <c r="F111" s="179"/>
      <c r="G111" s="179"/>
      <c r="H111" s="179"/>
      <c r="I111" s="179"/>
      <c r="J111" s="179"/>
      <c r="K111" s="62"/>
      <c r="L111" s="224">
        <f t="shared" si="19"/>
        <v>0</v>
      </c>
      <c r="M111" s="225"/>
      <c r="N111" s="226"/>
      <c r="O111" s="225"/>
      <c r="P111" s="225"/>
      <c r="Q111" s="225"/>
      <c r="R111" s="225"/>
      <c r="S111" s="225"/>
      <c r="T111" s="112"/>
      <c r="U111" s="227">
        <f t="shared" si="20"/>
        <v>11</v>
      </c>
      <c r="V111" s="227">
        <f t="shared" si="29"/>
        <v>0</v>
      </c>
      <c r="W111" s="227">
        <f t="shared" si="29"/>
        <v>11</v>
      </c>
      <c r="X111" s="227">
        <f t="shared" si="29"/>
        <v>0</v>
      </c>
      <c r="Y111" s="227">
        <f t="shared" si="29"/>
        <v>0</v>
      </c>
      <c r="Z111" s="227">
        <f t="shared" si="29"/>
        <v>0</v>
      </c>
      <c r="AA111" s="227">
        <f t="shared" si="29"/>
        <v>0</v>
      </c>
      <c r="AB111" s="227">
        <f t="shared" si="29"/>
        <v>0</v>
      </c>
      <c r="AC111" s="227">
        <f t="shared" si="29"/>
        <v>0</v>
      </c>
    </row>
    <row r="112" spans="1:29" ht="15" customHeight="1" x14ac:dyDescent="0.25">
      <c r="A112" s="161"/>
      <c r="B112" s="248" t="s">
        <v>385</v>
      </c>
      <c r="C112" s="118">
        <f t="shared" si="18"/>
        <v>114.93433</v>
      </c>
      <c r="D112" s="159">
        <v>112.2</v>
      </c>
      <c r="E112" s="118"/>
      <c r="F112" s="118"/>
      <c r="G112" s="118"/>
      <c r="H112" s="118"/>
      <c r="I112" s="159">
        <v>1.1000000000000001</v>
      </c>
      <c r="J112" s="118"/>
      <c r="K112" s="61">
        <f>'[1]4 priedas_ nepanaudotos lėšos'!C33</f>
        <v>1.6343300000000001</v>
      </c>
      <c r="L112" s="119">
        <f t="shared" si="19"/>
        <v>0</v>
      </c>
      <c r="M112" s="109"/>
      <c r="N112" s="119"/>
      <c r="O112" s="119"/>
      <c r="P112" s="119"/>
      <c r="Q112" s="119"/>
      <c r="R112" s="109"/>
      <c r="S112" s="119"/>
      <c r="T112" s="111">
        <f>'[1]4 priedas_ nepanaudotos lėšos'!I72</f>
        <v>0</v>
      </c>
      <c r="U112" s="160">
        <f t="shared" si="20"/>
        <v>114.93433</v>
      </c>
      <c r="V112" s="160">
        <f t="shared" si="29"/>
        <v>112.2</v>
      </c>
      <c r="W112" s="160">
        <f t="shared" si="29"/>
        <v>0</v>
      </c>
      <c r="X112" s="160">
        <f t="shared" si="29"/>
        <v>0</v>
      </c>
      <c r="Y112" s="160">
        <f t="shared" si="29"/>
        <v>0</v>
      </c>
      <c r="Z112" s="160">
        <f t="shared" si="29"/>
        <v>0</v>
      </c>
      <c r="AA112" s="160">
        <f t="shared" si="29"/>
        <v>1.1000000000000001</v>
      </c>
      <c r="AB112" s="160">
        <f t="shared" si="29"/>
        <v>0</v>
      </c>
      <c r="AC112" s="160">
        <f t="shared" si="29"/>
        <v>1.6343300000000001</v>
      </c>
    </row>
    <row r="113" spans="1:29" ht="15" customHeight="1" x14ac:dyDescent="0.25">
      <c r="A113" s="211" t="s">
        <v>10</v>
      </c>
      <c r="B113" s="212" t="s">
        <v>222</v>
      </c>
      <c r="C113" s="213">
        <f t="shared" si="18"/>
        <v>351.76783999999998</v>
      </c>
      <c r="D113" s="214">
        <f>D114+D116</f>
        <v>337.4</v>
      </c>
      <c r="E113" s="214">
        <f t="shared" ref="E113:J113" si="33">E114+E116</f>
        <v>12.7</v>
      </c>
      <c r="F113" s="214">
        <f t="shared" si="33"/>
        <v>0</v>
      </c>
      <c r="G113" s="214">
        <f t="shared" si="33"/>
        <v>0</v>
      </c>
      <c r="H113" s="214">
        <f t="shared" si="33"/>
        <v>0</v>
      </c>
      <c r="I113" s="214">
        <f t="shared" si="33"/>
        <v>1</v>
      </c>
      <c r="J113" s="214">
        <f t="shared" si="33"/>
        <v>0</v>
      </c>
      <c r="K113" s="158">
        <f>K114+K116</f>
        <v>0.66783999999999999</v>
      </c>
      <c r="L113" s="110">
        <f t="shared" si="19"/>
        <v>0</v>
      </c>
      <c r="M113" s="216">
        <f>M114+M116</f>
        <v>0</v>
      </c>
      <c r="N113" s="216">
        <f t="shared" ref="N113:T113" si="34">N114+N116</f>
        <v>0</v>
      </c>
      <c r="O113" s="216">
        <f t="shared" si="34"/>
        <v>0</v>
      </c>
      <c r="P113" s="216">
        <f t="shared" si="34"/>
        <v>0</v>
      </c>
      <c r="Q113" s="216">
        <f t="shared" si="34"/>
        <v>0</v>
      </c>
      <c r="R113" s="216">
        <f t="shared" si="34"/>
        <v>0</v>
      </c>
      <c r="S113" s="216">
        <f t="shared" si="34"/>
        <v>0</v>
      </c>
      <c r="T113" s="216">
        <f t="shared" si="34"/>
        <v>0</v>
      </c>
      <c r="U113" s="217">
        <f t="shared" si="20"/>
        <v>351.76783999999998</v>
      </c>
      <c r="V113" s="217">
        <f>V114+V116</f>
        <v>337.4</v>
      </c>
      <c r="W113" s="217">
        <f t="shared" ref="W113:AC113" si="35">W114+W116</f>
        <v>12.7</v>
      </c>
      <c r="X113" s="217">
        <f t="shared" si="35"/>
        <v>0</v>
      </c>
      <c r="Y113" s="217">
        <f t="shared" si="35"/>
        <v>0</v>
      </c>
      <c r="Z113" s="217">
        <f t="shared" si="35"/>
        <v>0</v>
      </c>
      <c r="AA113" s="217">
        <f t="shared" si="35"/>
        <v>1</v>
      </c>
      <c r="AB113" s="217">
        <f t="shared" si="35"/>
        <v>0</v>
      </c>
      <c r="AC113" s="217">
        <f t="shared" si="35"/>
        <v>0.66783999999999999</v>
      </c>
    </row>
    <row r="114" spans="1:29" ht="15" customHeight="1" x14ac:dyDescent="0.25">
      <c r="A114" s="161"/>
      <c r="B114" s="218" t="s">
        <v>390</v>
      </c>
      <c r="C114" s="219">
        <f t="shared" si="18"/>
        <v>196.2</v>
      </c>
      <c r="D114" s="159">
        <v>183.5</v>
      </c>
      <c r="E114" s="118">
        <f>E115</f>
        <v>12.7</v>
      </c>
      <c r="F114" s="118"/>
      <c r="G114" s="118"/>
      <c r="H114" s="118"/>
      <c r="I114" s="159"/>
      <c r="J114" s="118"/>
      <c r="K114" s="61"/>
      <c r="L114" s="215">
        <f t="shared" si="19"/>
        <v>0</v>
      </c>
      <c r="M114" s="109"/>
      <c r="N114" s="119">
        <f>N115</f>
        <v>0</v>
      </c>
      <c r="O114" s="119"/>
      <c r="P114" s="119"/>
      <c r="Q114" s="119"/>
      <c r="R114" s="109"/>
      <c r="S114" s="119"/>
      <c r="T114" s="111">
        <f>'[1]4 priedas_ nepanaudotos lėšos'!I73</f>
        <v>0</v>
      </c>
      <c r="U114" s="220">
        <f t="shared" si="20"/>
        <v>196.2</v>
      </c>
      <c r="V114" s="220">
        <f t="shared" ref="V114:AC114" si="36">D114+M114</f>
        <v>183.5</v>
      </c>
      <c r="W114" s="220">
        <f t="shared" si="36"/>
        <v>12.7</v>
      </c>
      <c r="X114" s="220">
        <f t="shared" si="36"/>
        <v>0</v>
      </c>
      <c r="Y114" s="220">
        <f t="shared" si="36"/>
        <v>0</v>
      </c>
      <c r="Z114" s="220">
        <f t="shared" si="36"/>
        <v>0</v>
      </c>
      <c r="AA114" s="220">
        <f t="shared" si="36"/>
        <v>0</v>
      </c>
      <c r="AB114" s="220">
        <f t="shared" si="36"/>
        <v>0</v>
      </c>
      <c r="AC114" s="220">
        <f t="shared" si="36"/>
        <v>0</v>
      </c>
    </row>
    <row r="115" spans="1:29" ht="15" customHeight="1" x14ac:dyDescent="0.25">
      <c r="A115" s="161"/>
      <c r="B115" s="221" t="s">
        <v>180</v>
      </c>
      <c r="C115" s="222">
        <f t="shared" si="18"/>
        <v>12.7</v>
      </c>
      <c r="D115" s="179"/>
      <c r="E115" s="223">
        <v>12.7</v>
      </c>
      <c r="F115" s="179"/>
      <c r="G115" s="179"/>
      <c r="H115" s="179"/>
      <c r="I115" s="179"/>
      <c r="J115" s="179"/>
      <c r="K115" s="62"/>
      <c r="L115" s="224">
        <f t="shared" si="19"/>
        <v>0</v>
      </c>
      <c r="M115" s="225"/>
      <c r="N115" s="226"/>
      <c r="O115" s="225"/>
      <c r="P115" s="225"/>
      <c r="Q115" s="225"/>
      <c r="R115" s="225"/>
      <c r="S115" s="225"/>
      <c r="T115" s="112"/>
      <c r="U115" s="227">
        <f t="shared" si="20"/>
        <v>12.7</v>
      </c>
      <c r="V115" s="227">
        <f t="shared" si="29"/>
        <v>0</v>
      </c>
      <c r="W115" s="227">
        <f t="shared" si="29"/>
        <v>12.7</v>
      </c>
      <c r="X115" s="227">
        <f t="shared" si="29"/>
        <v>0</v>
      </c>
      <c r="Y115" s="227">
        <f t="shared" si="29"/>
        <v>0</v>
      </c>
      <c r="Z115" s="227">
        <f t="shared" si="29"/>
        <v>0</v>
      </c>
      <c r="AA115" s="227">
        <f t="shared" si="29"/>
        <v>0</v>
      </c>
      <c r="AB115" s="227">
        <f t="shared" si="29"/>
        <v>0</v>
      </c>
      <c r="AC115" s="227">
        <f t="shared" si="29"/>
        <v>0</v>
      </c>
    </row>
    <row r="116" spans="1:29" ht="15" customHeight="1" x14ac:dyDescent="0.25">
      <c r="A116" s="161"/>
      <c r="B116" s="248" t="s">
        <v>385</v>
      </c>
      <c r="C116" s="118">
        <f t="shared" si="18"/>
        <v>155.56784000000002</v>
      </c>
      <c r="D116" s="159">
        <v>153.9</v>
      </c>
      <c r="E116" s="118"/>
      <c r="F116" s="118"/>
      <c r="G116" s="118"/>
      <c r="H116" s="118"/>
      <c r="I116" s="159">
        <v>1</v>
      </c>
      <c r="J116" s="118"/>
      <c r="K116" s="61">
        <f>'[1]4 priedas_ nepanaudotos lėšos'!C36</f>
        <v>0.66783999999999999</v>
      </c>
      <c r="L116" s="119">
        <f t="shared" si="19"/>
        <v>0</v>
      </c>
      <c r="M116" s="109"/>
      <c r="N116" s="119"/>
      <c r="O116" s="119"/>
      <c r="P116" s="119"/>
      <c r="Q116" s="119"/>
      <c r="R116" s="109"/>
      <c r="S116" s="119"/>
      <c r="T116" s="111">
        <f>'[1]4 priedas_ nepanaudotos lėšos'!I79</f>
        <v>0</v>
      </c>
      <c r="U116" s="160">
        <f t="shared" si="20"/>
        <v>155.56784000000002</v>
      </c>
      <c r="V116" s="160">
        <f t="shared" si="29"/>
        <v>153.9</v>
      </c>
      <c r="W116" s="160">
        <f t="shared" si="29"/>
        <v>0</v>
      </c>
      <c r="X116" s="160">
        <f t="shared" si="29"/>
        <v>0</v>
      </c>
      <c r="Y116" s="160">
        <f t="shared" si="29"/>
        <v>0</v>
      </c>
      <c r="Z116" s="160">
        <f t="shared" si="29"/>
        <v>0</v>
      </c>
      <c r="AA116" s="160">
        <f t="shared" si="29"/>
        <v>1</v>
      </c>
      <c r="AB116" s="160">
        <f t="shared" si="29"/>
        <v>0</v>
      </c>
      <c r="AC116" s="160">
        <f t="shared" si="29"/>
        <v>0.66783999999999999</v>
      </c>
    </row>
    <row r="117" spans="1:29" ht="15" customHeight="1" x14ac:dyDescent="0.25">
      <c r="A117" s="211" t="s">
        <v>11</v>
      </c>
      <c r="B117" s="212" t="s">
        <v>223</v>
      </c>
      <c r="C117" s="213">
        <f t="shared" si="18"/>
        <v>333.10536999999999</v>
      </c>
      <c r="D117" s="214">
        <f>D118+D120</f>
        <v>290.39999999999998</v>
      </c>
      <c r="E117" s="214">
        <f t="shared" ref="E117:K117" si="37">E118+E120</f>
        <v>12.3</v>
      </c>
      <c r="F117" s="214">
        <f t="shared" si="37"/>
        <v>0</v>
      </c>
      <c r="G117" s="214">
        <f t="shared" si="37"/>
        <v>0</v>
      </c>
      <c r="H117" s="214">
        <f t="shared" si="37"/>
        <v>0</v>
      </c>
      <c r="I117" s="214">
        <f t="shared" si="37"/>
        <v>17.7</v>
      </c>
      <c r="J117" s="214">
        <f t="shared" si="37"/>
        <v>0</v>
      </c>
      <c r="K117" s="158">
        <f t="shared" si="37"/>
        <v>12.70537</v>
      </c>
      <c r="L117" s="110">
        <f t="shared" si="19"/>
        <v>1.2000000000000002</v>
      </c>
      <c r="M117" s="216">
        <f>M118+M120</f>
        <v>0</v>
      </c>
      <c r="N117" s="216">
        <f t="shared" ref="N117:T117" si="38">N118+N120</f>
        <v>0</v>
      </c>
      <c r="O117" s="216">
        <f t="shared" si="38"/>
        <v>0</v>
      </c>
      <c r="P117" s="216">
        <f t="shared" si="38"/>
        <v>0</v>
      </c>
      <c r="Q117" s="216">
        <f t="shared" si="38"/>
        <v>0</v>
      </c>
      <c r="R117" s="216">
        <f t="shared" si="38"/>
        <v>1.2000000000000002</v>
      </c>
      <c r="S117" s="216">
        <f t="shared" si="38"/>
        <v>0</v>
      </c>
      <c r="T117" s="216">
        <f t="shared" si="38"/>
        <v>0</v>
      </c>
      <c r="U117" s="217">
        <f t="shared" si="20"/>
        <v>334.30536999999998</v>
      </c>
      <c r="V117" s="217">
        <f>V118+V120</f>
        <v>290.39999999999998</v>
      </c>
      <c r="W117" s="217">
        <f t="shared" ref="W117:AC117" si="39">W118+W120</f>
        <v>12.3</v>
      </c>
      <c r="X117" s="217">
        <f t="shared" si="39"/>
        <v>0</v>
      </c>
      <c r="Y117" s="217">
        <f t="shared" si="39"/>
        <v>0</v>
      </c>
      <c r="Z117" s="217">
        <f t="shared" si="39"/>
        <v>0</v>
      </c>
      <c r="AA117" s="217">
        <f t="shared" si="39"/>
        <v>18.899999999999999</v>
      </c>
      <c r="AB117" s="217">
        <f t="shared" si="39"/>
        <v>0</v>
      </c>
      <c r="AC117" s="217">
        <f t="shared" si="39"/>
        <v>12.70537</v>
      </c>
    </row>
    <row r="118" spans="1:29" ht="15" customHeight="1" x14ac:dyDescent="0.25">
      <c r="A118" s="161"/>
      <c r="B118" s="218" t="s">
        <v>390</v>
      </c>
      <c r="C118" s="219">
        <f t="shared" si="18"/>
        <v>187.4</v>
      </c>
      <c r="D118" s="159">
        <v>174.1</v>
      </c>
      <c r="E118" s="118">
        <f>E119</f>
        <v>12.3</v>
      </c>
      <c r="F118" s="118"/>
      <c r="G118" s="118"/>
      <c r="H118" s="118"/>
      <c r="I118" s="159">
        <v>1</v>
      </c>
      <c r="J118" s="118"/>
      <c r="K118" s="61"/>
      <c r="L118" s="215">
        <f t="shared" si="19"/>
        <v>0.4</v>
      </c>
      <c r="M118" s="109"/>
      <c r="N118" s="119">
        <f>N119</f>
        <v>0</v>
      </c>
      <c r="O118" s="119"/>
      <c r="P118" s="119"/>
      <c r="Q118" s="119"/>
      <c r="R118" s="109">
        <v>0.4</v>
      </c>
      <c r="S118" s="119"/>
      <c r="T118" s="111">
        <f>'[1]4 priedas_ nepanaudotos lėšos'!I77</f>
        <v>0</v>
      </c>
      <c r="U118" s="220">
        <f t="shared" si="20"/>
        <v>187.8</v>
      </c>
      <c r="V118" s="220">
        <f t="shared" ref="V118:AC118" si="40">D118+M118</f>
        <v>174.1</v>
      </c>
      <c r="W118" s="220">
        <f t="shared" si="40"/>
        <v>12.3</v>
      </c>
      <c r="X118" s="220">
        <f t="shared" si="40"/>
        <v>0</v>
      </c>
      <c r="Y118" s="220">
        <f t="shared" si="40"/>
        <v>0</v>
      </c>
      <c r="Z118" s="220">
        <f t="shared" si="40"/>
        <v>0</v>
      </c>
      <c r="AA118" s="220">
        <f t="shared" si="40"/>
        <v>1.4</v>
      </c>
      <c r="AB118" s="220">
        <f t="shared" si="40"/>
        <v>0</v>
      </c>
      <c r="AC118" s="220">
        <f t="shared" si="40"/>
        <v>0</v>
      </c>
    </row>
    <row r="119" spans="1:29" ht="15" customHeight="1" x14ac:dyDescent="0.25">
      <c r="A119" s="161"/>
      <c r="B119" s="221" t="s">
        <v>180</v>
      </c>
      <c r="C119" s="222">
        <f t="shared" si="18"/>
        <v>12.3</v>
      </c>
      <c r="D119" s="179"/>
      <c r="E119" s="223">
        <v>12.3</v>
      </c>
      <c r="F119" s="179"/>
      <c r="G119" s="179"/>
      <c r="H119" s="179"/>
      <c r="I119" s="179"/>
      <c r="J119" s="179"/>
      <c r="K119" s="62"/>
      <c r="L119" s="224">
        <f t="shared" si="19"/>
        <v>0</v>
      </c>
      <c r="M119" s="225"/>
      <c r="N119" s="226"/>
      <c r="O119" s="225"/>
      <c r="P119" s="225"/>
      <c r="Q119" s="225"/>
      <c r="R119" s="225"/>
      <c r="S119" s="225"/>
      <c r="T119" s="112"/>
      <c r="U119" s="227">
        <f t="shared" si="20"/>
        <v>12.3</v>
      </c>
      <c r="V119" s="227">
        <f t="shared" si="29"/>
        <v>0</v>
      </c>
      <c r="W119" s="227">
        <f t="shared" si="29"/>
        <v>12.3</v>
      </c>
      <c r="X119" s="227">
        <f t="shared" si="29"/>
        <v>0</v>
      </c>
      <c r="Y119" s="227">
        <f t="shared" si="29"/>
        <v>0</v>
      </c>
      <c r="Z119" s="227">
        <f t="shared" si="29"/>
        <v>0</v>
      </c>
      <c r="AA119" s="227">
        <f t="shared" si="29"/>
        <v>0</v>
      </c>
      <c r="AB119" s="227">
        <f t="shared" si="29"/>
        <v>0</v>
      </c>
      <c r="AC119" s="227">
        <f t="shared" si="29"/>
        <v>0</v>
      </c>
    </row>
    <row r="120" spans="1:29" ht="15" customHeight="1" x14ac:dyDescent="0.25">
      <c r="A120" s="161"/>
      <c r="B120" s="248" t="s">
        <v>385</v>
      </c>
      <c r="C120" s="118">
        <f t="shared" si="18"/>
        <v>145.70536999999999</v>
      </c>
      <c r="D120" s="159">
        <v>116.3</v>
      </c>
      <c r="E120" s="118"/>
      <c r="F120" s="118"/>
      <c r="G120" s="118"/>
      <c r="H120" s="118"/>
      <c r="I120" s="159">
        <v>16.7</v>
      </c>
      <c r="J120" s="118"/>
      <c r="K120" s="61">
        <f>'[1]4 priedas_ nepanaudotos lėšos'!C39</f>
        <v>12.70537</v>
      </c>
      <c r="L120" s="119">
        <f t="shared" si="19"/>
        <v>0.8</v>
      </c>
      <c r="M120" s="109"/>
      <c r="N120" s="119"/>
      <c r="O120" s="119"/>
      <c r="P120" s="119"/>
      <c r="Q120" s="119"/>
      <c r="R120" s="109">
        <v>0.8</v>
      </c>
      <c r="S120" s="119"/>
      <c r="T120" s="111">
        <f>'[1]4 priedas_ nepanaudotos lėšos'!I86</f>
        <v>0</v>
      </c>
      <c r="U120" s="160">
        <f t="shared" si="20"/>
        <v>146.50537</v>
      </c>
      <c r="V120" s="160">
        <f t="shared" si="29"/>
        <v>116.3</v>
      </c>
      <c r="W120" s="160">
        <f t="shared" si="29"/>
        <v>0</v>
      </c>
      <c r="X120" s="160">
        <f t="shared" si="29"/>
        <v>0</v>
      </c>
      <c r="Y120" s="160">
        <f t="shared" si="29"/>
        <v>0</v>
      </c>
      <c r="Z120" s="160">
        <f t="shared" si="29"/>
        <v>0</v>
      </c>
      <c r="AA120" s="160">
        <f t="shared" si="29"/>
        <v>17.5</v>
      </c>
      <c r="AB120" s="160">
        <f t="shared" si="29"/>
        <v>0</v>
      </c>
      <c r="AC120" s="160">
        <f t="shared" si="29"/>
        <v>12.70537</v>
      </c>
    </row>
    <row r="121" spans="1:29" ht="15" customHeight="1" x14ac:dyDescent="0.25">
      <c r="A121" s="211" t="s">
        <v>12</v>
      </c>
      <c r="B121" s="212" t="s">
        <v>224</v>
      </c>
      <c r="C121" s="213">
        <f t="shared" si="18"/>
        <v>361.49608000000001</v>
      </c>
      <c r="D121" s="214">
        <f>D122+D124</f>
        <v>344.8</v>
      </c>
      <c r="E121" s="214">
        <f t="shared" ref="E121:K121" si="41">E122+E124</f>
        <v>11.5</v>
      </c>
      <c r="F121" s="214">
        <f t="shared" si="41"/>
        <v>0</v>
      </c>
      <c r="G121" s="214">
        <f t="shared" si="41"/>
        <v>0</v>
      </c>
      <c r="H121" s="214">
        <f t="shared" si="41"/>
        <v>0</v>
      </c>
      <c r="I121" s="214">
        <f t="shared" si="41"/>
        <v>3.3</v>
      </c>
      <c r="J121" s="214">
        <f t="shared" si="41"/>
        <v>0</v>
      </c>
      <c r="K121" s="158">
        <f t="shared" si="41"/>
        <v>1.89608</v>
      </c>
      <c r="L121" s="110">
        <f t="shared" si="19"/>
        <v>7.9799999999999996E-2</v>
      </c>
      <c r="M121" s="216">
        <f>M122+M124</f>
        <v>7.9799999999999996E-2</v>
      </c>
      <c r="N121" s="216">
        <f t="shared" ref="N121:T121" si="42">N122+N124</f>
        <v>0</v>
      </c>
      <c r="O121" s="216">
        <f t="shared" si="42"/>
        <v>0</v>
      </c>
      <c r="P121" s="216">
        <f t="shared" si="42"/>
        <v>0</v>
      </c>
      <c r="Q121" s="216">
        <f t="shared" si="42"/>
        <v>0</v>
      </c>
      <c r="R121" s="216">
        <f t="shared" si="42"/>
        <v>0</v>
      </c>
      <c r="S121" s="216">
        <f t="shared" si="42"/>
        <v>0</v>
      </c>
      <c r="T121" s="216">
        <f t="shared" si="42"/>
        <v>0</v>
      </c>
      <c r="U121" s="217">
        <f t="shared" si="20"/>
        <v>361.57587999999998</v>
      </c>
      <c r="V121" s="217">
        <f>V122+V124</f>
        <v>344.87979999999999</v>
      </c>
      <c r="W121" s="217">
        <f t="shared" ref="W121:AC121" si="43">W122+W124</f>
        <v>11.5</v>
      </c>
      <c r="X121" s="217">
        <f t="shared" si="43"/>
        <v>0</v>
      </c>
      <c r="Y121" s="217">
        <f t="shared" si="43"/>
        <v>0</v>
      </c>
      <c r="Z121" s="217">
        <f t="shared" si="43"/>
        <v>0</v>
      </c>
      <c r="AA121" s="217">
        <f t="shared" si="43"/>
        <v>3.3</v>
      </c>
      <c r="AB121" s="217">
        <f t="shared" si="43"/>
        <v>0</v>
      </c>
      <c r="AC121" s="217">
        <f t="shared" si="43"/>
        <v>1.89608</v>
      </c>
    </row>
    <row r="122" spans="1:29" ht="15" customHeight="1" x14ac:dyDescent="0.25">
      <c r="A122" s="161"/>
      <c r="B122" s="218" t="s">
        <v>390</v>
      </c>
      <c r="C122" s="219">
        <f t="shared" si="18"/>
        <v>294.8</v>
      </c>
      <c r="D122" s="159">
        <v>282.5</v>
      </c>
      <c r="E122" s="118">
        <f>E123</f>
        <v>11.5</v>
      </c>
      <c r="F122" s="118"/>
      <c r="G122" s="118"/>
      <c r="H122" s="118"/>
      <c r="I122" s="159">
        <v>0.8</v>
      </c>
      <c r="J122" s="118"/>
      <c r="K122" s="61"/>
      <c r="L122" s="215">
        <f t="shared" si="19"/>
        <v>0</v>
      </c>
      <c r="M122" s="109"/>
      <c r="N122" s="119">
        <f>N123</f>
        <v>0</v>
      </c>
      <c r="O122" s="119"/>
      <c r="P122" s="119"/>
      <c r="Q122" s="119"/>
      <c r="R122" s="109"/>
      <c r="S122" s="119"/>
      <c r="T122" s="111">
        <f>'[1]4 priedas_ nepanaudotos lėšos'!I81</f>
        <v>0</v>
      </c>
      <c r="U122" s="220">
        <f t="shared" si="20"/>
        <v>294.8</v>
      </c>
      <c r="V122" s="220">
        <f t="shared" ref="V122:AC122" si="44">D122+M122</f>
        <v>282.5</v>
      </c>
      <c r="W122" s="220">
        <f t="shared" si="44"/>
        <v>11.5</v>
      </c>
      <c r="X122" s="220">
        <f t="shared" si="44"/>
        <v>0</v>
      </c>
      <c r="Y122" s="220">
        <f t="shared" si="44"/>
        <v>0</v>
      </c>
      <c r="Z122" s="220">
        <f t="shared" si="44"/>
        <v>0</v>
      </c>
      <c r="AA122" s="220">
        <f t="shared" si="44"/>
        <v>0.8</v>
      </c>
      <c r="AB122" s="220">
        <f t="shared" si="44"/>
        <v>0</v>
      </c>
      <c r="AC122" s="220">
        <f t="shared" si="44"/>
        <v>0</v>
      </c>
    </row>
    <row r="123" spans="1:29" ht="15" customHeight="1" x14ac:dyDescent="0.25">
      <c r="A123" s="161"/>
      <c r="B123" s="221" t="s">
        <v>180</v>
      </c>
      <c r="C123" s="222">
        <f t="shared" si="18"/>
        <v>11.5</v>
      </c>
      <c r="D123" s="179"/>
      <c r="E123" s="223">
        <v>11.5</v>
      </c>
      <c r="F123" s="179"/>
      <c r="G123" s="179"/>
      <c r="H123" s="179"/>
      <c r="I123" s="179"/>
      <c r="J123" s="179"/>
      <c r="K123" s="62"/>
      <c r="L123" s="224">
        <f t="shared" si="19"/>
        <v>0</v>
      </c>
      <c r="M123" s="225"/>
      <c r="N123" s="226"/>
      <c r="O123" s="225"/>
      <c r="P123" s="225"/>
      <c r="Q123" s="225"/>
      <c r="R123" s="225"/>
      <c r="S123" s="225"/>
      <c r="T123" s="112"/>
      <c r="U123" s="227">
        <f t="shared" si="20"/>
        <v>11.5</v>
      </c>
      <c r="V123" s="227">
        <f t="shared" si="29"/>
        <v>0</v>
      </c>
      <c r="W123" s="227">
        <f t="shared" si="29"/>
        <v>11.5</v>
      </c>
      <c r="X123" s="227">
        <f t="shared" si="29"/>
        <v>0</v>
      </c>
      <c r="Y123" s="227">
        <f t="shared" si="29"/>
        <v>0</v>
      </c>
      <c r="Z123" s="227">
        <f t="shared" si="29"/>
        <v>0</v>
      </c>
      <c r="AA123" s="227">
        <f t="shared" si="29"/>
        <v>0</v>
      </c>
      <c r="AB123" s="227">
        <f t="shared" si="29"/>
        <v>0</v>
      </c>
      <c r="AC123" s="227">
        <f t="shared" si="29"/>
        <v>0</v>
      </c>
    </row>
    <row r="124" spans="1:29" ht="15" customHeight="1" x14ac:dyDescent="0.25">
      <c r="A124" s="161"/>
      <c r="B124" s="248" t="s">
        <v>385</v>
      </c>
      <c r="C124" s="118">
        <f t="shared" si="18"/>
        <v>66.696079999999995</v>
      </c>
      <c r="D124" s="159">
        <v>62.3</v>
      </c>
      <c r="E124" s="118"/>
      <c r="F124" s="118"/>
      <c r="G124" s="118"/>
      <c r="H124" s="118"/>
      <c r="I124" s="159">
        <v>2.5</v>
      </c>
      <c r="J124" s="118"/>
      <c r="K124" s="61">
        <f>'[1]4 priedas_ nepanaudotos lėšos'!C42</f>
        <v>1.89608</v>
      </c>
      <c r="L124" s="119">
        <f t="shared" si="19"/>
        <v>7.9799999999999996E-2</v>
      </c>
      <c r="M124" s="109">
        <v>7.9799999999999996E-2</v>
      </c>
      <c r="N124" s="119"/>
      <c r="O124" s="119"/>
      <c r="P124" s="119"/>
      <c r="Q124" s="119"/>
      <c r="R124" s="109"/>
      <c r="S124" s="119"/>
      <c r="T124" s="111">
        <f>'[1]4 priedas_ nepanaudotos lėšos'!I93</f>
        <v>0</v>
      </c>
      <c r="U124" s="160">
        <f t="shared" si="20"/>
        <v>66.775879999999987</v>
      </c>
      <c r="V124" s="160">
        <f t="shared" si="29"/>
        <v>62.379799999999996</v>
      </c>
      <c r="W124" s="160">
        <f t="shared" si="29"/>
        <v>0</v>
      </c>
      <c r="X124" s="160">
        <f t="shared" si="29"/>
        <v>0</v>
      </c>
      <c r="Y124" s="160">
        <f t="shared" si="29"/>
        <v>0</v>
      </c>
      <c r="Z124" s="160">
        <f t="shared" si="29"/>
        <v>0</v>
      </c>
      <c r="AA124" s="160">
        <f t="shared" si="29"/>
        <v>2.5</v>
      </c>
      <c r="AB124" s="160">
        <f t="shared" si="29"/>
        <v>0</v>
      </c>
      <c r="AC124" s="160">
        <f t="shared" si="29"/>
        <v>1.89608</v>
      </c>
    </row>
    <row r="125" spans="1:29" ht="15" customHeight="1" x14ac:dyDescent="0.25">
      <c r="A125" s="211" t="s">
        <v>13</v>
      </c>
      <c r="B125" s="212" t="s">
        <v>225</v>
      </c>
      <c r="C125" s="213">
        <f t="shared" si="18"/>
        <v>659.17643999999996</v>
      </c>
      <c r="D125" s="214">
        <f>D126+D128</f>
        <v>617.1</v>
      </c>
      <c r="E125" s="214">
        <f t="shared" ref="E125:K125" si="45">E126+E128</f>
        <v>14.6</v>
      </c>
      <c r="F125" s="214">
        <f t="shared" si="45"/>
        <v>0</v>
      </c>
      <c r="G125" s="214">
        <f t="shared" si="45"/>
        <v>0</v>
      </c>
      <c r="H125" s="214">
        <f t="shared" si="45"/>
        <v>0</v>
      </c>
      <c r="I125" s="214">
        <f t="shared" si="45"/>
        <v>18.8</v>
      </c>
      <c r="J125" s="214">
        <f t="shared" si="45"/>
        <v>0</v>
      </c>
      <c r="K125" s="158">
        <f t="shared" si="45"/>
        <v>8.6764399999999995</v>
      </c>
      <c r="L125" s="110">
        <f t="shared" si="19"/>
        <v>1.1080000000000001</v>
      </c>
      <c r="M125" s="216">
        <f>M126+M128</f>
        <v>0.70799999999999996</v>
      </c>
      <c r="N125" s="216">
        <f t="shared" ref="N125:T125" si="46">N126+N128</f>
        <v>0</v>
      </c>
      <c r="O125" s="216">
        <f t="shared" si="46"/>
        <v>0</v>
      </c>
      <c r="P125" s="216">
        <f t="shared" si="46"/>
        <v>0</v>
      </c>
      <c r="Q125" s="216">
        <f t="shared" si="46"/>
        <v>0</v>
      </c>
      <c r="R125" s="216">
        <f t="shared" si="46"/>
        <v>0.4</v>
      </c>
      <c r="S125" s="216">
        <f t="shared" si="46"/>
        <v>0</v>
      </c>
      <c r="T125" s="216">
        <f t="shared" si="46"/>
        <v>0</v>
      </c>
      <c r="U125" s="217">
        <f t="shared" si="20"/>
        <v>660.28444000000002</v>
      </c>
      <c r="V125" s="217">
        <f>V126+V128</f>
        <v>617.80799999999999</v>
      </c>
      <c r="W125" s="217">
        <f t="shared" ref="W125:AC125" si="47">W126+W128</f>
        <v>14.6</v>
      </c>
      <c r="X125" s="217">
        <f t="shared" si="47"/>
        <v>0</v>
      </c>
      <c r="Y125" s="217">
        <f t="shared" si="47"/>
        <v>0</v>
      </c>
      <c r="Z125" s="217">
        <f t="shared" si="47"/>
        <v>0</v>
      </c>
      <c r="AA125" s="217">
        <f t="shared" si="47"/>
        <v>19.2</v>
      </c>
      <c r="AB125" s="217">
        <f t="shared" si="47"/>
        <v>0</v>
      </c>
      <c r="AC125" s="217">
        <f t="shared" si="47"/>
        <v>8.6764399999999995</v>
      </c>
    </row>
    <row r="126" spans="1:29" ht="15" customHeight="1" x14ac:dyDescent="0.25">
      <c r="A126" s="161"/>
      <c r="B126" s="218" t="s">
        <v>390</v>
      </c>
      <c r="C126" s="219">
        <f t="shared" si="18"/>
        <v>430.1</v>
      </c>
      <c r="D126" s="159">
        <v>408.3</v>
      </c>
      <c r="E126" s="118">
        <f>E127</f>
        <v>14.6</v>
      </c>
      <c r="F126" s="118"/>
      <c r="G126" s="118"/>
      <c r="H126" s="118"/>
      <c r="I126" s="159">
        <v>7.2</v>
      </c>
      <c r="J126" s="118"/>
      <c r="K126" s="61"/>
      <c r="L126" s="215">
        <f t="shared" si="19"/>
        <v>0.4</v>
      </c>
      <c r="M126" s="109"/>
      <c r="N126" s="119">
        <f>N127</f>
        <v>0</v>
      </c>
      <c r="O126" s="119"/>
      <c r="P126" s="119"/>
      <c r="Q126" s="119"/>
      <c r="R126" s="109">
        <v>0.4</v>
      </c>
      <c r="S126" s="119"/>
      <c r="T126" s="111">
        <f>'[1]4 priedas_ nepanaudotos lėšos'!I85</f>
        <v>0</v>
      </c>
      <c r="U126" s="220">
        <f t="shared" si="20"/>
        <v>430.50000000000006</v>
      </c>
      <c r="V126" s="220">
        <f t="shared" ref="V126:AC126" si="48">D126+M126</f>
        <v>408.3</v>
      </c>
      <c r="W126" s="220">
        <f t="shared" si="48"/>
        <v>14.6</v>
      </c>
      <c r="X126" s="220">
        <f t="shared" si="48"/>
        <v>0</v>
      </c>
      <c r="Y126" s="220">
        <f t="shared" si="48"/>
        <v>0</v>
      </c>
      <c r="Z126" s="220">
        <f t="shared" si="48"/>
        <v>0</v>
      </c>
      <c r="AA126" s="220">
        <f t="shared" si="48"/>
        <v>7.6000000000000005</v>
      </c>
      <c r="AB126" s="220">
        <f t="shared" si="48"/>
        <v>0</v>
      </c>
      <c r="AC126" s="220">
        <f t="shared" si="48"/>
        <v>0</v>
      </c>
    </row>
    <row r="127" spans="1:29" ht="15" customHeight="1" x14ac:dyDescent="0.25">
      <c r="A127" s="161"/>
      <c r="B127" s="221" t="s">
        <v>180</v>
      </c>
      <c r="C127" s="222">
        <f t="shared" si="18"/>
        <v>14.6</v>
      </c>
      <c r="D127" s="179"/>
      <c r="E127" s="223">
        <v>14.6</v>
      </c>
      <c r="F127" s="179"/>
      <c r="G127" s="179"/>
      <c r="H127" s="179"/>
      <c r="I127" s="179"/>
      <c r="J127" s="179"/>
      <c r="K127" s="62"/>
      <c r="L127" s="224">
        <f t="shared" si="19"/>
        <v>0</v>
      </c>
      <c r="M127" s="225"/>
      <c r="N127" s="226"/>
      <c r="O127" s="225"/>
      <c r="P127" s="225"/>
      <c r="Q127" s="225"/>
      <c r="R127" s="225"/>
      <c r="S127" s="225"/>
      <c r="T127" s="112"/>
      <c r="U127" s="227">
        <f t="shared" si="20"/>
        <v>14.6</v>
      </c>
      <c r="V127" s="227">
        <f t="shared" si="29"/>
        <v>0</v>
      </c>
      <c r="W127" s="227">
        <f t="shared" si="29"/>
        <v>14.6</v>
      </c>
      <c r="X127" s="227">
        <f t="shared" si="29"/>
        <v>0</v>
      </c>
      <c r="Y127" s="227">
        <f t="shared" si="29"/>
        <v>0</v>
      </c>
      <c r="Z127" s="227">
        <f t="shared" si="29"/>
        <v>0</v>
      </c>
      <c r="AA127" s="227">
        <f t="shared" si="29"/>
        <v>0</v>
      </c>
      <c r="AB127" s="227">
        <f t="shared" si="29"/>
        <v>0</v>
      </c>
      <c r="AC127" s="227">
        <f t="shared" si="29"/>
        <v>0</v>
      </c>
    </row>
    <row r="128" spans="1:29" ht="15" customHeight="1" x14ac:dyDescent="0.25">
      <c r="A128" s="161"/>
      <c r="B128" s="248" t="s">
        <v>385</v>
      </c>
      <c r="C128" s="118">
        <f t="shared" si="18"/>
        <v>229.07643999999999</v>
      </c>
      <c r="D128" s="159">
        <v>208.8</v>
      </c>
      <c r="E128" s="118"/>
      <c r="F128" s="118"/>
      <c r="G128" s="118"/>
      <c r="H128" s="118"/>
      <c r="I128" s="159">
        <v>11.6</v>
      </c>
      <c r="J128" s="118"/>
      <c r="K128" s="61">
        <f>'[1]4 priedas_ nepanaudotos lėšos'!C44</f>
        <v>8.6764399999999995</v>
      </c>
      <c r="L128" s="119">
        <f t="shared" si="19"/>
        <v>0.70799999999999996</v>
      </c>
      <c r="M128" s="109">
        <v>0.70799999999999996</v>
      </c>
      <c r="N128" s="119"/>
      <c r="O128" s="119"/>
      <c r="P128" s="119"/>
      <c r="Q128" s="119"/>
      <c r="R128" s="109"/>
      <c r="S128" s="119"/>
      <c r="T128" s="111">
        <f>'[1]4 priedas_ nepanaudotos lėšos'!I100</f>
        <v>0</v>
      </c>
      <c r="U128" s="160">
        <f t="shared" si="20"/>
        <v>229.78444000000002</v>
      </c>
      <c r="V128" s="160">
        <f t="shared" si="29"/>
        <v>209.50800000000001</v>
      </c>
      <c r="W128" s="160">
        <f t="shared" si="29"/>
        <v>0</v>
      </c>
      <c r="X128" s="160">
        <f t="shared" si="29"/>
        <v>0</v>
      </c>
      <c r="Y128" s="160">
        <f t="shared" si="29"/>
        <v>0</v>
      </c>
      <c r="Z128" s="160">
        <f t="shared" si="29"/>
        <v>0</v>
      </c>
      <c r="AA128" s="160">
        <f t="shared" si="29"/>
        <v>11.6</v>
      </c>
      <c r="AB128" s="160">
        <f t="shared" si="29"/>
        <v>0</v>
      </c>
      <c r="AC128" s="160">
        <f t="shared" si="29"/>
        <v>8.6764399999999995</v>
      </c>
    </row>
    <row r="129" spans="1:29" ht="15" customHeight="1" x14ac:dyDescent="0.25">
      <c r="A129" s="211" t="s">
        <v>14</v>
      </c>
      <c r="B129" s="212" t="s">
        <v>226</v>
      </c>
      <c r="C129" s="213">
        <f t="shared" si="18"/>
        <v>320.81335000000001</v>
      </c>
      <c r="D129" s="214">
        <f>D130+D132</f>
        <v>308.10000000000002</v>
      </c>
      <c r="E129" s="214">
        <f t="shared" ref="E129:K129" si="49">E130+E132</f>
        <v>11.1</v>
      </c>
      <c r="F129" s="214">
        <f t="shared" si="49"/>
        <v>0</v>
      </c>
      <c r="G129" s="214">
        <f t="shared" si="49"/>
        <v>0</v>
      </c>
      <c r="H129" s="214">
        <f t="shared" si="49"/>
        <v>0</v>
      </c>
      <c r="I129" s="214">
        <f t="shared" si="49"/>
        <v>1.2</v>
      </c>
      <c r="J129" s="214">
        <f t="shared" si="49"/>
        <v>0</v>
      </c>
      <c r="K129" s="158">
        <f t="shared" si="49"/>
        <v>0.41335</v>
      </c>
      <c r="L129" s="110">
        <f t="shared" si="19"/>
        <v>0</v>
      </c>
      <c r="M129" s="216">
        <f>M130+M132</f>
        <v>0</v>
      </c>
      <c r="N129" s="216">
        <f t="shared" ref="N129:T129" si="50">N130+N132</f>
        <v>0</v>
      </c>
      <c r="O129" s="216">
        <f t="shared" si="50"/>
        <v>0</v>
      </c>
      <c r="P129" s="216">
        <f t="shared" si="50"/>
        <v>0</v>
      </c>
      <c r="Q129" s="216">
        <f t="shared" si="50"/>
        <v>0</v>
      </c>
      <c r="R129" s="216">
        <f t="shared" si="50"/>
        <v>0</v>
      </c>
      <c r="S129" s="216">
        <f t="shared" si="50"/>
        <v>0</v>
      </c>
      <c r="T129" s="216">
        <f t="shared" si="50"/>
        <v>0</v>
      </c>
      <c r="U129" s="217">
        <f t="shared" si="20"/>
        <v>320.81335000000001</v>
      </c>
      <c r="V129" s="217">
        <f>V130+V132</f>
        <v>308.10000000000002</v>
      </c>
      <c r="W129" s="217">
        <f t="shared" ref="W129:AC129" si="51">W130+W132</f>
        <v>11.1</v>
      </c>
      <c r="X129" s="217">
        <f t="shared" si="51"/>
        <v>0</v>
      </c>
      <c r="Y129" s="217">
        <f t="shared" si="51"/>
        <v>0</v>
      </c>
      <c r="Z129" s="217">
        <f t="shared" si="51"/>
        <v>0</v>
      </c>
      <c r="AA129" s="217">
        <f t="shared" si="51"/>
        <v>1.2</v>
      </c>
      <c r="AB129" s="217">
        <f t="shared" si="51"/>
        <v>0</v>
      </c>
      <c r="AC129" s="217">
        <f t="shared" si="51"/>
        <v>0.41335</v>
      </c>
    </row>
    <row r="130" spans="1:29" ht="15" customHeight="1" x14ac:dyDescent="0.25">
      <c r="A130" s="161"/>
      <c r="B130" s="218" t="s">
        <v>390</v>
      </c>
      <c r="C130" s="219">
        <f t="shared" si="18"/>
        <v>179.49999999999997</v>
      </c>
      <c r="D130" s="159">
        <v>167.2</v>
      </c>
      <c r="E130" s="118">
        <f>E131</f>
        <v>11.1</v>
      </c>
      <c r="F130" s="118"/>
      <c r="G130" s="118"/>
      <c r="H130" s="118"/>
      <c r="I130" s="159">
        <v>1.2</v>
      </c>
      <c r="J130" s="118"/>
      <c r="K130" s="61"/>
      <c r="L130" s="215">
        <f t="shared" si="19"/>
        <v>0</v>
      </c>
      <c r="M130" s="109"/>
      <c r="N130" s="119">
        <f>N131</f>
        <v>0</v>
      </c>
      <c r="O130" s="119"/>
      <c r="P130" s="119"/>
      <c r="Q130" s="119"/>
      <c r="R130" s="109"/>
      <c r="S130" s="119"/>
      <c r="T130" s="111">
        <f>'[1]4 priedas_ nepanaudotos lėšos'!I89</f>
        <v>0</v>
      </c>
      <c r="U130" s="220">
        <f t="shared" si="20"/>
        <v>179.49999999999997</v>
      </c>
      <c r="V130" s="220">
        <f t="shared" ref="V130:AC130" si="52">D130+M130</f>
        <v>167.2</v>
      </c>
      <c r="W130" s="220">
        <f t="shared" si="52"/>
        <v>11.1</v>
      </c>
      <c r="X130" s="220">
        <f t="shared" si="52"/>
        <v>0</v>
      </c>
      <c r="Y130" s="220">
        <f t="shared" si="52"/>
        <v>0</v>
      </c>
      <c r="Z130" s="220">
        <f t="shared" si="52"/>
        <v>0</v>
      </c>
      <c r="AA130" s="220">
        <f t="shared" si="52"/>
        <v>1.2</v>
      </c>
      <c r="AB130" s="220">
        <f t="shared" si="52"/>
        <v>0</v>
      </c>
      <c r="AC130" s="220">
        <f t="shared" si="52"/>
        <v>0</v>
      </c>
    </row>
    <row r="131" spans="1:29" ht="15" customHeight="1" x14ac:dyDescent="0.25">
      <c r="A131" s="161"/>
      <c r="B131" s="221" t="s">
        <v>180</v>
      </c>
      <c r="C131" s="222">
        <f t="shared" si="18"/>
        <v>11.1</v>
      </c>
      <c r="D131" s="179"/>
      <c r="E131" s="223">
        <v>11.1</v>
      </c>
      <c r="F131" s="179"/>
      <c r="G131" s="179"/>
      <c r="H131" s="179"/>
      <c r="I131" s="179"/>
      <c r="J131" s="179"/>
      <c r="K131" s="62"/>
      <c r="L131" s="224">
        <f t="shared" si="19"/>
        <v>0</v>
      </c>
      <c r="M131" s="225"/>
      <c r="N131" s="226"/>
      <c r="O131" s="225"/>
      <c r="P131" s="225"/>
      <c r="Q131" s="225"/>
      <c r="R131" s="225"/>
      <c r="S131" s="225"/>
      <c r="T131" s="112"/>
      <c r="U131" s="227">
        <f t="shared" si="20"/>
        <v>11.1</v>
      </c>
      <c r="V131" s="227">
        <f t="shared" si="29"/>
        <v>0</v>
      </c>
      <c r="W131" s="227">
        <f t="shared" si="29"/>
        <v>11.1</v>
      </c>
      <c r="X131" s="227">
        <f t="shared" si="29"/>
        <v>0</v>
      </c>
      <c r="Y131" s="227">
        <f t="shared" si="29"/>
        <v>0</v>
      </c>
      <c r="Z131" s="227">
        <f t="shared" si="29"/>
        <v>0</v>
      </c>
      <c r="AA131" s="227">
        <f t="shared" si="29"/>
        <v>0</v>
      </c>
      <c r="AB131" s="227">
        <f t="shared" si="29"/>
        <v>0</v>
      </c>
      <c r="AC131" s="227">
        <f t="shared" si="29"/>
        <v>0</v>
      </c>
    </row>
    <row r="132" spans="1:29" ht="15" customHeight="1" x14ac:dyDescent="0.25">
      <c r="A132" s="161"/>
      <c r="B132" s="248" t="s">
        <v>385</v>
      </c>
      <c r="C132" s="118">
        <f t="shared" si="18"/>
        <v>141.31335000000001</v>
      </c>
      <c r="D132" s="159">
        <v>140.9</v>
      </c>
      <c r="E132" s="118"/>
      <c r="F132" s="118"/>
      <c r="G132" s="118"/>
      <c r="H132" s="118"/>
      <c r="I132" s="159"/>
      <c r="J132" s="118"/>
      <c r="K132" s="61">
        <f>'[1]4 priedas_ nepanaudotos lėšos'!C46</f>
        <v>0.41335</v>
      </c>
      <c r="L132" s="119">
        <f t="shared" si="19"/>
        <v>0</v>
      </c>
      <c r="M132" s="109"/>
      <c r="N132" s="119"/>
      <c r="O132" s="119"/>
      <c r="P132" s="119"/>
      <c r="Q132" s="119"/>
      <c r="R132" s="109"/>
      <c r="S132" s="119"/>
      <c r="T132" s="111">
        <f>'[1]4 priedas_ nepanaudotos lėšos'!I46</f>
        <v>0</v>
      </c>
      <c r="U132" s="160">
        <f t="shared" si="20"/>
        <v>141.31335000000001</v>
      </c>
      <c r="V132" s="160">
        <f t="shared" si="29"/>
        <v>140.9</v>
      </c>
      <c r="W132" s="160">
        <f t="shared" si="29"/>
        <v>0</v>
      </c>
      <c r="X132" s="160">
        <f t="shared" si="29"/>
        <v>0</v>
      </c>
      <c r="Y132" s="160">
        <f t="shared" si="29"/>
        <v>0</v>
      </c>
      <c r="Z132" s="160">
        <f t="shared" si="29"/>
        <v>0</v>
      </c>
      <c r="AA132" s="160">
        <f t="shared" si="29"/>
        <v>0</v>
      </c>
      <c r="AB132" s="160">
        <f t="shared" si="29"/>
        <v>0</v>
      </c>
      <c r="AC132" s="160">
        <f t="shared" si="29"/>
        <v>0.41335</v>
      </c>
    </row>
    <row r="133" spans="1:29" ht="15" customHeight="1" x14ac:dyDescent="0.25">
      <c r="A133" s="211" t="s">
        <v>15</v>
      </c>
      <c r="B133" s="212" t="s">
        <v>227</v>
      </c>
      <c r="C133" s="213">
        <f t="shared" si="18"/>
        <v>223.63938999999999</v>
      </c>
      <c r="D133" s="214">
        <f>D134+D136</f>
        <v>211.9</v>
      </c>
      <c r="E133" s="214">
        <f t="shared" ref="E133:K133" si="53">E134+E136</f>
        <v>9.5</v>
      </c>
      <c r="F133" s="214">
        <f t="shared" si="53"/>
        <v>0</v>
      </c>
      <c r="G133" s="214">
        <f t="shared" si="53"/>
        <v>0</v>
      </c>
      <c r="H133" s="214">
        <f t="shared" si="53"/>
        <v>0</v>
      </c>
      <c r="I133" s="214">
        <f t="shared" si="53"/>
        <v>1.2000000000000002</v>
      </c>
      <c r="J133" s="214">
        <f t="shared" si="53"/>
        <v>0</v>
      </c>
      <c r="K133" s="158">
        <f t="shared" si="53"/>
        <v>1.03939</v>
      </c>
      <c r="L133" s="110">
        <f t="shared" si="19"/>
        <v>0</v>
      </c>
      <c r="M133" s="216">
        <f>M134+M136</f>
        <v>0</v>
      </c>
      <c r="N133" s="216">
        <f t="shared" ref="N133:T133" si="54">N134+N136</f>
        <v>0</v>
      </c>
      <c r="O133" s="216">
        <f t="shared" si="54"/>
        <v>0</v>
      </c>
      <c r="P133" s="216">
        <f t="shared" si="54"/>
        <v>0</v>
      </c>
      <c r="Q133" s="216">
        <f t="shared" si="54"/>
        <v>0</v>
      </c>
      <c r="R133" s="216">
        <f t="shared" si="54"/>
        <v>0</v>
      </c>
      <c r="S133" s="216">
        <f t="shared" si="54"/>
        <v>0</v>
      </c>
      <c r="T133" s="216">
        <f t="shared" si="54"/>
        <v>0</v>
      </c>
      <c r="U133" s="217">
        <f t="shared" si="20"/>
        <v>223.63938999999999</v>
      </c>
      <c r="V133" s="217">
        <f>V134+V136</f>
        <v>211.9</v>
      </c>
      <c r="W133" s="217">
        <f t="shared" ref="W133:AC133" si="55">W134+W136</f>
        <v>9.5</v>
      </c>
      <c r="X133" s="217">
        <f t="shared" si="55"/>
        <v>0</v>
      </c>
      <c r="Y133" s="217">
        <f t="shared" si="55"/>
        <v>0</v>
      </c>
      <c r="Z133" s="217">
        <f t="shared" si="55"/>
        <v>0</v>
      </c>
      <c r="AA133" s="217">
        <f t="shared" si="55"/>
        <v>1.2000000000000002</v>
      </c>
      <c r="AB133" s="217">
        <f t="shared" si="55"/>
        <v>0</v>
      </c>
      <c r="AC133" s="217">
        <f t="shared" si="55"/>
        <v>1.03939</v>
      </c>
    </row>
    <row r="134" spans="1:29" ht="15" customHeight="1" x14ac:dyDescent="0.25">
      <c r="A134" s="161"/>
      <c r="B134" s="218" t="s">
        <v>390</v>
      </c>
      <c r="C134" s="219">
        <f t="shared" si="18"/>
        <v>163.1</v>
      </c>
      <c r="D134" s="159">
        <v>153.5</v>
      </c>
      <c r="E134" s="118">
        <f>E135</f>
        <v>9.5</v>
      </c>
      <c r="F134" s="118"/>
      <c r="G134" s="118"/>
      <c r="H134" s="118"/>
      <c r="I134" s="159">
        <v>0.1</v>
      </c>
      <c r="J134" s="118"/>
      <c r="K134" s="61"/>
      <c r="L134" s="215">
        <f t="shared" si="19"/>
        <v>0</v>
      </c>
      <c r="M134" s="109"/>
      <c r="N134" s="119">
        <f>N135</f>
        <v>0</v>
      </c>
      <c r="O134" s="119"/>
      <c r="P134" s="119"/>
      <c r="Q134" s="119"/>
      <c r="R134" s="109"/>
      <c r="S134" s="119"/>
      <c r="T134" s="111">
        <f>'[1]4 priedas_ nepanaudotos lėšos'!I93</f>
        <v>0</v>
      </c>
      <c r="U134" s="220">
        <f t="shared" si="20"/>
        <v>163.1</v>
      </c>
      <c r="V134" s="220">
        <f t="shared" ref="V134:AC134" si="56">D134+M134</f>
        <v>153.5</v>
      </c>
      <c r="W134" s="220">
        <f t="shared" si="56"/>
        <v>9.5</v>
      </c>
      <c r="X134" s="220">
        <f t="shared" si="56"/>
        <v>0</v>
      </c>
      <c r="Y134" s="220">
        <f t="shared" si="56"/>
        <v>0</v>
      </c>
      <c r="Z134" s="220">
        <f t="shared" si="56"/>
        <v>0</v>
      </c>
      <c r="AA134" s="220">
        <f t="shared" si="56"/>
        <v>0.1</v>
      </c>
      <c r="AB134" s="220">
        <f t="shared" si="56"/>
        <v>0</v>
      </c>
      <c r="AC134" s="220">
        <f t="shared" si="56"/>
        <v>0</v>
      </c>
    </row>
    <row r="135" spans="1:29" ht="15" customHeight="1" x14ac:dyDescent="0.25">
      <c r="A135" s="161"/>
      <c r="B135" s="221" t="s">
        <v>180</v>
      </c>
      <c r="C135" s="222">
        <f t="shared" si="18"/>
        <v>9.5</v>
      </c>
      <c r="D135" s="179"/>
      <c r="E135" s="223">
        <v>9.5</v>
      </c>
      <c r="F135" s="179"/>
      <c r="G135" s="179"/>
      <c r="H135" s="179"/>
      <c r="I135" s="179"/>
      <c r="J135" s="179"/>
      <c r="K135" s="62"/>
      <c r="L135" s="224">
        <f t="shared" si="19"/>
        <v>0</v>
      </c>
      <c r="M135" s="225"/>
      <c r="N135" s="226"/>
      <c r="O135" s="225"/>
      <c r="P135" s="225"/>
      <c r="Q135" s="225"/>
      <c r="R135" s="225"/>
      <c r="S135" s="225"/>
      <c r="T135" s="112"/>
      <c r="U135" s="227">
        <f t="shared" si="20"/>
        <v>9.5</v>
      </c>
      <c r="V135" s="227">
        <f t="shared" si="29"/>
        <v>0</v>
      </c>
      <c r="W135" s="227">
        <f t="shared" si="29"/>
        <v>9.5</v>
      </c>
      <c r="X135" s="227">
        <f t="shared" si="29"/>
        <v>0</v>
      </c>
      <c r="Y135" s="227">
        <f t="shared" si="29"/>
        <v>0</v>
      </c>
      <c r="Z135" s="227">
        <f t="shared" si="29"/>
        <v>0</v>
      </c>
      <c r="AA135" s="227">
        <f t="shared" si="29"/>
        <v>0</v>
      </c>
      <c r="AB135" s="227">
        <f t="shared" si="29"/>
        <v>0</v>
      </c>
      <c r="AC135" s="227">
        <f t="shared" si="29"/>
        <v>0</v>
      </c>
    </row>
    <row r="136" spans="1:29" ht="15" customHeight="1" x14ac:dyDescent="0.25">
      <c r="A136" s="161"/>
      <c r="B136" s="248" t="s">
        <v>385</v>
      </c>
      <c r="C136" s="118">
        <f t="shared" si="18"/>
        <v>60.539389999999997</v>
      </c>
      <c r="D136" s="159">
        <v>58.4</v>
      </c>
      <c r="E136" s="118"/>
      <c r="F136" s="118"/>
      <c r="G136" s="118"/>
      <c r="H136" s="118"/>
      <c r="I136" s="159">
        <v>1.1000000000000001</v>
      </c>
      <c r="J136" s="118"/>
      <c r="K136" s="61">
        <f>'[1]4 priedas_ nepanaudotos lėšos'!C48</f>
        <v>1.03939</v>
      </c>
      <c r="L136" s="119">
        <f t="shared" si="19"/>
        <v>0</v>
      </c>
      <c r="M136" s="109"/>
      <c r="N136" s="119"/>
      <c r="O136" s="119"/>
      <c r="P136" s="119"/>
      <c r="Q136" s="119"/>
      <c r="R136" s="109"/>
      <c r="S136" s="119"/>
      <c r="T136" s="111">
        <f>'[1]4 priedas_ nepanaudotos lėšos'!I114</f>
        <v>0</v>
      </c>
      <c r="U136" s="160">
        <f t="shared" si="20"/>
        <v>60.539389999999997</v>
      </c>
      <c r="V136" s="160">
        <f t="shared" si="29"/>
        <v>58.4</v>
      </c>
      <c r="W136" s="160">
        <f t="shared" si="29"/>
        <v>0</v>
      </c>
      <c r="X136" s="160">
        <f t="shared" si="29"/>
        <v>0</v>
      </c>
      <c r="Y136" s="160">
        <f t="shared" si="29"/>
        <v>0</v>
      </c>
      <c r="Z136" s="160">
        <f t="shared" si="29"/>
        <v>0</v>
      </c>
      <c r="AA136" s="160">
        <f t="shared" si="29"/>
        <v>1.1000000000000001</v>
      </c>
      <c r="AB136" s="160">
        <f t="shared" si="29"/>
        <v>0</v>
      </c>
      <c r="AC136" s="160">
        <f t="shared" si="29"/>
        <v>1.03939</v>
      </c>
    </row>
    <row r="137" spans="1:29" ht="15" customHeight="1" x14ac:dyDescent="0.25">
      <c r="A137" s="211" t="s">
        <v>16</v>
      </c>
      <c r="B137" s="212" t="s">
        <v>436</v>
      </c>
      <c r="C137" s="213">
        <f t="shared" si="18"/>
        <v>1842.7770000000003</v>
      </c>
      <c r="D137" s="214">
        <f>D138+D140</f>
        <v>1826.4</v>
      </c>
      <c r="E137" s="214">
        <f t="shared" ref="E137:K137" si="57">E138+E140</f>
        <v>4.2</v>
      </c>
      <c r="F137" s="214">
        <f t="shared" si="57"/>
        <v>0</v>
      </c>
      <c r="G137" s="214">
        <f t="shared" si="57"/>
        <v>0</v>
      </c>
      <c r="H137" s="214">
        <f t="shared" si="57"/>
        <v>0</v>
      </c>
      <c r="I137" s="214">
        <f t="shared" si="57"/>
        <v>0.9</v>
      </c>
      <c r="J137" s="214">
        <f t="shared" si="57"/>
        <v>0</v>
      </c>
      <c r="K137" s="158">
        <f t="shared" si="57"/>
        <v>11.276999999999999</v>
      </c>
      <c r="L137" s="110">
        <f t="shared" si="19"/>
        <v>0</v>
      </c>
      <c r="M137" s="216">
        <f>M138+M140</f>
        <v>0</v>
      </c>
      <c r="N137" s="216">
        <f t="shared" ref="N137:T137" si="58">N138+N140</f>
        <v>0</v>
      </c>
      <c r="O137" s="216">
        <f t="shared" si="58"/>
        <v>0</v>
      </c>
      <c r="P137" s="216">
        <f t="shared" si="58"/>
        <v>0</v>
      </c>
      <c r="Q137" s="216">
        <f t="shared" si="58"/>
        <v>0</v>
      </c>
      <c r="R137" s="216">
        <f t="shared" si="58"/>
        <v>0</v>
      </c>
      <c r="S137" s="216">
        <f t="shared" si="58"/>
        <v>0</v>
      </c>
      <c r="T137" s="216">
        <f t="shared" si="58"/>
        <v>0</v>
      </c>
      <c r="U137" s="217">
        <f t="shared" si="20"/>
        <v>1842.7770000000003</v>
      </c>
      <c r="V137" s="217">
        <f>V138+V140</f>
        <v>1826.4</v>
      </c>
      <c r="W137" s="217">
        <f t="shared" ref="W137:AC137" si="59">W138+W140</f>
        <v>4.2</v>
      </c>
      <c r="X137" s="217">
        <f t="shared" si="59"/>
        <v>0</v>
      </c>
      <c r="Y137" s="217">
        <f t="shared" si="59"/>
        <v>0</v>
      </c>
      <c r="Z137" s="217">
        <f t="shared" si="59"/>
        <v>0</v>
      </c>
      <c r="AA137" s="217">
        <f t="shared" si="59"/>
        <v>0.9</v>
      </c>
      <c r="AB137" s="217">
        <f t="shared" si="59"/>
        <v>0</v>
      </c>
      <c r="AC137" s="217">
        <f t="shared" si="59"/>
        <v>11.276999999999999</v>
      </c>
    </row>
    <row r="138" spans="1:29" ht="15" customHeight="1" x14ac:dyDescent="0.25">
      <c r="A138" s="161"/>
      <c r="B138" s="218" t="s">
        <v>390</v>
      </c>
      <c r="C138" s="219">
        <f t="shared" si="18"/>
        <v>451.2</v>
      </c>
      <c r="D138" s="159">
        <v>447</v>
      </c>
      <c r="E138" s="118">
        <f>E139</f>
        <v>4.2</v>
      </c>
      <c r="F138" s="118"/>
      <c r="G138" s="118"/>
      <c r="H138" s="118"/>
      <c r="I138" s="159"/>
      <c r="J138" s="118"/>
      <c r="K138" s="61">
        <f>'[1]4 priedas_ nepanaudotos lėšos'!C60</f>
        <v>0</v>
      </c>
      <c r="L138" s="215">
        <f t="shared" si="19"/>
        <v>0</v>
      </c>
      <c r="M138" s="109"/>
      <c r="N138" s="119">
        <f>N139</f>
        <v>0</v>
      </c>
      <c r="O138" s="119"/>
      <c r="P138" s="119"/>
      <c r="Q138" s="119"/>
      <c r="R138" s="109"/>
      <c r="S138" s="119"/>
      <c r="T138" s="111">
        <f>'[1]4 priedas_ nepanaudotos lėšos'!I97</f>
        <v>0</v>
      </c>
      <c r="U138" s="220">
        <f t="shared" si="20"/>
        <v>451.2</v>
      </c>
      <c r="V138" s="220">
        <f t="shared" ref="V138:AC138" si="60">D138+M138</f>
        <v>447</v>
      </c>
      <c r="W138" s="220">
        <f t="shared" si="60"/>
        <v>4.2</v>
      </c>
      <c r="X138" s="220">
        <f t="shared" si="60"/>
        <v>0</v>
      </c>
      <c r="Y138" s="220">
        <f t="shared" si="60"/>
        <v>0</v>
      </c>
      <c r="Z138" s="220">
        <f t="shared" si="60"/>
        <v>0</v>
      </c>
      <c r="AA138" s="220">
        <f t="shared" si="60"/>
        <v>0</v>
      </c>
      <c r="AB138" s="220">
        <f t="shared" si="60"/>
        <v>0</v>
      </c>
      <c r="AC138" s="220">
        <f t="shared" si="60"/>
        <v>0</v>
      </c>
    </row>
    <row r="139" spans="1:29" ht="26.4" x14ac:dyDescent="0.25">
      <c r="A139" s="161"/>
      <c r="B139" s="221" t="s">
        <v>187</v>
      </c>
      <c r="C139" s="222">
        <f t="shared" ref="C139:C150" si="61">D139+E139+F139+H139+I139+J139+K139+G139</f>
        <v>4.2</v>
      </c>
      <c r="D139" s="179"/>
      <c r="E139" s="223">
        <v>4.2</v>
      </c>
      <c r="F139" s="179"/>
      <c r="G139" s="179"/>
      <c r="H139" s="179"/>
      <c r="I139" s="179"/>
      <c r="J139" s="179"/>
      <c r="K139" s="62"/>
      <c r="L139" s="224">
        <f t="shared" ref="L139:L150" si="62">M139+N139+O139+Q139+R139+S139+T139+P139</f>
        <v>0</v>
      </c>
      <c r="M139" s="225"/>
      <c r="N139" s="226"/>
      <c r="O139" s="225"/>
      <c r="P139" s="225"/>
      <c r="Q139" s="225"/>
      <c r="R139" s="225"/>
      <c r="S139" s="225"/>
      <c r="T139" s="112"/>
      <c r="U139" s="227">
        <f t="shared" ref="U139:U150" si="63">V139+W139+X139+Z139+AA139+AB139+AC139+Y139</f>
        <v>4.2</v>
      </c>
      <c r="V139" s="227">
        <f t="shared" si="29"/>
        <v>0</v>
      </c>
      <c r="W139" s="227">
        <f t="shared" si="29"/>
        <v>4.2</v>
      </c>
      <c r="X139" s="227">
        <f t="shared" si="29"/>
        <v>0</v>
      </c>
      <c r="Y139" s="227">
        <f t="shared" si="29"/>
        <v>0</v>
      </c>
      <c r="Z139" s="227">
        <f t="shared" si="29"/>
        <v>0</v>
      </c>
      <c r="AA139" s="227">
        <f t="shared" si="29"/>
        <v>0</v>
      </c>
      <c r="AB139" s="227">
        <f t="shared" si="29"/>
        <v>0</v>
      </c>
      <c r="AC139" s="227">
        <f t="shared" si="29"/>
        <v>0</v>
      </c>
    </row>
    <row r="140" spans="1:29" ht="15" customHeight="1" x14ac:dyDescent="0.25">
      <c r="A140" s="161"/>
      <c r="B140" s="248" t="s">
        <v>385</v>
      </c>
      <c r="C140" s="118">
        <f t="shared" si="61"/>
        <v>1391.5770000000002</v>
      </c>
      <c r="D140" s="159">
        <v>1379.4</v>
      </c>
      <c r="E140" s="118"/>
      <c r="F140" s="118"/>
      <c r="G140" s="118"/>
      <c r="H140" s="118"/>
      <c r="I140" s="159">
        <v>0.9</v>
      </c>
      <c r="J140" s="118"/>
      <c r="K140" s="61">
        <f>'[1]4 priedas_ nepanaudotos lėšos'!C50</f>
        <v>11.276999999999999</v>
      </c>
      <c r="L140" s="119">
        <f t="shared" si="62"/>
        <v>0</v>
      </c>
      <c r="M140" s="109"/>
      <c r="N140" s="119"/>
      <c r="O140" s="119"/>
      <c r="P140" s="119"/>
      <c r="Q140" s="119"/>
      <c r="R140" s="109"/>
      <c r="S140" s="119"/>
      <c r="T140" s="111">
        <f>'[1]4 priedas_ nepanaudotos lėšos'!I50</f>
        <v>0</v>
      </c>
      <c r="U140" s="160">
        <f t="shared" si="63"/>
        <v>1391.5770000000002</v>
      </c>
      <c r="V140" s="160">
        <f t="shared" si="29"/>
        <v>1379.4</v>
      </c>
      <c r="W140" s="160">
        <f t="shared" si="29"/>
        <v>0</v>
      </c>
      <c r="X140" s="160">
        <f t="shared" si="29"/>
        <v>0</v>
      </c>
      <c r="Y140" s="160">
        <f t="shared" si="29"/>
        <v>0</v>
      </c>
      <c r="Z140" s="160">
        <f t="shared" si="29"/>
        <v>0</v>
      </c>
      <c r="AA140" s="160">
        <f t="shared" si="29"/>
        <v>0.9</v>
      </c>
      <c r="AB140" s="160">
        <f t="shared" si="29"/>
        <v>0</v>
      </c>
      <c r="AC140" s="160">
        <f t="shared" si="29"/>
        <v>11.276999999999999</v>
      </c>
    </row>
    <row r="141" spans="1:29" s="205" customFormat="1" ht="15" customHeight="1" x14ac:dyDescent="0.25">
      <c r="A141" s="246" t="s">
        <v>17</v>
      </c>
      <c r="B141" s="212" t="s">
        <v>228</v>
      </c>
      <c r="C141" s="213">
        <f t="shared" si="61"/>
        <v>3418.3</v>
      </c>
      <c r="D141" s="214">
        <f t="shared" ref="D141:T141" si="64">D142</f>
        <v>3418.3</v>
      </c>
      <c r="E141" s="214">
        <f t="shared" si="64"/>
        <v>0</v>
      </c>
      <c r="F141" s="214">
        <f t="shared" si="64"/>
        <v>0</v>
      </c>
      <c r="G141" s="214">
        <f t="shared" si="64"/>
        <v>0</v>
      </c>
      <c r="H141" s="214">
        <f t="shared" si="64"/>
        <v>0</v>
      </c>
      <c r="I141" s="214">
        <f t="shared" si="64"/>
        <v>0</v>
      </c>
      <c r="J141" s="214">
        <f t="shared" si="64"/>
        <v>0</v>
      </c>
      <c r="K141" s="158">
        <f t="shared" si="64"/>
        <v>0</v>
      </c>
      <c r="L141" s="110">
        <f t="shared" si="62"/>
        <v>0</v>
      </c>
      <c r="M141" s="216">
        <f t="shared" si="64"/>
        <v>0</v>
      </c>
      <c r="N141" s="216">
        <f t="shared" si="64"/>
        <v>0</v>
      </c>
      <c r="O141" s="216">
        <f t="shared" si="64"/>
        <v>0</v>
      </c>
      <c r="P141" s="216">
        <f t="shared" si="64"/>
        <v>0</v>
      </c>
      <c r="Q141" s="216">
        <f t="shared" si="64"/>
        <v>0</v>
      </c>
      <c r="R141" s="216">
        <f t="shared" si="64"/>
        <v>0</v>
      </c>
      <c r="S141" s="216">
        <f t="shared" si="64"/>
        <v>0</v>
      </c>
      <c r="T141" s="130">
        <f t="shared" si="64"/>
        <v>0</v>
      </c>
      <c r="U141" s="217">
        <f t="shared" si="63"/>
        <v>3418.3</v>
      </c>
      <c r="V141" s="217">
        <f t="shared" ref="V141:AC141" si="65">V142</f>
        <v>3418.3</v>
      </c>
      <c r="W141" s="217">
        <f t="shared" si="65"/>
        <v>0</v>
      </c>
      <c r="X141" s="217">
        <f t="shared" si="65"/>
        <v>0</v>
      </c>
      <c r="Y141" s="217">
        <f t="shared" si="65"/>
        <v>0</v>
      </c>
      <c r="Z141" s="217">
        <f t="shared" si="65"/>
        <v>0</v>
      </c>
      <c r="AA141" s="217">
        <f t="shared" si="65"/>
        <v>0</v>
      </c>
      <c r="AB141" s="217">
        <f t="shared" si="65"/>
        <v>0</v>
      </c>
      <c r="AC141" s="217">
        <f t="shared" si="65"/>
        <v>0</v>
      </c>
    </row>
    <row r="142" spans="1:29" ht="15" customHeight="1" x14ac:dyDescent="0.25">
      <c r="A142" s="117"/>
      <c r="B142" s="249" t="s">
        <v>384</v>
      </c>
      <c r="C142" s="219">
        <f t="shared" si="61"/>
        <v>3418.3</v>
      </c>
      <c r="D142" s="159">
        <v>3418.3</v>
      </c>
      <c r="E142" s="118"/>
      <c r="F142" s="118"/>
      <c r="G142" s="118"/>
      <c r="H142" s="118"/>
      <c r="I142" s="118"/>
      <c r="J142" s="118"/>
      <c r="K142" s="61"/>
      <c r="L142" s="215">
        <f t="shared" si="62"/>
        <v>0</v>
      </c>
      <c r="M142" s="109"/>
      <c r="N142" s="119"/>
      <c r="O142" s="119"/>
      <c r="P142" s="119"/>
      <c r="Q142" s="119"/>
      <c r="R142" s="109"/>
      <c r="S142" s="119"/>
      <c r="T142" s="111"/>
      <c r="U142" s="220">
        <f t="shared" si="63"/>
        <v>3418.3</v>
      </c>
      <c r="V142" s="220">
        <f t="shared" ref="V142:AC205" si="66">D142+M142</f>
        <v>3418.3</v>
      </c>
      <c r="W142" s="220">
        <f t="shared" si="66"/>
        <v>0</v>
      </c>
      <c r="X142" s="220">
        <f t="shared" si="66"/>
        <v>0</v>
      </c>
      <c r="Y142" s="220">
        <f t="shared" si="66"/>
        <v>0</v>
      </c>
      <c r="Z142" s="220">
        <f t="shared" si="66"/>
        <v>0</v>
      </c>
      <c r="AA142" s="220">
        <f t="shared" si="66"/>
        <v>0</v>
      </c>
      <c r="AB142" s="220">
        <f t="shared" si="66"/>
        <v>0</v>
      </c>
      <c r="AC142" s="220">
        <f t="shared" si="66"/>
        <v>0</v>
      </c>
    </row>
    <row r="143" spans="1:29" s="205" customFormat="1" ht="15" customHeight="1" x14ac:dyDescent="0.25">
      <c r="A143" s="211" t="s">
        <v>18</v>
      </c>
      <c r="B143" s="250" t="s">
        <v>229</v>
      </c>
      <c r="C143" s="213">
        <f t="shared" si="61"/>
        <v>906.41088999999999</v>
      </c>
      <c r="D143" s="214">
        <f t="shared" ref="D143:S144" si="67">D144</f>
        <v>0</v>
      </c>
      <c r="E143" s="214">
        <f t="shared" si="67"/>
        <v>905</v>
      </c>
      <c r="F143" s="214">
        <f t="shared" si="67"/>
        <v>0</v>
      </c>
      <c r="G143" s="214">
        <f t="shared" si="67"/>
        <v>0</v>
      </c>
      <c r="H143" s="214">
        <f t="shared" si="67"/>
        <v>0</v>
      </c>
      <c r="I143" s="214">
        <f t="shared" si="67"/>
        <v>1.2</v>
      </c>
      <c r="J143" s="214">
        <f t="shared" si="67"/>
        <v>0</v>
      </c>
      <c r="K143" s="158">
        <f>K144</f>
        <v>0.21088999999999999</v>
      </c>
      <c r="L143" s="110">
        <f t="shared" si="62"/>
        <v>22.1</v>
      </c>
      <c r="M143" s="215">
        <f t="shared" si="67"/>
        <v>0</v>
      </c>
      <c r="N143" s="215">
        <f t="shared" si="67"/>
        <v>22.1</v>
      </c>
      <c r="O143" s="216">
        <f t="shared" si="67"/>
        <v>0</v>
      </c>
      <c r="P143" s="215">
        <f t="shared" si="67"/>
        <v>0</v>
      </c>
      <c r="Q143" s="215">
        <f t="shared" si="67"/>
        <v>0</v>
      </c>
      <c r="R143" s="215">
        <f t="shared" si="67"/>
        <v>0</v>
      </c>
      <c r="S143" s="215">
        <f t="shared" si="67"/>
        <v>0</v>
      </c>
      <c r="T143" s="215">
        <f t="shared" ref="T143" si="68">T144</f>
        <v>0</v>
      </c>
      <c r="U143" s="217">
        <f t="shared" si="63"/>
        <v>928.51089000000002</v>
      </c>
      <c r="V143" s="217">
        <f t="shared" ref="V143:AC143" si="69">V144</f>
        <v>0</v>
      </c>
      <c r="W143" s="217">
        <f t="shared" si="69"/>
        <v>927.1</v>
      </c>
      <c r="X143" s="217">
        <f t="shared" si="69"/>
        <v>0</v>
      </c>
      <c r="Y143" s="217">
        <f t="shared" si="69"/>
        <v>0</v>
      </c>
      <c r="Z143" s="217">
        <f t="shared" si="69"/>
        <v>0</v>
      </c>
      <c r="AA143" s="217">
        <f t="shared" si="69"/>
        <v>1.2</v>
      </c>
      <c r="AB143" s="217">
        <f t="shared" si="69"/>
        <v>0</v>
      </c>
      <c r="AC143" s="217">
        <f t="shared" si="69"/>
        <v>0.21088999999999999</v>
      </c>
    </row>
    <row r="144" spans="1:29" ht="15" customHeight="1" x14ac:dyDescent="0.25">
      <c r="A144" s="161"/>
      <c r="B144" s="251" t="s">
        <v>391</v>
      </c>
      <c r="C144" s="118">
        <f t="shared" si="61"/>
        <v>906.41088999999999</v>
      </c>
      <c r="D144" s="159"/>
      <c r="E144" s="118">
        <f t="shared" si="67"/>
        <v>905</v>
      </c>
      <c r="F144" s="118"/>
      <c r="G144" s="118"/>
      <c r="H144" s="118"/>
      <c r="I144" s="159">
        <v>1.2</v>
      </c>
      <c r="J144" s="118"/>
      <c r="K144" s="61">
        <f>'[1]4 priedas_ nepanaudotos lėšos'!C52</f>
        <v>0.21088999999999999</v>
      </c>
      <c r="L144" s="119">
        <f t="shared" si="62"/>
        <v>22.1</v>
      </c>
      <c r="M144" s="109"/>
      <c r="N144" s="119">
        <f t="shared" si="67"/>
        <v>22.1</v>
      </c>
      <c r="O144" s="119"/>
      <c r="P144" s="119"/>
      <c r="Q144" s="119"/>
      <c r="R144" s="109"/>
      <c r="S144" s="119"/>
      <c r="T144" s="111"/>
      <c r="U144" s="160">
        <f t="shared" si="63"/>
        <v>928.51089000000002</v>
      </c>
      <c r="V144" s="160">
        <f t="shared" si="66"/>
        <v>0</v>
      </c>
      <c r="W144" s="160">
        <f t="shared" si="66"/>
        <v>927.1</v>
      </c>
      <c r="X144" s="160">
        <f t="shared" si="66"/>
        <v>0</v>
      </c>
      <c r="Y144" s="160">
        <f t="shared" si="66"/>
        <v>0</v>
      </c>
      <c r="Z144" s="160">
        <f t="shared" si="66"/>
        <v>0</v>
      </c>
      <c r="AA144" s="160">
        <f t="shared" si="66"/>
        <v>1.2</v>
      </c>
      <c r="AB144" s="160">
        <f t="shared" si="66"/>
        <v>0</v>
      </c>
      <c r="AC144" s="160">
        <f t="shared" si="66"/>
        <v>0.21088999999999999</v>
      </c>
    </row>
    <row r="145" spans="1:29" ht="15" customHeight="1" x14ac:dyDescent="0.25">
      <c r="A145" s="162"/>
      <c r="B145" s="245" t="s">
        <v>71</v>
      </c>
      <c r="C145" s="179">
        <f t="shared" si="61"/>
        <v>905</v>
      </c>
      <c r="D145" s="179"/>
      <c r="E145" s="223">
        <v>905</v>
      </c>
      <c r="F145" s="179"/>
      <c r="G145" s="179"/>
      <c r="H145" s="179"/>
      <c r="I145" s="179"/>
      <c r="J145" s="179"/>
      <c r="K145" s="62"/>
      <c r="L145" s="225">
        <f t="shared" si="62"/>
        <v>22.1</v>
      </c>
      <c r="M145" s="225"/>
      <c r="N145" s="226">
        <v>22.1</v>
      </c>
      <c r="O145" s="225"/>
      <c r="P145" s="225"/>
      <c r="Q145" s="225"/>
      <c r="R145" s="225"/>
      <c r="S145" s="225"/>
      <c r="T145" s="112"/>
      <c r="U145" s="252">
        <f t="shared" si="63"/>
        <v>927.1</v>
      </c>
      <c r="V145" s="252">
        <f t="shared" si="66"/>
        <v>0</v>
      </c>
      <c r="W145" s="252">
        <f t="shared" si="66"/>
        <v>927.1</v>
      </c>
      <c r="X145" s="252">
        <f t="shared" si="66"/>
        <v>0</v>
      </c>
      <c r="Y145" s="252">
        <f t="shared" si="66"/>
        <v>0</v>
      </c>
      <c r="Z145" s="252">
        <f t="shared" si="66"/>
        <v>0</v>
      </c>
      <c r="AA145" s="252">
        <f t="shared" si="66"/>
        <v>0</v>
      </c>
      <c r="AB145" s="252">
        <f t="shared" si="66"/>
        <v>0</v>
      </c>
      <c r="AC145" s="252">
        <f t="shared" si="66"/>
        <v>0</v>
      </c>
    </row>
    <row r="146" spans="1:29" s="205" customFormat="1" ht="15" customHeight="1" x14ac:dyDescent="0.25">
      <c r="A146" s="117" t="s">
        <v>19</v>
      </c>
      <c r="B146" s="212" t="s">
        <v>230</v>
      </c>
      <c r="C146" s="213">
        <f t="shared" si="61"/>
        <v>633.28609000000006</v>
      </c>
      <c r="D146" s="214">
        <f t="shared" ref="D146:T146" si="70">D147</f>
        <v>134.30000000000001</v>
      </c>
      <c r="E146" s="214">
        <f t="shared" si="70"/>
        <v>493.42</v>
      </c>
      <c r="F146" s="214">
        <f t="shared" si="70"/>
        <v>0</v>
      </c>
      <c r="G146" s="214">
        <f t="shared" si="70"/>
        <v>0</v>
      </c>
      <c r="H146" s="214">
        <f t="shared" si="70"/>
        <v>0</v>
      </c>
      <c r="I146" s="214">
        <f t="shared" si="70"/>
        <v>4.5</v>
      </c>
      <c r="J146" s="214">
        <f t="shared" si="70"/>
        <v>0</v>
      </c>
      <c r="K146" s="158">
        <f t="shared" si="70"/>
        <v>1.06609</v>
      </c>
      <c r="L146" s="110">
        <f t="shared" si="62"/>
        <v>0</v>
      </c>
      <c r="M146" s="215">
        <f t="shared" si="70"/>
        <v>0</v>
      </c>
      <c r="N146" s="215">
        <f t="shared" si="70"/>
        <v>0</v>
      </c>
      <c r="O146" s="216">
        <f t="shared" si="70"/>
        <v>0</v>
      </c>
      <c r="P146" s="215">
        <f t="shared" si="70"/>
        <v>0</v>
      </c>
      <c r="Q146" s="215">
        <f t="shared" si="70"/>
        <v>0</v>
      </c>
      <c r="R146" s="215">
        <f t="shared" si="70"/>
        <v>0</v>
      </c>
      <c r="S146" s="215">
        <f t="shared" si="70"/>
        <v>0</v>
      </c>
      <c r="T146" s="215">
        <f t="shared" si="70"/>
        <v>0</v>
      </c>
      <c r="U146" s="217">
        <f t="shared" si="63"/>
        <v>633.28609000000006</v>
      </c>
      <c r="V146" s="217">
        <f t="shared" ref="V146:AC146" si="71">V147</f>
        <v>134.30000000000001</v>
      </c>
      <c r="W146" s="217">
        <f t="shared" si="71"/>
        <v>493.42</v>
      </c>
      <c r="X146" s="217">
        <f t="shared" si="71"/>
        <v>0</v>
      </c>
      <c r="Y146" s="217">
        <f t="shared" si="71"/>
        <v>0</v>
      </c>
      <c r="Z146" s="217">
        <f t="shared" si="71"/>
        <v>0</v>
      </c>
      <c r="AA146" s="217">
        <f t="shared" si="71"/>
        <v>4.5</v>
      </c>
      <c r="AB146" s="217">
        <f t="shared" si="71"/>
        <v>0</v>
      </c>
      <c r="AC146" s="217">
        <f t="shared" si="71"/>
        <v>1.06609</v>
      </c>
    </row>
    <row r="147" spans="1:29" s="205" customFormat="1" ht="15" customHeight="1" x14ac:dyDescent="0.25">
      <c r="A147" s="117"/>
      <c r="B147" s="218" t="s">
        <v>396</v>
      </c>
      <c r="C147" s="219">
        <f t="shared" si="61"/>
        <v>633.28609000000006</v>
      </c>
      <c r="D147" s="159">
        <v>134.30000000000001</v>
      </c>
      <c r="E147" s="118">
        <f>E148+E150</f>
        <v>493.42</v>
      </c>
      <c r="F147" s="118">
        <f>SUM(F148:F150)</f>
        <v>0</v>
      </c>
      <c r="G147" s="214"/>
      <c r="H147" s="214"/>
      <c r="I147" s="159">
        <v>4.5</v>
      </c>
      <c r="J147" s="118"/>
      <c r="K147" s="61">
        <f>'[1]4 priedas_ nepanaudotos lėšos'!C54</f>
        <v>1.06609</v>
      </c>
      <c r="L147" s="215">
        <f t="shared" si="62"/>
        <v>0</v>
      </c>
      <c r="M147" s="109"/>
      <c r="N147" s="119">
        <f>N148+N150</f>
        <v>0</v>
      </c>
      <c r="O147" s="216"/>
      <c r="P147" s="119"/>
      <c r="Q147" s="119"/>
      <c r="R147" s="109"/>
      <c r="S147" s="119"/>
      <c r="T147" s="111"/>
      <c r="U147" s="220">
        <f t="shared" si="63"/>
        <v>633.28609000000006</v>
      </c>
      <c r="V147" s="220">
        <f t="shared" si="66"/>
        <v>134.30000000000001</v>
      </c>
      <c r="W147" s="220">
        <f t="shared" si="66"/>
        <v>493.42</v>
      </c>
      <c r="X147" s="220">
        <f t="shared" si="66"/>
        <v>0</v>
      </c>
      <c r="Y147" s="220">
        <f t="shared" si="66"/>
        <v>0</v>
      </c>
      <c r="Z147" s="220">
        <f t="shared" si="66"/>
        <v>0</v>
      </c>
      <c r="AA147" s="220">
        <f t="shared" si="66"/>
        <v>4.5</v>
      </c>
      <c r="AB147" s="220">
        <f t="shared" si="66"/>
        <v>0</v>
      </c>
      <c r="AC147" s="220">
        <f t="shared" si="66"/>
        <v>1.06609</v>
      </c>
    </row>
    <row r="148" spans="1:29" s="257" customFormat="1" ht="26.4" x14ac:dyDescent="0.25">
      <c r="A148" s="247"/>
      <c r="B148" s="221" t="s">
        <v>201</v>
      </c>
      <c r="C148" s="222">
        <f t="shared" si="61"/>
        <v>386.36</v>
      </c>
      <c r="D148" s="253"/>
      <c r="E148" s="223">
        <v>386.36</v>
      </c>
      <c r="F148" s="253"/>
      <c r="G148" s="253"/>
      <c r="H148" s="253"/>
      <c r="I148" s="253"/>
      <c r="J148" s="253"/>
      <c r="K148" s="254"/>
      <c r="L148" s="224">
        <f t="shared" si="62"/>
        <v>0</v>
      </c>
      <c r="M148" s="255"/>
      <c r="N148" s="226"/>
      <c r="O148" s="255"/>
      <c r="P148" s="255"/>
      <c r="Q148" s="255"/>
      <c r="R148" s="255"/>
      <c r="S148" s="255"/>
      <c r="T148" s="256"/>
      <c r="U148" s="227">
        <f t="shared" si="63"/>
        <v>386.36</v>
      </c>
      <c r="V148" s="227">
        <f t="shared" si="66"/>
        <v>0</v>
      </c>
      <c r="W148" s="227">
        <f t="shared" si="66"/>
        <v>386.36</v>
      </c>
      <c r="X148" s="227">
        <f t="shared" si="66"/>
        <v>0</v>
      </c>
      <c r="Y148" s="227">
        <f t="shared" si="66"/>
        <v>0</v>
      </c>
      <c r="Z148" s="227">
        <f t="shared" si="66"/>
        <v>0</v>
      </c>
      <c r="AA148" s="227">
        <f t="shared" si="66"/>
        <v>0</v>
      </c>
      <c r="AB148" s="227">
        <f t="shared" si="66"/>
        <v>0</v>
      </c>
      <c r="AC148" s="227">
        <f t="shared" si="66"/>
        <v>0</v>
      </c>
    </row>
    <row r="149" spans="1:29" s="192" customFormat="1" ht="26.4" hidden="1" x14ac:dyDescent="0.25">
      <c r="A149" s="247"/>
      <c r="B149" s="221" t="s">
        <v>306</v>
      </c>
      <c r="C149" s="222">
        <f t="shared" ref="C149:C173" si="72">D149+E149+F149+H149+I149+J149+K149</f>
        <v>0</v>
      </c>
      <c r="D149" s="179"/>
      <c r="E149" s="223"/>
      <c r="F149" s="179"/>
      <c r="G149" s="179"/>
      <c r="H149" s="179"/>
      <c r="I149" s="179"/>
      <c r="J149" s="179"/>
      <c r="K149" s="62"/>
      <c r="L149" s="224">
        <f t="shared" ref="L149:L173" si="73">M149+N149+O149+Q149+R149+S149+T149</f>
        <v>0</v>
      </c>
      <c r="M149" s="225"/>
      <c r="N149" s="226"/>
      <c r="O149" s="225"/>
      <c r="P149" s="225"/>
      <c r="Q149" s="225"/>
      <c r="R149" s="225"/>
      <c r="S149" s="225"/>
      <c r="T149" s="112"/>
      <c r="U149" s="227">
        <f t="shared" ref="U149:U173" si="74">V149+W149+X149+Z149+AA149+AB149+AC149</f>
        <v>0</v>
      </c>
      <c r="V149" s="227">
        <f t="shared" si="66"/>
        <v>0</v>
      </c>
      <c r="W149" s="227">
        <f t="shared" si="66"/>
        <v>0</v>
      </c>
      <c r="X149" s="227">
        <f t="shared" si="66"/>
        <v>0</v>
      </c>
      <c r="Y149" s="227">
        <f t="shared" si="66"/>
        <v>0</v>
      </c>
      <c r="Z149" s="227">
        <f t="shared" si="66"/>
        <v>0</v>
      </c>
      <c r="AA149" s="227">
        <f t="shared" si="66"/>
        <v>0</v>
      </c>
      <c r="AB149" s="227">
        <f t="shared" si="66"/>
        <v>0</v>
      </c>
      <c r="AC149" s="227">
        <f t="shared" si="66"/>
        <v>0</v>
      </c>
    </row>
    <row r="150" spans="1:29" s="192" customFormat="1" ht="27.75" customHeight="1" x14ac:dyDescent="0.25">
      <c r="A150" s="247"/>
      <c r="B150" s="238" t="s">
        <v>318</v>
      </c>
      <c r="C150" s="222">
        <f>D150+E150+F150+H150+I150+J150+K150+G150</f>
        <v>107.06</v>
      </c>
      <c r="D150" s="179"/>
      <c r="E150" s="223">
        <v>107.06</v>
      </c>
      <c r="F150" s="179"/>
      <c r="G150" s="179"/>
      <c r="H150" s="179"/>
      <c r="I150" s="179"/>
      <c r="J150" s="179"/>
      <c r="K150" s="62"/>
      <c r="L150" s="224">
        <f>M150+N150+O150+Q150+R150+S150+T150+P150</f>
        <v>0</v>
      </c>
      <c r="M150" s="225"/>
      <c r="N150" s="226"/>
      <c r="O150" s="225"/>
      <c r="P150" s="225"/>
      <c r="Q150" s="225"/>
      <c r="R150" s="225"/>
      <c r="S150" s="225"/>
      <c r="T150" s="112"/>
      <c r="U150" s="227">
        <f>V150+W150+X150+Z150+AA150+AB150+AC150+Y150</f>
        <v>107.06</v>
      </c>
      <c r="V150" s="227">
        <f t="shared" si="66"/>
        <v>0</v>
      </c>
      <c r="W150" s="227">
        <f t="shared" si="66"/>
        <v>107.06</v>
      </c>
      <c r="X150" s="227">
        <f t="shared" si="66"/>
        <v>0</v>
      </c>
      <c r="Y150" s="227">
        <f t="shared" si="66"/>
        <v>0</v>
      </c>
      <c r="Z150" s="227">
        <f t="shared" si="66"/>
        <v>0</v>
      </c>
      <c r="AA150" s="227">
        <f t="shared" si="66"/>
        <v>0</v>
      </c>
      <c r="AB150" s="227">
        <f t="shared" si="66"/>
        <v>0</v>
      </c>
      <c r="AC150" s="227">
        <f t="shared" si="66"/>
        <v>0</v>
      </c>
    </row>
    <row r="151" spans="1:29" ht="15" customHeight="1" x14ac:dyDescent="0.25">
      <c r="A151" s="246" t="s">
        <v>20</v>
      </c>
      <c r="B151" s="258" t="s">
        <v>233</v>
      </c>
      <c r="C151" s="213">
        <f>D151+E151+F151+H151+I151+J151+K151+G151</f>
        <v>1413.798</v>
      </c>
      <c r="D151" s="214">
        <f t="shared" ref="D151:S155" si="75">D152</f>
        <v>205.8</v>
      </c>
      <c r="E151" s="214">
        <f t="shared" si="75"/>
        <v>0</v>
      </c>
      <c r="F151" s="214">
        <f t="shared" si="75"/>
        <v>3.8210000000000002</v>
      </c>
      <c r="G151" s="214">
        <f t="shared" si="75"/>
        <v>0</v>
      </c>
      <c r="H151" s="214">
        <f t="shared" si="75"/>
        <v>1202.9169999999999</v>
      </c>
      <c r="I151" s="214">
        <f t="shared" si="75"/>
        <v>1.1000000000000001</v>
      </c>
      <c r="J151" s="214">
        <f t="shared" si="75"/>
        <v>0</v>
      </c>
      <c r="K151" s="158">
        <f t="shared" si="75"/>
        <v>0.16</v>
      </c>
      <c r="L151" s="110">
        <f>M151+N151+O151+Q151+R151+S151+T151+P151</f>
        <v>23.532039999999999</v>
      </c>
      <c r="M151" s="216">
        <f t="shared" si="75"/>
        <v>0</v>
      </c>
      <c r="N151" s="216">
        <f t="shared" si="75"/>
        <v>0</v>
      </c>
      <c r="O151" s="216">
        <f t="shared" si="75"/>
        <v>-1.4884299999999999</v>
      </c>
      <c r="P151" s="216">
        <f t="shared" si="75"/>
        <v>0</v>
      </c>
      <c r="Q151" s="216">
        <f t="shared" si="75"/>
        <v>25.02047</v>
      </c>
      <c r="R151" s="216">
        <f t="shared" si="75"/>
        <v>0</v>
      </c>
      <c r="S151" s="216">
        <f t="shared" si="75"/>
        <v>0</v>
      </c>
      <c r="T151" s="130">
        <f t="shared" ref="T151:T155" si="76">T152</f>
        <v>0</v>
      </c>
      <c r="U151" s="217">
        <f>V151+W151+X151+Z151+AA151+AB151+AC151+Y151</f>
        <v>1437.3300399999998</v>
      </c>
      <c r="V151" s="217">
        <f t="shared" ref="V151:AC151" si="77">V152</f>
        <v>205.8</v>
      </c>
      <c r="W151" s="217">
        <f t="shared" si="77"/>
        <v>0</v>
      </c>
      <c r="X151" s="217">
        <f t="shared" si="77"/>
        <v>2.3325700000000005</v>
      </c>
      <c r="Y151" s="217">
        <f t="shared" si="77"/>
        <v>0</v>
      </c>
      <c r="Z151" s="217">
        <f t="shared" si="77"/>
        <v>1227.9374699999998</v>
      </c>
      <c r="AA151" s="217">
        <f t="shared" si="77"/>
        <v>1.1000000000000001</v>
      </c>
      <c r="AB151" s="217">
        <f t="shared" si="77"/>
        <v>0</v>
      </c>
      <c r="AC151" s="217">
        <f t="shared" si="77"/>
        <v>0.16</v>
      </c>
    </row>
    <row r="152" spans="1:29" x14ac:dyDescent="0.25">
      <c r="A152" s="117"/>
      <c r="B152" s="218" t="s">
        <v>387</v>
      </c>
      <c r="C152" s="118">
        <f>D152+E152+F152+H152+I152+J152+K152+G152</f>
        <v>1413.798</v>
      </c>
      <c r="D152" s="159">
        <v>205.8</v>
      </c>
      <c r="E152" s="118"/>
      <c r="F152" s="118">
        <f>SUM(F153:F154)</f>
        <v>3.8210000000000002</v>
      </c>
      <c r="G152" s="118"/>
      <c r="H152" s="159">
        <v>1202.9169999999999</v>
      </c>
      <c r="I152" s="159">
        <v>1.1000000000000001</v>
      </c>
      <c r="J152" s="214"/>
      <c r="K152" s="61">
        <f>'[1]4 priedas_ nepanaudotos lėšos'!C56</f>
        <v>0.16</v>
      </c>
      <c r="L152" s="119">
        <f>M152+N152+O152+Q152+R152+S152+T152+P152</f>
        <v>23.532039999999999</v>
      </c>
      <c r="M152" s="109"/>
      <c r="N152" s="119"/>
      <c r="O152" s="119">
        <f>O154</f>
        <v>-1.4884299999999999</v>
      </c>
      <c r="P152" s="109"/>
      <c r="Q152" s="109">
        <f>20.394+4.62647</f>
        <v>25.02047</v>
      </c>
      <c r="R152" s="109"/>
      <c r="S152" s="119"/>
      <c r="T152" s="111"/>
      <c r="U152" s="160">
        <f>V152+W152+X152+Z152+AA152+AB152+AC152+Y152</f>
        <v>1437.3300399999998</v>
      </c>
      <c r="V152" s="160">
        <f t="shared" si="66"/>
        <v>205.8</v>
      </c>
      <c r="W152" s="160">
        <f t="shared" si="66"/>
        <v>0</v>
      </c>
      <c r="X152" s="160">
        <f t="shared" si="66"/>
        <v>2.3325700000000005</v>
      </c>
      <c r="Y152" s="160">
        <f t="shared" si="66"/>
        <v>0</v>
      </c>
      <c r="Z152" s="160">
        <f t="shared" si="66"/>
        <v>1227.9374699999998</v>
      </c>
      <c r="AA152" s="160">
        <f t="shared" si="66"/>
        <v>1.1000000000000001</v>
      </c>
      <c r="AB152" s="160">
        <f t="shared" si="66"/>
        <v>0</v>
      </c>
      <c r="AC152" s="160">
        <f t="shared" si="66"/>
        <v>0.16</v>
      </c>
    </row>
    <row r="153" spans="1:29" s="45" customFormat="1" ht="26.4" hidden="1" x14ac:dyDescent="0.25">
      <c r="A153" s="116"/>
      <c r="B153" s="228" t="s">
        <v>310</v>
      </c>
      <c r="C153" s="231">
        <f t="shared" si="72"/>
        <v>0</v>
      </c>
      <c r="D153" s="61"/>
      <c r="E153" s="61"/>
      <c r="F153" s="111"/>
      <c r="G153" s="61"/>
      <c r="H153" s="61"/>
      <c r="I153" s="61"/>
      <c r="J153" s="158"/>
      <c r="K153" s="61"/>
      <c r="L153" s="232">
        <f t="shared" si="73"/>
        <v>0</v>
      </c>
      <c r="M153" s="158"/>
      <c r="N153" s="111"/>
      <c r="O153" s="111"/>
      <c r="P153" s="158"/>
      <c r="Q153" s="158"/>
      <c r="R153" s="158"/>
      <c r="S153" s="130"/>
      <c r="T153" s="111"/>
      <c r="U153" s="233">
        <f t="shared" si="74"/>
        <v>0</v>
      </c>
      <c r="V153" s="233">
        <f t="shared" si="66"/>
        <v>0</v>
      </c>
      <c r="W153" s="233">
        <f t="shared" si="66"/>
        <v>0</v>
      </c>
      <c r="X153" s="233">
        <f t="shared" si="66"/>
        <v>0</v>
      </c>
      <c r="Y153" s="233">
        <f t="shared" si="66"/>
        <v>0</v>
      </c>
      <c r="Z153" s="233">
        <f t="shared" si="66"/>
        <v>0</v>
      </c>
      <c r="AA153" s="233">
        <f t="shared" si="66"/>
        <v>0</v>
      </c>
      <c r="AB153" s="233">
        <f t="shared" si="66"/>
        <v>0</v>
      </c>
      <c r="AC153" s="233">
        <f t="shared" si="66"/>
        <v>0</v>
      </c>
    </row>
    <row r="154" spans="1:29" ht="39.6" x14ac:dyDescent="0.25">
      <c r="A154" s="117"/>
      <c r="B154" s="221" t="s">
        <v>304</v>
      </c>
      <c r="C154" s="222">
        <f t="shared" si="72"/>
        <v>3.8210000000000002</v>
      </c>
      <c r="D154" s="118"/>
      <c r="E154" s="118"/>
      <c r="F154" s="159">
        <v>3.8210000000000002</v>
      </c>
      <c r="G154" s="118"/>
      <c r="H154" s="118"/>
      <c r="I154" s="118"/>
      <c r="J154" s="118"/>
      <c r="K154" s="118"/>
      <c r="L154" s="224">
        <f t="shared" si="73"/>
        <v>-1.4884299999999999</v>
      </c>
      <c r="M154" s="216"/>
      <c r="N154" s="119"/>
      <c r="O154" s="109">
        <v>-1.4884299999999999</v>
      </c>
      <c r="P154" s="119"/>
      <c r="Q154" s="119"/>
      <c r="R154" s="119"/>
      <c r="S154" s="119"/>
      <c r="T154" s="119"/>
      <c r="U154" s="227">
        <f t="shared" si="74"/>
        <v>2.3325700000000005</v>
      </c>
      <c r="V154" s="227">
        <f t="shared" si="66"/>
        <v>0</v>
      </c>
      <c r="W154" s="227">
        <f t="shared" si="66"/>
        <v>0</v>
      </c>
      <c r="X154" s="227">
        <f t="shared" si="66"/>
        <v>2.3325700000000005</v>
      </c>
      <c r="Y154" s="227">
        <f t="shared" si="66"/>
        <v>0</v>
      </c>
      <c r="Z154" s="227">
        <f t="shared" si="66"/>
        <v>0</v>
      </c>
      <c r="AA154" s="227">
        <f t="shared" si="66"/>
        <v>0</v>
      </c>
      <c r="AB154" s="227">
        <f t="shared" si="66"/>
        <v>0</v>
      </c>
      <c r="AC154" s="227">
        <f t="shared" si="66"/>
        <v>0</v>
      </c>
    </row>
    <row r="155" spans="1:29" ht="15" customHeight="1" x14ac:dyDescent="0.25">
      <c r="A155" s="246" t="s">
        <v>21</v>
      </c>
      <c r="B155" s="259" t="s">
        <v>234</v>
      </c>
      <c r="C155" s="213">
        <f>D155+E155+F155+H155+I155+J155+K155+G155</f>
        <v>1991.9199500000002</v>
      </c>
      <c r="D155" s="214">
        <f t="shared" si="75"/>
        <v>590.6</v>
      </c>
      <c r="E155" s="214">
        <f t="shared" si="75"/>
        <v>0</v>
      </c>
      <c r="F155" s="214">
        <f t="shared" si="75"/>
        <v>8.4629999999999992</v>
      </c>
      <c r="G155" s="214">
        <f t="shared" si="75"/>
        <v>0</v>
      </c>
      <c r="H155" s="214">
        <f t="shared" si="75"/>
        <v>1372.614</v>
      </c>
      <c r="I155" s="214">
        <f t="shared" si="75"/>
        <v>18.399999999999999</v>
      </c>
      <c r="J155" s="214">
        <f t="shared" si="75"/>
        <v>0</v>
      </c>
      <c r="K155" s="158">
        <f t="shared" si="75"/>
        <v>1.8429500000000001</v>
      </c>
      <c r="L155" s="110">
        <f>M155+N155+O155+Q155+R155+S155+T155+P155</f>
        <v>11.714</v>
      </c>
      <c r="M155" s="216">
        <f t="shared" si="75"/>
        <v>0</v>
      </c>
      <c r="N155" s="216">
        <f t="shared" si="75"/>
        <v>0</v>
      </c>
      <c r="O155" s="216">
        <f t="shared" si="75"/>
        <v>8.8949999999999996</v>
      </c>
      <c r="P155" s="216">
        <f t="shared" si="75"/>
        <v>0</v>
      </c>
      <c r="Q155" s="216">
        <f t="shared" si="75"/>
        <v>2.8190000000000004</v>
      </c>
      <c r="R155" s="216">
        <f t="shared" si="75"/>
        <v>0</v>
      </c>
      <c r="S155" s="216">
        <f t="shared" si="75"/>
        <v>0</v>
      </c>
      <c r="T155" s="130">
        <f t="shared" si="76"/>
        <v>0</v>
      </c>
      <c r="U155" s="217">
        <f>V155+W155+X155+Z155+AA155+AB155+AC155+Y155</f>
        <v>2003.6339500000001</v>
      </c>
      <c r="V155" s="217">
        <f t="shared" ref="V155:AC155" si="78">V156</f>
        <v>590.6</v>
      </c>
      <c r="W155" s="217">
        <f t="shared" si="78"/>
        <v>0</v>
      </c>
      <c r="X155" s="217">
        <f>X156</f>
        <v>17.357999999999997</v>
      </c>
      <c r="Y155" s="217">
        <f t="shared" si="78"/>
        <v>0</v>
      </c>
      <c r="Z155" s="217">
        <f t="shared" si="78"/>
        <v>1375.433</v>
      </c>
      <c r="AA155" s="217">
        <f t="shared" si="78"/>
        <v>18.399999999999999</v>
      </c>
      <c r="AB155" s="217">
        <f t="shared" si="78"/>
        <v>0</v>
      </c>
      <c r="AC155" s="217">
        <f t="shared" si="78"/>
        <v>1.8429500000000001</v>
      </c>
    </row>
    <row r="156" spans="1:29" x14ac:dyDescent="0.25">
      <c r="A156" s="117"/>
      <c r="B156" s="218" t="s">
        <v>392</v>
      </c>
      <c r="C156" s="118">
        <f>D156+E156+F156+H156+I156+J156+K156+G156</f>
        <v>1991.9199500000002</v>
      </c>
      <c r="D156" s="159">
        <v>590.6</v>
      </c>
      <c r="E156" s="118"/>
      <c r="F156" s="118">
        <f>SUM(F157:F161)</f>
        <v>8.4629999999999992</v>
      </c>
      <c r="G156" s="118"/>
      <c r="H156" s="159">
        <v>1372.614</v>
      </c>
      <c r="I156" s="159">
        <v>18.399999999999999</v>
      </c>
      <c r="J156" s="214"/>
      <c r="K156" s="61">
        <f>'[1]4 priedas_ nepanaudotos lėšos'!C58</f>
        <v>1.8429500000000001</v>
      </c>
      <c r="L156" s="119">
        <f>M156+N156+O156+Q156+R156+S156+T156+P156</f>
        <v>11.714</v>
      </c>
      <c r="M156" s="109"/>
      <c r="N156" s="119"/>
      <c r="O156" s="119">
        <f>O157</f>
        <v>8.8949999999999996</v>
      </c>
      <c r="P156" s="109"/>
      <c r="Q156" s="109">
        <f>0.321+2.498</f>
        <v>2.8190000000000004</v>
      </c>
      <c r="R156" s="109"/>
      <c r="S156" s="119"/>
      <c r="T156" s="111">
        <f>'[1]4 priedas_ nepanaudotos lėšos'!I58</f>
        <v>0</v>
      </c>
      <c r="U156" s="160">
        <f>V156+W156+X156+Z156+AA156+AB156+AC156+Y156</f>
        <v>2003.6339500000001</v>
      </c>
      <c r="V156" s="160">
        <f t="shared" si="66"/>
        <v>590.6</v>
      </c>
      <c r="W156" s="160">
        <f t="shared" si="66"/>
        <v>0</v>
      </c>
      <c r="X156" s="160">
        <f>F156+O156</f>
        <v>17.357999999999997</v>
      </c>
      <c r="Y156" s="160">
        <f t="shared" si="66"/>
        <v>0</v>
      </c>
      <c r="Z156" s="160">
        <f t="shared" si="66"/>
        <v>1375.433</v>
      </c>
      <c r="AA156" s="160">
        <f t="shared" si="66"/>
        <v>18.399999999999999</v>
      </c>
      <c r="AB156" s="160">
        <f t="shared" si="66"/>
        <v>0</v>
      </c>
      <c r="AC156" s="160">
        <f t="shared" si="66"/>
        <v>1.8429500000000001</v>
      </c>
    </row>
    <row r="157" spans="1:29" ht="26.4" x14ac:dyDescent="0.25">
      <c r="A157" s="117"/>
      <c r="B157" s="221" t="s">
        <v>405</v>
      </c>
      <c r="C157" s="222">
        <f>D157+E157+F157+H157+I157+J157+K157+G157</f>
        <v>8.4629999999999992</v>
      </c>
      <c r="D157" s="118"/>
      <c r="E157" s="118"/>
      <c r="F157" s="159">
        <v>8.4629999999999992</v>
      </c>
      <c r="G157" s="118"/>
      <c r="H157" s="118"/>
      <c r="I157" s="118"/>
      <c r="J157" s="118"/>
      <c r="K157" s="61"/>
      <c r="L157" s="224">
        <f>M157+N157+O157+Q157+R157+S157+T157+P157</f>
        <v>8.8949999999999996</v>
      </c>
      <c r="M157" s="119"/>
      <c r="N157" s="119"/>
      <c r="O157" s="109">
        <v>8.8949999999999996</v>
      </c>
      <c r="P157" s="119"/>
      <c r="Q157" s="119"/>
      <c r="R157" s="119"/>
      <c r="S157" s="119"/>
      <c r="T157" s="111"/>
      <c r="U157" s="227">
        <f>V157+W157+X157+Z157+AA157+AB157+AC157+Y157</f>
        <v>17.357999999999997</v>
      </c>
      <c r="V157" s="227">
        <f t="shared" si="66"/>
        <v>0</v>
      </c>
      <c r="W157" s="227">
        <f t="shared" si="66"/>
        <v>0</v>
      </c>
      <c r="X157" s="227">
        <f t="shared" si="66"/>
        <v>17.357999999999997</v>
      </c>
      <c r="Y157" s="227">
        <f t="shared" si="66"/>
        <v>0</v>
      </c>
      <c r="Z157" s="227">
        <f t="shared" si="66"/>
        <v>0</v>
      </c>
      <c r="AA157" s="227">
        <f t="shared" si="66"/>
        <v>0</v>
      </c>
      <c r="AB157" s="227">
        <f t="shared" si="66"/>
        <v>0</v>
      </c>
      <c r="AC157" s="227">
        <f t="shared" si="66"/>
        <v>0</v>
      </c>
    </row>
    <row r="158" spans="1:29" s="45" customFormat="1" hidden="1" x14ac:dyDescent="0.25">
      <c r="A158" s="116"/>
      <c r="B158" s="228" t="s">
        <v>232</v>
      </c>
      <c r="C158" s="231">
        <f t="shared" si="72"/>
        <v>0</v>
      </c>
      <c r="D158" s="61"/>
      <c r="E158" s="61"/>
      <c r="F158" s="120"/>
      <c r="G158" s="61"/>
      <c r="H158" s="61"/>
      <c r="I158" s="61"/>
      <c r="J158" s="61"/>
      <c r="K158" s="61"/>
      <c r="L158" s="232">
        <f t="shared" si="73"/>
        <v>0</v>
      </c>
      <c r="M158" s="111"/>
      <c r="N158" s="111"/>
      <c r="O158" s="111"/>
      <c r="P158" s="111"/>
      <c r="Q158" s="111"/>
      <c r="R158" s="111"/>
      <c r="S158" s="111"/>
      <c r="T158" s="111"/>
      <c r="U158" s="233">
        <f t="shared" si="74"/>
        <v>0</v>
      </c>
      <c r="V158" s="233">
        <f t="shared" si="66"/>
        <v>0</v>
      </c>
      <c r="W158" s="233">
        <f t="shared" si="66"/>
        <v>0</v>
      </c>
      <c r="X158" s="233">
        <f t="shared" si="66"/>
        <v>0</v>
      </c>
      <c r="Y158" s="233">
        <f t="shared" si="66"/>
        <v>0</v>
      </c>
      <c r="Z158" s="233">
        <f t="shared" si="66"/>
        <v>0</v>
      </c>
      <c r="AA158" s="233">
        <f t="shared" si="66"/>
        <v>0</v>
      </c>
      <c r="AB158" s="233">
        <f t="shared" si="66"/>
        <v>0</v>
      </c>
      <c r="AC158" s="233">
        <f t="shared" si="66"/>
        <v>0</v>
      </c>
    </row>
    <row r="159" spans="1:29" s="45" customFormat="1" hidden="1" x14ac:dyDescent="0.25">
      <c r="A159" s="116"/>
      <c r="B159" s="228" t="s">
        <v>291</v>
      </c>
      <c r="C159" s="61">
        <f t="shared" si="72"/>
        <v>0</v>
      </c>
      <c r="D159" s="61"/>
      <c r="E159" s="61"/>
      <c r="F159" s="229"/>
      <c r="G159" s="61"/>
      <c r="H159" s="61"/>
      <c r="I159" s="61"/>
      <c r="J159" s="61"/>
      <c r="K159" s="61"/>
      <c r="L159" s="111">
        <f t="shared" si="73"/>
        <v>0</v>
      </c>
      <c r="M159" s="111"/>
      <c r="N159" s="111"/>
      <c r="O159" s="111"/>
      <c r="P159" s="111"/>
      <c r="Q159" s="111"/>
      <c r="R159" s="111"/>
      <c r="S159" s="111"/>
      <c r="T159" s="111"/>
      <c r="U159" s="122">
        <f t="shared" si="74"/>
        <v>0</v>
      </c>
      <c r="V159" s="122">
        <f t="shared" si="66"/>
        <v>0</v>
      </c>
      <c r="W159" s="122">
        <f t="shared" si="66"/>
        <v>0</v>
      </c>
      <c r="X159" s="122">
        <f t="shared" si="66"/>
        <v>0</v>
      </c>
      <c r="Y159" s="122">
        <f t="shared" si="66"/>
        <v>0</v>
      </c>
      <c r="Z159" s="122">
        <f t="shared" si="66"/>
        <v>0</v>
      </c>
      <c r="AA159" s="122">
        <f t="shared" si="66"/>
        <v>0</v>
      </c>
      <c r="AB159" s="122">
        <f t="shared" si="66"/>
        <v>0</v>
      </c>
      <c r="AC159" s="122">
        <f t="shared" si="66"/>
        <v>0</v>
      </c>
    </row>
    <row r="160" spans="1:29" s="45" customFormat="1" ht="39.6" hidden="1" x14ac:dyDescent="0.25">
      <c r="A160" s="116"/>
      <c r="B160" s="228" t="s">
        <v>398</v>
      </c>
      <c r="C160" s="231">
        <f t="shared" si="72"/>
        <v>0</v>
      </c>
      <c r="D160" s="61"/>
      <c r="E160" s="61"/>
      <c r="F160" s="120"/>
      <c r="G160" s="61"/>
      <c r="H160" s="61"/>
      <c r="I160" s="61"/>
      <c r="J160" s="61"/>
      <c r="K160" s="61"/>
      <c r="L160" s="232">
        <f t="shared" si="73"/>
        <v>0</v>
      </c>
      <c r="M160" s="111"/>
      <c r="N160" s="111"/>
      <c r="O160" s="111"/>
      <c r="P160" s="111"/>
      <c r="Q160" s="111"/>
      <c r="R160" s="111"/>
      <c r="S160" s="111"/>
      <c r="T160" s="111"/>
      <c r="U160" s="233">
        <f t="shared" si="74"/>
        <v>0</v>
      </c>
      <c r="V160" s="233">
        <f t="shared" si="66"/>
        <v>0</v>
      </c>
      <c r="W160" s="233">
        <f t="shared" si="66"/>
        <v>0</v>
      </c>
      <c r="X160" s="233">
        <f t="shared" si="66"/>
        <v>0</v>
      </c>
      <c r="Y160" s="233">
        <f t="shared" si="66"/>
        <v>0</v>
      </c>
      <c r="Z160" s="233">
        <f t="shared" si="66"/>
        <v>0</v>
      </c>
      <c r="AA160" s="233">
        <f t="shared" si="66"/>
        <v>0</v>
      </c>
      <c r="AB160" s="233">
        <f t="shared" si="66"/>
        <v>0</v>
      </c>
      <c r="AC160" s="233">
        <f t="shared" si="66"/>
        <v>0</v>
      </c>
    </row>
    <row r="161" spans="1:29" s="45" customFormat="1" ht="26.4" hidden="1" x14ac:dyDescent="0.25">
      <c r="A161" s="116"/>
      <c r="B161" s="228" t="s">
        <v>231</v>
      </c>
      <c r="C161" s="231">
        <f t="shared" si="72"/>
        <v>0</v>
      </c>
      <c r="D161" s="61"/>
      <c r="E161" s="61"/>
      <c r="F161" s="61"/>
      <c r="G161" s="61"/>
      <c r="H161" s="61"/>
      <c r="I161" s="61"/>
      <c r="J161" s="61"/>
      <c r="K161" s="61"/>
      <c r="L161" s="232">
        <f t="shared" si="73"/>
        <v>0</v>
      </c>
      <c r="M161" s="61"/>
      <c r="N161" s="61"/>
      <c r="O161" s="111"/>
      <c r="P161" s="111"/>
      <c r="Q161" s="111"/>
      <c r="R161" s="111"/>
      <c r="S161" s="111"/>
      <c r="T161" s="111"/>
      <c r="U161" s="233">
        <f t="shared" si="74"/>
        <v>0</v>
      </c>
      <c r="V161" s="233">
        <f t="shared" si="66"/>
        <v>0</v>
      </c>
      <c r="W161" s="233">
        <f t="shared" si="66"/>
        <v>0</v>
      </c>
      <c r="X161" s="233">
        <f t="shared" si="66"/>
        <v>0</v>
      </c>
      <c r="Y161" s="233">
        <f t="shared" si="66"/>
        <v>0</v>
      </c>
      <c r="Z161" s="233">
        <f t="shared" si="66"/>
        <v>0</v>
      </c>
      <c r="AA161" s="233">
        <f t="shared" si="66"/>
        <v>0</v>
      </c>
      <c r="AB161" s="233">
        <f t="shared" si="66"/>
        <v>0</v>
      </c>
      <c r="AC161" s="233">
        <f t="shared" si="66"/>
        <v>0</v>
      </c>
    </row>
    <row r="162" spans="1:29" ht="15" customHeight="1" x14ac:dyDescent="0.25">
      <c r="A162" s="211" t="s">
        <v>22</v>
      </c>
      <c r="B162" s="260" t="s">
        <v>235</v>
      </c>
      <c r="C162" s="213">
        <f>D162+E162+F162+H162+I162+J162+K162+G162</f>
        <v>1556.3980000000001</v>
      </c>
      <c r="D162" s="214">
        <f t="shared" ref="D162:T162" si="79">D163</f>
        <v>356</v>
      </c>
      <c r="E162" s="214">
        <f t="shared" si="79"/>
        <v>0</v>
      </c>
      <c r="F162" s="214">
        <f t="shared" si="79"/>
        <v>0</v>
      </c>
      <c r="G162" s="214">
        <f t="shared" si="79"/>
        <v>0</v>
      </c>
      <c r="H162" s="214">
        <f t="shared" si="79"/>
        <v>1199.998</v>
      </c>
      <c r="I162" s="214">
        <f t="shared" si="79"/>
        <v>0.4</v>
      </c>
      <c r="J162" s="214">
        <f t="shared" si="79"/>
        <v>0</v>
      </c>
      <c r="K162" s="158">
        <f t="shared" si="79"/>
        <v>0</v>
      </c>
      <c r="L162" s="110">
        <f>M162+N162+O162+Q162+R162+S162+T162+P162</f>
        <v>40.941000000000003</v>
      </c>
      <c r="M162" s="216">
        <f t="shared" si="79"/>
        <v>0</v>
      </c>
      <c r="N162" s="216">
        <f t="shared" si="79"/>
        <v>0</v>
      </c>
      <c r="O162" s="216">
        <f t="shared" si="79"/>
        <v>0</v>
      </c>
      <c r="P162" s="216">
        <f t="shared" si="79"/>
        <v>0</v>
      </c>
      <c r="Q162" s="216">
        <f t="shared" si="79"/>
        <v>40.941000000000003</v>
      </c>
      <c r="R162" s="216">
        <f t="shared" si="79"/>
        <v>0</v>
      </c>
      <c r="S162" s="216">
        <f t="shared" si="79"/>
        <v>0</v>
      </c>
      <c r="T162" s="130">
        <f t="shared" si="79"/>
        <v>0</v>
      </c>
      <c r="U162" s="217">
        <f>V162+W162+X162+Z162+AA162+AB162+AC162+Y162</f>
        <v>1597.3390000000002</v>
      </c>
      <c r="V162" s="217">
        <f t="shared" ref="V162:AC162" si="80">V163</f>
        <v>356</v>
      </c>
      <c r="W162" s="217">
        <f t="shared" si="80"/>
        <v>0</v>
      </c>
      <c r="X162" s="217">
        <f t="shared" si="80"/>
        <v>0</v>
      </c>
      <c r="Y162" s="217">
        <f t="shared" si="80"/>
        <v>0</v>
      </c>
      <c r="Z162" s="217">
        <f t="shared" si="80"/>
        <v>1240.9390000000001</v>
      </c>
      <c r="AA162" s="217">
        <f t="shared" si="80"/>
        <v>0.4</v>
      </c>
      <c r="AB162" s="217">
        <f t="shared" si="80"/>
        <v>0</v>
      </c>
      <c r="AC162" s="217">
        <f t="shared" si="80"/>
        <v>0</v>
      </c>
    </row>
    <row r="163" spans="1:29" x14ac:dyDescent="0.25">
      <c r="A163" s="161"/>
      <c r="B163" s="251" t="s">
        <v>387</v>
      </c>
      <c r="C163" s="118">
        <f>D163+E163+F163+H163+I163+J163+K163+G163</f>
        <v>1556.3980000000001</v>
      </c>
      <c r="D163" s="159">
        <v>356</v>
      </c>
      <c r="E163" s="118"/>
      <c r="F163" s="118">
        <f>SUM(F164:F165)</f>
        <v>0</v>
      </c>
      <c r="G163" s="118"/>
      <c r="H163" s="159">
        <v>1199.998</v>
      </c>
      <c r="I163" s="159">
        <v>0.4</v>
      </c>
      <c r="J163" s="214"/>
      <c r="K163" s="61">
        <f>'[1]4 priedas_ nepanaudotos lėšos'!C60</f>
        <v>0</v>
      </c>
      <c r="L163" s="119">
        <f>M163+N163+O163+Q163+R163+S163+T163+P163</f>
        <v>40.941000000000003</v>
      </c>
      <c r="M163" s="109"/>
      <c r="N163" s="119"/>
      <c r="O163" s="119"/>
      <c r="P163" s="109"/>
      <c r="Q163" s="109">
        <f>34.249+6.692</f>
        <v>40.941000000000003</v>
      </c>
      <c r="R163" s="109"/>
      <c r="S163" s="119"/>
      <c r="T163" s="111">
        <f>'[1]4 priedas_ nepanaudotos lėšos'!I60</f>
        <v>0</v>
      </c>
      <c r="U163" s="160">
        <f>V163+W163+X163+Z163+AA163+AB163+AC163+Y163</f>
        <v>1597.3390000000002</v>
      </c>
      <c r="V163" s="160">
        <f t="shared" si="66"/>
        <v>356</v>
      </c>
      <c r="W163" s="160">
        <f t="shared" si="66"/>
        <v>0</v>
      </c>
      <c r="X163" s="160">
        <f t="shared" si="66"/>
        <v>0</v>
      </c>
      <c r="Y163" s="160">
        <f t="shared" si="66"/>
        <v>0</v>
      </c>
      <c r="Z163" s="160">
        <f t="shared" si="66"/>
        <v>1240.9390000000001</v>
      </c>
      <c r="AA163" s="160">
        <f t="shared" si="66"/>
        <v>0.4</v>
      </c>
      <c r="AB163" s="160">
        <f t="shared" si="66"/>
        <v>0</v>
      </c>
      <c r="AC163" s="160">
        <f t="shared" si="66"/>
        <v>0</v>
      </c>
    </row>
    <row r="164" spans="1:29" ht="26.4" hidden="1" x14ac:dyDescent="0.25">
      <c r="A164" s="162"/>
      <c r="B164" s="245" t="s">
        <v>311</v>
      </c>
      <c r="C164" s="222">
        <f t="shared" si="72"/>
        <v>0</v>
      </c>
      <c r="D164" s="118"/>
      <c r="E164" s="118"/>
      <c r="F164" s="159"/>
      <c r="G164" s="118"/>
      <c r="H164" s="118"/>
      <c r="I164" s="118"/>
      <c r="J164" s="214"/>
      <c r="K164" s="61"/>
      <c r="L164" s="224">
        <f t="shared" si="73"/>
        <v>0</v>
      </c>
      <c r="M164" s="214"/>
      <c r="N164" s="119"/>
      <c r="O164" s="119"/>
      <c r="P164" s="214"/>
      <c r="Q164" s="214"/>
      <c r="R164" s="214"/>
      <c r="S164" s="216"/>
      <c r="T164" s="111"/>
      <c r="U164" s="227">
        <f t="shared" si="74"/>
        <v>0</v>
      </c>
      <c r="V164" s="227">
        <f t="shared" si="66"/>
        <v>0</v>
      </c>
      <c r="W164" s="227">
        <f t="shared" si="66"/>
        <v>0</v>
      </c>
      <c r="X164" s="227">
        <f t="shared" si="66"/>
        <v>0</v>
      </c>
      <c r="Y164" s="227">
        <f t="shared" si="66"/>
        <v>0</v>
      </c>
      <c r="Z164" s="227">
        <f t="shared" si="66"/>
        <v>0</v>
      </c>
      <c r="AA164" s="227">
        <f t="shared" si="66"/>
        <v>0</v>
      </c>
      <c r="AB164" s="227">
        <f t="shared" si="66"/>
        <v>0</v>
      </c>
      <c r="AC164" s="227">
        <f t="shared" si="66"/>
        <v>0</v>
      </c>
    </row>
    <row r="165" spans="1:29" hidden="1" x14ac:dyDescent="0.25">
      <c r="A165" s="117"/>
      <c r="B165" s="221" t="s">
        <v>232</v>
      </c>
      <c r="C165" s="222">
        <f t="shared" si="72"/>
        <v>0</v>
      </c>
      <c r="D165" s="118"/>
      <c r="E165" s="118"/>
      <c r="F165" s="118"/>
      <c r="G165" s="118"/>
      <c r="H165" s="118"/>
      <c r="I165" s="118"/>
      <c r="J165" s="118"/>
      <c r="K165" s="61"/>
      <c r="L165" s="224">
        <f t="shared" si="73"/>
        <v>0</v>
      </c>
      <c r="M165" s="118"/>
      <c r="N165" s="119"/>
      <c r="O165" s="119"/>
      <c r="P165" s="118"/>
      <c r="Q165" s="118"/>
      <c r="R165" s="118"/>
      <c r="S165" s="119"/>
      <c r="T165" s="111"/>
      <c r="U165" s="227">
        <f t="shared" si="74"/>
        <v>0</v>
      </c>
      <c r="V165" s="227">
        <f t="shared" si="66"/>
        <v>0</v>
      </c>
      <c r="W165" s="227">
        <f t="shared" si="66"/>
        <v>0</v>
      </c>
      <c r="X165" s="227">
        <f t="shared" si="66"/>
        <v>0</v>
      </c>
      <c r="Y165" s="227">
        <f t="shared" si="66"/>
        <v>0</v>
      </c>
      <c r="Z165" s="227">
        <f t="shared" si="66"/>
        <v>0</v>
      </c>
      <c r="AA165" s="227">
        <f t="shared" si="66"/>
        <v>0</v>
      </c>
      <c r="AB165" s="227">
        <f t="shared" si="66"/>
        <v>0</v>
      </c>
      <c r="AC165" s="227">
        <f t="shared" si="66"/>
        <v>0</v>
      </c>
    </row>
    <row r="166" spans="1:29" ht="15" customHeight="1" x14ac:dyDescent="0.25">
      <c r="A166" s="246" t="s">
        <v>23</v>
      </c>
      <c r="B166" s="259" t="s">
        <v>236</v>
      </c>
      <c r="C166" s="213">
        <f>D166+E166+F166+H166+I166+J166+K166+G166</f>
        <v>4039.9180000000006</v>
      </c>
      <c r="D166" s="214">
        <f t="shared" ref="D166:T166" si="81">D167</f>
        <v>1458.6</v>
      </c>
      <c r="E166" s="214">
        <f t="shared" si="81"/>
        <v>0</v>
      </c>
      <c r="F166" s="214">
        <f t="shared" si="81"/>
        <v>25.700000000000003</v>
      </c>
      <c r="G166" s="214">
        <f t="shared" si="81"/>
        <v>0</v>
      </c>
      <c r="H166" s="214">
        <f t="shared" si="81"/>
        <v>2530.375</v>
      </c>
      <c r="I166" s="214">
        <f t="shared" si="81"/>
        <v>22.3</v>
      </c>
      <c r="J166" s="214">
        <f t="shared" si="81"/>
        <v>0</v>
      </c>
      <c r="K166" s="158">
        <f t="shared" si="81"/>
        <v>2.9430000000000001</v>
      </c>
      <c r="L166" s="110">
        <f>M166+N166+O166+Q166+R166+S166+T166+P166</f>
        <v>29.85765</v>
      </c>
      <c r="M166" s="216">
        <f t="shared" si="81"/>
        <v>0</v>
      </c>
      <c r="N166" s="216">
        <f t="shared" si="81"/>
        <v>0</v>
      </c>
      <c r="O166" s="216">
        <f t="shared" si="81"/>
        <v>9.5736500000000007</v>
      </c>
      <c r="P166" s="216">
        <f t="shared" si="81"/>
        <v>0</v>
      </c>
      <c r="Q166" s="216">
        <f t="shared" si="81"/>
        <v>20.283999999999999</v>
      </c>
      <c r="R166" s="216">
        <f t="shared" si="81"/>
        <v>0</v>
      </c>
      <c r="S166" s="216">
        <f t="shared" si="81"/>
        <v>0</v>
      </c>
      <c r="T166" s="130">
        <f t="shared" si="81"/>
        <v>0</v>
      </c>
      <c r="U166" s="217">
        <f>V166+W166+X166+Z166+AA166+AB166+AC166+Y166</f>
        <v>4069.7756500000005</v>
      </c>
      <c r="V166" s="217">
        <f t="shared" ref="V166:AC166" si="82">V167</f>
        <v>1458.6</v>
      </c>
      <c r="W166" s="217">
        <f t="shared" si="82"/>
        <v>0</v>
      </c>
      <c r="X166" s="217">
        <f t="shared" si="82"/>
        <v>35.273650000000004</v>
      </c>
      <c r="Y166" s="217">
        <f t="shared" si="82"/>
        <v>0</v>
      </c>
      <c r="Z166" s="217">
        <f t="shared" si="82"/>
        <v>2550.6590000000001</v>
      </c>
      <c r="AA166" s="217">
        <f t="shared" si="82"/>
        <v>22.3</v>
      </c>
      <c r="AB166" s="217">
        <f t="shared" si="82"/>
        <v>0</v>
      </c>
      <c r="AC166" s="217">
        <f t="shared" si="82"/>
        <v>2.9430000000000001</v>
      </c>
    </row>
    <row r="167" spans="1:29" x14ac:dyDescent="0.25">
      <c r="A167" s="117"/>
      <c r="B167" s="218" t="s">
        <v>392</v>
      </c>
      <c r="C167" s="118">
        <f>D167+E167+F167+H167+I167+J167+K167+G167</f>
        <v>4039.9180000000006</v>
      </c>
      <c r="D167" s="159">
        <v>1458.6</v>
      </c>
      <c r="E167" s="118"/>
      <c r="F167" s="118">
        <f>SUM(F168:F173)</f>
        <v>25.700000000000003</v>
      </c>
      <c r="G167" s="118"/>
      <c r="H167" s="159">
        <v>2530.375</v>
      </c>
      <c r="I167" s="159">
        <v>22.3</v>
      </c>
      <c r="J167" s="214"/>
      <c r="K167" s="61">
        <f>'[1]4 priedas_ nepanaudotos lėšos'!C62</f>
        <v>2.9430000000000001</v>
      </c>
      <c r="L167" s="119">
        <f>M167+N167+O167+Q167+R167+S167+T167+P167</f>
        <v>29.85765</v>
      </c>
      <c r="M167" s="109"/>
      <c r="N167" s="119"/>
      <c r="O167" s="119">
        <f>SUM(O168:O173)</f>
        <v>9.5736500000000007</v>
      </c>
      <c r="P167" s="109"/>
      <c r="Q167" s="109">
        <f>18.064+2.22</f>
        <v>20.283999999999999</v>
      </c>
      <c r="R167" s="109"/>
      <c r="S167" s="119"/>
      <c r="T167" s="111">
        <f>'[1]4 priedas_ nepanaudotos lėšos'!I62</f>
        <v>0</v>
      </c>
      <c r="U167" s="160">
        <f>V167+W167+X167+Z167+AA167+AB167+AC167+Y167</f>
        <v>4069.7756500000005</v>
      </c>
      <c r="V167" s="160">
        <f t="shared" si="66"/>
        <v>1458.6</v>
      </c>
      <c r="W167" s="160">
        <f t="shared" si="66"/>
        <v>0</v>
      </c>
      <c r="X167" s="160">
        <f>F167+O167</f>
        <v>35.273650000000004</v>
      </c>
      <c r="Y167" s="160">
        <f t="shared" si="66"/>
        <v>0</v>
      </c>
      <c r="Z167" s="160">
        <f t="shared" si="66"/>
        <v>2550.6590000000001</v>
      </c>
      <c r="AA167" s="160">
        <f t="shared" si="66"/>
        <v>22.3</v>
      </c>
      <c r="AB167" s="160">
        <f t="shared" si="66"/>
        <v>0</v>
      </c>
      <c r="AC167" s="160">
        <f t="shared" si="66"/>
        <v>2.9430000000000001</v>
      </c>
    </row>
    <row r="168" spans="1:29" ht="26.4" x14ac:dyDescent="0.25">
      <c r="A168" s="117"/>
      <c r="B168" s="221" t="s">
        <v>405</v>
      </c>
      <c r="C168" s="222">
        <f>D168+E168+F168+H168+I168+J168+K168+G168</f>
        <v>12.694000000000001</v>
      </c>
      <c r="D168" s="118"/>
      <c r="E168" s="118"/>
      <c r="F168" s="159">
        <v>12.694000000000001</v>
      </c>
      <c r="G168" s="118"/>
      <c r="H168" s="118"/>
      <c r="I168" s="118"/>
      <c r="J168" s="118"/>
      <c r="K168" s="61"/>
      <c r="L168" s="224">
        <f>M168+N168+O168+Q168+R168+S168+T168+P168</f>
        <v>6.6710000000000003</v>
      </c>
      <c r="M168" s="119"/>
      <c r="N168" s="119"/>
      <c r="O168" s="109">
        <v>6.6710000000000003</v>
      </c>
      <c r="P168" s="119"/>
      <c r="Q168" s="119"/>
      <c r="R168" s="119"/>
      <c r="S168" s="119"/>
      <c r="T168" s="111"/>
      <c r="U168" s="227">
        <f>V168+W168+X168+Z168+AA168+AB168+AC168+Y168</f>
        <v>19.365000000000002</v>
      </c>
      <c r="V168" s="227">
        <f t="shared" si="66"/>
        <v>0</v>
      </c>
      <c r="W168" s="227">
        <f t="shared" si="66"/>
        <v>0</v>
      </c>
      <c r="X168" s="227">
        <f t="shared" si="66"/>
        <v>19.365000000000002</v>
      </c>
      <c r="Y168" s="227">
        <f t="shared" si="66"/>
        <v>0</v>
      </c>
      <c r="Z168" s="227">
        <f t="shared" si="66"/>
        <v>0</v>
      </c>
      <c r="AA168" s="227">
        <f t="shared" si="66"/>
        <v>0</v>
      </c>
      <c r="AB168" s="227">
        <f t="shared" si="66"/>
        <v>0</v>
      </c>
      <c r="AC168" s="227">
        <f t="shared" si="66"/>
        <v>0</v>
      </c>
    </row>
    <row r="169" spans="1:29" s="45" customFormat="1" hidden="1" x14ac:dyDescent="0.25">
      <c r="A169" s="116"/>
      <c r="B169" s="228" t="s">
        <v>291</v>
      </c>
      <c r="C169" s="61">
        <f t="shared" si="72"/>
        <v>0</v>
      </c>
      <c r="D169" s="61"/>
      <c r="E169" s="61"/>
      <c r="F169" s="229"/>
      <c r="G169" s="61"/>
      <c r="H169" s="61"/>
      <c r="I169" s="61"/>
      <c r="J169" s="61"/>
      <c r="K169" s="61"/>
      <c r="L169" s="111">
        <f t="shared" si="73"/>
        <v>0</v>
      </c>
      <c r="M169" s="111"/>
      <c r="N169" s="111"/>
      <c r="O169" s="115"/>
      <c r="P169" s="111"/>
      <c r="Q169" s="111"/>
      <c r="R169" s="111"/>
      <c r="S169" s="111"/>
      <c r="T169" s="111"/>
      <c r="U169" s="122">
        <f t="shared" si="74"/>
        <v>0</v>
      </c>
      <c r="V169" s="122">
        <f t="shared" si="66"/>
        <v>0</v>
      </c>
      <c r="W169" s="122">
        <f t="shared" si="66"/>
        <v>0</v>
      </c>
      <c r="X169" s="122">
        <f t="shared" si="66"/>
        <v>0</v>
      </c>
      <c r="Y169" s="122">
        <f t="shared" si="66"/>
        <v>0</v>
      </c>
      <c r="Z169" s="122">
        <f t="shared" si="66"/>
        <v>0</v>
      </c>
      <c r="AA169" s="122">
        <f t="shared" si="66"/>
        <v>0</v>
      </c>
      <c r="AB169" s="122">
        <f t="shared" si="66"/>
        <v>0</v>
      </c>
      <c r="AC169" s="122">
        <f t="shared" si="66"/>
        <v>0</v>
      </c>
    </row>
    <row r="170" spans="1:29" s="45" customFormat="1" hidden="1" x14ac:dyDescent="0.25">
      <c r="A170" s="116"/>
      <c r="B170" s="228" t="s">
        <v>232</v>
      </c>
      <c r="C170" s="231">
        <f t="shared" si="72"/>
        <v>0</v>
      </c>
      <c r="D170" s="61"/>
      <c r="E170" s="61"/>
      <c r="F170" s="120"/>
      <c r="G170" s="61"/>
      <c r="H170" s="61"/>
      <c r="I170" s="61"/>
      <c r="J170" s="61"/>
      <c r="K170" s="61"/>
      <c r="L170" s="232">
        <f t="shared" si="73"/>
        <v>0</v>
      </c>
      <c r="M170" s="111"/>
      <c r="N170" s="111"/>
      <c r="O170" s="115"/>
      <c r="P170" s="111"/>
      <c r="Q170" s="111"/>
      <c r="R170" s="111"/>
      <c r="S170" s="111"/>
      <c r="T170" s="111"/>
      <c r="U170" s="233">
        <f t="shared" si="74"/>
        <v>0</v>
      </c>
      <c r="V170" s="233">
        <f t="shared" si="66"/>
        <v>0</v>
      </c>
      <c r="W170" s="233">
        <f t="shared" si="66"/>
        <v>0</v>
      </c>
      <c r="X170" s="233">
        <f t="shared" si="66"/>
        <v>0</v>
      </c>
      <c r="Y170" s="233">
        <f t="shared" si="66"/>
        <v>0</v>
      </c>
      <c r="Z170" s="233">
        <f t="shared" si="66"/>
        <v>0</v>
      </c>
      <c r="AA170" s="233">
        <f t="shared" si="66"/>
        <v>0</v>
      </c>
      <c r="AB170" s="233">
        <f t="shared" si="66"/>
        <v>0</v>
      </c>
      <c r="AC170" s="233">
        <f t="shared" si="66"/>
        <v>0</v>
      </c>
    </row>
    <row r="171" spans="1:29" s="45" customFormat="1" ht="26.4" hidden="1" x14ac:dyDescent="0.25">
      <c r="A171" s="116"/>
      <c r="B171" s="228" t="s">
        <v>311</v>
      </c>
      <c r="C171" s="231">
        <f t="shared" si="72"/>
        <v>0</v>
      </c>
      <c r="D171" s="61"/>
      <c r="E171" s="61"/>
      <c r="F171" s="120"/>
      <c r="G171" s="61"/>
      <c r="H171" s="61"/>
      <c r="I171" s="61"/>
      <c r="J171" s="61"/>
      <c r="K171" s="61"/>
      <c r="L171" s="232">
        <f t="shared" si="73"/>
        <v>0</v>
      </c>
      <c r="M171" s="111"/>
      <c r="N171" s="111"/>
      <c r="O171" s="115"/>
      <c r="P171" s="111"/>
      <c r="Q171" s="111"/>
      <c r="R171" s="111"/>
      <c r="S171" s="111"/>
      <c r="T171" s="111"/>
      <c r="U171" s="233">
        <f t="shared" si="74"/>
        <v>0</v>
      </c>
      <c r="V171" s="233">
        <f t="shared" si="66"/>
        <v>0</v>
      </c>
      <c r="W171" s="233">
        <f t="shared" si="66"/>
        <v>0</v>
      </c>
      <c r="X171" s="233">
        <f t="shared" si="66"/>
        <v>0</v>
      </c>
      <c r="Y171" s="233">
        <f t="shared" si="66"/>
        <v>0</v>
      </c>
      <c r="Z171" s="233">
        <f t="shared" si="66"/>
        <v>0</v>
      </c>
      <c r="AA171" s="233">
        <f t="shared" si="66"/>
        <v>0</v>
      </c>
      <c r="AB171" s="233">
        <f t="shared" si="66"/>
        <v>0</v>
      </c>
      <c r="AC171" s="233">
        <f t="shared" si="66"/>
        <v>0</v>
      </c>
    </row>
    <row r="172" spans="1:29" ht="39.6" x14ac:dyDescent="0.25">
      <c r="A172" s="117"/>
      <c r="B172" s="221" t="s">
        <v>420</v>
      </c>
      <c r="C172" s="222">
        <f>D172+E172+F172+H172+I172+J172+K172+G172</f>
        <v>7.0510000000000002</v>
      </c>
      <c r="D172" s="118"/>
      <c r="E172" s="118"/>
      <c r="F172" s="159">
        <v>7.0510000000000002</v>
      </c>
      <c r="G172" s="118"/>
      <c r="H172" s="118"/>
      <c r="I172" s="118"/>
      <c r="J172" s="118"/>
      <c r="K172" s="61"/>
      <c r="L172" s="224">
        <f>M172+N172+O172+Q172+R172+S172+T172+P172</f>
        <v>0</v>
      </c>
      <c r="M172" s="119"/>
      <c r="N172" s="119"/>
      <c r="O172" s="109"/>
      <c r="P172" s="119"/>
      <c r="Q172" s="119"/>
      <c r="R172" s="119"/>
      <c r="S172" s="119"/>
      <c r="T172" s="119"/>
      <c r="U172" s="227">
        <f>V172+W172+X172+Z172+AA172+AB172+AC172+Y172</f>
        <v>7.0510000000000002</v>
      </c>
      <c r="V172" s="227">
        <f t="shared" si="66"/>
        <v>0</v>
      </c>
      <c r="W172" s="227">
        <f t="shared" si="66"/>
        <v>0</v>
      </c>
      <c r="X172" s="227">
        <f t="shared" si="66"/>
        <v>7.0510000000000002</v>
      </c>
      <c r="Y172" s="227">
        <f t="shared" si="66"/>
        <v>0</v>
      </c>
      <c r="Z172" s="227">
        <f t="shared" si="66"/>
        <v>0</v>
      </c>
      <c r="AA172" s="227">
        <f t="shared" si="66"/>
        <v>0</v>
      </c>
      <c r="AB172" s="227">
        <f t="shared" si="66"/>
        <v>0</v>
      </c>
      <c r="AC172" s="227">
        <f t="shared" si="66"/>
        <v>0</v>
      </c>
    </row>
    <row r="173" spans="1:29" ht="39.6" x14ac:dyDescent="0.25">
      <c r="A173" s="117"/>
      <c r="B173" s="221" t="s">
        <v>304</v>
      </c>
      <c r="C173" s="222">
        <f t="shared" si="72"/>
        <v>5.9550000000000001</v>
      </c>
      <c r="D173" s="118"/>
      <c r="E173" s="118"/>
      <c r="F173" s="159">
        <v>5.9550000000000001</v>
      </c>
      <c r="G173" s="118"/>
      <c r="H173" s="118"/>
      <c r="I173" s="118"/>
      <c r="J173" s="118"/>
      <c r="K173" s="118"/>
      <c r="L173" s="224">
        <f t="shared" si="73"/>
        <v>2.90265</v>
      </c>
      <c r="M173" s="119"/>
      <c r="N173" s="119"/>
      <c r="O173" s="109">
        <v>2.90265</v>
      </c>
      <c r="P173" s="119"/>
      <c r="Q173" s="119"/>
      <c r="R173" s="119"/>
      <c r="S173" s="119"/>
      <c r="T173" s="119"/>
      <c r="U173" s="227">
        <f t="shared" si="74"/>
        <v>8.8576499999999996</v>
      </c>
      <c r="V173" s="227">
        <f t="shared" si="66"/>
        <v>0</v>
      </c>
      <c r="W173" s="227">
        <f t="shared" si="66"/>
        <v>0</v>
      </c>
      <c r="X173" s="227">
        <f t="shared" si="66"/>
        <v>8.8576499999999996</v>
      </c>
      <c r="Y173" s="227">
        <f t="shared" si="66"/>
        <v>0</v>
      </c>
      <c r="Z173" s="227">
        <f t="shared" si="66"/>
        <v>0</v>
      </c>
      <c r="AA173" s="227">
        <f t="shared" si="66"/>
        <v>0</v>
      </c>
      <c r="AB173" s="227">
        <f t="shared" si="66"/>
        <v>0</v>
      </c>
      <c r="AC173" s="227">
        <f t="shared" si="66"/>
        <v>0</v>
      </c>
    </row>
    <row r="174" spans="1:29" ht="15" customHeight="1" x14ac:dyDescent="0.25">
      <c r="A174" s="246" t="s">
        <v>24</v>
      </c>
      <c r="B174" s="259" t="s">
        <v>237</v>
      </c>
      <c r="C174" s="213">
        <f>D174+E174+F174+H174+I174+J174+K174+G174</f>
        <v>1833.77</v>
      </c>
      <c r="D174" s="214">
        <f t="shared" ref="D174:T174" si="83">D175</f>
        <v>287.60000000000002</v>
      </c>
      <c r="E174" s="214">
        <f t="shared" si="83"/>
        <v>0</v>
      </c>
      <c r="F174" s="214">
        <f t="shared" si="83"/>
        <v>0</v>
      </c>
      <c r="G174" s="214">
        <f t="shared" si="83"/>
        <v>0</v>
      </c>
      <c r="H174" s="214">
        <f t="shared" si="83"/>
        <v>1545.07</v>
      </c>
      <c r="I174" s="214">
        <f t="shared" si="83"/>
        <v>1.1000000000000001</v>
      </c>
      <c r="J174" s="214">
        <f t="shared" si="83"/>
        <v>0</v>
      </c>
      <c r="K174" s="158">
        <f t="shared" si="83"/>
        <v>0</v>
      </c>
      <c r="L174" s="110">
        <f>M174+N174+O174+Q174+R174+S174+T174+P174</f>
        <v>82.808000000000007</v>
      </c>
      <c r="M174" s="216">
        <f t="shared" si="83"/>
        <v>0</v>
      </c>
      <c r="N174" s="216">
        <f t="shared" si="83"/>
        <v>0</v>
      </c>
      <c r="O174" s="216">
        <f t="shared" si="83"/>
        <v>0</v>
      </c>
      <c r="P174" s="216">
        <f t="shared" si="83"/>
        <v>0</v>
      </c>
      <c r="Q174" s="216">
        <f t="shared" si="83"/>
        <v>82.608000000000004</v>
      </c>
      <c r="R174" s="216">
        <f t="shared" si="83"/>
        <v>0.2</v>
      </c>
      <c r="S174" s="216">
        <f t="shared" si="83"/>
        <v>0</v>
      </c>
      <c r="T174" s="130">
        <f t="shared" si="83"/>
        <v>0</v>
      </c>
      <c r="U174" s="217">
        <f>V174+W174+X174+Z174+AA174+AB174+AC174+Y174</f>
        <v>1916.5779999999997</v>
      </c>
      <c r="V174" s="217">
        <f t="shared" ref="V174:AC174" si="84">V175</f>
        <v>287.60000000000002</v>
      </c>
      <c r="W174" s="217">
        <f t="shared" si="84"/>
        <v>0</v>
      </c>
      <c r="X174" s="217">
        <f t="shared" si="84"/>
        <v>0</v>
      </c>
      <c r="Y174" s="217">
        <f t="shared" si="84"/>
        <v>0</v>
      </c>
      <c r="Z174" s="217">
        <f t="shared" si="84"/>
        <v>1627.6779999999999</v>
      </c>
      <c r="AA174" s="217">
        <f t="shared" si="84"/>
        <v>1.3</v>
      </c>
      <c r="AB174" s="217">
        <f t="shared" si="84"/>
        <v>0</v>
      </c>
      <c r="AC174" s="217">
        <f t="shared" si="84"/>
        <v>0</v>
      </c>
    </row>
    <row r="175" spans="1:29" x14ac:dyDescent="0.25">
      <c r="A175" s="117"/>
      <c r="B175" s="218" t="s">
        <v>387</v>
      </c>
      <c r="C175" s="118">
        <f>D175+E175+F175+H175+I175+J175+K175+G175</f>
        <v>1833.77</v>
      </c>
      <c r="D175" s="159">
        <v>287.60000000000002</v>
      </c>
      <c r="E175" s="118"/>
      <c r="F175" s="118">
        <f>F176</f>
        <v>0</v>
      </c>
      <c r="G175" s="118"/>
      <c r="H175" s="159">
        <v>1545.07</v>
      </c>
      <c r="I175" s="159">
        <v>1.1000000000000001</v>
      </c>
      <c r="J175" s="214"/>
      <c r="K175" s="61">
        <f>'[1]4 priedas_ nepanaudotos lėšos'!C64</f>
        <v>0</v>
      </c>
      <c r="L175" s="119">
        <f>M175+N175+O175+Q175+R175+S175+T175+P175</f>
        <v>82.808000000000007</v>
      </c>
      <c r="M175" s="109"/>
      <c r="N175" s="119"/>
      <c r="O175" s="119"/>
      <c r="P175" s="109"/>
      <c r="Q175" s="109">
        <f>57.54+25.068</f>
        <v>82.608000000000004</v>
      </c>
      <c r="R175" s="109">
        <v>0.2</v>
      </c>
      <c r="S175" s="119"/>
      <c r="T175" s="111">
        <f>'[1]4 priedas_ nepanaudotos lėšos'!I64</f>
        <v>0</v>
      </c>
      <c r="U175" s="160">
        <f>V175+W175+X175+Z175+AA175+AB175+AC175+Y175</f>
        <v>1916.5779999999997</v>
      </c>
      <c r="V175" s="160">
        <f t="shared" si="66"/>
        <v>287.60000000000002</v>
      </c>
      <c r="W175" s="160">
        <f t="shared" si="66"/>
        <v>0</v>
      </c>
      <c r="X175" s="160">
        <f t="shared" si="66"/>
        <v>0</v>
      </c>
      <c r="Y175" s="160">
        <f t="shared" si="66"/>
        <v>0</v>
      </c>
      <c r="Z175" s="160">
        <f t="shared" si="66"/>
        <v>1627.6779999999999</v>
      </c>
      <c r="AA175" s="160">
        <f t="shared" si="66"/>
        <v>1.3</v>
      </c>
      <c r="AB175" s="160">
        <f t="shared" si="66"/>
        <v>0</v>
      </c>
      <c r="AC175" s="160">
        <f t="shared" si="66"/>
        <v>0</v>
      </c>
    </row>
    <row r="176" spans="1:29" ht="26.4" hidden="1" x14ac:dyDescent="0.25">
      <c r="A176" s="117"/>
      <c r="B176" s="221" t="s">
        <v>311</v>
      </c>
      <c r="C176" s="222">
        <f t="shared" ref="C176:C238" si="85">D176+E176+F176+H176+I176+J176+K176</f>
        <v>0</v>
      </c>
      <c r="D176" s="118"/>
      <c r="E176" s="118"/>
      <c r="F176" s="118"/>
      <c r="G176" s="118"/>
      <c r="H176" s="118"/>
      <c r="I176" s="118"/>
      <c r="J176" s="118"/>
      <c r="K176" s="61"/>
      <c r="L176" s="224">
        <f t="shared" ref="L176:L238" si="86">M176+N176+O176+Q176+R176+S176+T176</f>
        <v>0</v>
      </c>
      <c r="M176" s="118"/>
      <c r="N176" s="119"/>
      <c r="O176" s="119"/>
      <c r="P176" s="118"/>
      <c r="Q176" s="118"/>
      <c r="R176" s="118"/>
      <c r="S176" s="119"/>
      <c r="T176" s="111"/>
      <c r="U176" s="227">
        <f t="shared" ref="U176:U238" si="87">V176+W176+X176+Z176+AA176+AB176+AC176</f>
        <v>0</v>
      </c>
      <c r="V176" s="227">
        <f t="shared" si="66"/>
        <v>0</v>
      </c>
      <c r="W176" s="227">
        <f t="shared" si="66"/>
        <v>0</v>
      </c>
      <c r="X176" s="227">
        <f t="shared" si="66"/>
        <v>0</v>
      </c>
      <c r="Y176" s="227">
        <f t="shared" si="66"/>
        <v>0</v>
      </c>
      <c r="Z176" s="227">
        <f t="shared" si="66"/>
        <v>0</v>
      </c>
      <c r="AA176" s="227">
        <f t="shared" si="66"/>
        <v>0</v>
      </c>
      <c r="AB176" s="227">
        <f t="shared" si="66"/>
        <v>0</v>
      </c>
      <c r="AC176" s="227">
        <f t="shared" si="66"/>
        <v>0</v>
      </c>
    </row>
    <row r="177" spans="1:29" ht="15" customHeight="1" x14ac:dyDescent="0.25">
      <c r="A177" s="211" t="s">
        <v>25</v>
      </c>
      <c r="B177" s="259" t="s">
        <v>272</v>
      </c>
      <c r="C177" s="213">
        <f>D177+E177+F177+H177+I177+J177+K177+G177</f>
        <v>2251.8655600000002</v>
      </c>
      <c r="D177" s="214">
        <f t="shared" ref="D177:T177" si="88">D178</f>
        <v>551.4</v>
      </c>
      <c r="E177" s="214">
        <f t="shared" si="88"/>
        <v>0</v>
      </c>
      <c r="F177" s="214">
        <f t="shared" si="88"/>
        <v>6.7559999999999993</v>
      </c>
      <c r="G177" s="214">
        <f t="shared" si="88"/>
        <v>0</v>
      </c>
      <c r="H177" s="214">
        <f t="shared" si="88"/>
        <v>1685.364</v>
      </c>
      <c r="I177" s="214">
        <f t="shared" si="88"/>
        <v>8</v>
      </c>
      <c r="J177" s="214">
        <f t="shared" si="88"/>
        <v>0</v>
      </c>
      <c r="K177" s="158">
        <f t="shared" si="88"/>
        <v>0.34555999999999998</v>
      </c>
      <c r="L177" s="110">
        <f>M177+N177+O177+Q177+R177+S177+T177+P177</f>
        <v>31.084779999999999</v>
      </c>
      <c r="M177" s="216">
        <f t="shared" si="88"/>
        <v>0</v>
      </c>
      <c r="N177" s="216">
        <f t="shared" si="88"/>
        <v>0</v>
      </c>
      <c r="O177" s="216">
        <f t="shared" si="88"/>
        <v>0.80978000000000017</v>
      </c>
      <c r="P177" s="216">
        <f t="shared" si="88"/>
        <v>0</v>
      </c>
      <c r="Q177" s="216">
        <f t="shared" si="88"/>
        <v>30.074999999999999</v>
      </c>
      <c r="R177" s="216">
        <f t="shared" si="88"/>
        <v>0.2</v>
      </c>
      <c r="S177" s="216">
        <f t="shared" si="88"/>
        <v>0</v>
      </c>
      <c r="T177" s="130">
        <f t="shared" si="88"/>
        <v>0</v>
      </c>
      <c r="U177" s="217">
        <f>V177+W177+X177+Z177+AA177+AB177+AC177+Y177</f>
        <v>2282.9503399999999</v>
      </c>
      <c r="V177" s="217">
        <f t="shared" ref="V177:AC177" si="89">V178</f>
        <v>551.4</v>
      </c>
      <c r="W177" s="217">
        <f t="shared" si="89"/>
        <v>0</v>
      </c>
      <c r="X177" s="217">
        <f t="shared" si="89"/>
        <v>7.5657799999999993</v>
      </c>
      <c r="Y177" s="217">
        <f t="shared" si="89"/>
        <v>0</v>
      </c>
      <c r="Z177" s="217">
        <f t="shared" si="89"/>
        <v>1715.4390000000001</v>
      </c>
      <c r="AA177" s="217">
        <f t="shared" si="89"/>
        <v>8.1999999999999993</v>
      </c>
      <c r="AB177" s="217">
        <f t="shared" si="89"/>
        <v>0</v>
      </c>
      <c r="AC177" s="217">
        <f t="shared" si="89"/>
        <v>0.34555999999999998</v>
      </c>
    </row>
    <row r="178" spans="1:29" x14ac:dyDescent="0.25">
      <c r="A178" s="117"/>
      <c r="B178" s="218" t="s">
        <v>392</v>
      </c>
      <c r="C178" s="118">
        <f>D178+E178+F178+H178+I178+J178+K178+G178</f>
        <v>2251.8655600000002</v>
      </c>
      <c r="D178" s="159">
        <v>551.4</v>
      </c>
      <c r="E178" s="118"/>
      <c r="F178" s="118">
        <f>SUM(F179:F183)</f>
        <v>6.7559999999999993</v>
      </c>
      <c r="G178" s="118"/>
      <c r="H178" s="159">
        <v>1685.364</v>
      </c>
      <c r="I178" s="159">
        <v>8</v>
      </c>
      <c r="J178" s="214"/>
      <c r="K178" s="61">
        <f>'[1]4 priedas_ nepanaudotos lėšos'!C66</f>
        <v>0.34555999999999998</v>
      </c>
      <c r="L178" s="119">
        <f>M178+N178+O178+Q178+R178+S178+T178+P178</f>
        <v>31.084779999999999</v>
      </c>
      <c r="M178" s="109"/>
      <c r="N178" s="119"/>
      <c r="O178" s="119">
        <f>SUM(O179:O183)</f>
        <v>0.80978000000000017</v>
      </c>
      <c r="P178" s="109"/>
      <c r="Q178" s="109">
        <f>29.962+0.113</f>
        <v>30.074999999999999</v>
      </c>
      <c r="R178" s="109">
        <v>0.2</v>
      </c>
      <c r="S178" s="119"/>
      <c r="T178" s="111">
        <f>'[1]4 priedas_ nepanaudotos lėšos'!I66</f>
        <v>0</v>
      </c>
      <c r="U178" s="160">
        <f>V178+W178+X178+Z178+AA178+AB178+AC178+Y178</f>
        <v>2282.9503399999999</v>
      </c>
      <c r="V178" s="160">
        <f t="shared" si="66"/>
        <v>551.4</v>
      </c>
      <c r="W178" s="160">
        <f t="shared" si="66"/>
        <v>0</v>
      </c>
      <c r="X178" s="160">
        <f t="shared" si="66"/>
        <v>7.5657799999999993</v>
      </c>
      <c r="Y178" s="160">
        <f t="shared" si="66"/>
        <v>0</v>
      </c>
      <c r="Z178" s="160">
        <f t="shared" si="66"/>
        <v>1715.4390000000001</v>
      </c>
      <c r="AA178" s="160">
        <f t="shared" si="66"/>
        <v>8.1999999999999993</v>
      </c>
      <c r="AB178" s="160">
        <f t="shared" si="66"/>
        <v>0</v>
      </c>
      <c r="AC178" s="160">
        <f t="shared" si="66"/>
        <v>0.34555999999999998</v>
      </c>
    </row>
    <row r="179" spans="1:29" ht="39.6" x14ac:dyDescent="0.25">
      <c r="A179" s="117"/>
      <c r="B179" s="221" t="s">
        <v>420</v>
      </c>
      <c r="C179" s="222">
        <f>D179+E179+F179+H179+I179+J179+K179+G179</f>
        <v>0.22500000000000001</v>
      </c>
      <c r="D179" s="253"/>
      <c r="E179" s="253"/>
      <c r="F179" s="223">
        <v>0.22500000000000001</v>
      </c>
      <c r="G179" s="253"/>
      <c r="H179" s="253"/>
      <c r="I179" s="253"/>
      <c r="J179" s="253"/>
      <c r="K179" s="254"/>
      <c r="L179" s="224">
        <f>M179+N179+O179+Q179+R179+S179+T179+P179</f>
        <v>0</v>
      </c>
      <c r="M179" s="119"/>
      <c r="N179" s="119"/>
      <c r="O179" s="280"/>
      <c r="P179" s="119"/>
      <c r="Q179" s="119"/>
      <c r="R179" s="119"/>
      <c r="S179" s="255"/>
      <c r="T179" s="255"/>
      <c r="U179" s="227">
        <f>V179+W179+X179+Z179+AA179+AB179+AC179+Y179</f>
        <v>0.22500000000000001</v>
      </c>
      <c r="V179" s="227">
        <f t="shared" si="66"/>
        <v>0</v>
      </c>
      <c r="W179" s="227">
        <f t="shared" si="66"/>
        <v>0</v>
      </c>
      <c r="X179" s="227">
        <f t="shared" si="66"/>
        <v>0.22500000000000001</v>
      </c>
      <c r="Y179" s="227">
        <f t="shared" si="66"/>
        <v>0</v>
      </c>
      <c r="Z179" s="227">
        <f t="shared" si="66"/>
        <v>0</v>
      </c>
      <c r="AA179" s="227">
        <f t="shared" si="66"/>
        <v>0</v>
      </c>
      <c r="AB179" s="227">
        <f t="shared" si="66"/>
        <v>0</v>
      </c>
      <c r="AC179" s="227">
        <f t="shared" si="66"/>
        <v>0</v>
      </c>
    </row>
    <row r="180" spans="1:29" s="45" customFormat="1" hidden="1" x14ac:dyDescent="0.25">
      <c r="A180" s="116"/>
      <c r="B180" s="228" t="s">
        <v>291</v>
      </c>
      <c r="C180" s="61">
        <f t="shared" si="85"/>
        <v>0</v>
      </c>
      <c r="D180" s="61"/>
      <c r="E180" s="61"/>
      <c r="F180" s="62"/>
      <c r="G180" s="61"/>
      <c r="H180" s="61"/>
      <c r="I180" s="61"/>
      <c r="J180" s="61"/>
      <c r="K180" s="61"/>
      <c r="L180" s="111">
        <f t="shared" si="86"/>
        <v>0</v>
      </c>
      <c r="M180" s="61"/>
      <c r="N180" s="111"/>
      <c r="O180" s="115"/>
      <c r="P180" s="61"/>
      <c r="Q180" s="61"/>
      <c r="R180" s="61"/>
      <c r="S180" s="111"/>
      <c r="T180" s="111"/>
      <c r="U180" s="122">
        <f t="shared" si="87"/>
        <v>0</v>
      </c>
      <c r="V180" s="122">
        <f t="shared" si="66"/>
        <v>0</v>
      </c>
      <c r="W180" s="122">
        <f t="shared" si="66"/>
        <v>0</v>
      </c>
      <c r="X180" s="122">
        <f t="shared" si="66"/>
        <v>0</v>
      </c>
      <c r="Y180" s="122">
        <f t="shared" si="66"/>
        <v>0</v>
      </c>
      <c r="Z180" s="122">
        <f t="shared" si="66"/>
        <v>0</v>
      </c>
      <c r="AA180" s="122">
        <f t="shared" si="66"/>
        <v>0</v>
      </c>
      <c r="AB180" s="122">
        <f t="shared" si="66"/>
        <v>0</v>
      </c>
      <c r="AC180" s="122">
        <f t="shared" si="66"/>
        <v>0</v>
      </c>
    </row>
    <row r="181" spans="1:29" s="45" customFormat="1" ht="26.4" hidden="1" x14ac:dyDescent="0.25">
      <c r="A181" s="116"/>
      <c r="B181" s="228" t="s">
        <v>311</v>
      </c>
      <c r="C181" s="231">
        <f t="shared" si="85"/>
        <v>0</v>
      </c>
      <c r="D181" s="254"/>
      <c r="E181" s="254"/>
      <c r="F181" s="229"/>
      <c r="G181" s="254"/>
      <c r="H181" s="254"/>
      <c r="I181" s="254"/>
      <c r="J181" s="254"/>
      <c r="K181" s="254"/>
      <c r="L181" s="232">
        <f t="shared" si="86"/>
        <v>0</v>
      </c>
      <c r="M181" s="254"/>
      <c r="N181" s="256"/>
      <c r="O181" s="281"/>
      <c r="P181" s="254"/>
      <c r="Q181" s="254"/>
      <c r="R181" s="254"/>
      <c r="S181" s="256"/>
      <c r="T181" s="256"/>
      <c r="U181" s="233">
        <f t="shared" si="87"/>
        <v>0</v>
      </c>
      <c r="V181" s="233">
        <f t="shared" si="66"/>
        <v>0</v>
      </c>
      <c r="W181" s="233">
        <f t="shared" si="66"/>
        <v>0</v>
      </c>
      <c r="X181" s="233">
        <f t="shared" si="66"/>
        <v>0</v>
      </c>
      <c r="Y181" s="233">
        <f t="shared" si="66"/>
        <v>0</v>
      </c>
      <c r="Z181" s="233">
        <f t="shared" si="66"/>
        <v>0</v>
      </c>
      <c r="AA181" s="233">
        <f t="shared" si="66"/>
        <v>0</v>
      </c>
      <c r="AB181" s="233">
        <f t="shared" si="66"/>
        <v>0</v>
      </c>
      <c r="AC181" s="233">
        <f t="shared" si="66"/>
        <v>0</v>
      </c>
    </row>
    <row r="182" spans="1:29" ht="26.4" x14ac:dyDescent="0.25">
      <c r="A182" s="117"/>
      <c r="B182" s="221" t="s">
        <v>405</v>
      </c>
      <c r="C182" s="222">
        <f>D182+E182+F182+H182+I182+J182+K182+G182</f>
        <v>4.2309999999999999</v>
      </c>
      <c r="D182" s="253"/>
      <c r="E182" s="253"/>
      <c r="F182" s="223">
        <v>4.2309999999999999</v>
      </c>
      <c r="G182" s="253"/>
      <c r="H182" s="253"/>
      <c r="I182" s="253"/>
      <c r="J182" s="253"/>
      <c r="K182" s="254"/>
      <c r="L182" s="224">
        <f>M182+N182+O182+Q182+R182+S182+T182+P182</f>
        <v>2.2240000000000002</v>
      </c>
      <c r="M182" s="119"/>
      <c r="N182" s="119"/>
      <c r="O182" s="363">
        <v>2.2240000000000002</v>
      </c>
      <c r="P182" s="119"/>
      <c r="Q182" s="119"/>
      <c r="R182" s="119"/>
      <c r="S182" s="255"/>
      <c r="T182" s="255"/>
      <c r="U182" s="227">
        <f>V182+W182+X182+Z182+AA182+AB182+AC182+Y182</f>
        <v>6.4550000000000001</v>
      </c>
      <c r="V182" s="227">
        <f t="shared" si="66"/>
        <v>0</v>
      </c>
      <c r="W182" s="227">
        <f t="shared" ref="W182:AC196" si="90">E182+N182</f>
        <v>0</v>
      </c>
      <c r="X182" s="227">
        <f t="shared" si="90"/>
        <v>6.4550000000000001</v>
      </c>
      <c r="Y182" s="227">
        <f t="shared" si="90"/>
        <v>0</v>
      </c>
      <c r="Z182" s="227">
        <f t="shared" si="90"/>
        <v>0</v>
      </c>
      <c r="AA182" s="227">
        <f t="shared" si="90"/>
        <v>0</v>
      </c>
      <c r="AB182" s="227">
        <f t="shared" si="90"/>
        <v>0</v>
      </c>
      <c r="AC182" s="227">
        <f t="shared" si="90"/>
        <v>0</v>
      </c>
    </row>
    <row r="183" spans="1:29" s="48" customFormat="1" ht="39.6" x14ac:dyDescent="0.25">
      <c r="A183" s="282"/>
      <c r="B183" s="279" t="s">
        <v>304</v>
      </c>
      <c r="C183" s="222">
        <f t="shared" si="85"/>
        <v>2.2999999999999998</v>
      </c>
      <c r="D183" s="179"/>
      <c r="E183" s="179"/>
      <c r="F183" s="159">
        <v>2.2999999999999998</v>
      </c>
      <c r="G183" s="179"/>
      <c r="H183" s="179"/>
      <c r="I183" s="179"/>
      <c r="J183" s="179"/>
      <c r="K183" s="179"/>
      <c r="L183" s="224">
        <f t="shared" si="86"/>
        <v>-1.41422</v>
      </c>
      <c r="M183" s="216"/>
      <c r="N183" s="225"/>
      <c r="O183" s="226">
        <v>-1.41422</v>
      </c>
      <c r="P183" s="215"/>
      <c r="Q183" s="215"/>
      <c r="R183" s="215"/>
      <c r="S183" s="225"/>
      <c r="T183" s="225"/>
      <c r="U183" s="227">
        <f t="shared" si="87"/>
        <v>0.88577999999999979</v>
      </c>
      <c r="V183" s="227">
        <f t="shared" ref="V183:AC246" si="91">D183+M183</f>
        <v>0</v>
      </c>
      <c r="W183" s="227">
        <f t="shared" si="90"/>
        <v>0</v>
      </c>
      <c r="X183" s="227">
        <f t="shared" si="90"/>
        <v>0.88577999999999979</v>
      </c>
      <c r="Y183" s="227">
        <f t="shared" si="90"/>
        <v>0</v>
      </c>
      <c r="Z183" s="227">
        <f t="shared" si="90"/>
        <v>0</v>
      </c>
      <c r="AA183" s="227">
        <f t="shared" si="90"/>
        <v>0</v>
      </c>
      <c r="AB183" s="227">
        <f t="shared" si="90"/>
        <v>0</v>
      </c>
      <c r="AC183" s="227">
        <f t="shared" si="90"/>
        <v>0</v>
      </c>
    </row>
    <row r="184" spans="1:29" ht="15" customHeight="1" x14ac:dyDescent="0.25">
      <c r="A184" s="246" t="s">
        <v>238</v>
      </c>
      <c r="B184" s="259" t="s">
        <v>239</v>
      </c>
      <c r="C184" s="213">
        <f>D184+E184+F184+H184+I184+J184+K184+G184</f>
        <v>3049.70667</v>
      </c>
      <c r="D184" s="214">
        <f t="shared" ref="D184:T184" si="92">D185</f>
        <v>946.8</v>
      </c>
      <c r="E184" s="214">
        <f t="shared" si="92"/>
        <v>0</v>
      </c>
      <c r="F184" s="214">
        <f t="shared" si="92"/>
        <v>18.142000000000003</v>
      </c>
      <c r="G184" s="214">
        <f t="shared" si="92"/>
        <v>0</v>
      </c>
      <c r="H184" s="214">
        <f t="shared" si="92"/>
        <v>1885.0360000000001</v>
      </c>
      <c r="I184" s="214">
        <f t="shared" si="92"/>
        <v>182.2</v>
      </c>
      <c r="J184" s="214">
        <f t="shared" si="92"/>
        <v>0</v>
      </c>
      <c r="K184" s="158">
        <f t="shared" si="92"/>
        <v>17.528670000000002</v>
      </c>
      <c r="L184" s="110">
        <f>M184+N184+O184+Q184+R184+S184+T184+P184</f>
        <v>87.412000000000006</v>
      </c>
      <c r="M184" s="216">
        <f t="shared" si="92"/>
        <v>0</v>
      </c>
      <c r="N184" s="216">
        <f t="shared" si="92"/>
        <v>0</v>
      </c>
      <c r="O184" s="216">
        <f t="shared" si="92"/>
        <v>11.118</v>
      </c>
      <c r="P184" s="216">
        <f t="shared" si="92"/>
        <v>0</v>
      </c>
      <c r="Q184" s="216">
        <f t="shared" si="92"/>
        <v>76.294000000000011</v>
      </c>
      <c r="R184" s="216">
        <f t="shared" si="92"/>
        <v>0</v>
      </c>
      <c r="S184" s="216">
        <f t="shared" si="92"/>
        <v>0</v>
      </c>
      <c r="T184" s="130">
        <f t="shared" si="92"/>
        <v>0</v>
      </c>
      <c r="U184" s="217">
        <f>V184+W184+X184+Z184+AA184+AB184+AC184+Y184</f>
        <v>3137.1186700000003</v>
      </c>
      <c r="V184" s="217">
        <f t="shared" ref="V184:AC184" si="93">V185</f>
        <v>946.8</v>
      </c>
      <c r="W184" s="217">
        <f t="shared" si="93"/>
        <v>0</v>
      </c>
      <c r="X184" s="217">
        <f t="shared" si="93"/>
        <v>29.260000000000005</v>
      </c>
      <c r="Y184" s="217">
        <f t="shared" si="93"/>
        <v>0</v>
      </c>
      <c r="Z184" s="217">
        <f t="shared" si="93"/>
        <v>1961.3300000000002</v>
      </c>
      <c r="AA184" s="217">
        <f t="shared" si="93"/>
        <v>182.2</v>
      </c>
      <c r="AB184" s="217">
        <f t="shared" si="93"/>
        <v>0</v>
      </c>
      <c r="AC184" s="217">
        <f t="shared" si="93"/>
        <v>17.528670000000002</v>
      </c>
    </row>
    <row r="185" spans="1:29" x14ac:dyDescent="0.25">
      <c r="A185" s="117"/>
      <c r="B185" s="218" t="s">
        <v>392</v>
      </c>
      <c r="C185" s="219">
        <f>D185+E185+F185+H185+I185+J185+K185+G185</f>
        <v>3049.70667</v>
      </c>
      <c r="D185" s="159">
        <v>946.8</v>
      </c>
      <c r="E185" s="118"/>
      <c r="F185" s="118">
        <f>SUM(F186:F190)</f>
        <v>18.142000000000003</v>
      </c>
      <c r="G185" s="118"/>
      <c r="H185" s="159">
        <v>1885.0360000000001</v>
      </c>
      <c r="I185" s="159">
        <v>182.2</v>
      </c>
      <c r="J185" s="214"/>
      <c r="K185" s="61">
        <f>'[1]4 priedas_ nepanaudotos lėšos'!C68</f>
        <v>17.528670000000002</v>
      </c>
      <c r="L185" s="215">
        <f>M185+N185+O185+Q185+R185+S185+T185+P185</f>
        <v>87.412000000000006</v>
      </c>
      <c r="M185" s="109"/>
      <c r="N185" s="119"/>
      <c r="O185" s="119">
        <f>SUM(O186:O189)</f>
        <v>11.118</v>
      </c>
      <c r="P185" s="109"/>
      <c r="Q185" s="109">
        <f>76.052+0.242</f>
        <v>76.294000000000011</v>
      </c>
      <c r="R185" s="109"/>
      <c r="S185" s="119"/>
      <c r="T185" s="111">
        <f>'[1]4 priedas_ nepanaudotos lėšos'!I68</f>
        <v>0</v>
      </c>
      <c r="U185" s="220">
        <f>V185+W185+X185+Z185+AA185+AB185+AC185+Y185</f>
        <v>3137.1186700000003</v>
      </c>
      <c r="V185" s="220">
        <f t="shared" si="91"/>
        <v>946.8</v>
      </c>
      <c r="W185" s="220">
        <f t="shared" si="90"/>
        <v>0</v>
      </c>
      <c r="X185" s="220">
        <f t="shared" si="90"/>
        <v>29.260000000000005</v>
      </c>
      <c r="Y185" s="220">
        <f t="shared" si="90"/>
        <v>0</v>
      </c>
      <c r="Z185" s="220">
        <f t="shared" si="90"/>
        <v>1961.3300000000002</v>
      </c>
      <c r="AA185" s="220">
        <f t="shared" si="90"/>
        <v>182.2</v>
      </c>
      <c r="AB185" s="220">
        <f t="shared" si="90"/>
        <v>0</v>
      </c>
      <c r="AC185" s="220">
        <f t="shared" si="90"/>
        <v>17.528670000000002</v>
      </c>
    </row>
    <row r="186" spans="1:29" s="45" customFormat="1" ht="26.4" x14ac:dyDescent="0.25">
      <c r="A186" s="116"/>
      <c r="B186" s="221" t="s">
        <v>405</v>
      </c>
      <c r="C186" s="222">
        <f>D186+E186+F186+H186+I186+J186+K186+G186</f>
        <v>12.694000000000001</v>
      </c>
      <c r="D186" s="118"/>
      <c r="E186" s="118"/>
      <c r="F186" s="159">
        <v>12.694000000000001</v>
      </c>
      <c r="G186" s="61"/>
      <c r="H186" s="61"/>
      <c r="I186" s="61"/>
      <c r="J186" s="61"/>
      <c r="K186" s="61"/>
      <c r="L186" s="224">
        <f>M186+N186+O186+Q186+R186+S186+T186+P186</f>
        <v>11.118</v>
      </c>
      <c r="M186" s="119"/>
      <c r="N186" s="119"/>
      <c r="O186" s="363">
        <v>11.118</v>
      </c>
      <c r="P186" s="119"/>
      <c r="Q186" s="119"/>
      <c r="R186" s="119"/>
      <c r="S186" s="255"/>
      <c r="T186" s="255"/>
      <c r="U186" s="227">
        <f>V186+W186+X186+Z186+AA186+AB186+AC186+Y186</f>
        <v>23.812000000000001</v>
      </c>
      <c r="V186" s="227">
        <f t="shared" si="91"/>
        <v>0</v>
      </c>
      <c r="W186" s="227">
        <f t="shared" si="90"/>
        <v>0</v>
      </c>
      <c r="X186" s="227">
        <f t="shared" si="90"/>
        <v>23.812000000000001</v>
      </c>
      <c r="Y186" s="227">
        <f t="shared" si="90"/>
        <v>0</v>
      </c>
      <c r="Z186" s="227">
        <f t="shared" si="90"/>
        <v>0</v>
      </c>
      <c r="AA186" s="227">
        <f t="shared" si="90"/>
        <v>0</v>
      </c>
      <c r="AB186" s="227">
        <f t="shared" si="90"/>
        <v>0</v>
      </c>
      <c r="AC186" s="227">
        <f t="shared" si="90"/>
        <v>0</v>
      </c>
    </row>
    <row r="187" spans="1:29" ht="39.6" x14ac:dyDescent="0.25">
      <c r="A187" s="117"/>
      <c r="B187" s="221" t="s">
        <v>420</v>
      </c>
      <c r="C187" s="222">
        <f>D187+E187+F187+H187+I187+J187+K187+G187</f>
        <v>5.4480000000000004</v>
      </c>
      <c r="D187" s="118"/>
      <c r="E187" s="118"/>
      <c r="F187" s="159">
        <v>5.4480000000000004</v>
      </c>
      <c r="G187" s="118"/>
      <c r="H187" s="118"/>
      <c r="I187" s="118"/>
      <c r="J187" s="118"/>
      <c r="K187" s="61"/>
      <c r="L187" s="224">
        <f>M187+N187+O187+Q187+R187+S187+T187+P187</f>
        <v>0</v>
      </c>
      <c r="M187" s="119"/>
      <c r="N187" s="119"/>
      <c r="O187" s="119"/>
      <c r="P187" s="119"/>
      <c r="Q187" s="119"/>
      <c r="R187" s="119"/>
      <c r="S187" s="119"/>
      <c r="T187" s="119"/>
      <c r="U187" s="227">
        <f>V187+W187+X187+Z187+AA187+AB187+AC187+Y187</f>
        <v>5.4480000000000004</v>
      </c>
      <c r="V187" s="227">
        <f t="shared" si="91"/>
        <v>0</v>
      </c>
      <c r="W187" s="227">
        <f t="shared" si="90"/>
        <v>0</v>
      </c>
      <c r="X187" s="227">
        <f t="shared" si="90"/>
        <v>5.4480000000000004</v>
      </c>
      <c r="Y187" s="227">
        <f t="shared" si="90"/>
        <v>0</v>
      </c>
      <c r="Z187" s="227">
        <f t="shared" si="90"/>
        <v>0</v>
      </c>
      <c r="AA187" s="227">
        <f t="shared" si="90"/>
        <v>0</v>
      </c>
      <c r="AB187" s="227">
        <f t="shared" si="90"/>
        <v>0</v>
      </c>
      <c r="AC187" s="227">
        <f t="shared" si="90"/>
        <v>0</v>
      </c>
    </row>
    <row r="188" spans="1:29" s="45" customFormat="1" hidden="1" x14ac:dyDescent="0.25">
      <c r="A188" s="116"/>
      <c r="B188" s="228" t="s">
        <v>291</v>
      </c>
      <c r="C188" s="236">
        <f t="shared" si="85"/>
        <v>0</v>
      </c>
      <c r="D188" s="61"/>
      <c r="E188" s="61"/>
      <c r="F188" s="62"/>
      <c r="G188" s="61"/>
      <c r="H188" s="61"/>
      <c r="I188" s="61"/>
      <c r="J188" s="61"/>
      <c r="K188" s="61"/>
      <c r="L188" s="114">
        <f t="shared" si="86"/>
        <v>0</v>
      </c>
      <c r="M188" s="61"/>
      <c r="N188" s="111"/>
      <c r="O188" s="111"/>
      <c r="P188" s="61"/>
      <c r="Q188" s="61"/>
      <c r="R188" s="61"/>
      <c r="S188" s="111"/>
      <c r="T188" s="111"/>
      <c r="U188" s="237">
        <f t="shared" si="87"/>
        <v>0</v>
      </c>
      <c r="V188" s="237">
        <f t="shared" si="91"/>
        <v>0</v>
      </c>
      <c r="W188" s="237">
        <f t="shared" si="90"/>
        <v>0</v>
      </c>
      <c r="X188" s="237">
        <f t="shared" si="90"/>
        <v>0</v>
      </c>
      <c r="Y188" s="237">
        <f t="shared" si="90"/>
        <v>0</v>
      </c>
      <c r="Z188" s="237">
        <f t="shared" si="90"/>
        <v>0</v>
      </c>
      <c r="AA188" s="237">
        <f t="shared" si="90"/>
        <v>0</v>
      </c>
      <c r="AB188" s="237">
        <f t="shared" si="90"/>
        <v>0</v>
      </c>
      <c r="AC188" s="237">
        <f t="shared" si="90"/>
        <v>0</v>
      </c>
    </row>
    <row r="189" spans="1:29" s="45" customFormat="1" ht="39.6" hidden="1" x14ac:dyDescent="0.25">
      <c r="A189" s="116"/>
      <c r="B189" s="261" t="s">
        <v>398</v>
      </c>
      <c r="C189" s="231">
        <f t="shared" si="85"/>
        <v>0</v>
      </c>
      <c r="D189" s="61"/>
      <c r="E189" s="61"/>
      <c r="F189" s="120"/>
      <c r="G189" s="61"/>
      <c r="H189" s="61"/>
      <c r="I189" s="61"/>
      <c r="J189" s="61"/>
      <c r="K189" s="61"/>
      <c r="L189" s="232">
        <f t="shared" si="86"/>
        <v>0</v>
      </c>
      <c r="M189" s="111"/>
      <c r="N189" s="111"/>
      <c r="O189" s="111"/>
      <c r="P189" s="111"/>
      <c r="Q189" s="111"/>
      <c r="R189" s="111"/>
      <c r="S189" s="111"/>
      <c r="T189" s="111"/>
      <c r="U189" s="233">
        <f t="shared" si="87"/>
        <v>0</v>
      </c>
      <c r="V189" s="233">
        <f t="shared" si="91"/>
        <v>0</v>
      </c>
      <c r="W189" s="233">
        <f t="shared" si="90"/>
        <v>0</v>
      </c>
      <c r="X189" s="233">
        <f t="shared" si="90"/>
        <v>0</v>
      </c>
      <c r="Y189" s="233">
        <f t="shared" si="90"/>
        <v>0</v>
      </c>
      <c r="Z189" s="233">
        <f t="shared" si="90"/>
        <v>0</v>
      </c>
      <c r="AA189" s="233">
        <f t="shared" si="90"/>
        <v>0</v>
      </c>
      <c r="AB189" s="233">
        <f t="shared" si="90"/>
        <v>0</v>
      </c>
      <c r="AC189" s="233">
        <f t="shared" si="90"/>
        <v>0</v>
      </c>
    </row>
    <row r="190" spans="1:29" s="45" customFormat="1" ht="26.4" hidden="1" x14ac:dyDescent="0.25">
      <c r="A190" s="121"/>
      <c r="B190" s="228" t="s">
        <v>231</v>
      </c>
      <c r="C190" s="231">
        <f t="shared" si="85"/>
        <v>0</v>
      </c>
      <c r="D190" s="61"/>
      <c r="E190" s="61"/>
      <c r="F190" s="61"/>
      <c r="G190" s="61"/>
      <c r="H190" s="61"/>
      <c r="I190" s="61"/>
      <c r="J190" s="61"/>
      <c r="K190" s="61"/>
      <c r="L190" s="232">
        <f t="shared" si="86"/>
        <v>0</v>
      </c>
      <c r="M190" s="111"/>
      <c r="N190" s="111"/>
      <c r="O190" s="111"/>
      <c r="P190" s="111"/>
      <c r="Q190" s="111"/>
      <c r="R190" s="111"/>
      <c r="S190" s="111"/>
      <c r="T190" s="111"/>
      <c r="U190" s="233">
        <f t="shared" si="87"/>
        <v>0</v>
      </c>
      <c r="V190" s="233">
        <f t="shared" si="91"/>
        <v>0</v>
      </c>
      <c r="W190" s="233">
        <f t="shared" si="90"/>
        <v>0</v>
      </c>
      <c r="X190" s="233">
        <f t="shared" si="90"/>
        <v>0</v>
      </c>
      <c r="Y190" s="233">
        <f t="shared" si="90"/>
        <v>0</v>
      </c>
      <c r="Z190" s="233">
        <f t="shared" si="90"/>
        <v>0</v>
      </c>
      <c r="AA190" s="233">
        <f t="shared" si="90"/>
        <v>0</v>
      </c>
      <c r="AB190" s="233">
        <f t="shared" si="90"/>
        <v>0</v>
      </c>
      <c r="AC190" s="233">
        <f t="shared" si="90"/>
        <v>0</v>
      </c>
    </row>
    <row r="191" spans="1:29" ht="15" customHeight="1" x14ac:dyDescent="0.25">
      <c r="A191" s="246" t="s">
        <v>240</v>
      </c>
      <c r="B191" s="259" t="s">
        <v>241</v>
      </c>
      <c r="C191" s="213">
        <f>D191+E191+F191+H191+I191+J191+K191+G191</f>
        <v>1582.8333499999999</v>
      </c>
      <c r="D191" s="214">
        <f t="shared" ref="D191:T191" si="94">D192</f>
        <v>522.5</v>
      </c>
      <c r="E191" s="214">
        <f t="shared" si="94"/>
        <v>0</v>
      </c>
      <c r="F191" s="214">
        <f t="shared" si="94"/>
        <v>35.499000000000002</v>
      </c>
      <c r="G191" s="214">
        <f t="shared" si="94"/>
        <v>0</v>
      </c>
      <c r="H191" s="214">
        <f t="shared" si="94"/>
        <v>1010.65</v>
      </c>
      <c r="I191" s="214">
        <f t="shared" si="94"/>
        <v>11.9</v>
      </c>
      <c r="J191" s="214">
        <f t="shared" si="94"/>
        <v>0</v>
      </c>
      <c r="K191" s="158">
        <f t="shared" si="94"/>
        <v>2.2843499999999999</v>
      </c>
      <c r="L191" s="110">
        <f>M191+N191+O191+Q191+R191+S191+T191+P191</f>
        <v>19.506</v>
      </c>
      <c r="M191" s="216">
        <f t="shared" si="94"/>
        <v>0</v>
      </c>
      <c r="N191" s="216">
        <f t="shared" si="94"/>
        <v>0</v>
      </c>
      <c r="O191" s="216">
        <f t="shared" si="94"/>
        <v>11.118</v>
      </c>
      <c r="P191" s="216">
        <f t="shared" si="94"/>
        <v>0</v>
      </c>
      <c r="Q191" s="216">
        <f t="shared" si="94"/>
        <v>8.3879999999999999</v>
      </c>
      <c r="R191" s="216">
        <f t="shared" si="94"/>
        <v>0</v>
      </c>
      <c r="S191" s="216">
        <f t="shared" si="94"/>
        <v>0</v>
      </c>
      <c r="T191" s="130">
        <f t="shared" si="94"/>
        <v>0</v>
      </c>
      <c r="U191" s="217">
        <f>V191+W191+X191+Z191+AA191+AB191+AC191+Y191</f>
        <v>1602.33935</v>
      </c>
      <c r="V191" s="217">
        <f t="shared" ref="V191:AC191" si="95">V192</f>
        <v>522.5</v>
      </c>
      <c r="W191" s="217">
        <f t="shared" si="95"/>
        <v>0</v>
      </c>
      <c r="X191" s="217">
        <f t="shared" si="95"/>
        <v>46.617000000000004</v>
      </c>
      <c r="Y191" s="217">
        <f t="shared" si="95"/>
        <v>0</v>
      </c>
      <c r="Z191" s="217">
        <f t="shared" si="95"/>
        <v>1019.038</v>
      </c>
      <c r="AA191" s="217">
        <f t="shared" si="95"/>
        <v>11.9</v>
      </c>
      <c r="AB191" s="217">
        <f t="shared" si="95"/>
        <v>0</v>
      </c>
      <c r="AC191" s="217">
        <f t="shared" si="95"/>
        <v>2.2843499999999999</v>
      </c>
    </row>
    <row r="192" spans="1:29" x14ac:dyDescent="0.25">
      <c r="A192" s="117"/>
      <c r="B192" s="218" t="s">
        <v>392</v>
      </c>
      <c r="C192" s="118">
        <f>D192+E192+F192+H192+I192+J192+K192+G192</f>
        <v>1582.8333499999999</v>
      </c>
      <c r="D192" s="159">
        <v>522.5</v>
      </c>
      <c r="E192" s="118"/>
      <c r="F192" s="118">
        <f>SUM(F193:F196)</f>
        <v>35.499000000000002</v>
      </c>
      <c r="G192" s="118"/>
      <c r="H192" s="159">
        <v>1010.65</v>
      </c>
      <c r="I192" s="159">
        <v>11.9</v>
      </c>
      <c r="J192" s="214"/>
      <c r="K192" s="61">
        <f>'[1]4 priedas_ nepanaudotos lėšos'!C70</f>
        <v>2.2843499999999999</v>
      </c>
      <c r="L192" s="119">
        <f>M192+N192+O192+Q192+R192+S192+T192+P192</f>
        <v>19.506</v>
      </c>
      <c r="M192" s="109"/>
      <c r="N192" s="119"/>
      <c r="O192" s="119">
        <f>SUM(O193:O196)</f>
        <v>11.118</v>
      </c>
      <c r="P192" s="109"/>
      <c r="Q192" s="109">
        <f>1.048+7.34</f>
        <v>8.3879999999999999</v>
      </c>
      <c r="R192" s="109"/>
      <c r="S192" s="119"/>
      <c r="T192" s="111">
        <f>'[1]4 priedas_ nepanaudotos lėšos'!I70</f>
        <v>0</v>
      </c>
      <c r="U192" s="160">
        <f>V192+W192+X192+Z192+AA192+AB192+AC192+Y192</f>
        <v>1602.33935</v>
      </c>
      <c r="V192" s="160">
        <f t="shared" si="91"/>
        <v>522.5</v>
      </c>
      <c r="W192" s="160">
        <f t="shared" si="90"/>
        <v>0</v>
      </c>
      <c r="X192" s="160">
        <f t="shared" si="90"/>
        <v>46.617000000000004</v>
      </c>
      <c r="Y192" s="160">
        <f t="shared" si="90"/>
        <v>0</v>
      </c>
      <c r="Z192" s="160">
        <f t="shared" si="90"/>
        <v>1019.038</v>
      </c>
      <c r="AA192" s="160">
        <f t="shared" si="90"/>
        <v>11.9</v>
      </c>
      <c r="AB192" s="160">
        <f t="shared" si="90"/>
        <v>0</v>
      </c>
      <c r="AC192" s="160">
        <f t="shared" si="90"/>
        <v>2.2843499999999999</v>
      </c>
    </row>
    <row r="193" spans="1:29" ht="26.4" x14ac:dyDescent="0.25">
      <c r="A193" s="117"/>
      <c r="B193" s="221" t="s">
        <v>405</v>
      </c>
      <c r="C193" s="222">
        <f>D193+E193+F193+H193+I193+J193+K193+G193</f>
        <v>29.62</v>
      </c>
      <c r="D193" s="253"/>
      <c r="E193" s="253"/>
      <c r="F193" s="223">
        <v>29.62</v>
      </c>
      <c r="G193" s="253"/>
      <c r="H193" s="253"/>
      <c r="I193" s="253"/>
      <c r="J193" s="253"/>
      <c r="K193" s="254"/>
      <c r="L193" s="224">
        <f>M193+N193+O193+Q193+R193+S193+T193+P193</f>
        <v>11.118</v>
      </c>
      <c r="M193" s="255"/>
      <c r="N193" s="255"/>
      <c r="O193" s="363">
        <v>11.118</v>
      </c>
      <c r="P193" s="255"/>
      <c r="Q193" s="255"/>
      <c r="R193" s="255"/>
      <c r="S193" s="255"/>
      <c r="T193" s="256"/>
      <c r="U193" s="227">
        <f>V193+W193+X193+Z193+AA193+AB193+AC193+Y193</f>
        <v>40.738</v>
      </c>
      <c r="V193" s="227">
        <f t="shared" si="91"/>
        <v>0</v>
      </c>
      <c r="W193" s="227">
        <f t="shared" si="90"/>
        <v>0</v>
      </c>
      <c r="X193" s="227">
        <f t="shared" si="90"/>
        <v>40.738</v>
      </c>
      <c r="Y193" s="227">
        <f t="shared" si="90"/>
        <v>0</v>
      </c>
      <c r="Z193" s="227">
        <f t="shared" si="90"/>
        <v>0</v>
      </c>
      <c r="AA193" s="227">
        <f t="shared" si="90"/>
        <v>0</v>
      </c>
      <c r="AB193" s="227">
        <f t="shared" si="90"/>
        <v>0</v>
      </c>
      <c r="AC193" s="227">
        <f t="shared" si="90"/>
        <v>0</v>
      </c>
    </row>
    <row r="194" spans="1:29" ht="39.6" x14ac:dyDescent="0.25">
      <c r="A194" s="117"/>
      <c r="B194" s="279" t="s">
        <v>304</v>
      </c>
      <c r="C194" s="118">
        <f t="shared" si="85"/>
        <v>0.84699999999999998</v>
      </c>
      <c r="D194" s="118"/>
      <c r="E194" s="118"/>
      <c r="F194" s="223">
        <v>0.84699999999999998</v>
      </c>
      <c r="G194" s="118"/>
      <c r="H194" s="118"/>
      <c r="I194" s="118"/>
      <c r="J194" s="118"/>
      <c r="K194" s="118"/>
      <c r="L194" s="119">
        <f t="shared" si="86"/>
        <v>0</v>
      </c>
      <c r="M194" s="119"/>
      <c r="N194" s="119"/>
      <c r="O194" s="109"/>
      <c r="P194" s="119"/>
      <c r="Q194" s="119"/>
      <c r="R194" s="119"/>
      <c r="S194" s="119"/>
      <c r="T194" s="119"/>
      <c r="U194" s="160">
        <f t="shared" si="87"/>
        <v>0.84699999999999998</v>
      </c>
      <c r="V194" s="160">
        <f t="shared" si="91"/>
        <v>0</v>
      </c>
      <c r="W194" s="160">
        <f t="shared" si="90"/>
        <v>0</v>
      </c>
      <c r="X194" s="160">
        <f t="shared" si="90"/>
        <v>0.84699999999999998</v>
      </c>
      <c r="Y194" s="160">
        <f t="shared" si="90"/>
        <v>0</v>
      </c>
      <c r="Z194" s="160">
        <f t="shared" si="90"/>
        <v>0</v>
      </c>
      <c r="AA194" s="160">
        <f t="shared" si="90"/>
        <v>0</v>
      </c>
      <c r="AB194" s="160">
        <f t="shared" si="90"/>
        <v>0</v>
      </c>
      <c r="AC194" s="160">
        <f t="shared" si="90"/>
        <v>0</v>
      </c>
    </row>
    <row r="195" spans="1:29" s="45" customFormat="1" ht="26.4" hidden="1" x14ac:dyDescent="0.25">
      <c r="A195" s="116"/>
      <c r="B195" s="228" t="s">
        <v>311</v>
      </c>
      <c r="C195" s="231">
        <f t="shared" si="85"/>
        <v>0</v>
      </c>
      <c r="D195" s="254"/>
      <c r="E195" s="254"/>
      <c r="F195" s="223"/>
      <c r="G195" s="254"/>
      <c r="H195" s="254"/>
      <c r="I195" s="254"/>
      <c r="J195" s="254"/>
      <c r="K195" s="254"/>
      <c r="L195" s="232">
        <f t="shared" si="86"/>
        <v>0</v>
      </c>
      <c r="M195" s="256"/>
      <c r="N195" s="256"/>
      <c r="O195" s="281"/>
      <c r="P195" s="256"/>
      <c r="Q195" s="256"/>
      <c r="R195" s="256"/>
      <c r="S195" s="256"/>
      <c r="T195" s="256"/>
      <c r="U195" s="233">
        <f t="shared" si="87"/>
        <v>0</v>
      </c>
      <c r="V195" s="233">
        <f t="shared" si="91"/>
        <v>0</v>
      </c>
      <c r="W195" s="233">
        <f t="shared" si="90"/>
        <v>0</v>
      </c>
      <c r="X195" s="233">
        <f t="shared" si="90"/>
        <v>0</v>
      </c>
      <c r="Y195" s="233">
        <f t="shared" si="90"/>
        <v>0</v>
      </c>
      <c r="Z195" s="233">
        <f t="shared" si="90"/>
        <v>0</v>
      </c>
      <c r="AA195" s="233">
        <f t="shared" si="90"/>
        <v>0</v>
      </c>
      <c r="AB195" s="233">
        <f t="shared" si="90"/>
        <v>0</v>
      </c>
      <c r="AC195" s="233">
        <f t="shared" si="90"/>
        <v>0</v>
      </c>
    </row>
    <row r="196" spans="1:29" ht="39.6" x14ac:dyDescent="0.25">
      <c r="A196" s="117"/>
      <c r="B196" s="221" t="s">
        <v>420</v>
      </c>
      <c r="C196" s="222">
        <f>D196+E196+F196+H196+I196+J196+K196+G196</f>
        <v>5.032</v>
      </c>
      <c r="D196" s="179"/>
      <c r="E196" s="179"/>
      <c r="F196" s="223">
        <v>5.032</v>
      </c>
      <c r="G196" s="179"/>
      <c r="H196" s="179"/>
      <c r="I196" s="179"/>
      <c r="J196" s="179"/>
      <c r="K196" s="62"/>
      <c r="L196" s="224">
        <f>M196+N196+O196+Q196+R196+S196+T196+P196</f>
        <v>0</v>
      </c>
      <c r="M196" s="225"/>
      <c r="N196" s="225"/>
      <c r="O196" s="226"/>
      <c r="P196" s="225"/>
      <c r="Q196" s="225"/>
      <c r="R196" s="225"/>
      <c r="S196" s="225"/>
      <c r="T196" s="225"/>
      <c r="U196" s="227">
        <f>V196+W196+X196+Z196+AA196+AB196+AC196+Y196</f>
        <v>5.032</v>
      </c>
      <c r="V196" s="227">
        <f t="shared" si="91"/>
        <v>0</v>
      </c>
      <c r="W196" s="227">
        <f t="shared" si="90"/>
        <v>0</v>
      </c>
      <c r="X196" s="227">
        <f t="shared" si="90"/>
        <v>5.032</v>
      </c>
      <c r="Y196" s="227">
        <f t="shared" si="90"/>
        <v>0</v>
      </c>
      <c r="Z196" s="227">
        <f t="shared" si="90"/>
        <v>0</v>
      </c>
      <c r="AA196" s="227">
        <f t="shared" si="90"/>
        <v>0</v>
      </c>
      <c r="AB196" s="227">
        <f t="shared" si="90"/>
        <v>0</v>
      </c>
      <c r="AC196" s="227">
        <f t="shared" si="90"/>
        <v>0</v>
      </c>
    </row>
    <row r="197" spans="1:29" ht="15" customHeight="1" x14ac:dyDescent="0.25">
      <c r="A197" s="246" t="s">
        <v>27</v>
      </c>
      <c r="B197" s="259" t="s">
        <v>242</v>
      </c>
      <c r="C197" s="213">
        <f>D197+E197+F197+H197+I197+J197+K197+G197</f>
        <v>975.67599999999993</v>
      </c>
      <c r="D197" s="214">
        <f t="shared" ref="D197:T197" si="96">D198</f>
        <v>316.2</v>
      </c>
      <c r="E197" s="214">
        <f t="shared" si="96"/>
        <v>0</v>
      </c>
      <c r="F197" s="214">
        <f t="shared" si="96"/>
        <v>0.52200000000000002</v>
      </c>
      <c r="G197" s="214">
        <f t="shared" si="96"/>
        <v>0</v>
      </c>
      <c r="H197" s="214">
        <f t="shared" si="96"/>
        <v>654.95399999999995</v>
      </c>
      <c r="I197" s="214">
        <f t="shared" si="96"/>
        <v>4</v>
      </c>
      <c r="J197" s="214">
        <f t="shared" si="96"/>
        <v>0</v>
      </c>
      <c r="K197" s="158">
        <f t="shared" si="96"/>
        <v>0</v>
      </c>
      <c r="L197" s="110">
        <f>M197+N197+O197+Q197+R197+S197+T197+P197</f>
        <v>37.053000000000004</v>
      </c>
      <c r="M197" s="216">
        <f t="shared" si="96"/>
        <v>0</v>
      </c>
      <c r="N197" s="216">
        <f t="shared" si="96"/>
        <v>0</v>
      </c>
      <c r="O197" s="216">
        <f t="shared" si="96"/>
        <v>0</v>
      </c>
      <c r="P197" s="216">
        <f t="shared" si="96"/>
        <v>0</v>
      </c>
      <c r="Q197" s="216">
        <f t="shared" si="96"/>
        <v>35.353000000000002</v>
      </c>
      <c r="R197" s="216">
        <f t="shared" si="96"/>
        <v>1.7</v>
      </c>
      <c r="S197" s="216">
        <f t="shared" si="96"/>
        <v>0</v>
      </c>
      <c r="T197" s="130">
        <f t="shared" si="96"/>
        <v>0</v>
      </c>
      <c r="U197" s="217">
        <f>V197+W197+X197+Z197+AA197+AB197+AC197+Y197</f>
        <v>1012.7289999999999</v>
      </c>
      <c r="V197" s="217">
        <f t="shared" ref="V197:AC197" si="97">V198</f>
        <v>316.2</v>
      </c>
      <c r="W197" s="217">
        <f t="shared" si="97"/>
        <v>0</v>
      </c>
      <c r="X197" s="217">
        <f t="shared" si="97"/>
        <v>0.52200000000000002</v>
      </c>
      <c r="Y197" s="217">
        <f t="shared" si="97"/>
        <v>0</v>
      </c>
      <c r="Z197" s="217">
        <f t="shared" si="97"/>
        <v>690.3069999999999</v>
      </c>
      <c r="AA197" s="217">
        <f t="shared" si="97"/>
        <v>5.7</v>
      </c>
      <c r="AB197" s="217">
        <f t="shared" si="97"/>
        <v>0</v>
      </c>
      <c r="AC197" s="217">
        <f t="shared" si="97"/>
        <v>0</v>
      </c>
    </row>
    <row r="198" spans="1:29" x14ac:dyDescent="0.25">
      <c r="A198" s="117"/>
      <c r="B198" s="218" t="s">
        <v>392</v>
      </c>
      <c r="C198" s="118">
        <f>D198+E198+F198+H198+I198+J198+K198+G198</f>
        <v>975.67599999999993</v>
      </c>
      <c r="D198" s="159">
        <v>316.2</v>
      </c>
      <c r="E198" s="118"/>
      <c r="F198" s="118">
        <f>F199+F201+F202+F200</f>
        <v>0.52200000000000002</v>
      </c>
      <c r="G198" s="118"/>
      <c r="H198" s="159">
        <v>654.95399999999995</v>
      </c>
      <c r="I198" s="159">
        <v>4</v>
      </c>
      <c r="J198" s="214"/>
      <c r="K198" s="61">
        <f>'[1]4 priedas_ nepanaudotos lėšos'!C72</f>
        <v>0</v>
      </c>
      <c r="L198" s="119">
        <f>M198+N198+O198+Q198+R198+S198+T198+P198</f>
        <v>37.053000000000004</v>
      </c>
      <c r="M198" s="109"/>
      <c r="N198" s="119"/>
      <c r="O198" s="119"/>
      <c r="P198" s="109"/>
      <c r="Q198" s="109">
        <f>32.433+2.92</f>
        <v>35.353000000000002</v>
      </c>
      <c r="R198" s="109">
        <v>1.7</v>
      </c>
      <c r="S198" s="119"/>
      <c r="T198" s="111">
        <f>'[1]4 priedas_ nepanaudotos lėšos'!I72</f>
        <v>0</v>
      </c>
      <c r="U198" s="160">
        <f>V198+W198+X198+Z198+AA198+AB198+AC198+Y198</f>
        <v>1012.7289999999999</v>
      </c>
      <c r="V198" s="160">
        <f t="shared" si="91"/>
        <v>316.2</v>
      </c>
      <c r="W198" s="160">
        <f t="shared" si="91"/>
        <v>0</v>
      </c>
      <c r="X198" s="160">
        <f t="shared" si="91"/>
        <v>0.52200000000000002</v>
      </c>
      <c r="Y198" s="160">
        <f t="shared" si="91"/>
        <v>0</v>
      </c>
      <c r="Z198" s="160">
        <f t="shared" si="91"/>
        <v>690.3069999999999</v>
      </c>
      <c r="AA198" s="160">
        <f t="shared" si="91"/>
        <v>5.7</v>
      </c>
      <c r="AB198" s="160">
        <f t="shared" si="91"/>
        <v>0</v>
      </c>
      <c r="AC198" s="160">
        <f t="shared" si="91"/>
        <v>0</v>
      </c>
    </row>
    <row r="199" spans="1:29" s="45" customFormat="1" ht="26.4" hidden="1" x14ac:dyDescent="0.25">
      <c r="A199" s="116"/>
      <c r="B199" s="228" t="s">
        <v>198</v>
      </c>
      <c r="C199" s="231">
        <f t="shared" si="85"/>
        <v>0</v>
      </c>
      <c r="D199" s="61"/>
      <c r="E199" s="61"/>
      <c r="F199" s="61"/>
      <c r="G199" s="61"/>
      <c r="H199" s="61"/>
      <c r="I199" s="61"/>
      <c r="J199" s="61"/>
      <c r="K199" s="61"/>
      <c r="L199" s="232">
        <f t="shared" si="86"/>
        <v>0</v>
      </c>
      <c r="M199" s="61"/>
      <c r="N199" s="111"/>
      <c r="O199" s="111"/>
      <c r="P199" s="61"/>
      <c r="Q199" s="61"/>
      <c r="R199" s="61"/>
      <c r="S199" s="111"/>
      <c r="T199" s="111"/>
      <c r="U199" s="233">
        <f t="shared" si="87"/>
        <v>0</v>
      </c>
      <c r="V199" s="233">
        <f t="shared" si="91"/>
        <v>0</v>
      </c>
      <c r="W199" s="233">
        <f t="shared" si="91"/>
        <v>0</v>
      </c>
      <c r="X199" s="233">
        <f t="shared" si="91"/>
        <v>0</v>
      </c>
      <c r="Y199" s="233">
        <f t="shared" si="91"/>
        <v>0</v>
      </c>
      <c r="Z199" s="233">
        <f t="shared" si="91"/>
        <v>0</v>
      </c>
      <c r="AA199" s="233">
        <f t="shared" si="91"/>
        <v>0</v>
      </c>
      <c r="AB199" s="233">
        <f t="shared" si="91"/>
        <v>0</v>
      </c>
      <c r="AC199" s="233">
        <f t="shared" si="91"/>
        <v>0</v>
      </c>
    </row>
    <row r="200" spans="1:29" s="45" customFormat="1" hidden="1" x14ac:dyDescent="0.25">
      <c r="A200" s="116"/>
      <c r="B200" s="228" t="s">
        <v>291</v>
      </c>
      <c r="C200" s="61">
        <f t="shared" si="85"/>
        <v>0</v>
      </c>
      <c r="D200" s="61"/>
      <c r="E200" s="61"/>
      <c r="F200" s="62"/>
      <c r="G200" s="61"/>
      <c r="H200" s="61"/>
      <c r="I200" s="61"/>
      <c r="J200" s="61"/>
      <c r="K200" s="61"/>
      <c r="L200" s="111">
        <f t="shared" si="86"/>
        <v>0</v>
      </c>
      <c r="M200" s="61"/>
      <c r="N200" s="111"/>
      <c r="O200" s="111"/>
      <c r="P200" s="61"/>
      <c r="Q200" s="61"/>
      <c r="R200" s="61"/>
      <c r="S200" s="111"/>
      <c r="T200" s="111"/>
      <c r="U200" s="122">
        <f t="shared" si="87"/>
        <v>0</v>
      </c>
      <c r="V200" s="122">
        <f t="shared" si="91"/>
        <v>0</v>
      </c>
      <c r="W200" s="122">
        <f t="shared" si="91"/>
        <v>0</v>
      </c>
      <c r="X200" s="122">
        <f t="shared" si="91"/>
        <v>0</v>
      </c>
      <c r="Y200" s="122">
        <f t="shared" si="91"/>
        <v>0</v>
      </c>
      <c r="Z200" s="122">
        <f t="shared" si="91"/>
        <v>0</v>
      </c>
      <c r="AA200" s="122">
        <f t="shared" si="91"/>
        <v>0</v>
      </c>
      <c r="AB200" s="122">
        <f t="shared" si="91"/>
        <v>0</v>
      </c>
      <c r="AC200" s="122">
        <f t="shared" si="91"/>
        <v>0</v>
      </c>
    </row>
    <row r="201" spans="1:29" s="45" customFormat="1" hidden="1" x14ac:dyDescent="0.25">
      <c r="A201" s="116"/>
      <c r="B201" s="228" t="s">
        <v>232</v>
      </c>
      <c r="C201" s="231">
        <f t="shared" si="85"/>
        <v>0</v>
      </c>
      <c r="D201" s="61"/>
      <c r="E201" s="61"/>
      <c r="F201" s="61"/>
      <c r="G201" s="61"/>
      <c r="H201" s="61"/>
      <c r="I201" s="61"/>
      <c r="J201" s="61"/>
      <c r="K201" s="61"/>
      <c r="L201" s="232">
        <f t="shared" si="86"/>
        <v>0</v>
      </c>
      <c r="M201" s="61"/>
      <c r="N201" s="111"/>
      <c r="O201" s="111"/>
      <c r="P201" s="61"/>
      <c r="Q201" s="61"/>
      <c r="R201" s="61"/>
      <c r="S201" s="111"/>
      <c r="T201" s="111"/>
      <c r="U201" s="233">
        <f t="shared" si="87"/>
        <v>0</v>
      </c>
      <c r="V201" s="233">
        <f t="shared" si="91"/>
        <v>0</v>
      </c>
      <c r="W201" s="233">
        <f t="shared" si="91"/>
        <v>0</v>
      </c>
      <c r="X201" s="233">
        <f t="shared" si="91"/>
        <v>0</v>
      </c>
      <c r="Y201" s="233">
        <f t="shared" si="91"/>
        <v>0</v>
      </c>
      <c r="Z201" s="233">
        <f t="shared" si="91"/>
        <v>0</v>
      </c>
      <c r="AA201" s="233">
        <f t="shared" si="91"/>
        <v>0</v>
      </c>
      <c r="AB201" s="233">
        <f t="shared" si="91"/>
        <v>0</v>
      </c>
      <c r="AC201" s="233">
        <f t="shared" si="91"/>
        <v>0</v>
      </c>
    </row>
    <row r="202" spans="1:29" ht="39.6" x14ac:dyDescent="0.25">
      <c r="A202" s="163"/>
      <c r="B202" s="221" t="s">
        <v>420</v>
      </c>
      <c r="C202" s="222">
        <f>D202+E202+F202+H202+I202+J202+K202+G202</f>
        <v>0.52200000000000002</v>
      </c>
      <c r="D202" s="118"/>
      <c r="E202" s="118"/>
      <c r="F202" s="159">
        <v>0.52200000000000002</v>
      </c>
      <c r="G202" s="118"/>
      <c r="H202" s="118"/>
      <c r="I202" s="118"/>
      <c r="J202" s="118"/>
      <c r="K202" s="61"/>
      <c r="L202" s="224">
        <f>M202+N202+O202+Q202+R202+S202+T202+P202</f>
        <v>0</v>
      </c>
      <c r="M202" s="119"/>
      <c r="N202" s="119"/>
      <c r="O202" s="119"/>
      <c r="P202" s="119"/>
      <c r="Q202" s="119"/>
      <c r="R202" s="119"/>
      <c r="S202" s="119"/>
      <c r="T202" s="111"/>
      <c r="U202" s="227">
        <f>V202+W202+X202+Z202+AA202+AB202+AC202+Y202</f>
        <v>0.52200000000000002</v>
      </c>
      <c r="V202" s="227">
        <f t="shared" si="91"/>
        <v>0</v>
      </c>
      <c r="W202" s="227">
        <f t="shared" si="91"/>
        <v>0</v>
      </c>
      <c r="X202" s="227">
        <f t="shared" si="91"/>
        <v>0.52200000000000002</v>
      </c>
      <c r="Y202" s="227">
        <f t="shared" si="91"/>
        <v>0</v>
      </c>
      <c r="Z202" s="227">
        <f t="shared" si="91"/>
        <v>0</v>
      </c>
      <c r="AA202" s="227">
        <f t="shared" si="91"/>
        <v>0</v>
      </c>
      <c r="AB202" s="227">
        <f t="shared" si="91"/>
        <v>0</v>
      </c>
      <c r="AC202" s="227">
        <f t="shared" si="91"/>
        <v>0</v>
      </c>
    </row>
    <row r="203" spans="1:29" ht="15" customHeight="1" x14ac:dyDescent="0.25">
      <c r="A203" s="246" t="s">
        <v>243</v>
      </c>
      <c r="B203" s="259" t="s">
        <v>244</v>
      </c>
      <c r="C203" s="213">
        <f>D203+E203+F203+H203+I203+J203+K203+G203</f>
        <v>1635.46003</v>
      </c>
      <c r="D203" s="214">
        <f t="shared" ref="D203:T203" si="98">D204</f>
        <v>561.9</v>
      </c>
      <c r="E203" s="214">
        <f t="shared" si="98"/>
        <v>0</v>
      </c>
      <c r="F203" s="214">
        <f t="shared" si="98"/>
        <v>4.9390000000000001</v>
      </c>
      <c r="G203" s="214">
        <f t="shared" si="98"/>
        <v>0</v>
      </c>
      <c r="H203" s="214">
        <f t="shared" si="98"/>
        <v>1055.29</v>
      </c>
      <c r="I203" s="214">
        <f t="shared" si="98"/>
        <v>12.5</v>
      </c>
      <c r="J203" s="214">
        <f t="shared" si="98"/>
        <v>0</v>
      </c>
      <c r="K203" s="158">
        <f t="shared" si="98"/>
        <v>0.83103000000000005</v>
      </c>
      <c r="L203" s="110">
        <f>M203+N203+O203+Q203+R203+S203+T203+P203</f>
        <v>13.501000000000001</v>
      </c>
      <c r="M203" s="216">
        <f t="shared" si="98"/>
        <v>0</v>
      </c>
      <c r="N203" s="216">
        <f t="shared" si="98"/>
        <v>0</v>
      </c>
      <c r="O203" s="216">
        <f t="shared" si="98"/>
        <v>0</v>
      </c>
      <c r="P203" s="216">
        <f t="shared" si="98"/>
        <v>0</v>
      </c>
      <c r="Q203" s="216">
        <f t="shared" si="98"/>
        <v>13.201000000000001</v>
      </c>
      <c r="R203" s="216">
        <f t="shared" si="98"/>
        <v>0.3</v>
      </c>
      <c r="S203" s="216">
        <f t="shared" si="98"/>
        <v>0</v>
      </c>
      <c r="T203" s="130">
        <f t="shared" si="98"/>
        <v>0</v>
      </c>
      <c r="U203" s="217">
        <f>V203+W203+X203+Z203+AA203+AB203+AC203+Y203</f>
        <v>1648.9610299999999</v>
      </c>
      <c r="V203" s="217">
        <f t="shared" ref="V203:AC203" si="99">V204</f>
        <v>561.9</v>
      </c>
      <c r="W203" s="217">
        <f t="shared" si="99"/>
        <v>0</v>
      </c>
      <c r="X203" s="217">
        <f t="shared" si="99"/>
        <v>4.9390000000000001</v>
      </c>
      <c r="Y203" s="217">
        <f t="shared" si="99"/>
        <v>0</v>
      </c>
      <c r="Z203" s="217">
        <f t="shared" si="99"/>
        <v>1068.491</v>
      </c>
      <c r="AA203" s="217">
        <f t="shared" si="99"/>
        <v>12.8</v>
      </c>
      <c r="AB203" s="217">
        <f t="shared" si="99"/>
        <v>0</v>
      </c>
      <c r="AC203" s="217">
        <f t="shared" si="99"/>
        <v>0.83103000000000005</v>
      </c>
    </row>
    <row r="204" spans="1:29" x14ac:dyDescent="0.25">
      <c r="A204" s="117"/>
      <c r="B204" s="218" t="s">
        <v>392</v>
      </c>
      <c r="C204" s="118">
        <f>D204+E204+F204+H204+I204+J204+K204+G204</f>
        <v>1635.46003</v>
      </c>
      <c r="D204" s="159">
        <v>561.9</v>
      </c>
      <c r="E204" s="118"/>
      <c r="F204" s="118">
        <f>SUM(F205:F210)</f>
        <v>4.9390000000000001</v>
      </c>
      <c r="G204" s="118"/>
      <c r="H204" s="159">
        <v>1055.29</v>
      </c>
      <c r="I204" s="159">
        <v>12.5</v>
      </c>
      <c r="J204" s="214"/>
      <c r="K204" s="61">
        <f>'[1]4 priedas_ nepanaudotos lėšos'!C74</f>
        <v>0.83103000000000005</v>
      </c>
      <c r="L204" s="119">
        <f>M204+N204+O204+Q204+R204+S204+T204+P204</f>
        <v>13.501000000000001</v>
      </c>
      <c r="M204" s="109"/>
      <c r="N204" s="119"/>
      <c r="O204" s="119"/>
      <c r="P204" s="109"/>
      <c r="Q204" s="109">
        <f>11.4+1.801</f>
        <v>13.201000000000001</v>
      </c>
      <c r="R204" s="109">
        <v>0.3</v>
      </c>
      <c r="S204" s="119"/>
      <c r="T204" s="111">
        <f>'[1]4 priedas_ nepanaudotos lėšos'!I74</f>
        <v>0</v>
      </c>
      <c r="U204" s="160">
        <f>V204+W204+X204+Z204+AA204+AB204+AC204+Y204</f>
        <v>1648.9610299999999</v>
      </c>
      <c r="V204" s="160">
        <f t="shared" si="91"/>
        <v>561.9</v>
      </c>
      <c r="W204" s="160">
        <f t="shared" si="91"/>
        <v>0</v>
      </c>
      <c r="X204" s="160">
        <f t="shared" si="91"/>
        <v>4.9390000000000001</v>
      </c>
      <c r="Y204" s="160">
        <f t="shared" si="91"/>
        <v>0</v>
      </c>
      <c r="Z204" s="160">
        <f t="shared" si="91"/>
        <v>1068.491</v>
      </c>
      <c r="AA204" s="160">
        <f t="shared" si="91"/>
        <v>12.8</v>
      </c>
      <c r="AB204" s="160">
        <f t="shared" si="91"/>
        <v>0</v>
      </c>
      <c r="AC204" s="160">
        <f t="shared" si="91"/>
        <v>0.83103000000000005</v>
      </c>
    </row>
    <row r="205" spans="1:29" s="45" customFormat="1" ht="26.4" hidden="1" x14ac:dyDescent="0.25">
      <c r="A205" s="116"/>
      <c r="B205" s="228" t="s">
        <v>405</v>
      </c>
      <c r="C205" s="231">
        <f t="shared" si="85"/>
        <v>0</v>
      </c>
      <c r="D205" s="61"/>
      <c r="E205" s="61"/>
      <c r="F205" s="120"/>
      <c r="G205" s="61"/>
      <c r="H205" s="61"/>
      <c r="I205" s="61"/>
      <c r="J205" s="61"/>
      <c r="K205" s="61"/>
      <c r="L205" s="232">
        <f t="shared" si="86"/>
        <v>0</v>
      </c>
      <c r="M205" s="111"/>
      <c r="N205" s="111"/>
      <c r="O205" s="111"/>
      <c r="P205" s="111"/>
      <c r="Q205" s="111"/>
      <c r="R205" s="111"/>
      <c r="S205" s="111"/>
      <c r="T205" s="111"/>
      <c r="U205" s="233">
        <f t="shared" si="87"/>
        <v>0</v>
      </c>
      <c r="V205" s="233">
        <f t="shared" si="91"/>
        <v>0</v>
      </c>
      <c r="W205" s="233">
        <f t="shared" si="91"/>
        <v>0</v>
      </c>
      <c r="X205" s="233">
        <f t="shared" si="91"/>
        <v>0</v>
      </c>
      <c r="Y205" s="233">
        <f t="shared" si="91"/>
        <v>0</v>
      </c>
      <c r="Z205" s="233">
        <f t="shared" si="91"/>
        <v>0</v>
      </c>
      <c r="AA205" s="233">
        <f t="shared" si="91"/>
        <v>0</v>
      </c>
      <c r="AB205" s="233">
        <f t="shared" si="91"/>
        <v>0</v>
      </c>
      <c r="AC205" s="233">
        <f t="shared" si="91"/>
        <v>0</v>
      </c>
    </row>
    <row r="206" spans="1:29" s="45" customFormat="1" hidden="1" x14ac:dyDescent="0.25">
      <c r="A206" s="116"/>
      <c r="B206" s="228" t="s">
        <v>232</v>
      </c>
      <c r="C206" s="231">
        <f t="shared" si="85"/>
        <v>0</v>
      </c>
      <c r="D206" s="61"/>
      <c r="E206" s="61"/>
      <c r="F206" s="120"/>
      <c r="G206" s="61"/>
      <c r="H206" s="61"/>
      <c r="I206" s="61"/>
      <c r="J206" s="61"/>
      <c r="K206" s="61"/>
      <c r="L206" s="232">
        <f t="shared" si="86"/>
        <v>0</v>
      </c>
      <c r="M206" s="111"/>
      <c r="N206" s="111"/>
      <c r="O206" s="111"/>
      <c r="P206" s="111"/>
      <c r="Q206" s="111"/>
      <c r="R206" s="111"/>
      <c r="S206" s="111"/>
      <c r="T206" s="111"/>
      <c r="U206" s="233">
        <f t="shared" si="87"/>
        <v>0</v>
      </c>
      <c r="V206" s="233">
        <f t="shared" si="91"/>
        <v>0</v>
      </c>
      <c r="W206" s="233">
        <f t="shared" si="91"/>
        <v>0</v>
      </c>
      <c r="X206" s="233">
        <f t="shared" si="91"/>
        <v>0</v>
      </c>
      <c r="Y206" s="233">
        <f t="shared" si="91"/>
        <v>0</v>
      </c>
      <c r="Z206" s="233">
        <f t="shared" si="91"/>
        <v>0</v>
      </c>
      <c r="AA206" s="233">
        <f t="shared" si="91"/>
        <v>0</v>
      </c>
      <c r="AB206" s="233">
        <f t="shared" si="91"/>
        <v>0</v>
      </c>
      <c r="AC206" s="233">
        <f t="shared" si="91"/>
        <v>0</v>
      </c>
    </row>
    <row r="207" spans="1:29" s="45" customFormat="1" hidden="1" x14ac:dyDescent="0.25">
      <c r="A207" s="116"/>
      <c r="B207" s="228" t="s">
        <v>291</v>
      </c>
      <c r="C207" s="61">
        <f t="shared" si="85"/>
        <v>0</v>
      </c>
      <c r="D207" s="61"/>
      <c r="E207" s="61"/>
      <c r="F207" s="229"/>
      <c r="G207" s="61"/>
      <c r="H207" s="61"/>
      <c r="I207" s="61"/>
      <c r="J207" s="61"/>
      <c r="K207" s="61"/>
      <c r="L207" s="111">
        <f t="shared" si="86"/>
        <v>0</v>
      </c>
      <c r="M207" s="111"/>
      <c r="N207" s="111"/>
      <c r="O207" s="111"/>
      <c r="P207" s="111"/>
      <c r="Q207" s="111"/>
      <c r="R207" s="111"/>
      <c r="S207" s="111"/>
      <c r="T207" s="111"/>
      <c r="U207" s="122">
        <f t="shared" si="87"/>
        <v>0</v>
      </c>
      <c r="V207" s="122">
        <f t="shared" si="91"/>
        <v>0</v>
      </c>
      <c r="W207" s="122">
        <f t="shared" si="91"/>
        <v>0</v>
      </c>
      <c r="X207" s="122">
        <f t="shared" si="91"/>
        <v>0</v>
      </c>
      <c r="Y207" s="122">
        <f t="shared" si="91"/>
        <v>0</v>
      </c>
      <c r="Z207" s="122">
        <f t="shared" si="91"/>
        <v>0</v>
      </c>
      <c r="AA207" s="122">
        <f t="shared" si="91"/>
        <v>0</v>
      </c>
      <c r="AB207" s="122">
        <f t="shared" si="91"/>
        <v>0</v>
      </c>
      <c r="AC207" s="122">
        <f t="shared" si="91"/>
        <v>0</v>
      </c>
    </row>
    <row r="208" spans="1:29" s="45" customFormat="1" ht="26.4" hidden="1" x14ac:dyDescent="0.25">
      <c r="A208" s="116"/>
      <c r="B208" s="228" t="s">
        <v>311</v>
      </c>
      <c r="C208" s="231">
        <f t="shared" si="85"/>
        <v>0</v>
      </c>
      <c r="D208" s="61"/>
      <c r="E208" s="61"/>
      <c r="F208" s="120"/>
      <c r="G208" s="61"/>
      <c r="H208" s="61"/>
      <c r="I208" s="61"/>
      <c r="J208" s="61"/>
      <c r="K208" s="61"/>
      <c r="L208" s="232">
        <f t="shared" si="86"/>
        <v>0</v>
      </c>
      <c r="M208" s="111"/>
      <c r="N208" s="111"/>
      <c r="O208" s="111"/>
      <c r="P208" s="111"/>
      <c r="Q208" s="111"/>
      <c r="R208" s="111"/>
      <c r="S208" s="111"/>
      <c r="T208" s="111"/>
      <c r="U208" s="233">
        <f t="shared" si="87"/>
        <v>0</v>
      </c>
      <c r="V208" s="233">
        <f t="shared" si="91"/>
        <v>0</v>
      </c>
      <c r="W208" s="233">
        <f t="shared" si="91"/>
        <v>0</v>
      </c>
      <c r="X208" s="233">
        <f t="shared" si="91"/>
        <v>0</v>
      </c>
      <c r="Y208" s="233">
        <f t="shared" si="91"/>
        <v>0</v>
      </c>
      <c r="Z208" s="233">
        <f t="shared" si="91"/>
        <v>0</v>
      </c>
      <c r="AA208" s="233">
        <f t="shared" si="91"/>
        <v>0</v>
      </c>
      <c r="AB208" s="233">
        <f t="shared" si="91"/>
        <v>0</v>
      </c>
      <c r="AC208" s="233">
        <f t="shared" si="91"/>
        <v>0</v>
      </c>
    </row>
    <row r="209" spans="1:29" s="45" customFormat="1" ht="39.6" hidden="1" x14ac:dyDescent="0.25">
      <c r="A209" s="116"/>
      <c r="B209" s="228" t="s">
        <v>304</v>
      </c>
      <c r="C209" s="231">
        <f t="shared" si="85"/>
        <v>0</v>
      </c>
      <c r="D209" s="61"/>
      <c r="E209" s="61"/>
      <c r="F209" s="120"/>
      <c r="G209" s="61"/>
      <c r="H209" s="61"/>
      <c r="I209" s="61"/>
      <c r="J209" s="61"/>
      <c r="K209" s="61"/>
      <c r="L209" s="232">
        <f t="shared" si="86"/>
        <v>0</v>
      </c>
      <c r="M209" s="111"/>
      <c r="N209" s="111"/>
      <c r="O209" s="111"/>
      <c r="P209" s="111"/>
      <c r="Q209" s="111"/>
      <c r="R209" s="111"/>
      <c r="S209" s="111"/>
      <c r="T209" s="111"/>
      <c r="U209" s="233">
        <f t="shared" si="87"/>
        <v>0</v>
      </c>
      <c r="V209" s="233">
        <f t="shared" si="91"/>
        <v>0</v>
      </c>
      <c r="W209" s="233">
        <f t="shared" si="91"/>
        <v>0</v>
      </c>
      <c r="X209" s="233">
        <f t="shared" si="91"/>
        <v>0</v>
      </c>
      <c r="Y209" s="233">
        <f t="shared" si="91"/>
        <v>0</v>
      </c>
      <c r="Z209" s="233">
        <f t="shared" si="91"/>
        <v>0</v>
      </c>
      <c r="AA209" s="233">
        <f t="shared" si="91"/>
        <v>0</v>
      </c>
      <c r="AB209" s="233">
        <f t="shared" si="91"/>
        <v>0</v>
      </c>
      <c r="AC209" s="233">
        <f t="shared" si="91"/>
        <v>0</v>
      </c>
    </row>
    <row r="210" spans="1:29" ht="39.6" x14ac:dyDescent="0.25">
      <c r="A210" s="163"/>
      <c r="B210" s="221" t="s">
        <v>420</v>
      </c>
      <c r="C210" s="222">
        <f>D210+E210+F210+H210+I210+J210+K210+G210</f>
        <v>4.9390000000000001</v>
      </c>
      <c r="D210" s="118"/>
      <c r="E210" s="118"/>
      <c r="F210" s="159">
        <v>4.9390000000000001</v>
      </c>
      <c r="G210" s="118"/>
      <c r="H210" s="118"/>
      <c r="I210" s="118"/>
      <c r="J210" s="118"/>
      <c r="K210" s="61"/>
      <c r="L210" s="224">
        <f>M210+N210+O210+Q210+R210+S210+T210+P210</f>
        <v>0</v>
      </c>
      <c r="M210" s="119"/>
      <c r="N210" s="119"/>
      <c r="O210" s="119"/>
      <c r="P210" s="119"/>
      <c r="Q210" s="119"/>
      <c r="R210" s="119"/>
      <c r="S210" s="119"/>
      <c r="T210" s="111"/>
      <c r="U210" s="227">
        <f>V210+W210+X210+Z210+AA210+AB210+AC210+Y210</f>
        <v>4.9390000000000001</v>
      </c>
      <c r="V210" s="227">
        <f t="shared" si="91"/>
        <v>0</v>
      </c>
      <c r="W210" s="227">
        <f t="shared" si="91"/>
        <v>0</v>
      </c>
      <c r="X210" s="227">
        <f t="shared" si="91"/>
        <v>4.9390000000000001</v>
      </c>
      <c r="Y210" s="227">
        <f t="shared" si="91"/>
        <v>0</v>
      </c>
      <c r="Z210" s="227">
        <f t="shared" si="91"/>
        <v>0</v>
      </c>
      <c r="AA210" s="227">
        <f t="shared" si="91"/>
        <v>0</v>
      </c>
      <c r="AB210" s="227">
        <f t="shared" si="91"/>
        <v>0</v>
      </c>
      <c r="AC210" s="227">
        <f t="shared" si="91"/>
        <v>0</v>
      </c>
    </row>
    <row r="211" spans="1:29" ht="15" customHeight="1" x14ac:dyDescent="0.25">
      <c r="A211" s="211" t="s">
        <v>29</v>
      </c>
      <c r="B211" s="260" t="s">
        <v>245</v>
      </c>
      <c r="C211" s="213">
        <f>D211+E211+F211+H211+I211+J211+K211+G211</f>
        <v>398.88470000000001</v>
      </c>
      <c r="D211" s="214">
        <f t="shared" ref="D211:T211" si="100">D212</f>
        <v>259.5</v>
      </c>
      <c r="E211" s="214">
        <f t="shared" si="100"/>
        <v>0</v>
      </c>
      <c r="F211" s="214">
        <f t="shared" si="100"/>
        <v>4.827</v>
      </c>
      <c r="G211" s="214">
        <f t="shared" si="100"/>
        <v>0</v>
      </c>
      <c r="H211" s="214">
        <f t="shared" si="100"/>
        <v>113.395</v>
      </c>
      <c r="I211" s="214">
        <f t="shared" si="100"/>
        <v>20.3</v>
      </c>
      <c r="J211" s="214">
        <f t="shared" si="100"/>
        <v>0</v>
      </c>
      <c r="K211" s="158">
        <f t="shared" si="100"/>
        <v>0.86270000000000002</v>
      </c>
      <c r="L211" s="110">
        <f>M211+N211+O211+Q211+R211+S211+T211+P211</f>
        <v>2.157</v>
      </c>
      <c r="M211" s="216">
        <f t="shared" si="100"/>
        <v>0</v>
      </c>
      <c r="N211" s="216">
        <f t="shared" si="100"/>
        <v>0</v>
      </c>
      <c r="O211" s="119">
        <f t="shared" si="100"/>
        <v>2.2240000000000002</v>
      </c>
      <c r="P211" s="216">
        <f t="shared" si="100"/>
        <v>0</v>
      </c>
      <c r="Q211" s="216">
        <f t="shared" si="100"/>
        <v>-6.7000000000000004E-2</v>
      </c>
      <c r="R211" s="216">
        <f t="shared" si="100"/>
        <v>0</v>
      </c>
      <c r="S211" s="216">
        <f t="shared" si="100"/>
        <v>0</v>
      </c>
      <c r="T211" s="130">
        <f t="shared" si="100"/>
        <v>0</v>
      </c>
      <c r="U211" s="217">
        <f>V211+W211+X211+Z211+AA211+AB211+AC211+Y211</f>
        <v>401.04170000000005</v>
      </c>
      <c r="V211" s="217">
        <f t="shared" ref="V211:AC211" si="101">V212</f>
        <v>259.5</v>
      </c>
      <c r="W211" s="217">
        <f t="shared" si="101"/>
        <v>0</v>
      </c>
      <c r="X211" s="217">
        <f t="shared" si="101"/>
        <v>7.0510000000000002</v>
      </c>
      <c r="Y211" s="217">
        <f t="shared" si="101"/>
        <v>0</v>
      </c>
      <c r="Z211" s="217">
        <f t="shared" si="101"/>
        <v>113.328</v>
      </c>
      <c r="AA211" s="217">
        <f t="shared" si="101"/>
        <v>20.3</v>
      </c>
      <c r="AB211" s="217">
        <f t="shared" si="101"/>
        <v>0</v>
      </c>
      <c r="AC211" s="217">
        <f t="shared" si="101"/>
        <v>0.86270000000000002</v>
      </c>
    </row>
    <row r="212" spans="1:29" x14ac:dyDescent="0.25">
      <c r="A212" s="161"/>
      <c r="B212" s="251" t="s">
        <v>392</v>
      </c>
      <c r="C212" s="118">
        <f>D212+E212+F212+H212+I212+J212+K212+G212</f>
        <v>398.88470000000001</v>
      </c>
      <c r="D212" s="159">
        <v>259.5</v>
      </c>
      <c r="E212" s="118"/>
      <c r="F212" s="118">
        <f>F213+F215+F214</f>
        <v>4.827</v>
      </c>
      <c r="G212" s="118"/>
      <c r="H212" s="159">
        <v>113.395</v>
      </c>
      <c r="I212" s="159">
        <v>20.3</v>
      </c>
      <c r="J212" s="214"/>
      <c r="K212" s="61">
        <f>'[1]4 priedas_ nepanaudotos lėšos'!C76</f>
        <v>0.86270000000000002</v>
      </c>
      <c r="L212" s="119">
        <f>M212+N212+O212+Q212+R212+S212+T212+P212</f>
        <v>2.157</v>
      </c>
      <c r="M212" s="156"/>
      <c r="N212" s="119"/>
      <c r="O212" s="119">
        <f>O213+O215+O214</f>
        <v>2.2240000000000002</v>
      </c>
      <c r="P212" s="109"/>
      <c r="Q212" s="109">
        <v>-6.7000000000000004E-2</v>
      </c>
      <c r="R212" s="83"/>
      <c r="S212" s="216"/>
      <c r="T212" s="111">
        <f>'[1]4 priedas_ nepanaudotos lėšos'!I76</f>
        <v>0</v>
      </c>
      <c r="U212" s="160">
        <f>V212+W212+X212+Z212+AA212+AB212+AC212+Y212</f>
        <v>401.04170000000005</v>
      </c>
      <c r="V212" s="160">
        <f t="shared" si="91"/>
        <v>259.5</v>
      </c>
      <c r="W212" s="160">
        <f t="shared" si="91"/>
        <v>0</v>
      </c>
      <c r="X212" s="160">
        <f t="shared" si="91"/>
        <v>7.0510000000000002</v>
      </c>
      <c r="Y212" s="160">
        <f t="shared" si="91"/>
        <v>0</v>
      </c>
      <c r="Z212" s="160">
        <f t="shared" si="91"/>
        <v>113.328</v>
      </c>
      <c r="AA212" s="160">
        <f t="shared" si="91"/>
        <v>20.3</v>
      </c>
      <c r="AB212" s="160">
        <f t="shared" si="91"/>
        <v>0</v>
      </c>
      <c r="AC212" s="160">
        <f t="shared" si="91"/>
        <v>0.86270000000000002</v>
      </c>
    </row>
    <row r="213" spans="1:29" ht="26.4" x14ac:dyDescent="0.25">
      <c r="A213" s="161"/>
      <c r="B213" s="245" t="s">
        <v>405</v>
      </c>
      <c r="C213" s="222">
        <f t="shared" si="85"/>
        <v>0</v>
      </c>
      <c r="D213" s="179"/>
      <c r="E213" s="179"/>
      <c r="F213" s="159"/>
      <c r="G213" s="253"/>
      <c r="H213" s="253"/>
      <c r="I213" s="253"/>
      <c r="J213" s="253"/>
      <c r="K213" s="253"/>
      <c r="L213" s="224">
        <f t="shared" si="86"/>
        <v>2.2240000000000002</v>
      </c>
      <c r="M213" s="255"/>
      <c r="N213" s="255"/>
      <c r="O213" s="226">
        <v>2.2240000000000002</v>
      </c>
      <c r="P213" s="255"/>
      <c r="Q213" s="255"/>
      <c r="R213" s="255"/>
      <c r="S213" s="255"/>
      <c r="T213" s="255"/>
      <c r="U213" s="227">
        <f t="shared" si="87"/>
        <v>2.2240000000000002</v>
      </c>
      <c r="V213" s="227">
        <f t="shared" si="91"/>
        <v>0</v>
      </c>
      <c r="W213" s="227">
        <f t="shared" si="91"/>
        <v>0</v>
      </c>
      <c r="X213" s="227">
        <f t="shared" si="91"/>
        <v>2.2240000000000002</v>
      </c>
      <c r="Y213" s="227">
        <f t="shared" si="91"/>
        <v>0</v>
      </c>
      <c r="Z213" s="227">
        <f t="shared" si="91"/>
        <v>0</v>
      </c>
      <c r="AA213" s="227">
        <f t="shared" si="91"/>
        <v>0</v>
      </c>
      <c r="AB213" s="227">
        <f t="shared" si="91"/>
        <v>0</v>
      </c>
      <c r="AC213" s="227">
        <f t="shared" si="91"/>
        <v>0</v>
      </c>
    </row>
    <row r="214" spans="1:29" s="45" customFormat="1" ht="26.4" hidden="1" x14ac:dyDescent="0.25">
      <c r="A214" s="113"/>
      <c r="B214" s="241" t="s">
        <v>311</v>
      </c>
      <c r="C214" s="231">
        <f t="shared" si="85"/>
        <v>0</v>
      </c>
      <c r="D214" s="61"/>
      <c r="E214" s="61"/>
      <c r="F214" s="120"/>
      <c r="G214" s="61"/>
      <c r="H214" s="61"/>
      <c r="I214" s="61"/>
      <c r="J214" s="61"/>
      <c r="K214" s="61"/>
      <c r="L214" s="232">
        <f t="shared" si="86"/>
        <v>0</v>
      </c>
      <c r="M214" s="111"/>
      <c r="N214" s="111"/>
      <c r="O214" s="115"/>
      <c r="P214" s="111"/>
      <c r="Q214" s="111"/>
      <c r="R214" s="111"/>
      <c r="S214" s="111"/>
      <c r="T214" s="111"/>
      <c r="U214" s="233">
        <f t="shared" si="87"/>
        <v>0</v>
      </c>
      <c r="V214" s="233">
        <f t="shared" si="91"/>
        <v>0</v>
      </c>
      <c r="W214" s="233">
        <f t="shared" si="91"/>
        <v>0</v>
      </c>
      <c r="X214" s="233">
        <f t="shared" si="91"/>
        <v>0</v>
      </c>
      <c r="Y214" s="233">
        <f t="shared" si="91"/>
        <v>0</v>
      </c>
      <c r="Z214" s="233">
        <f t="shared" si="91"/>
        <v>0</v>
      </c>
      <c r="AA214" s="233">
        <f t="shared" si="91"/>
        <v>0</v>
      </c>
      <c r="AB214" s="233">
        <f t="shared" si="91"/>
        <v>0</v>
      </c>
      <c r="AC214" s="233">
        <f t="shared" si="91"/>
        <v>0</v>
      </c>
    </row>
    <row r="215" spans="1:29" ht="39.6" x14ac:dyDescent="0.25">
      <c r="A215" s="162"/>
      <c r="B215" s="245" t="s">
        <v>420</v>
      </c>
      <c r="C215" s="222">
        <f>D215+E215+F215+H215+I215+J215+K215+G215</f>
        <v>4.827</v>
      </c>
      <c r="D215" s="179"/>
      <c r="E215" s="179"/>
      <c r="F215" s="159">
        <v>4.827</v>
      </c>
      <c r="G215" s="179"/>
      <c r="H215" s="179"/>
      <c r="I215" s="179"/>
      <c r="J215" s="179"/>
      <c r="K215" s="62"/>
      <c r="L215" s="224">
        <f>M215+N215+O215+Q215+R215+S215+T215+P215</f>
        <v>0</v>
      </c>
      <c r="M215" s="119"/>
      <c r="N215" s="119"/>
      <c r="O215" s="281"/>
      <c r="P215" s="119"/>
      <c r="Q215" s="119"/>
      <c r="R215" s="119"/>
      <c r="S215" s="225"/>
      <c r="T215" s="112"/>
      <c r="U215" s="227">
        <f>V215+W215+X215+Z215+AA215+AB215+AC215+Y215</f>
        <v>4.827</v>
      </c>
      <c r="V215" s="227">
        <f t="shared" si="91"/>
        <v>0</v>
      </c>
      <c r="W215" s="227">
        <f t="shared" si="91"/>
        <v>0</v>
      </c>
      <c r="X215" s="227">
        <f t="shared" si="91"/>
        <v>4.827</v>
      </c>
      <c r="Y215" s="227">
        <f t="shared" si="91"/>
        <v>0</v>
      </c>
      <c r="Z215" s="227">
        <f t="shared" si="91"/>
        <v>0</v>
      </c>
      <c r="AA215" s="227">
        <f t="shared" si="91"/>
        <v>0</v>
      </c>
      <c r="AB215" s="227">
        <f t="shared" si="91"/>
        <v>0</v>
      </c>
      <c r="AC215" s="227">
        <f t="shared" si="91"/>
        <v>0</v>
      </c>
    </row>
    <row r="216" spans="1:29" ht="15" customHeight="1" x14ac:dyDescent="0.25">
      <c r="A216" s="211" t="s">
        <v>30</v>
      </c>
      <c r="B216" s="260" t="s">
        <v>247</v>
      </c>
      <c r="C216" s="213">
        <f>D216+E216+F216+H216+I216+J216+K216+G216</f>
        <v>596.82164</v>
      </c>
      <c r="D216" s="214">
        <f t="shared" ref="D216:T216" si="102">D217</f>
        <v>296</v>
      </c>
      <c r="E216" s="214">
        <f t="shared" si="102"/>
        <v>0</v>
      </c>
      <c r="F216" s="214">
        <f t="shared" si="102"/>
        <v>11.541</v>
      </c>
      <c r="G216" s="214">
        <f t="shared" si="102"/>
        <v>0</v>
      </c>
      <c r="H216" s="214">
        <f t="shared" si="102"/>
        <v>273.62200000000001</v>
      </c>
      <c r="I216" s="214">
        <f t="shared" si="102"/>
        <v>14.1</v>
      </c>
      <c r="J216" s="214">
        <f t="shared" si="102"/>
        <v>0</v>
      </c>
      <c r="K216" s="158">
        <f t="shared" si="102"/>
        <v>1.55864</v>
      </c>
      <c r="L216" s="110">
        <f>M216+N216+O216+Q216+R216+S216+T216+P216</f>
        <v>23.629000000000001</v>
      </c>
      <c r="M216" s="216">
        <f t="shared" si="102"/>
        <v>0</v>
      </c>
      <c r="N216" s="216">
        <f t="shared" si="102"/>
        <v>0</v>
      </c>
      <c r="O216" s="119">
        <f t="shared" si="102"/>
        <v>2.2240000000000002</v>
      </c>
      <c r="P216" s="216">
        <f t="shared" si="102"/>
        <v>0</v>
      </c>
      <c r="Q216" s="216">
        <f t="shared" si="102"/>
        <v>16.105</v>
      </c>
      <c r="R216" s="216">
        <f t="shared" si="102"/>
        <v>5.3</v>
      </c>
      <c r="S216" s="216">
        <f t="shared" si="102"/>
        <v>0</v>
      </c>
      <c r="T216" s="130">
        <f t="shared" si="102"/>
        <v>0</v>
      </c>
      <c r="U216" s="217">
        <f>V216+W216+X216+Z216+AA216+AB216+AC216+Y216</f>
        <v>620.45063999999991</v>
      </c>
      <c r="V216" s="217">
        <f t="shared" ref="V216:AC216" si="103">V217</f>
        <v>296</v>
      </c>
      <c r="W216" s="217">
        <f t="shared" si="103"/>
        <v>0</v>
      </c>
      <c r="X216" s="217">
        <f t="shared" si="103"/>
        <v>13.765000000000001</v>
      </c>
      <c r="Y216" s="217">
        <f t="shared" si="103"/>
        <v>0</v>
      </c>
      <c r="Z216" s="217">
        <f t="shared" si="103"/>
        <v>289.72700000000003</v>
      </c>
      <c r="AA216" s="217">
        <f t="shared" si="103"/>
        <v>19.399999999999999</v>
      </c>
      <c r="AB216" s="217">
        <f t="shared" si="103"/>
        <v>0</v>
      </c>
      <c r="AC216" s="217">
        <f t="shared" si="103"/>
        <v>1.55864</v>
      </c>
    </row>
    <row r="217" spans="1:29" x14ac:dyDescent="0.25">
      <c r="A217" s="161"/>
      <c r="B217" s="251" t="s">
        <v>392</v>
      </c>
      <c r="C217" s="118">
        <f>D217+E217+F217+H217+I217+J217+K217+G217</f>
        <v>596.82164</v>
      </c>
      <c r="D217" s="159">
        <v>296</v>
      </c>
      <c r="E217" s="118"/>
      <c r="F217" s="118">
        <f>SUM(F218:F222)</f>
        <v>11.541</v>
      </c>
      <c r="G217" s="118"/>
      <c r="H217" s="159">
        <v>273.62200000000001</v>
      </c>
      <c r="I217" s="159">
        <v>14.1</v>
      </c>
      <c r="J217" s="214"/>
      <c r="K217" s="61">
        <f>'[1]4 priedas_ nepanaudotos lėšos'!C78</f>
        <v>1.55864</v>
      </c>
      <c r="L217" s="119">
        <f>M217+N217+O217+Q217+R217+S217+T217+P217</f>
        <v>23.629000000000001</v>
      </c>
      <c r="M217" s="109"/>
      <c r="N217" s="119"/>
      <c r="O217" s="119">
        <f>SUM(O218:O222)</f>
        <v>2.2240000000000002</v>
      </c>
      <c r="P217" s="109"/>
      <c r="Q217" s="109">
        <v>16.105</v>
      </c>
      <c r="R217" s="83">
        <v>5.3</v>
      </c>
      <c r="S217" s="216"/>
      <c r="T217" s="111">
        <f>'[1]4 priedas_ nepanaudotos lėšos'!I78</f>
        <v>0</v>
      </c>
      <c r="U217" s="160">
        <f>V217+W217+X217+Z217+AA217+AB217+AC217+Y217</f>
        <v>620.45063999999991</v>
      </c>
      <c r="V217" s="160">
        <f t="shared" si="91"/>
        <v>296</v>
      </c>
      <c r="W217" s="160">
        <f t="shared" si="91"/>
        <v>0</v>
      </c>
      <c r="X217" s="160">
        <f>F217+O217</f>
        <v>13.765000000000001</v>
      </c>
      <c r="Y217" s="160">
        <f t="shared" si="91"/>
        <v>0</v>
      </c>
      <c r="Z217" s="160">
        <f t="shared" si="91"/>
        <v>289.72700000000003</v>
      </c>
      <c r="AA217" s="160">
        <f t="shared" si="91"/>
        <v>19.399999999999999</v>
      </c>
      <c r="AB217" s="160">
        <f t="shared" si="91"/>
        <v>0</v>
      </c>
      <c r="AC217" s="160">
        <f t="shared" si="91"/>
        <v>1.55864</v>
      </c>
    </row>
    <row r="218" spans="1:29" s="45" customFormat="1" hidden="1" x14ac:dyDescent="0.25">
      <c r="A218" s="113"/>
      <c r="B218" s="241" t="s">
        <v>232</v>
      </c>
      <c r="C218" s="231">
        <f t="shared" si="85"/>
        <v>0</v>
      </c>
      <c r="D218" s="254"/>
      <c r="E218" s="254"/>
      <c r="F218" s="62"/>
      <c r="G218" s="254"/>
      <c r="H218" s="254"/>
      <c r="I218" s="254"/>
      <c r="J218" s="254"/>
      <c r="K218" s="254"/>
      <c r="L218" s="232">
        <f t="shared" si="86"/>
        <v>0</v>
      </c>
      <c r="M218" s="256"/>
      <c r="N218" s="256"/>
      <c r="O218" s="256"/>
      <c r="P218" s="256"/>
      <c r="Q218" s="256"/>
      <c r="R218" s="256"/>
      <c r="S218" s="256"/>
      <c r="T218" s="256"/>
      <c r="U218" s="233">
        <f t="shared" si="87"/>
        <v>0</v>
      </c>
      <c r="V218" s="233">
        <f t="shared" si="91"/>
        <v>0</v>
      </c>
      <c r="W218" s="233">
        <f t="shared" si="91"/>
        <v>0</v>
      </c>
      <c r="X218" s="233">
        <f t="shared" si="91"/>
        <v>0</v>
      </c>
      <c r="Y218" s="233">
        <f t="shared" si="91"/>
        <v>0</v>
      </c>
      <c r="Z218" s="233">
        <f t="shared" si="91"/>
        <v>0</v>
      </c>
      <c r="AA218" s="233">
        <f t="shared" si="91"/>
        <v>0</v>
      </c>
      <c r="AB218" s="233">
        <f t="shared" si="91"/>
        <v>0</v>
      </c>
      <c r="AC218" s="233">
        <f t="shared" si="91"/>
        <v>0</v>
      </c>
    </row>
    <row r="219" spans="1:29" s="45" customFormat="1" hidden="1" x14ac:dyDescent="0.25">
      <c r="A219" s="113"/>
      <c r="B219" s="241" t="s">
        <v>291</v>
      </c>
      <c r="C219" s="61">
        <f t="shared" si="85"/>
        <v>0</v>
      </c>
      <c r="D219" s="61"/>
      <c r="E219" s="61"/>
      <c r="F219" s="62"/>
      <c r="G219" s="61"/>
      <c r="H219" s="61"/>
      <c r="I219" s="61"/>
      <c r="J219" s="61"/>
      <c r="K219" s="61"/>
      <c r="L219" s="111">
        <f t="shared" si="86"/>
        <v>0</v>
      </c>
      <c r="M219" s="111"/>
      <c r="N219" s="111"/>
      <c r="O219" s="111"/>
      <c r="P219" s="111"/>
      <c r="Q219" s="111"/>
      <c r="R219" s="111"/>
      <c r="S219" s="111"/>
      <c r="T219" s="111"/>
      <c r="U219" s="122">
        <f t="shared" si="87"/>
        <v>0</v>
      </c>
      <c r="V219" s="122">
        <f t="shared" si="91"/>
        <v>0</v>
      </c>
      <c r="W219" s="122">
        <f t="shared" si="91"/>
        <v>0</v>
      </c>
      <c r="X219" s="122">
        <f t="shared" si="91"/>
        <v>0</v>
      </c>
      <c r="Y219" s="122">
        <f t="shared" si="91"/>
        <v>0</v>
      </c>
      <c r="Z219" s="122">
        <f t="shared" si="91"/>
        <v>0</v>
      </c>
      <c r="AA219" s="122">
        <f t="shared" si="91"/>
        <v>0</v>
      </c>
      <c r="AB219" s="122">
        <f t="shared" si="91"/>
        <v>0</v>
      </c>
      <c r="AC219" s="122">
        <f t="shared" si="91"/>
        <v>0</v>
      </c>
    </row>
    <row r="220" spans="1:29" s="45" customFormat="1" ht="39.6" hidden="1" x14ac:dyDescent="0.25">
      <c r="A220" s="113"/>
      <c r="B220" s="241" t="s">
        <v>398</v>
      </c>
      <c r="C220" s="231">
        <f t="shared" si="85"/>
        <v>0</v>
      </c>
      <c r="D220" s="254"/>
      <c r="E220" s="254"/>
      <c r="F220" s="229"/>
      <c r="G220" s="254"/>
      <c r="H220" s="254"/>
      <c r="I220" s="254"/>
      <c r="J220" s="254"/>
      <c r="K220" s="254"/>
      <c r="L220" s="232">
        <f t="shared" si="86"/>
        <v>0</v>
      </c>
      <c r="M220" s="256"/>
      <c r="N220" s="256"/>
      <c r="O220" s="256"/>
      <c r="P220" s="256"/>
      <c r="Q220" s="256"/>
      <c r="R220" s="256"/>
      <c r="S220" s="256"/>
      <c r="T220" s="256"/>
      <c r="U220" s="233">
        <f t="shared" si="87"/>
        <v>0</v>
      </c>
      <c r="V220" s="233">
        <f t="shared" si="91"/>
        <v>0</v>
      </c>
      <c r="W220" s="233">
        <f t="shared" si="91"/>
        <v>0</v>
      </c>
      <c r="X220" s="233">
        <f t="shared" si="91"/>
        <v>0</v>
      </c>
      <c r="Y220" s="233">
        <f t="shared" si="91"/>
        <v>0</v>
      </c>
      <c r="Z220" s="233">
        <f t="shared" si="91"/>
        <v>0</v>
      </c>
      <c r="AA220" s="233">
        <f t="shared" si="91"/>
        <v>0</v>
      </c>
      <c r="AB220" s="233">
        <f t="shared" si="91"/>
        <v>0</v>
      </c>
      <c r="AC220" s="233">
        <f t="shared" si="91"/>
        <v>0</v>
      </c>
    </row>
    <row r="221" spans="1:29" ht="26.4" x14ac:dyDescent="0.25">
      <c r="A221" s="161"/>
      <c r="B221" s="245" t="s">
        <v>405</v>
      </c>
      <c r="C221" s="222">
        <f>D221+E221+F221+H221+I221+J221+K221+G221</f>
        <v>4.2309999999999999</v>
      </c>
      <c r="D221" s="179"/>
      <c r="E221" s="179"/>
      <c r="F221" s="223">
        <v>4.2309999999999999</v>
      </c>
      <c r="G221" s="179"/>
      <c r="H221" s="179"/>
      <c r="I221" s="179"/>
      <c r="J221" s="179"/>
      <c r="K221" s="62"/>
      <c r="L221" s="224">
        <f>M221+N221+O221+Q221+R221+S221+T221+P221</f>
        <v>2.2240000000000002</v>
      </c>
      <c r="M221" s="119"/>
      <c r="N221" s="119"/>
      <c r="O221" s="226">
        <v>2.2240000000000002</v>
      </c>
      <c r="P221" s="119"/>
      <c r="Q221" s="119"/>
      <c r="R221" s="119"/>
      <c r="S221" s="225"/>
      <c r="T221" s="225"/>
      <c r="U221" s="227">
        <f>V221+W221+X221+Z221+AA221+AB221+AC221+Y221</f>
        <v>6.4550000000000001</v>
      </c>
      <c r="V221" s="227">
        <f t="shared" si="91"/>
        <v>0</v>
      </c>
      <c r="W221" s="227">
        <f t="shared" si="91"/>
        <v>0</v>
      </c>
      <c r="X221" s="227">
        <f t="shared" si="91"/>
        <v>6.4550000000000001</v>
      </c>
      <c r="Y221" s="227">
        <f t="shared" si="91"/>
        <v>0</v>
      </c>
      <c r="Z221" s="227">
        <f t="shared" si="91"/>
        <v>0</v>
      </c>
      <c r="AA221" s="227">
        <f t="shared" si="91"/>
        <v>0</v>
      </c>
      <c r="AB221" s="227">
        <f t="shared" si="91"/>
        <v>0</v>
      </c>
      <c r="AC221" s="227">
        <f t="shared" si="91"/>
        <v>0</v>
      </c>
    </row>
    <row r="222" spans="1:29" ht="39.6" x14ac:dyDescent="0.25">
      <c r="A222" s="162"/>
      <c r="B222" s="245" t="s">
        <v>420</v>
      </c>
      <c r="C222" s="222">
        <f>D222+E222+F222+H222+I222+J222+K222+G222</f>
        <v>7.31</v>
      </c>
      <c r="D222" s="179"/>
      <c r="E222" s="179"/>
      <c r="F222" s="223">
        <v>7.31</v>
      </c>
      <c r="G222" s="179"/>
      <c r="H222" s="179"/>
      <c r="I222" s="179"/>
      <c r="J222" s="179"/>
      <c r="K222" s="62"/>
      <c r="L222" s="224">
        <f>M222+N222+O222+Q222+R222+S222+T222+P222</f>
        <v>0</v>
      </c>
      <c r="M222" s="119"/>
      <c r="N222" s="119"/>
      <c r="O222" s="115"/>
      <c r="P222" s="119"/>
      <c r="Q222" s="119"/>
      <c r="R222" s="119"/>
      <c r="S222" s="225"/>
      <c r="T222" s="225"/>
      <c r="U222" s="227">
        <f>V222+W222+X222+Z222+AA222+AB222+AC222+Y222</f>
        <v>7.31</v>
      </c>
      <c r="V222" s="227">
        <f t="shared" si="91"/>
        <v>0</v>
      </c>
      <c r="W222" s="227">
        <f t="shared" si="91"/>
        <v>0</v>
      </c>
      <c r="X222" s="227">
        <f t="shared" si="91"/>
        <v>7.31</v>
      </c>
      <c r="Y222" s="227">
        <f t="shared" si="91"/>
        <v>0</v>
      </c>
      <c r="Z222" s="227">
        <f t="shared" si="91"/>
        <v>0</v>
      </c>
      <c r="AA222" s="227">
        <f t="shared" si="91"/>
        <v>0</v>
      </c>
      <c r="AB222" s="227">
        <f t="shared" si="91"/>
        <v>0</v>
      </c>
      <c r="AC222" s="227">
        <f t="shared" si="91"/>
        <v>0</v>
      </c>
    </row>
    <row r="223" spans="1:29" ht="15" customHeight="1" x14ac:dyDescent="0.25">
      <c r="A223" s="117" t="s">
        <v>31</v>
      </c>
      <c r="B223" s="259" t="s">
        <v>246</v>
      </c>
      <c r="C223" s="213">
        <f>D223+E223+F223+H223+I223+J223+K223+G223</f>
        <v>1878.0759300000002</v>
      </c>
      <c r="D223" s="214">
        <f t="shared" ref="D223:T223" si="104">D224</f>
        <v>877.226</v>
      </c>
      <c r="E223" s="214">
        <f t="shared" si="104"/>
        <v>0</v>
      </c>
      <c r="F223" s="214">
        <f t="shared" si="104"/>
        <v>93.921999999999997</v>
      </c>
      <c r="G223" s="214">
        <f t="shared" si="104"/>
        <v>0</v>
      </c>
      <c r="H223" s="214">
        <f t="shared" si="104"/>
        <v>746.16300000000001</v>
      </c>
      <c r="I223" s="214">
        <f t="shared" si="104"/>
        <v>151.19999999999999</v>
      </c>
      <c r="J223" s="214">
        <f t="shared" si="104"/>
        <v>0</v>
      </c>
      <c r="K223" s="158">
        <f t="shared" si="104"/>
        <v>9.5649300000000004</v>
      </c>
      <c r="L223" s="110">
        <f>M223+N223+O223+Q223+R223+S223+T223+P223</f>
        <v>70.063000000000002</v>
      </c>
      <c r="M223" s="216">
        <f t="shared" si="104"/>
        <v>0</v>
      </c>
      <c r="N223" s="216">
        <f t="shared" si="104"/>
        <v>0</v>
      </c>
      <c r="O223" s="119">
        <f t="shared" si="104"/>
        <v>42.036000000000001</v>
      </c>
      <c r="P223" s="216">
        <f t="shared" si="104"/>
        <v>0</v>
      </c>
      <c r="Q223" s="216">
        <f t="shared" si="104"/>
        <v>28.027000000000001</v>
      </c>
      <c r="R223" s="216">
        <f t="shared" si="104"/>
        <v>0</v>
      </c>
      <c r="S223" s="216">
        <f t="shared" si="104"/>
        <v>0</v>
      </c>
      <c r="T223" s="130">
        <f t="shared" si="104"/>
        <v>0</v>
      </c>
      <c r="U223" s="217">
        <f>V223+W223+X223+Z223+AA223+AB223+AC223+Y223</f>
        <v>1948.1389300000001</v>
      </c>
      <c r="V223" s="217">
        <f t="shared" ref="V223:AC223" si="105">V224</f>
        <v>877.226</v>
      </c>
      <c r="W223" s="217">
        <f t="shared" si="105"/>
        <v>0</v>
      </c>
      <c r="X223" s="217">
        <f t="shared" si="105"/>
        <v>135.958</v>
      </c>
      <c r="Y223" s="217">
        <f t="shared" si="105"/>
        <v>0</v>
      </c>
      <c r="Z223" s="217">
        <f t="shared" si="105"/>
        <v>774.19</v>
      </c>
      <c r="AA223" s="217">
        <f t="shared" si="105"/>
        <v>151.19999999999999</v>
      </c>
      <c r="AB223" s="217">
        <f t="shared" si="105"/>
        <v>0</v>
      </c>
      <c r="AC223" s="217">
        <f t="shared" si="105"/>
        <v>9.5649300000000004</v>
      </c>
    </row>
    <row r="224" spans="1:29" x14ac:dyDescent="0.25">
      <c r="A224" s="117"/>
      <c r="B224" s="218" t="s">
        <v>392</v>
      </c>
      <c r="C224" s="118">
        <f>D224+E224+F224+H224+I224+J224+K224+G224</f>
        <v>1878.0759300000002</v>
      </c>
      <c r="D224" s="159">
        <v>877.226</v>
      </c>
      <c r="E224" s="118"/>
      <c r="F224" s="118">
        <f>F225+F227+F228+F226</f>
        <v>93.921999999999997</v>
      </c>
      <c r="G224" s="118"/>
      <c r="H224" s="159">
        <v>746.16300000000001</v>
      </c>
      <c r="I224" s="159">
        <v>151.19999999999999</v>
      </c>
      <c r="J224" s="214"/>
      <c r="K224" s="61">
        <f>'[1]4 priedas_ nepanaudotos lėšos'!C80</f>
        <v>9.5649300000000004</v>
      </c>
      <c r="L224" s="119">
        <f>M224+N224+O224+Q224+R224+S224+T224+P224</f>
        <v>70.063000000000002</v>
      </c>
      <c r="M224" s="156"/>
      <c r="N224" s="119"/>
      <c r="O224" s="119">
        <f>SUM(O225:O228)</f>
        <v>42.036000000000001</v>
      </c>
      <c r="P224" s="109"/>
      <c r="Q224" s="109">
        <f>20.748+7.279</f>
        <v>28.027000000000001</v>
      </c>
      <c r="R224" s="156"/>
      <c r="S224" s="216"/>
      <c r="T224" s="111">
        <f>'[1]4 priedas_ nepanaudotos lėšos'!I80</f>
        <v>0</v>
      </c>
      <c r="U224" s="160">
        <f>V224+W224+X224+Z224+AA224+AB224+AC224+Y224</f>
        <v>1948.1389300000001</v>
      </c>
      <c r="V224" s="160">
        <f t="shared" si="91"/>
        <v>877.226</v>
      </c>
      <c r="W224" s="160">
        <f t="shared" si="91"/>
        <v>0</v>
      </c>
      <c r="X224" s="160">
        <f t="shared" si="91"/>
        <v>135.958</v>
      </c>
      <c r="Y224" s="160">
        <f t="shared" si="91"/>
        <v>0</v>
      </c>
      <c r="Z224" s="160">
        <f t="shared" si="91"/>
        <v>774.19</v>
      </c>
      <c r="AA224" s="160">
        <f t="shared" si="91"/>
        <v>151.19999999999999</v>
      </c>
      <c r="AB224" s="160">
        <f t="shared" si="91"/>
        <v>0</v>
      </c>
      <c r="AC224" s="160">
        <f t="shared" si="91"/>
        <v>9.5649300000000004</v>
      </c>
    </row>
    <row r="225" spans="1:29" ht="26.4" x14ac:dyDescent="0.25">
      <c r="A225" s="117"/>
      <c r="B225" s="221" t="s">
        <v>405</v>
      </c>
      <c r="C225" s="222">
        <f>D225+E225+F225+H225+I225+J225+K225+G225</f>
        <v>63.470999999999997</v>
      </c>
      <c r="D225" s="118"/>
      <c r="E225" s="118"/>
      <c r="F225" s="159">
        <v>63.470999999999997</v>
      </c>
      <c r="G225" s="118"/>
      <c r="H225" s="118"/>
      <c r="I225" s="118"/>
      <c r="J225" s="118"/>
      <c r="K225" s="61"/>
      <c r="L225" s="224">
        <f>M225+N225+O225+Q225+R225+S225+T225+P225</f>
        <v>42.036000000000001</v>
      </c>
      <c r="M225" s="119"/>
      <c r="N225" s="119"/>
      <c r="O225" s="226">
        <v>42.036000000000001</v>
      </c>
      <c r="P225" s="119"/>
      <c r="Q225" s="119"/>
      <c r="R225" s="119"/>
      <c r="S225" s="119"/>
      <c r="T225" s="111"/>
      <c r="U225" s="227">
        <f>V225+W225+X225+Z225+AA225+AB225+AC225+Y225</f>
        <v>105.50700000000001</v>
      </c>
      <c r="V225" s="227">
        <f t="shared" si="91"/>
        <v>0</v>
      </c>
      <c r="W225" s="227">
        <f t="shared" si="91"/>
        <v>0</v>
      </c>
      <c r="X225" s="227">
        <f t="shared" si="91"/>
        <v>105.50700000000001</v>
      </c>
      <c r="Y225" s="227">
        <f t="shared" si="91"/>
        <v>0</v>
      </c>
      <c r="Z225" s="227">
        <f t="shared" si="91"/>
        <v>0</v>
      </c>
      <c r="AA225" s="227">
        <f t="shared" si="91"/>
        <v>0</v>
      </c>
      <c r="AB225" s="227">
        <f t="shared" si="91"/>
        <v>0</v>
      </c>
      <c r="AC225" s="227">
        <f t="shared" si="91"/>
        <v>0</v>
      </c>
    </row>
    <row r="226" spans="1:29" s="45" customFormat="1" ht="39.6" hidden="1" x14ac:dyDescent="0.25">
      <c r="A226" s="116"/>
      <c r="B226" s="228" t="s">
        <v>398</v>
      </c>
      <c r="C226" s="231">
        <f t="shared" si="85"/>
        <v>0</v>
      </c>
      <c r="D226" s="254"/>
      <c r="E226" s="254"/>
      <c r="F226" s="229"/>
      <c r="G226" s="254"/>
      <c r="H226" s="254"/>
      <c r="I226" s="254"/>
      <c r="J226" s="254"/>
      <c r="K226" s="254"/>
      <c r="L226" s="232">
        <f t="shared" si="86"/>
        <v>0</v>
      </c>
      <c r="M226" s="256"/>
      <c r="N226" s="256"/>
      <c r="O226" s="111"/>
      <c r="P226" s="256"/>
      <c r="Q226" s="256"/>
      <c r="R226" s="256"/>
      <c r="S226" s="256"/>
      <c r="T226" s="256"/>
      <c r="U226" s="233">
        <f t="shared" si="87"/>
        <v>0</v>
      </c>
      <c r="V226" s="233">
        <f t="shared" si="91"/>
        <v>0</v>
      </c>
      <c r="W226" s="233">
        <f t="shared" si="91"/>
        <v>0</v>
      </c>
      <c r="X226" s="233">
        <f t="shared" si="91"/>
        <v>0</v>
      </c>
      <c r="Y226" s="233">
        <f t="shared" si="91"/>
        <v>0</v>
      </c>
      <c r="Z226" s="233">
        <f t="shared" si="91"/>
        <v>0</v>
      </c>
      <c r="AA226" s="233">
        <f t="shared" si="91"/>
        <v>0</v>
      </c>
      <c r="AB226" s="233">
        <f t="shared" si="91"/>
        <v>0</v>
      </c>
      <c r="AC226" s="233">
        <f t="shared" si="91"/>
        <v>0</v>
      </c>
    </row>
    <row r="227" spans="1:29" s="45" customFormat="1" hidden="1" x14ac:dyDescent="0.25">
      <c r="A227" s="116"/>
      <c r="B227" s="228" t="s">
        <v>232</v>
      </c>
      <c r="C227" s="231">
        <f t="shared" si="85"/>
        <v>0</v>
      </c>
      <c r="D227" s="61"/>
      <c r="E227" s="61"/>
      <c r="F227" s="61"/>
      <c r="G227" s="61"/>
      <c r="H227" s="61"/>
      <c r="I227" s="61"/>
      <c r="J227" s="61"/>
      <c r="K227" s="61"/>
      <c r="L227" s="232">
        <f t="shared" si="86"/>
        <v>0</v>
      </c>
      <c r="M227" s="61"/>
      <c r="N227" s="61"/>
      <c r="O227" s="256"/>
      <c r="P227" s="111"/>
      <c r="Q227" s="111"/>
      <c r="R227" s="111"/>
      <c r="S227" s="111"/>
      <c r="T227" s="111"/>
      <c r="U227" s="233">
        <f t="shared" si="87"/>
        <v>0</v>
      </c>
      <c r="V227" s="233">
        <f t="shared" si="91"/>
        <v>0</v>
      </c>
      <c r="W227" s="233">
        <f t="shared" si="91"/>
        <v>0</v>
      </c>
      <c r="X227" s="233">
        <f t="shared" si="91"/>
        <v>0</v>
      </c>
      <c r="Y227" s="233">
        <f t="shared" si="91"/>
        <v>0</v>
      </c>
      <c r="Z227" s="233">
        <f t="shared" si="91"/>
        <v>0</v>
      </c>
      <c r="AA227" s="233">
        <f t="shared" si="91"/>
        <v>0</v>
      </c>
      <c r="AB227" s="233">
        <f t="shared" si="91"/>
        <v>0</v>
      </c>
      <c r="AC227" s="233">
        <f t="shared" si="91"/>
        <v>0</v>
      </c>
    </row>
    <row r="228" spans="1:29" ht="39.6" x14ac:dyDescent="0.25">
      <c r="A228" s="163"/>
      <c r="B228" s="221" t="s">
        <v>420</v>
      </c>
      <c r="C228" s="222">
        <f>D228+E228+F228+H228+I228+J228+K228+G228</f>
        <v>30.451000000000001</v>
      </c>
      <c r="D228" s="118"/>
      <c r="E228" s="118"/>
      <c r="F228" s="223">
        <v>30.451000000000001</v>
      </c>
      <c r="G228" s="118"/>
      <c r="H228" s="118"/>
      <c r="I228" s="118"/>
      <c r="J228" s="118"/>
      <c r="K228" s="61"/>
      <c r="L228" s="224">
        <f>M228+N228+O228+Q228+R228+S228+T228+P228</f>
        <v>0</v>
      </c>
      <c r="M228" s="255"/>
      <c r="N228" s="255"/>
      <c r="O228" s="226"/>
      <c r="P228" s="119"/>
      <c r="Q228" s="119"/>
      <c r="R228" s="119"/>
      <c r="S228" s="119"/>
      <c r="T228" s="119"/>
      <c r="U228" s="227">
        <f>V228+W228+X228+Z228+AA228+AB228+AC228+Y228</f>
        <v>30.451000000000001</v>
      </c>
      <c r="V228" s="227">
        <f t="shared" si="91"/>
        <v>0</v>
      </c>
      <c r="W228" s="227">
        <f t="shared" si="91"/>
        <v>0</v>
      </c>
      <c r="X228" s="227">
        <f t="shared" si="91"/>
        <v>30.451000000000001</v>
      </c>
      <c r="Y228" s="227">
        <f t="shared" si="91"/>
        <v>0</v>
      </c>
      <c r="Z228" s="227">
        <f t="shared" si="91"/>
        <v>0</v>
      </c>
      <c r="AA228" s="227">
        <f t="shared" si="91"/>
        <v>0</v>
      </c>
      <c r="AB228" s="227">
        <f t="shared" si="91"/>
        <v>0</v>
      </c>
      <c r="AC228" s="227">
        <f t="shared" si="91"/>
        <v>0</v>
      </c>
    </row>
    <row r="229" spans="1:29" ht="15" customHeight="1" x14ac:dyDescent="0.25">
      <c r="A229" s="246" t="s">
        <v>32</v>
      </c>
      <c r="B229" s="259" t="s">
        <v>248</v>
      </c>
      <c r="C229" s="213">
        <f>D229+E229+F229+H229+I229+J229+K229+G229</f>
        <v>810.57111000000009</v>
      </c>
      <c r="D229" s="214">
        <f t="shared" ref="D229:T229" si="106">D230</f>
        <v>388.32400000000001</v>
      </c>
      <c r="E229" s="214">
        <f t="shared" si="106"/>
        <v>0</v>
      </c>
      <c r="F229" s="214">
        <f t="shared" si="106"/>
        <v>26.652999999999999</v>
      </c>
      <c r="G229" s="214">
        <f t="shared" si="106"/>
        <v>0</v>
      </c>
      <c r="H229" s="214">
        <f t="shared" si="106"/>
        <v>350.80900000000003</v>
      </c>
      <c r="I229" s="214">
        <f t="shared" si="106"/>
        <v>37.1</v>
      </c>
      <c r="J229" s="214">
        <f t="shared" si="106"/>
        <v>0</v>
      </c>
      <c r="K229" s="158">
        <f t="shared" si="106"/>
        <v>7.6851099999999999</v>
      </c>
      <c r="L229" s="110">
        <f>M229+N229+O229+Q229+R229+S229+T229+P229</f>
        <v>15.294</v>
      </c>
      <c r="M229" s="216">
        <f t="shared" si="106"/>
        <v>0</v>
      </c>
      <c r="N229" s="216">
        <f t="shared" si="106"/>
        <v>0</v>
      </c>
      <c r="O229" s="216">
        <f t="shared" si="106"/>
        <v>4.4470000000000001</v>
      </c>
      <c r="P229" s="216">
        <f t="shared" si="106"/>
        <v>0</v>
      </c>
      <c r="Q229" s="216">
        <f t="shared" si="106"/>
        <v>10.847000000000001</v>
      </c>
      <c r="R229" s="216">
        <f t="shared" si="106"/>
        <v>0</v>
      </c>
      <c r="S229" s="216">
        <f t="shared" si="106"/>
        <v>0</v>
      </c>
      <c r="T229" s="130">
        <f t="shared" si="106"/>
        <v>0</v>
      </c>
      <c r="U229" s="217">
        <f>V229+W229+X229+Z229+AA229+AB229+AC229+Y229</f>
        <v>825.86511000000007</v>
      </c>
      <c r="V229" s="217">
        <f t="shared" ref="V229:AC229" si="107">V230</f>
        <v>388.32400000000001</v>
      </c>
      <c r="W229" s="217">
        <f t="shared" si="107"/>
        <v>0</v>
      </c>
      <c r="X229" s="217">
        <f t="shared" si="107"/>
        <v>31.099999999999998</v>
      </c>
      <c r="Y229" s="217">
        <f t="shared" si="107"/>
        <v>0</v>
      </c>
      <c r="Z229" s="217">
        <f t="shared" si="107"/>
        <v>361.65600000000001</v>
      </c>
      <c r="AA229" s="217">
        <f t="shared" si="107"/>
        <v>37.1</v>
      </c>
      <c r="AB229" s="217">
        <f t="shared" si="107"/>
        <v>0</v>
      </c>
      <c r="AC229" s="217">
        <f t="shared" si="107"/>
        <v>7.6851099999999999</v>
      </c>
    </row>
    <row r="230" spans="1:29" x14ac:dyDescent="0.25">
      <c r="A230" s="117"/>
      <c r="B230" s="218" t="s">
        <v>392</v>
      </c>
      <c r="C230" s="118">
        <f>D230+E230+F230+H230+I230+J230+K230+G230</f>
        <v>810.57111000000009</v>
      </c>
      <c r="D230" s="159">
        <v>388.32400000000001</v>
      </c>
      <c r="E230" s="118"/>
      <c r="F230" s="118">
        <f>F231+F233+F232</f>
        <v>26.652999999999999</v>
      </c>
      <c r="G230" s="118"/>
      <c r="H230" s="159">
        <v>350.80900000000003</v>
      </c>
      <c r="I230" s="159">
        <v>37.1</v>
      </c>
      <c r="J230" s="214"/>
      <c r="K230" s="61">
        <f>'[1]4 priedas_ nepanaudotos lėšos'!C82</f>
        <v>7.6851099999999999</v>
      </c>
      <c r="L230" s="119">
        <f>M230+N230+O230+Q230+R230+S230+T230+P230</f>
        <v>15.294</v>
      </c>
      <c r="M230" s="156"/>
      <c r="N230" s="119"/>
      <c r="O230" s="119">
        <f>SUM(O231:O233)</f>
        <v>4.4470000000000001</v>
      </c>
      <c r="P230" s="109"/>
      <c r="Q230" s="109">
        <f>10.435+0.412</f>
        <v>10.847000000000001</v>
      </c>
      <c r="R230" s="156"/>
      <c r="S230" s="216"/>
      <c r="T230" s="111">
        <f>'[1]4 priedas_ nepanaudotos lėšos'!I82</f>
        <v>0</v>
      </c>
      <c r="U230" s="160">
        <f>V230+W230+X230+Z230+AA230+AB230+AC230+Y230</f>
        <v>825.86511000000007</v>
      </c>
      <c r="V230" s="160">
        <f t="shared" si="91"/>
        <v>388.32400000000001</v>
      </c>
      <c r="W230" s="160">
        <f t="shared" si="91"/>
        <v>0</v>
      </c>
      <c r="X230" s="160">
        <f t="shared" si="91"/>
        <v>31.099999999999998</v>
      </c>
      <c r="Y230" s="160">
        <f t="shared" si="91"/>
        <v>0</v>
      </c>
      <c r="Z230" s="160">
        <f t="shared" si="91"/>
        <v>361.65600000000001</v>
      </c>
      <c r="AA230" s="160">
        <f t="shared" si="91"/>
        <v>37.1</v>
      </c>
      <c r="AB230" s="160">
        <f t="shared" si="91"/>
        <v>0</v>
      </c>
      <c r="AC230" s="160">
        <f t="shared" si="91"/>
        <v>7.6851099999999999</v>
      </c>
    </row>
    <row r="231" spans="1:29" ht="26.4" x14ac:dyDescent="0.25">
      <c r="A231" s="117"/>
      <c r="B231" s="221" t="s">
        <v>405</v>
      </c>
      <c r="C231" s="222">
        <f>D231+E231+F231+H231+I231+J231+K231+G231</f>
        <v>12.694000000000001</v>
      </c>
      <c r="D231" s="179"/>
      <c r="E231" s="253"/>
      <c r="F231" s="223">
        <v>12.694000000000001</v>
      </c>
      <c r="G231" s="253"/>
      <c r="H231" s="253"/>
      <c r="I231" s="253"/>
      <c r="J231" s="253"/>
      <c r="K231" s="254"/>
      <c r="L231" s="224">
        <f>M231+N231+O231+Q231+R231+S231+T231+P231</f>
        <v>4.4470000000000001</v>
      </c>
      <c r="M231" s="255"/>
      <c r="N231" s="255"/>
      <c r="O231" s="226">
        <v>4.4470000000000001</v>
      </c>
      <c r="P231" s="255"/>
      <c r="Q231" s="255"/>
      <c r="R231" s="255"/>
      <c r="S231" s="255"/>
      <c r="T231" s="256"/>
      <c r="U231" s="227">
        <f>V231+W231+X231+Z231+AA231+AB231+AC231+Y231</f>
        <v>17.141000000000002</v>
      </c>
      <c r="V231" s="227">
        <f t="shared" si="91"/>
        <v>0</v>
      </c>
      <c r="W231" s="227">
        <f t="shared" si="91"/>
        <v>0</v>
      </c>
      <c r="X231" s="227">
        <f t="shared" si="91"/>
        <v>17.141000000000002</v>
      </c>
      <c r="Y231" s="227">
        <f t="shared" si="91"/>
        <v>0</v>
      </c>
      <c r="Z231" s="227">
        <f t="shared" si="91"/>
        <v>0</v>
      </c>
      <c r="AA231" s="227">
        <f t="shared" si="91"/>
        <v>0</v>
      </c>
      <c r="AB231" s="227">
        <f t="shared" si="91"/>
        <v>0</v>
      </c>
      <c r="AC231" s="227">
        <f t="shared" si="91"/>
        <v>0</v>
      </c>
    </row>
    <row r="232" spans="1:29" s="45" customFormat="1" ht="26.4" hidden="1" x14ac:dyDescent="0.25">
      <c r="A232" s="116"/>
      <c r="B232" s="228" t="s">
        <v>311</v>
      </c>
      <c r="C232" s="231">
        <f t="shared" si="85"/>
        <v>0</v>
      </c>
      <c r="D232" s="254"/>
      <c r="E232" s="254"/>
      <c r="F232" s="229"/>
      <c r="G232" s="254"/>
      <c r="H232" s="254"/>
      <c r="I232" s="254"/>
      <c r="J232" s="254"/>
      <c r="K232" s="254"/>
      <c r="L232" s="232">
        <f t="shared" si="86"/>
        <v>0</v>
      </c>
      <c r="M232" s="256"/>
      <c r="N232" s="256"/>
      <c r="O232" s="256"/>
      <c r="P232" s="256"/>
      <c r="Q232" s="256"/>
      <c r="R232" s="256"/>
      <c r="S232" s="256"/>
      <c r="T232" s="256"/>
      <c r="U232" s="233">
        <f t="shared" si="87"/>
        <v>0</v>
      </c>
      <c r="V232" s="233">
        <f t="shared" si="91"/>
        <v>0</v>
      </c>
      <c r="W232" s="233">
        <f t="shared" si="91"/>
        <v>0</v>
      </c>
      <c r="X232" s="233">
        <f t="shared" si="91"/>
        <v>0</v>
      </c>
      <c r="Y232" s="233">
        <f t="shared" si="91"/>
        <v>0</v>
      </c>
      <c r="Z232" s="233">
        <f t="shared" si="91"/>
        <v>0</v>
      </c>
      <c r="AA232" s="233">
        <f t="shared" si="91"/>
        <v>0</v>
      </c>
      <c r="AB232" s="233">
        <f t="shared" si="91"/>
        <v>0</v>
      </c>
      <c r="AC232" s="233">
        <f t="shared" si="91"/>
        <v>0</v>
      </c>
    </row>
    <row r="233" spans="1:29" ht="39.6" x14ac:dyDescent="0.25">
      <c r="A233" s="163"/>
      <c r="B233" s="221" t="s">
        <v>420</v>
      </c>
      <c r="C233" s="222">
        <f>D233+E233+F233+H233+I233+J233+K233+G233</f>
        <v>13.959</v>
      </c>
      <c r="D233" s="179"/>
      <c r="E233" s="179"/>
      <c r="F233" s="223">
        <v>13.959</v>
      </c>
      <c r="G233" s="179"/>
      <c r="H233" s="179"/>
      <c r="I233" s="179"/>
      <c r="J233" s="179"/>
      <c r="K233" s="62"/>
      <c r="L233" s="224">
        <f>M233+N233+O233+Q233+R233+S233+T233+P233</f>
        <v>0</v>
      </c>
      <c r="M233" s="225"/>
      <c r="N233" s="225"/>
      <c r="O233" s="226"/>
      <c r="P233" s="255"/>
      <c r="Q233" s="255"/>
      <c r="R233" s="255"/>
      <c r="S233" s="225"/>
      <c r="T233" s="112"/>
      <c r="U233" s="227">
        <f>V233+W233+X233+Z233+AA233+AB233+AC233+Y233</f>
        <v>13.959</v>
      </c>
      <c r="V233" s="227">
        <f t="shared" si="91"/>
        <v>0</v>
      </c>
      <c r="W233" s="227">
        <f t="shared" si="91"/>
        <v>0</v>
      </c>
      <c r="X233" s="227">
        <f t="shared" si="91"/>
        <v>13.959</v>
      </c>
      <c r="Y233" s="227">
        <f t="shared" si="91"/>
        <v>0</v>
      </c>
      <c r="Z233" s="227">
        <f t="shared" ref="Y233:AC297" si="108">H233+Q233</f>
        <v>0</v>
      </c>
      <c r="AA233" s="227">
        <f t="shared" si="108"/>
        <v>0</v>
      </c>
      <c r="AB233" s="227">
        <f t="shared" si="108"/>
        <v>0</v>
      </c>
      <c r="AC233" s="227">
        <f t="shared" si="108"/>
        <v>0</v>
      </c>
    </row>
    <row r="234" spans="1:29" ht="15" customHeight="1" x14ac:dyDescent="0.25">
      <c r="A234" s="246" t="s">
        <v>33</v>
      </c>
      <c r="B234" s="259" t="s">
        <v>249</v>
      </c>
      <c r="C234" s="213">
        <f>D234+E234+F234+H234+I234+J234+K234+G234</f>
        <v>1420.5379900000003</v>
      </c>
      <c r="D234" s="214">
        <f t="shared" ref="D234:T234" si="109">D235</f>
        <v>704.423</v>
      </c>
      <c r="E234" s="214">
        <f t="shared" si="109"/>
        <v>0</v>
      </c>
      <c r="F234" s="214">
        <f t="shared" si="109"/>
        <v>30.326000000000001</v>
      </c>
      <c r="G234" s="214">
        <f t="shared" si="109"/>
        <v>0</v>
      </c>
      <c r="H234" s="214">
        <f t="shared" si="109"/>
        <v>609.44600000000003</v>
      </c>
      <c r="I234" s="214">
        <f t="shared" si="109"/>
        <v>71.5</v>
      </c>
      <c r="J234" s="214">
        <f t="shared" si="109"/>
        <v>0</v>
      </c>
      <c r="K234" s="158">
        <f t="shared" si="109"/>
        <v>4.8429900000000004</v>
      </c>
      <c r="L234" s="110">
        <f>M234+N234+O234+Q234+R234+S234+T234+P234</f>
        <v>63.564000000000007</v>
      </c>
      <c r="M234" s="216">
        <f t="shared" si="109"/>
        <v>0</v>
      </c>
      <c r="N234" s="216">
        <f t="shared" si="109"/>
        <v>0</v>
      </c>
      <c r="O234" s="216">
        <f t="shared" si="109"/>
        <v>2.2240000000000002</v>
      </c>
      <c r="P234" s="216">
        <f t="shared" si="109"/>
        <v>0</v>
      </c>
      <c r="Q234" s="216">
        <f t="shared" si="109"/>
        <v>37.340000000000003</v>
      </c>
      <c r="R234" s="216">
        <f t="shared" si="109"/>
        <v>24</v>
      </c>
      <c r="S234" s="216">
        <f t="shared" si="109"/>
        <v>0</v>
      </c>
      <c r="T234" s="130">
        <f t="shared" si="109"/>
        <v>0</v>
      </c>
      <c r="U234" s="217">
        <f>V234+W234+X234+Z234+AA234+AB234+AC234+Y234</f>
        <v>1484.1019900000001</v>
      </c>
      <c r="V234" s="217">
        <f t="shared" ref="V234:AC234" si="110">V235</f>
        <v>704.423</v>
      </c>
      <c r="W234" s="217">
        <f t="shared" si="110"/>
        <v>0</v>
      </c>
      <c r="X234" s="217">
        <f t="shared" si="110"/>
        <v>32.549999999999997</v>
      </c>
      <c r="Y234" s="217">
        <f t="shared" si="110"/>
        <v>0</v>
      </c>
      <c r="Z234" s="217">
        <f t="shared" si="110"/>
        <v>646.78600000000006</v>
      </c>
      <c r="AA234" s="217">
        <f t="shared" si="110"/>
        <v>95.5</v>
      </c>
      <c r="AB234" s="217">
        <f t="shared" si="110"/>
        <v>0</v>
      </c>
      <c r="AC234" s="217">
        <f t="shared" si="110"/>
        <v>4.8429900000000004</v>
      </c>
    </row>
    <row r="235" spans="1:29" x14ac:dyDescent="0.25">
      <c r="A235" s="117"/>
      <c r="B235" s="218" t="s">
        <v>392</v>
      </c>
      <c r="C235" s="118">
        <f>D235+E235+F235+H235+I235+J235+K235+G235</f>
        <v>1420.5379900000003</v>
      </c>
      <c r="D235" s="159">
        <v>704.423</v>
      </c>
      <c r="E235" s="118"/>
      <c r="F235" s="118">
        <f>F236+F238+F239+F237</f>
        <v>30.326000000000001</v>
      </c>
      <c r="G235" s="118"/>
      <c r="H235" s="159">
        <v>609.44600000000003</v>
      </c>
      <c r="I235" s="159">
        <v>71.5</v>
      </c>
      <c r="J235" s="214"/>
      <c r="K235" s="61">
        <f>'[1]4 priedas_ nepanaudotos lėšos'!C84</f>
        <v>4.8429900000000004</v>
      </c>
      <c r="L235" s="119">
        <f>M235+N235+O235+Q235+R235+S235+T235+P235</f>
        <v>63.564000000000007</v>
      </c>
      <c r="M235" s="156"/>
      <c r="N235" s="119"/>
      <c r="O235" s="119">
        <f>SUM(O236:O239)</f>
        <v>2.2240000000000002</v>
      </c>
      <c r="P235" s="109"/>
      <c r="Q235" s="109">
        <f>35.24+2.1</f>
        <v>37.340000000000003</v>
      </c>
      <c r="R235" s="156">
        <v>24</v>
      </c>
      <c r="S235" s="216"/>
      <c r="T235" s="111">
        <f>'[1]4 priedas_ nepanaudotos lėšos'!I84</f>
        <v>0</v>
      </c>
      <c r="U235" s="160">
        <f>V235+W235+X235+Z235+AA235+AB235+AC235+Y235</f>
        <v>1484.1019900000001</v>
      </c>
      <c r="V235" s="160">
        <f t="shared" ref="V235:X299" si="111">D235+M235</f>
        <v>704.423</v>
      </c>
      <c r="W235" s="160">
        <f t="shared" si="111"/>
        <v>0</v>
      </c>
      <c r="X235" s="160">
        <f t="shared" si="111"/>
        <v>32.549999999999997</v>
      </c>
      <c r="Y235" s="160">
        <f t="shared" si="108"/>
        <v>0</v>
      </c>
      <c r="Z235" s="160">
        <f t="shared" si="108"/>
        <v>646.78600000000006</v>
      </c>
      <c r="AA235" s="160">
        <f t="shared" si="108"/>
        <v>95.5</v>
      </c>
      <c r="AB235" s="160">
        <f t="shared" si="108"/>
        <v>0</v>
      </c>
      <c r="AC235" s="160">
        <f t="shared" si="108"/>
        <v>4.8429900000000004</v>
      </c>
    </row>
    <row r="236" spans="1:29" ht="26.4" x14ac:dyDescent="0.25">
      <c r="A236" s="117"/>
      <c r="B236" s="221" t="s">
        <v>405</v>
      </c>
      <c r="C236" s="222">
        <f>D236+E236+F236+H236+I236+J236+K236+G236</f>
        <v>8.4629999999999992</v>
      </c>
      <c r="D236" s="253"/>
      <c r="E236" s="253"/>
      <c r="F236" s="223">
        <v>8.4629999999999992</v>
      </c>
      <c r="G236" s="253"/>
      <c r="H236" s="253"/>
      <c r="I236" s="253"/>
      <c r="J236" s="253"/>
      <c r="K236" s="254"/>
      <c r="L236" s="224">
        <f>M236+N236+O236+Q236+R236+S236+T236+P236</f>
        <v>2.2240000000000002</v>
      </c>
      <c r="M236" s="255"/>
      <c r="N236" s="255"/>
      <c r="O236" s="226">
        <v>2.2240000000000002</v>
      </c>
      <c r="P236" s="255"/>
      <c r="Q236" s="255"/>
      <c r="R236" s="255"/>
      <c r="S236" s="255"/>
      <c r="T236" s="256"/>
      <c r="U236" s="227">
        <f>V236+W236+X236+Z236+AA236+AB236+AC236+Y236</f>
        <v>10.686999999999999</v>
      </c>
      <c r="V236" s="227">
        <f t="shared" si="111"/>
        <v>0</v>
      </c>
      <c r="W236" s="227">
        <f t="shared" si="111"/>
        <v>0</v>
      </c>
      <c r="X236" s="227">
        <f t="shared" si="111"/>
        <v>10.686999999999999</v>
      </c>
      <c r="Y236" s="227">
        <f t="shared" si="108"/>
        <v>0</v>
      </c>
      <c r="Z236" s="227">
        <f t="shared" si="108"/>
        <v>0</v>
      </c>
      <c r="AA236" s="227">
        <f t="shared" si="108"/>
        <v>0</v>
      </c>
      <c r="AB236" s="227">
        <f t="shared" si="108"/>
        <v>0</v>
      </c>
      <c r="AC236" s="227">
        <f t="shared" si="108"/>
        <v>0</v>
      </c>
    </row>
    <row r="237" spans="1:29" s="45" customFormat="1" ht="39.6" hidden="1" x14ac:dyDescent="0.25">
      <c r="A237" s="116"/>
      <c r="B237" s="228" t="s">
        <v>398</v>
      </c>
      <c r="C237" s="231">
        <f t="shared" si="85"/>
        <v>0</v>
      </c>
      <c r="D237" s="254"/>
      <c r="E237" s="254"/>
      <c r="F237" s="229"/>
      <c r="G237" s="254"/>
      <c r="H237" s="254"/>
      <c r="I237" s="254"/>
      <c r="J237" s="254"/>
      <c r="K237" s="254"/>
      <c r="L237" s="232">
        <f t="shared" si="86"/>
        <v>0</v>
      </c>
      <c r="M237" s="256"/>
      <c r="N237" s="256"/>
      <c r="O237" s="256"/>
      <c r="P237" s="256"/>
      <c r="Q237" s="256"/>
      <c r="R237" s="256"/>
      <c r="S237" s="256"/>
      <c r="T237" s="256"/>
      <c r="U237" s="233">
        <f t="shared" si="87"/>
        <v>0</v>
      </c>
      <c r="V237" s="233">
        <f t="shared" si="111"/>
        <v>0</v>
      </c>
      <c r="W237" s="233">
        <f t="shared" si="111"/>
        <v>0</v>
      </c>
      <c r="X237" s="233">
        <f t="shared" si="111"/>
        <v>0</v>
      </c>
      <c r="Y237" s="233">
        <f t="shared" si="108"/>
        <v>0</v>
      </c>
      <c r="Z237" s="233">
        <f t="shared" si="108"/>
        <v>0</v>
      </c>
      <c r="AA237" s="233">
        <f t="shared" si="108"/>
        <v>0</v>
      </c>
      <c r="AB237" s="233">
        <f t="shared" si="108"/>
        <v>0</v>
      </c>
      <c r="AC237" s="233">
        <f t="shared" si="108"/>
        <v>0</v>
      </c>
    </row>
    <row r="238" spans="1:29" s="45" customFormat="1" ht="26.4" hidden="1" x14ac:dyDescent="0.25">
      <c r="A238" s="116"/>
      <c r="B238" s="228" t="s">
        <v>198</v>
      </c>
      <c r="C238" s="231">
        <f t="shared" si="85"/>
        <v>0</v>
      </c>
      <c r="D238" s="254"/>
      <c r="E238" s="254"/>
      <c r="F238" s="62"/>
      <c r="G238" s="254"/>
      <c r="H238" s="254"/>
      <c r="I238" s="254"/>
      <c r="J238" s="254"/>
      <c r="K238" s="254"/>
      <c r="L238" s="232">
        <f t="shared" si="86"/>
        <v>0</v>
      </c>
      <c r="M238" s="256"/>
      <c r="N238" s="256"/>
      <c r="O238" s="256"/>
      <c r="P238" s="256"/>
      <c r="Q238" s="256"/>
      <c r="R238" s="256"/>
      <c r="S238" s="256"/>
      <c r="T238" s="256"/>
      <c r="U238" s="233">
        <f t="shared" si="87"/>
        <v>0</v>
      </c>
      <c r="V238" s="233">
        <f t="shared" si="111"/>
        <v>0</v>
      </c>
      <c r="W238" s="233">
        <f t="shared" si="111"/>
        <v>0</v>
      </c>
      <c r="X238" s="233">
        <f t="shared" si="111"/>
        <v>0</v>
      </c>
      <c r="Y238" s="233">
        <f t="shared" si="108"/>
        <v>0</v>
      </c>
      <c r="Z238" s="233">
        <f t="shared" si="108"/>
        <v>0</v>
      </c>
      <c r="AA238" s="233">
        <f t="shared" si="108"/>
        <v>0</v>
      </c>
      <c r="AB238" s="233">
        <f t="shared" si="108"/>
        <v>0</v>
      </c>
      <c r="AC238" s="233">
        <f t="shared" si="108"/>
        <v>0</v>
      </c>
    </row>
    <row r="239" spans="1:29" ht="39.6" x14ac:dyDescent="0.25">
      <c r="A239" s="163"/>
      <c r="B239" s="221" t="s">
        <v>420</v>
      </c>
      <c r="C239" s="222">
        <f>D239+E239+F239+H239+I239+J239+K239+G239</f>
        <v>21.863</v>
      </c>
      <c r="D239" s="179"/>
      <c r="E239" s="179"/>
      <c r="F239" s="223">
        <v>21.863</v>
      </c>
      <c r="G239" s="179"/>
      <c r="H239" s="179"/>
      <c r="I239" s="179"/>
      <c r="J239" s="179"/>
      <c r="K239" s="62"/>
      <c r="L239" s="224">
        <f>M239+N239+O239+Q239+R239+S239+T239+P239</f>
        <v>0</v>
      </c>
      <c r="M239" s="225"/>
      <c r="N239" s="225"/>
      <c r="O239" s="226"/>
      <c r="P239" s="225"/>
      <c r="Q239" s="225"/>
      <c r="R239" s="225"/>
      <c r="S239" s="225"/>
      <c r="T239" s="225"/>
      <c r="U239" s="227">
        <f>V239+W239+X239+Z239+AA239+AB239+AC239+Y239</f>
        <v>21.863</v>
      </c>
      <c r="V239" s="227">
        <f t="shared" si="111"/>
        <v>0</v>
      </c>
      <c r="W239" s="227">
        <f t="shared" si="111"/>
        <v>0</v>
      </c>
      <c r="X239" s="227">
        <f t="shared" si="111"/>
        <v>21.863</v>
      </c>
      <c r="Y239" s="227">
        <f t="shared" si="108"/>
        <v>0</v>
      </c>
      <c r="Z239" s="227">
        <f t="shared" si="108"/>
        <v>0</v>
      </c>
      <c r="AA239" s="227">
        <f t="shared" si="108"/>
        <v>0</v>
      </c>
      <c r="AB239" s="227">
        <f t="shared" si="108"/>
        <v>0</v>
      </c>
      <c r="AC239" s="227">
        <f t="shared" si="108"/>
        <v>0</v>
      </c>
    </row>
    <row r="240" spans="1:29" ht="15" customHeight="1" x14ac:dyDescent="0.25">
      <c r="A240" s="246" t="s">
        <v>34</v>
      </c>
      <c r="B240" s="259" t="s">
        <v>250</v>
      </c>
      <c r="C240" s="213">
        <f>D240+E240+F240+H240+I240+J240+K240+G240</f>
        <v>843.84562000000005</v>
      </c>
      <c r="D240" s="214">
        <f t="shared" ref="D240:T240" si="112">D241</f>
        <v>438.69900000000001</v>
      </c>
      <c r="E240" s="214">
        <f t="shared" si="112"/>
        <v>0</v>
      </c>
      <c r="F240" s="214">
        <f t="shared" si="112"/>
        <v>17.193999999999999</v>
      </c>
      <c r="G240" s="214">
        <f t="shared" si="112"/>
        <v>0</v>
      </c>
      <c r="H240" s="214">
        <f t="shared" si="112"/>
        <v>350.55900000000003</v>
      </c>
      <c r="I240" s="214">
        <f t="shared" si="112"/>
        <v>37.200000000000003</v>
      </c>
      <c r="J240" s="214">
        <f t="shared" si="112"/>
        <v>0</v>
      </c>
      <c r="K240" s="158">
        <f t="shared" si="112"/>
        <v>0.19361999999999999</v>
      </c>
      <c r="L240" s="110">
        <f>M240+N240+O240+Q240+R240+S240+T240+P240</f>
        <v>28.250999999999998</v>
      </c>
      <c r="M240" s="216">
        <f t="shared" si="112"/>
        <v>0</v>
      </c>
      <c r="N240" s="216">
        <f t="shared" si="112"/>
        <v>0</v>
      </c>
      <c r="O240" s="216">
        <f t="shared" si="112"/>
        <v>2.2240000000000002</v>
      </c>
      <c r="P240" s="216">
        <f t="shared" si="112"/>
        <v>0</v>
      </c>
      <c r="Q240" s="216">
        <f t="shared" si="112"/>
        <v>23.626999999999999</v>
      </c>
      <c r="R240" s="216">
        <f t="shared" si="112"/>
        <v>2.4</v>
      </c>
      <c r="S240" s="216">
        <f t="shared" si="112"/>
        <v>0</v>
      </c>
      <c r="T240" s="130">
        <f t="shared" si="112"/>
        <v>0</v>
      </c>
      <c r="U240" s="217">
        <f>V240+W240+X240+Z240+AA240+AB240+AC240+Y240</f>
        <v>872.09662000000014</v>
      </c>
      <c r="V240" s="217">
        <f t="shared" ref="V240:AC240" si="113">V241</f>
        <v>438.69900000000001</v>
      </c>
      <c r="W240" s="217">
        <f t="shared" si="113"/>
        <v>0</v>
      </c>
      <c r="X240" s="217">
        <f t="shared" si="113"/>
        <v>19.417999999999999</v>
      </c>
      <c r="Y240" s="217">
        <f t="shared" si="113"/>
        <v>0</v>
      </c>
      <c r="Z240" s="217">
        <f t="shared" si="113"/>
        <v>374.18600000000004</v>
      </c>
      <c r="AA240" s="217">
        <f t="shared" si="113"/>
        <v>39.6</v>
      </c>
      <c r="AB240" s="217">
        <f t="shared" si="113"/>
        <v>0</v>
      </c>
      <c r="AC240" s="217">
        <f t="shared" si="113"/>
        <v>0.19361999999999999</v>
      </c>
    </row>
    <row r="241" spans="1:29" x14ac:dyDescent="0.25">
      <c r="A241" s="117"/>
      <c r="B241" s="218" t="s">
        <v>392</v>
      </c>
      <c r="C241" s="118">
        <f>D241+E241+F241+H241+I241+J241+K241+G241</f>
        <v>843.84562000000005</v>
      </c>
      <c r="D241" s="159">
        <v>438.69900000000001</v>
      </c>
      <c r="E241" s="118"/>
      <c r="F241" s="118">
        <f>SUM(F242:F245)</f>
        <v>17.193999999999999</v>
      </c>
      <c r="G241" s="118"/>
      <c r="H241" s="159">
        <v>350.55900000000003</v>
      </c>
      <c r="I241" s="159">
        <v>37.200000000000003</v>
      </c>
      <c r="J241" s="214"/>
      <c r="K241" s="61">
        <f>'[1]4 priedas_ nepanaudotos lėšos'!C86</f>
        <v>0.19361999999999999</v>
      </c>
      <c r="L241" s="119">
        <f>M241+N241+O241+Q241+R241+S241+T241+P241</f>
        <v>28.250999999999998</v>
      </c>
      <c r="M241" s="156"/>
      <c r="N241" s="119"/>
      <c r="O241" s="119">
        <f>SUM(O242:O245)</f>
        <v>2.2240000000000002</v>
      </c>
      <c r="P241" s="109"/>
      <c r="Q241" s="109">
        <f>22.025+1.602</f>
        <v>23.626999999999999</v>
      </c>
      <c r="R241" s="156">
        <v>2.4</v>
      </c>
      <c r="S241" s="216"/>
      <c r="T241" s="111">
        <f>'[1]4 priedas_ nepanaudotos lėšos'!I86</f>
        <v>0</v>
      </c>
      <c r="U241" s="160">
        <f>V241+W241+X241+Z241+AA241+AB241+AC241+Y241</f>
        <v>872.09662000000014</v>
      </c>
      <c r="V241" s="160">
        <f t="shared" si="111"/>
        <v>438.69900000000001</v>
      </c>
      <c r="W241" s="160">
        <f t="shared" si="111"/>
        <v>0</v>
      </c>
      <c r="X241" s="160">
        <f t="shared" si="111"/>
        <v>19.417999999999999</v>
      </c>
      <c r="Y241" s="160">
        <f t="shared" si="108"/>
        <v>0</v>
      </c>
      <c r="Z241" s="160">
        <f t="shared" si="108"/>
        <v>374.18600000000004</v>
      </c>
      <c r="AA241" s="160">
        <f t="shared" si="108"/>
        <v>39.6</v>
      </c>
      <c r="AB241" s="160">
        <f t="shared" si="108"/>
        <v>0</v>
      </c>
      <c r="AC241" s="160">
        <f t="shared" si="108"/>
        <v>0.19361999999999999</v>
      </c>
    </row>
    <row r="242" spans="1:29" ht="26.4" x14ac:dyDescent="0.25">
      <c r="A242" s="117"/>
      <c r="B242" s="221" t="s">
        <v>405</v>
      </c>
      <c r="C242" s="222">
        <f>D242+E242+F242+H242+I242+J242+K242+G242</f>
        <v>4.2309999999999999</v>
      </c>
      <c r="D242" s="118"/>
      <c r="E242" s="118"/>
      <c r="F242" s="159">
        <v>4.2309999999999999</v>
      </c>
      <c r="G242" s="118"/>
      <c r="H242" s="118"/>
      <c r="I242" s="118"/>
      <c r="J242" s="118"/>
      <c r="K242" s="61"/>
      <c r="L242" s="224">
        <f>M242+N242+O242+Q242+R242+S242+T242+P242</f>
        <v>2.2240000000000002</v>
      </c>
      <c r="M242" s="119"/>
      <c r="N242" s="119"/>
      <c r="O242" s="226">
        <v>2.2240000000000002</v>
      </c>
      <c r="P242" s="119"/>
      <c r="Q242" s="119"/>
      <c r="R242" s="119"/>
      <c r="S242" s="119"/>
      <c r="T242" s="111"/>
      <c r="U242" s="227">
        <f>V242+W242+X242+Z242+AA242+AB242+AC242+Y242</f>
        <v>6.4550000000000001</v>
      </c>
      <c r="V242" s="227">
        <f t="shared" si="111"/>
        <v>0</v>
      </c>
      <c r="W242" s="227">
        <f t="shared" si="111"/>
        <v>0</v>
      </c>
      <c r="X242" s="227">
        <f t="shared" si="111"/>
        <v>6.4550000000000001</v>
      </c>
      <c r="Y242" s="227">
        <f t="shared" si="108"/>
        <v>0</v>
      </c>
      <c r="Z242" s="227">
        <f t="shared" si="108"/>
        <v>0</v>
      </c>
      <c r="AA242" s="227">
        <f t="shared" si="108"/>
        <v>0</v>
      </c>
      <c r="AB242" s="227">
        <f t="shared" si="108"/>
        <v>0</v>
      </c>
      <c r="AC242" s="227">
        <f t="shared" si="108"/>
        <v>0</v>
      </c>
    </row>
    <row r="243" spans="1:29" s="45" customFormat="1" hidden="1" x14ac:dyDescent="0.25">
      <c r="A243" s="116"/>
      <c r="B243" s="228" t="s">
        <v>232</v>
      </c>
      <c r="C243" s="231">
        <f t="shared" ref="C243:C302" si="114">D243+E243+F243+H243+I243+J243+K243</f>
        <v>0</v>
      </c>
      <c r="D243" s="61"/>
      <c r="E243" s="61"/>
      <c r="F243" s="120"/>
      <c r="G243" s="61"/>
      <c r="H243" s="61"/>
      <c r="I243" s="61"/>
      <c r="J243" s="61"/>
      <c r="K243" s="61"/>
      <c r="L243" s="232">
        <f t="shared" ref="L243:L302" si="115">M243+N243+O243+Q243+R243+S243+T243</f>
        <v>0</v>
      </c>
      <c r="M243" s="111"/>
      <c r="N243" s="111"/>
      <c r="O243" s="111"/>
      <c r="P243" s="111"/>
      <c r="Q243" s="111"/>
      <c r="R243" s="111"/>
      <c r="S243" s="111"/>
      <c r="T243" s="111"/>
      <c r="U243" s="233">
        <f t="shared" ref="U243:U302" si="116">V243+W243+X243+Z243+AA243+AB243+AC243</f>
        <v>0</v>
      </c>
      <c r="V243" s="233">
        <f t="shared" si="111"/>
        <v>0</v>
      </c>
      <c r="W243" s="233">
        <f t="shared" si="111"/>
        <v>0</v>
      </c>
      <c r="X243" s="233">
        <f t="shared" si="111"/>
        <v>0</v>
      </c>
      <c r="Y243" s="233">
        <f t="shared" si="108"/>
        <v>0</v>
      </c>
      <c r="Z243" s="233">
        <f t="shared" si="108"/>
        <v>0</v>
      </c>
      <c r="AA243" s="233">
        <f t="shared" si="108"/>
        <v>0</v>
      </c>
      <c r="AB243" s="233">
        <f t="shared" si="108"/>
        <v>0</v>
      </c>
      <c r="AC243" s="233">
        <f t="shared" si="108"/>
        <v>0</v>
      </c>
    </row>
    <row r="244" spans="1:29" ht="39.6" hidden="1" x14ac:dyDescent="0.25">
      <c r="A244" s="117"/>
      <c r="B244" s="228" t="s">
        <v>398</v>
      </c>
      <c r="C244" s="222">
        <f t="shared" si="114"/>
        <v>0</v>
      </c>
      <c r="D244" s="118"/>
      <c r="E244" s="118"/>
      <c r="F244" s="159"/>
      <c r="G244" s="118"/>
      <c r="H244" s="118"/>
      <c r="I244" s="118"/>
      <c r="J244" s="118"/>
      <c r="K244" s="61"/>
      <c r="L244" s="224">
        <f t="shared" si="115"/>
        <v>0</v>
      </c>
      <c r="M244" s="119"/>
      <c r="N244" s="119"/>
      <c r="O244" s="119"/>
      <c r="P244" s="119"/>
      <c r="Q244" s="119"/>
      <c r="R244" s="119"/>
      <c r="S244" s="119"/>
      <c r="T244" s="111"/>
      <c r="U244" s="227">
        <f t="shared" si="116"/>
        <v>0</v>
      </c>
      <c r="V244" s="227">
        <f t="shared" si="111"/>
        <v>0</v>
      </c>
      <c r="W244" s="227">
        <f t="shared" si="111"/>
        <v>0</v>
      </c>
      <c r="X244" s="227">
        <f t="shared" si="111"/>
        <v>0</v>
      </c>
      <c r="Y244" s="227">
        <f t="shared" si="108"/>
        <v>0</v>
      </c>
      <c r="Z244" s="227">
        <f t="shared" si="108"/>
        <v>0</v>
      </c>
      <c r="AA244" s="227">
        <f t="shared" si="108"/>
        <v>0</v>
      </c>
      <c r="AB244" s="227">
        <f t="shared" si="108"/>
        <v>0</v>
      </c>
      <c r="AC244" s="227">
        <f t="shared" si="108"/>
        <v>0</v>
      </c>
    </row>
    <row r="245" spans="1:29" ht="39.6" x14ac:dyDescent="0.25">
      <c r="A245" s="163"/>
      <c r="B245" s="238" t="s">
        <v>420</v>
      </c>
      <c r="C245" s="222">
        <f>D245+E245+F245+H245+I245+J245+K245+G245</f>
        <v>12.962999999999999</v>
      </c>
      <c r="D245" s="118"/>
      <c r="E245" s="118"/>
      <c r="F245" s="159">
        <v>12.962999999999999</v>
      </c>
      <c r="G245" s="118"/>
      <c r="H245" s="118"/>
      <c r="I245" s="118"/>
      <c r="J245" s="118"/>
      <c r="K245" s="61"/>
      <c r="L245" s="224">
        <f>M245+N245+O245+Q245+R245+S245+T245+P245</f>
        <v>0</v>
      </c>
      <c r="M245" s="119"/>
      <c r="N245" s="119"/>
      <c r="O245" s="226"/>
      <c r="P245" s="119"/>
      <c r="Q245" s="119"/>
      <c r="R245" s="119"/>
      <c r="S245" s="119"/>
      <c r="T245" s="119"/>
      <c r="U245" s="227">
        <f>V245+W245+X245+Z245+AA245+AB245+AC245+Y245</f>
        <v>12.962999999999999</v>
      </c>
      <c r="V245" s="227">
        <f t="shared" si="111"/>
        <v>0</v>
      </c>
      <c r="W245" s="227">
        <f t="shared" si="111"/>
        <v>0</v>
      </c>
      <c r="X245" s="227">
        <f t="shared" si="111"/>
        <v>12.962999999999999</v>
      </c>
      <c r="Y245" s="227">
        <f t="shared" si="108"/>
        <v>0</v>
      </c>
      <c r="Z245" s="227">
        <f t="shared" si="108"/>
        <v>0</v>
      </c>
      <c r="AA245" s="227">
        <f t="shared" si="108"/>
        <v>0</v>
      </c>
      <c r="AB245" s="227">
        <f t="shared" si="108"/>
        <v>0</v>
      </c>
      <c r="AC245" s="227">
        <f t="shared" si="108"/>
        <v>0</v>
      </c>
    </row>
    <row r="246" spans="1:29" ht="15" customHeight="1" x14ac:dyDescent="0.25">
      <c r="A246" s="246" t="s">
        <v>35</v>
      </c>
      <c r="B246" s="259" t="s">
        <v>251</v>
      </c>
      <c r="C246" s="213">
        <f>D246+E246+F246+H246+I246+J246+K246+G246</f>
        <v>846.33986000000004</v>
      </c>
      <c r="D246" s="214">
        <f t="shared" ref="D246:T246" si="117">D247</f>
        <v>428.637</v>
      </c>
      <c r="E246" s="214">
        <f t="shared" si="117"/>
        <v>0</v>
      </c>
      <c r="F246" s="214">
        <f t="shared" si="117"/>
        <v>28.014000000000003</v>
      </c>
      <c r="G246" s="214">
        <f t="shared" si="117"/>
        <v>0</v>
      </c>
      <c r="H246" s="214">
        <f t="shared" si="117"/>
        <v>351.69900000000001</v>
      </c>
      <c r="I246" s="214">
        <f t="shared" si="117"/>
        <v>36.9</v>
      </c>
      <c r="J246" s="214">
        <f t="shared" si="117"/>
        <v>0</v>
      </c>
      <c r="K246" s="158">
        <f t="shared" si="117"/>
        <v>1.0898600000000001</v>
      </c>
      <c r="L246" s="110">
        <f>M246+N246+O246+Q246+R246+S246+T246+P246</f>
        <v>41.739999999999995</v>
      </c>
      <c r="M246" s="216">
        <f t="shared" si="117"/>
        <v>0</v>
      </c>
      <c r="N246" s="216">
        <f t="shared" si="117"/>
        <v>0</v>
      </c>
      <c r="O246" s="216">
        <f t="shared" si="117"/>
        <v>6.6710000000000003</v>
      </c>
      <c r="P246" s="216">
        <f t="shared" si="117"/>
        <v>0</v>
      </c>
      <c r="Q246" s="216">
        <f t="shared" si="117"/>
        <v>25.869</v>
      </c>
      <c r="R246" s="216">
        <f t="shared" si="117"/>
        <v>9.1999999999999993</v>
      </c>
      <c r="S246" s="216">
        <f t="shared" si="117"/>
        <v>0</v>
      </c>
      <c r="T246" s="130">
        <f t="shared" si="117"/>
        <v>0</v>
      </c>
      <c r="U246" s="217">
        <f>V246+W246+X246+Z246+AA246+AB246+AC246+Y246</f>
        <v>888.07986000000005</v>
      </c>
      <c r="V246" s="217">
        <f t="shared" ref="V246:AC246" si="118">V247</f>
        <v>428.637</v>
      </c>
      <c r="W246" s="217">
        <f t="shared" si="118"/>
        <v>0</v>
      </c>
      <c r="X246" s="217">
        <f t="shared" si="118"/>
        <v>34.685000000000002</v>
      </c>
      <c r="Y246" s="217">
        <f t="shared" si="118"/>
        <v>0</v>
      </c>
      <c r="Z246" s="217">
        <f t="shared" si="118"/>
        <v>377.56799999999998</v>
      </c>
      <c r="AA246" s="217">
        <f t="shared" si="118"/>
        <v>46.099999999999994</v>
      </c>
      <c r="AB246" s="217">
        <f t="shared" si="118"/>
        <v>0</v>
      </c>
      <c r="AC246" s="217">
        <f t="shared" si="118"/>
        <v>1.0898600000000001</v>
      </c>
    </row>
    <row r="247" spans="1:29" x14ac:dyDescent="0.25">
      <c r="A247" s="117"/>
      <c r="B247" s="218" t="s">
        <v>392</v>
      </c>
      <c r="C247" s="118">
        <f>D247+E247+F247+H247+I247+J247+K247+G247</f>
        <v>846.33986000000004</v>
      </c>
      <c r="D247" s="159">
        <v>428.637</v>
      </c>
      <c r="E247" s="118"/>
      <c r="F247" s="118">
        <f>SUM(F248:F250)</f>
        <v>28.014000000000003</v>
      </c>
      <c r="G247" s="118"/>
      <c r="H247" s="159">
        <v>351.69900000000001</v>
      </c>
      <c r="I247" s="159">
        <v>36.9</v>
      </c>
      <c r="J247" s="214"/>
      <c r="K247" s="61">
        <f>'[1]4 priedas_ nepanaudotos lėšos'!C88</f>
        <v>1.0898600000000001</v>
      </c>
      <c r="L247" s="119">
        <f>M247+N247+O247+Q247+R247+S247+T247+P247</f>
        <v>41.739999999999995</v>
      </c>
      <c r="M247" s="109"/>
      <c r="N247" s="119"/>
      <c r="O247" s="119">
        <f>SUM(O248:O250)</f>
        <v>6.6710000000000003</v>
      </c>
      <c r="P247" s="109"/>
      <c r="Q247" s="109">
        <v>25.869</v>
      </c>
      <c r="R247" s="156">
        <v>9.1999999999999993</v>
      </c>
      <c r="S247" s="216"/>
      <c r="T247" s="111">
        <f>'[1]4 priedas_ nepanaudotos lėšos'!I88</f>
        <v>0</v>
      </c>
      <c r="U247" s="160">
        <f>V247+W247+X247+Z247+AA247+AB247+AC247+Y247</f>
        <v>888.07986000000005</v>
      </c>
      <c r="V247" s="160">
        <f t="shared" si="111"/>
        <v>428.637</v>
      </c>
      <c r="W247" s="160">
        <f t="shared" si="111"/>
        <v>0</v>
      </c>
      <c r="X247" s="160">
        <f>SUM(X248:X250)</f>
        <v>34.685000000000002</v>
      </c>
      <c r="Y247" s="160">
        <f t="shared" si="108"/>
        <v>0</v>
      </c>
      <c r="Z247" s="160">
        <f t="shared" si="108"/>
        <v>377.56799999999998</v>
      </c>
      <c r="AA247" s="160">
        <f t="shared" si="108"/>
        <v>46.099999999999994</v>
      </c>
      <c r="AB247" s="160">
        <f t="shared" si="108"/>
        <v>0</v>
      </c>
      <c r="AC247" s="160">
        <f t="shared" si="108"/>
        <v>1.0898600000000001</v>
      </c>
    </row>
    <row r="248" spans="1:29" ht="26.4" x14ac:dyDescent="0.25">
      <c r="A248" s="117"/>
      <c r="B248" s="221" t="s">
        <v>405</v>
      </c>
      <c r="C248" s="222">
        <f>D248+E248+F248+H248+I248+J248+K248+G248</f>
        <v>12.694000000000001</v>
      </c>
      <c r="D248" s="179"/>
      <c r="E248" s="253"/>
      <c r="F248" s="223">
        <v>12.694000000000001</v>
      </c>
      <c r="G248" s="253"/>
      <c r="H248" s="253"/>
      <c r="I248" s="253"/>
      <c r="J248" s="253"/>
      <c r="K248" s="254"/>
      <c r="L248" s="224">
        <f>M248+N248+O248+Q248+R248+S248+T248+P248</f>
        <v>6.6710000000000003</v>
      </c>
      <c r="M248" s="255"/>
      <c r="N248" s="255"/>
      <c r="O248" s="226">
        <v>6.6710000000000003</v>
      </c>
      <c r="P248" s="255"/>
      <c r="Q248" s="255"/>
      <c r="R248" s="255"/>
      <c r="S248" s="255"/>
      <c r="T248" s="256"/>
      <c r="U248" s="227">
        <f>V248+W248+X248+Z248+AA248+AB248+AC248+Y248</f>
        <v>19.365000000000002</v>
      </c>
      <c r="V248" s="227">
        <f t="shared" si="111"/>
        <v>0</v>
      </c>
      <c r="W248" s="227">
        <f t="shared" si="111"/>
        <v>0</v>
      </c>
      <c r="X248" s="227">
        <f t="shared" si="111"/>
        <v>19.365000000000002</v>
      </c>
      <c r="Y248" s="227">
        <f t="shared" si="108"/>
        <v>0</v>
      </c>
      <c r="Z248" s="227">
        <f t="shared" si="108"/>
        <v>0</v>
      </c>
      <c r="AA248" s="227">
        <f t="shared" si="108"/>
        <v>0</v>
      </c>
      <c r="AB248" s="227">
        <f t="shared" si="108"/>
        <v>0</v>
      </c>
      <c r="AC248" s="227">
        <f t="shared" si="108"/>
        <v>0</v>
      </c>
    </row>
    <row r="249" spans="1:29" s="45" customFormat="1" ht="39.6" hidden="1" x14ac:dyDescent="0.25">
      <c r="A249" s="116"/>
      <c r="B249" s="228" t="s">
        <v>398</v>
      </c>
      <c r="C249" s="231">
        <f t="shared" si="114"/>
        <v>0</v>
      </c>
      <c r="D249" s="62"/>
      <c r="E249" s="254"/>
      <c r="F249" s="229"/>
      <c r="G249" s="254"/>
      <c r="H249" s="254"/>
      <c r="I249" s="254"/>
      <c r="J249" s="254"/>
      <c r="K249" s="254"/>
      <c r="L249" s="232">
        <f t="shared" si="115"/>
        <v>0</v>
      </c>
      <c r="M249" s="256"/>
      <c r="N249" s="256"/>
      <c r="O249" s="256"/>
      <c r="P249" s="256"/>
      <c r="Q249" s="256"/>
      <c r="R249" s="256"/>
      <c r="S249" s="256"/>
      <c r="T249" s="256"/>
      <c r="U249" s="233">
        <f t="shared" si="116"/>
        <v>0</v>
      </c>
      <c r="V249" s="233">
        <f t="shared" si="111"/>
        <v>0</v>
      </c>
      <c r="W249" s="233">
        <f t="shared" si="111"/>
        <v>0</v>
      </c>
      <c r="X249" s="233">
        <f t="shared" si="111"/>
        <v>0</v>
      </c>
      <c r="Y249" s="233">
        <f t="shared" si="108"/>
        <v>0</v>
      </c>
      <c r="Z249" s="233">
        <f t="shared" si="108"/>
        <v>0</v>
      </c>
      <c r="AA249" s="233">
        <f t="shared" si="108"/>
        <v>0</v>
      </c>
      <c r="AB249" s="233">
        <f t="shared" si="108"/>
        <v>0</v>
      </c>
      <c r="AC249" s="233">
        <f t="shared" si="108"/>
        <v>0</v>
      </c>
    </row>
    <row r="250" spans="1:29" ht="39.6" x14ac:dyDescent="0.25">
      <c r="A250" s="117"/>
      <c r="B250" s="221" t="s">
        <v>420</v>
      </c>
      <c r="C250" s="222">
        <f>D250+E250+F250+H250+I250+J250+K250+G250</f>
        <v>15.32</v>
      </c>
      <c r="D250" s="179"/>
      <c r="E250" s="179"/>
      <c r="F250" s="223">
        <v>15.32</v>
      </c>
      <c r="G250" s="179"/>
      <c r="H250" s="179"/>
      <c r="I250" s="179"/>
      <c r="J250" s="179"/>
      <c r="K250" s="62"/>
      <c r="L250" s="224">
        <f>M250+N250+O250+Q250+R250+S250+T250+P250</f>
        <v>0</v>
      </c>
      <c r="M250" s="225"/>
      <c r="N250" s="225"/>
      <c r="O250" s="226"/>
      <c r="P250" s="225"/>
      <c r="Q250" s="225"/>
      <c r="R250" s="225"/>
      <c r="S250" s="225"/>
      <c r="T250" s="225"/>
      <c r="U250" s="227">
        <f>V250+W250+X250+Z250+AA250+AB250+AC250+Y250</f>
        <v>15.32</v>
      </c>
      <c r="V250" s="227">
        <f t="shared" si="111"/>
        <v>0</v>
      </c>
      <c r="W250" s="227">
        <f t="shared" si="111"/>
        <v>0</v>
      </c>
      <c r="X250" s="227">
        <f t="shared" si="111"/>
        <v>15.32</v>
      </c>
      <c r="Y250" s="227">
        <f t="shared" si="108"/>
        <v>0</v>
      </c>
      <c r="Z250" s="227">
        <f t="shared" si="108"/>
        <v>0</v>
      </c>
      <c r="AA250" s="227">
        <f t="shared" si="108"/>
        <v>0</v>
      </c>
      <c r="AB250" s="227">
        <f t="shared" si="108"/>
        <v>0</v>
      </c>
      <c r="AC250" s="227">
        <f t="shared" si="108"/>
        <v>0</v>
      </c>
    </row>
    <row r="251" spans="1:29" ht="15" customHeight="1" x14ac:dyDescent="0.25">
      <c r="A251" s="246" t="s">
        <v>36</v>
      </c>
      <c r="B251" s="259" t="s">
        <v>252</v>
      </c>
      <c r="C251" s="213">
        <f>D251+E251+F251+H251+I251+J251+K251+G251</f>
        <v>1840.36625</v>
      </c>
      <c r="D251" s="214">
        <f t="shared" ref="D251:T251" si="119">D252</f>
        <v>881.31</v>
      </c>
      <c r="E251" s="214">
        <f t="shared" si="119"/>
        <v>0</v>
      </c>
      <c r="F251" s="214">
        <f t="shared" si="119"/>
        <v>57.506</v>
      </c>
      <c r="G251" s="214">
        <f t="shared" si="119"/>
        <v>0</v>
      </c>
      <c r="H251" s="214">
        <f t="shared" si="119"/>
        <v>812.56299999999999</v>
      </c>
      <c r="I251" s="214">
        <f t="shared" si="119"/>
        <v>87.4</v>
      </c>
      <c r="J251" s="214">
        <f t="shared" si="119"/>
        <v>0</v>
      </c>
      <c r="K251" s="158">
        <f t="shared" si="119"/>
        <v>1.58725</v>
      </c>
      <c r="L251" s="110">
        <f>M251+N251+O251+Q251+R251+S251+T251+P251</f>
        <v>98.334000000000003</v>
      </c>
      <c r="M251" s="216">
        <f t="shared" si="119"/>
        <v>0</v>
      </c>
      <c r="N251" s="216">
        <f t="shared" si="119"/>
        <v>0</v>
      </c>
      <c r="O251" s="216">
        <f t="shared" si="119"/>
        <v>15.458</v>
      </c>
      <c r="P251" s="216">
        <f t="shared" si="119"/>
        <v>0</v>
      </c>
      <c r="Q251" s="216">
        <f t="shared" si="119"/>
        <v>57.875999999999998</v>
      </c>
      <c r="R251" s="216">
        <f t="shared" si="119"/>
        <v>25</v>
      </c>
      <c r="S251" s="216">
        <f t="shared" si="119"/>
        <v>0</v>
      </c>
      <c r="T251" s="130">
        <f t="shared" si="119"/>
        <v>0</v>
      </c>
      <c r="U251" s="217">
        <f>V251+W251+X251+Z251+AA251+AB251+AC251+Y251</f>
        <v>1938.7002499999999</v>
      </c>
      <c r="V251" s="217">
        <f t="shared" ref="V251:AC251" si="120">V252</f>
        <v>881.31</v>
      </c>
      <c r="W251" s="217">
        <f t="shared" si="120"/>
        <v>0</v>
      </c>
      <c r="X251" s="217">
        <f t="shared" si="120"/>
        <v>72.963999999999999</v>
      </c>
      <c r="Y251" s="217">
        <f t="shared" si="120"/>
        <v>0</v>
      </c>
      <c r="Z251" s="217">
        <f t="shared" si="120"/>
        <v>870.43899999999996</v>
      </c>
      <c r="AA251" s="217">
        <f t="shared" si="120"/>
        <v>112.4</v>
      </c>
      <c r="AB251" s="217">
        <f t="shared" si="120"/>
        <v>0</v>
      </c>
      <c r="AC251" s="217">
        <f t="shared" si="120"/>
        <v>1.58725</v>
      </c>
    </row>
    <row r="252" spans="1:29" x14ac:dyDescent="0.25">
      <c r="A252" s="117"/>
      <c r="B252" s="218" t="s">
        <v>392</v>
      </c>
      <c r="C252" s="118">
        <f>D252+E252+F252+H252+I252+J252+K252+G252</f>
        <v>1840.36625</v>
      </c>
      <c r="D252" s="159">
        <v>881.31</v>
      </c>
      <c r="E252" s="118"/>
      <c r="F252" s="118">
        <f>SUM(F253:F256)</f>
        <v>57.506</v>
      </c>
      <c r="G252" s="118"/>
      <c r="H252" s="159">
        <v>812.56299999999999</v>
      </c>
      <c r="I252" s="159">
        <v>87.4</v>
      </c>
      <c r="J252" s="214"/>
      <c r="K252" s="61">
        <f>'[1]4 priedas_ nepanaudotos lėšos'!C90</f>
        <v>1.58725</v>
      </c>
      <c r="L252" s="119">
        <f>M252+N252+O252+Q252+R252+S252+T252+P252</f>
        <v>98.334000000000003</v>
      </c>
      <c r="M252" s="109"/>
      <c r="N252" s="119"/>
      <c r="O252" s="119">
        <f>SUM(O253:O256)</f>
        <v>15.458</v>
      </c>
      <c r="P252" s="109"/>
      <c r="Q252" s="109">
        <f>55.571+2.305</f>
        <v>57.875999999999998</v>
      </c>
      <c r="R252" s="156">
        <v>25</v>
      </c>
      <c r="S252" s="216"/>
      <c r="T252" s="111">
        <f>'[1]4 priedas_ nepanaudotos lėšos'!I90</f>
        <v>0</v>
      </c>
      <c r="U252" s="160">
        <f>V252+W252+X252+Z252+AA252+AB252+AC252+Y252</f>
        <v>1938.7002499999999</v>
      </c>
      <c r="V252" s="160">
        <f t="shared" si="111"/>
        <v>881.31</v>
      </c>
      <c r="W252" s="160">
        <f t="shared" si="111"/>
        <v>0</v>
      </c>
      <c r="X252" s="160">
        <f t="shared" si="111"/>
        <v>72.963999999999999</v>
      </c>
      <c r="Y252" s="160">
        <f t="shared" si="108"/>
        <v>0</v>
      </c>
      <c r="Z252" s="160">
        <f t="shared" si="108"/>
        <v>870.43899999999996</v>
      </c>
      <c r="AA252" s="160">
        <f t="shared" si="108"/>
        <v>112.4</v>
      </c>
      <c r="AB252" s="160">
        <f t="shared" si="108"/>
        <v>0</v>
      </c>
      <c r="AC252" s="160">
        <f t="shared" si="108"/>
        <v>1.58725</v>
      </c>
    </row>
    <row r="253" spans="1:29" ht="26.4" x14ac:dyDescent="0.25">
      <c r="A253" s="117"/>
      <c r="B253" s="221" t="s">
        <v>405</v>
      </c>
      <c r="C253" s="222">
        <f>D253+E253+F253+H253+I253+J253+K253+G253</f>
        <v>25.388999999999999</v>
      </c>
      <c r="D253" s="118"/>
      <c r="E253" s="118"/>
      <c r="F253" s="223">
        <v>25.388999999999999</v>
      </c>
      <c r="G253" s="118"/>
      <c r="H253" s="118"/>
      <c r="I253" s="118"/>
      <c r="J253" s="118"/>
      <c r="K253" s="61"/>
      <c r="L253" s="224">
        <f>M253+N253+O253+Q253+R253+S253+T253+P253</f>
        <v>15.458</v>
      </c>
      <c r="M253" s="119"/>
      <c r="N253" s="119"/>
      <c r="O253" s="226">
        <v>15.458</v>
      </c>
      <c r="P253" s="119"/>
      <c r="Q253" s="119"/>
      <c r="R253" s="119"/>
      <c r="S253" s="119"/>
      <c r="T253" s="111"/>
      <c r="U253" s="227">
        <f>V253+W253+X253+Z253+AA253+AB253+AC253+Y253</f>
        <v>40.847000000000001</v>
      </c>
      <c r="V253" s="227">
        <f t="shared" si="111"/>
        <v>0</v>
      </c>
      <c r="W253" s="227">
        <f t="shared" si="111"/>
        <v>0</v>
      </c>
      <c r="X253" s="227">
        <f t="shared" si="111"/>
        <v>40.847000000000001</v>
      </c>
      <c r="Y253" s="227">
        <f t="shared" si="108"/>
        <v>0</v>
      </c>
      <c r="Z253" s="227">
        <f t="shared" si="108"/>
        <v>0</v>
      </c>
      <c r="AA253" s="227">
        <f t="shared" si="108"/>
        <v>0</v>
      </c>
      <c r="AB253" s="227">
        <f t="shared" si="108"/>
        <v>0</v>
      </c>
      <c r="AC253" s="227">
        <f t="shared" si="108"/>
        <v>0</v>
      </c>
    </row>
    <row r="254" spans="1:29" ht="39.6" x14ac:dyDescent="0.25">
      <c r="A254" s="117"/>
      <c r="B254" s="221" t="s">
        <v>420</v>
      </c>
      <c r="C254" s="222">
        <f>D254+E254+F254+H254+I254+J254+K254+G254</f>
        <v>32.116999999999997</v>
      </c>
      <c r="D254" s="118"/>
      <c r="E254" s="118"/>
      <c r="F254" s="223">
        <v>32.116999999999997</v>
      </c>
      <c r="G254" s="118"/>
      <c r="H254" s="118"/>
      <c r="I254" s="118"/>
      <c r="J254" s="118"/>
      <c r="K254" s="61"/>
      <c r="L254" s="224">
        <f>M254+N254+O254+Q254+R254+S254+T254+P254</f>
        <v>0</v>
      </c>
      <c r="M254" s="119"/>
      <c r="N254" s="119"/>
      <c r="O254" s="226"/>
      <c r="P254" s="119"/>
      <c r="Q254" s="119"/>
      <c r="R254" s="119"/>
      <c r="S254" s="119"/>
      <c r="T254" s="119"/>
      <c r="U254" s="227">
        <f>V254+W254+X254+Z254+AA254+AB254+AC254+Y254</f>
        <v>32.116999999999997</v>
      </c>
      <c r="V254" s="227">
        <f t="shared" si="111"/>
        <v>0</v>
      </c>
      <c r="W254" s="227">
        <f t="shared" si="111"/>
        <v>0</v>
      </c>
      <c r="X254" s="227">
        <f t="shared" si="111"/>
        <v>32.116999999999997</v>
      </c>
      <c r="Y254" s="227">
        <f t="shared" si="108"/>
        <v>0</v>
      </c>
      <c r="Z254" s="227">
        <f t="shared" si="108"/>
        <v>0</v>
      </c>
      <c r="AA254" s="227">
        <f t="shared" si="108"/>
        <v>0</v>
      </c>
      <c r="AB254" s="227">
        <f t="shared" si="108"/>
        <v>0</v>
      </c>
      <c r="AC254" s="227">
        <f t="shared" si="108"/>
        <v>0</v>
      </c>
    </row>
    <row r="255" spans="1:29" s="45" customFormat="1" ht="39.6" hidden="1" x14ac:dyDescent="0.25">
      <c r="A255" s="116"/>
      <c r="B255" s="228" t="s">
        <v>398</v>
      </c>
      <c r="C255" s="231">
        <f t="shared" si="114"/>
        <v>0</v>
      </c>
      <c r="D255" s="62"/>
      <c r="E255" s="254"/>
      <c r="F255" s="229"/>
      <c r="G255" s="254"/>
      <c r="H255" s="254"/>
      <c r="I255" s="254"/>
      <c r="J255" s="254"/>
      <c r="K255" s="254"/>
      <c r="L255" s="232">
        <f t="shared" si="115"/>
        <v>0</v>
      </c>
      <c r="M255" s="256"/>
      <c r="N255" s="256"/>
      <c r="O255" s="256"/>
      <c r="P255" s="256"/>
      <c r="Q255" s="256"/>
      <c r="R255" s="256"/>
      <c r="S255" s="256"/>
      <c r="T255" s="256"/>
      <c r="U255" s="233">
        <f t="shared" si="116"/>
        <v>0</v>
      </c>
      <c r="V255" s="233">
        <f t="shared" si="111"/>
        <v>0</v>
      </c>
      <c r="W255" s="233">
        <f t="shared" si="111"/>
        <v>0</v>
      </c>
      <c r="X255" s="233">
        <f t="shared" si="111"/>
        <v>0</v>
      </c>
      <c r="Y255" s="233">
        <f t="shared" si="108"/>
        <v>0</v>
      </c>
      <c r="Z255" s="233">
        <f t="shared" si="108"/>
        <v>0</v>
      </c>
      <c r="AA255" s="233">
        <f t="shared" si="108"/>
        <v>0</v>
      </c>
      <c r="AB255" s="233">
        <f t="shared" si="108"/>
        <v>0</v>
      </c>
      <c r="AC255" s="233">
        <f t="shared" si="108"/>
        <v>0</v>
      </c>
    </row>
    <row r="256" spans="1:29" s="45" customFormat="1" ht="26.4" hidden="1" x14ac:dyDescent="0.25">
      <c r="A256" s="121"/>
      <c r="B256" s="228" t="s">
        <v>231</v>
      </c>
      <c r="C256" s="231">
        <f t="shared" si="114"/>
        <v>0</v>
      </c>
      <c r="D256" s="61"/>
      <c r="E256" s="61"/>
      <c r="F256" s="62"/>
      <c r="G256" s="61"/>
      <c r="H256" s="61"/>
      <c r="I256" s="61"/>
      <c r="J256" s="61"/>
      <c r="K256" s="61"/>
      <c r="L256" s="232">
        <f t="shared" si="115"/>
        <v>0</v>
      </c>
      <c r="M256" s="61"/>
      <c r="N256" s="61"/>
      <c r="O256" s="111"/>
      <c r="P256" s="61"/>
      <c r="Q256" s="61"/>
      <c r="R256" s="61"/>
      <c r="S256" s="61"/>
      <c r="T256" s="111"/>
      <c r="U256" s="233">
        <f t="shared" si="116"/>
        <v>0</v>
      </c>
      <c r="V256" s="233">
        <f t="shared" si="111"/>
        <v>0</v>
      </c>
      <c r="W256" s="233">
        <f t="shared" si="111"/>
        <v>0</v>
      </c>
      <c r="X256" s="233">
        <f t="shared" si="111"/>
        <v>0</v>
      </c>
      <c r="Y256" s="233">
        <f t="shared" si="108"/>
        <v>0</v>
      </c>
      <c r="Z256" s="233">
        <f t="shared" si="108"/>
        <v>0</v>
      </c>
      <c r="AA256" s="233">
        <f t="shared" si="108"/>
        <v>0</v>
      </c>
      <c r="AB256" s="233">
        <f t="shared" si="108"/>
        <v>0</v>
      </c>
      <c r="AC256" s="233">
        <f t="shared" si="108"/>
        <v>0</v>
      </c>
    </row>
    <row r="257" spans="1:29" ht="15" customHeight="1" x14ac:dyDescent="0.25">
      <c r="A257" s="246" t="s">
        <v>37</v>
      </c>
      <c r="B257" s="259" t="s">
        <v>253</v>
      </c>
      <c r="C257" s="213">
        <f t="shared" ref="C257:C264" si="121">D257+E257+F257+H257+I257+J257+K257+G257</f>
        <v>2095.8103900000001</v>
      </c>
      <c r="D257" s="214">
        <f t="shared" ref="D257:T257" si="122">D258</f>
        <v>1686.9</v>
      </c>
      <c r="E257" s="214">
        <f t="shared" si="122"/>
        <v>0</v>
      </c>
      <c r="F257" s="214">
        <f t="shared" si="122"/>
        <v>159.33099999999999</v>
      </c>
      <c r="G257" s="214">
        <f t="shared" si="122"/>
        <v>0</v>
      </c>
      <c r="H257" s="214">
        <f t="shared" si="122"/>
        <v>62.887</v>
      </c>
      <c r="I257" s="214">
        <f t="shared" si="122"/>
        <v>82.2</v>
      </c>
      <c r="J257" s="214">
        <f t="shared" si="122"/>
        <v>0</v>
      </c>
      <c r="K257" s="158">
        <f t="shared" si="122"/>
        <v>104.49239</v>
      </c>
      <c r="L257" s="110">
        <f t="shared" ref="L257:L264" si="123">M257+N257+O257+Q257+R257+S257+T257+P257</f>
        <v>4.4954999999999998</v>
      </c>
      <c r="M257" s="216">
        <f t="shared" si="122"/>
        <v>0.20749999999999999</v>
      </c>
      <c r="N257" s="216">
        <f t="shared" si="122"/>
        <v>0</v>
      </c>
      <c r="O257" s="216">
        <f t="shared" si="122"/>
        <v>0</v>
      </c>
      <c r="P257" s="216">
        <f t="shared" si="122"/>
        <v>0</v>
      </c>
      <c r="Q257" s="216">
        <f t="shared" si="122"/>
        <v>4.2880000000000003</v>
      </c>
      <c r="R257" s="216">
        <f t="shared" si="122"/>
        <v>0</v>
      </c>
      <c r="S257" s="216">
        <f t="shared" si="122"/>
        <v>0</v>
      </c>
      <c r="T257" s="130">
        <f t="shared" si="122"/>
        <v>0</v>
      </c>
      <c r="U257" s="217">
        <f t="shared" ref="U257:U264" si="124">V257+W257+X257+Z257+AA257+AB257+AC257+Y257</f>
        <v>2100.3058900000001</v>
      </c>
      <c r="V257" s="217">
        <f t="shared" ref="V257:AC257" si="125">V258</f>
        <v>1687.1075000000001</v>
      </c>
      <c r="W257" s="217">
        <f t="shared" si="125"/>
        <v>0</v>
      </c>
      <c r="X257" s="217">
        <f t="shared" si="125"/>
        <v>159.33099999999999</v>
      </c>
      <c r="Y257" s="217">
        <f t="shared" si="125"/>
        <v>0</v>
      </c>
      <c r="Z257" s="217">
        <f t="shared" si="125"/>
        <v>67.174999999999997</v>
      </c>
      <c r="AA257" s="217">
        <f t="shared" si="125"/>
        <v>82.2</v>
      </c>
      <c r="AB257" s="217">
        <f t="shared" si="125"/>
        <v>0</v>
      </c>
      <c r="AC257" s="217">
        <f t="shared" si="125"/>
        <v>104.49239</v>
      </c>
    </row>
    <row r="258" spans="1:29" x14ac:dyDescent="0.25">
      <c r="A258" s="117"/>
      <c r="B258" s="218" t="s">
        <v>392</v>
      </c>
      <c r="C258" s="118">
        <f t="shared" si="121"/>
        <v>2095.8103900000001</v>
      </c>
      <c r="D258" s="159">
        <v>1686.9</v>
      </c>
      <c r="E258" s="118"/>
      <c r="F258" s="118">
        <f>F259</f>
        <v>159.33099999999999</v>
      </c>
      <c r="G258" s="118"/>
      <c r="H258" s="159">
        <v>62.887</v>
      </c>
      <c r="I258" s="159">
        <v>82.2</v>
      </c>
      <c r="J258" s="214"/>
      <c r="K258" s="61">
        <f>'[1]4 priedas_ nepanaudotos lėšos'!C92</f>
        <v>104.49239</v>
      </c>
      <c r="L258" s="119">
        <f t="shared" si="123"/>
        <v>4.4954999999999998</v>
      </c>
      <c r="M258" s="109">
        <v>0.20749999999999999</v>
      </c>
      <c r="N258" s="119"/>
      <c r="O258" s="119"/>
      <c r="P258" s="109"/>
      <c r="Q258" s="109">
        <v>4.2880000000000003</v>
      </c>
      <c r="R258" s="109"/>
      <c r="S258" s="216"/>
      <c r="T258" s="111">
        <f>'[1]4 priedas_ nepanaudotos lėšos'!I92</f>
        <v>0</v>
      </c>
      <c r="U258" s="160">
        <f t="shared" si="124"/>
        <v>2100.3058900000001</v>
      </c>
      <c r="V258" s="160">
        <f t="shared" si="111"/>
        <v>1687.1075000000001</v>
      </c>
      <c r="W258" s="160">
        <f t="shared" si="111"/>
        <v>0</v>
      </c>
      <c r="X258" s="160">
        <f t="shared" si="111"/>
        <v>159.33099999999999</v>
      </c>
      <c r="Y258" s="160">
        <f t="shared" si="108"/>
        <v>0</v>
      </c>
      <c r="Z258" s="160">
        <f t="shared" si="108"/>
        <v>67.174999999999997</v>
      </c>
      <c r="AA258" s="160">
        <f t="shared" si="108"/>
        <v>82.2</v>
      </c>
      <c r="AB258" s="160">
        <f t="shared" si="108"/>
        <v>0</v>
      </c>
      <c r="AC258" s="160">
        <f t="shared" si="108"/>
        <v>104.49239</v>
      </c>
    </row>
    <row r="259" spans="1:29" ht="39.6" x14ac:dyDescent="0.25">
      <c r="A259" s="117"/>
      <c r="B259" s="221" t="s">
        <v>420</v>
      </c>
      <c r="C259" s="222">
        <f t="shared" si="121"/>
        <v>159.33099999999999</v>
      </c>
      <c r="D259" s="118"/>
      <c r="E259" s="118"/>
      <c r="F259" s="159">
        <v>159.33099999999999</v>
      </c>
      <c r="G259" s="118"/>
      <c r="H259" s="118"/>
      <c r="I259" s="118"/>
      <c r="J259" s="118"/>
      <c r="K259" s="61"/>
      <c r="L259" s="224">
        <f t="shared" si="123"/>
        <v>0</v>
      </c>
      <c r="M259" s="119"/>
      <c r="N259" s="119"/>
      <c r="O259" s="119"/>
      <c r="P259" s="119"/>
      <c r="Q259" s="119"/>
      <c r="R259" s="119"/>
      <c r="S259" s="119"/>
      <c r="T259" s="111"/>
      <c r="U259" s="227">
        <f t="shared" si="124"/>
        <v>159.33099999999999</v>
      </c>
      <c r="V259" s="227">
        <f t="shared" si="111"/>
        <v>0</v>
      </c>
      <c r="W259" s="227">
        <f t="shared" si="111"/>
        <v>0</v>
      </c>
      <c r="X259" s="227">
        <f t="shared" si="111"/>
        <v>159.33099999999999</v>
      </c>
      <c r="Y259" s="227">
        <f t="shared" si="108"/>
        <v>0</v>
      </c>
      <c r="Z259" s="227">
        <f t="shared" si="108"/>
        <v>0</v>
      </c>
      <c r="AA259" s="227">
        <f t="shared" si="108"/>
        <v>0</v>
      </c>
      <c r="AB259" s="227">
        <f t="shared" si="108"/>
        <v>0</v>
      </c>
      <c r="AC259" s="227">
        <f t="shared" si="108"/>
        <v>0</v>
      </c>
    </row>
    <row r="260" spans="1:29" s="192" customFormat="1" ht="15" customHeight="1" x14ac:dyDescent="0.25">
      <c r="A260" s="246" t="s">
        <v>38</v>
      </c>
      <c r="B260" s="259" t="s">
        <v>254</v>
      </c>
      <c r="C260" s="213">
        <f t="shared" si="121"/>
        <v>1120.5162</v>
      </c>
      <c r="D260" s="214">
        <f t="shared" ref="D260:K260" si="126">D261</f>
        <v>959.726</v>
      </c>
      <c r="E260" s="214">
        <f t="shared" si="126"/>
        <v>0</v>
      </c>
      <c r="F260" s="214">
        <f t="shared" si="126"/>
        <v>13.641999999999999</v>
      </c>
      <c r="G260" s="214">
        <f t="shared" si="126"/>
        <v>0</v>
      </c>
      <c r="H260" s="214">
        <f t="shared" si="126"/>
        <v>49.344000000000001</v>
      </c>
      <c r="I260" s="214">
        <f t="shared" si="126"/>
        <v>93.6</v>
      </c>
      <c r="J260" s="214">
        <f t="shared" si="126"/>
        <v>0</v>
      </c>
      <c r="K260" s="158">
        <f t="shared" si="126"/>
        <v>4.2042000000000002</v>
      </c>
      <c r="L260" s="110">
        <f t="shared" si="123"/>
        <v>18.698</v>
      </c>
      <c r="M260" s="216">
        <f t="shared" ref="M260:AC260" si="127">M261</f>
        <v>17.96</v>
      </c>
      <c r="N260" s="216">
        <f t="shared" si="127"/>
        <v>0</v>
      </c>
      <c r="O260" s="216">
        <f t="shared" si="127"/>
        <v>0</v>
      </c>
      <c r="P260" s="216">
        <f t="shared" si="127"/>
        <v>0</v>
      </c>
      <c r="Q260" s="216">
        <f t="shared" si="127"/>
        <v>-1.762</v>
      </c>
      <c r="R260" s="216">
        <f t="shared" si="127"/>
        <v>2.5</v>
      </c>
      <c r="S260" s="216">
        <f t="shared" si="127"/>
        <v>0</v>
      </c>
      <c r="T260" s="130">
        <f t="shared" si="127"/>
        <v>0</v>
      </c>
      <c r="U260" s="217">
        <f t="shared" si="124"/>
        <v>1139.2141999999999</v>
      </c>
      <c r="V260" s="217">
        <f t="shared" si="127"/>
        <v>977.68600000000004</v>
      </c>
      <c r="W260" s="217">
        <f t="shared" si="127"/>
        <v>0</v>
      </c>
      <c r="X260" s="217">
        <f t="shared" si="127"/>
        <v>13.641999999999999</v>
      </c>
      <c r="Y260" s="217">
        <f t="shared" si="127"/>
        <v>0</v>
      </c>
      <c r="Z260" s="217">
        <f t="shared" si="127"/>
        <v>47.582000000000001</v>
      </c>
      <c r="AA260" s="217">
        <f t="shared" si="127"/>
        <v>96.1</v>
      </c>
      <c r="AB260" s="217">
        <f t="shared" si="127"/>
        <v>0</v>
      </c>
      <c r="AC260" s="217">
        <f t="shared" si="127"/>
        <v>4.2042000000000002</v>
      </c>
    </row>
    <row r="261" spans="1:29" x14ac:dyDescent="0.25">
      <c r="A261" s="117"/>
      <c r="B261" s="218" t="s">
        <v>392</v>
      </c>
      <c r="C261" s="219">
        <f t="shared" si="121"/>
        <v>1120.5162</v>
      </c>
      <c r="D261" s="159">
        <v>959.726</v>
      </c>
      <c r="E261" s="118"/>
      <c r="F261" s="118">
        <f>F262</f>
        <v>13.641999999999999</v>
      </c>
      <c r="G261" s="118"/>
      <c r="H261" s="159">
        <v>49.344000000000001</v>
      </c>
      <c r="I261" s="159">
        <v>93.6</v>
      </c>
      <c r="J261" s="118"/>
      <c r="K261" s="61">
        <f>'[1]4 priedas_ nepanaudotos lėšos'!C94</f>
        <v>4.2042000000000002</v>
      </c>
      <c r="L261" s="215">
        <f t="shared" si="123"/>
        <v>18.698</v>
      </c>
      <c r="M261" s="109">
        <v>17.96</v>
      </c>
      <c r="N261" s="119"/>
      <c r="O261" s="119"/>
      <c r="P261" s="109"/>
      <c r="Q261" s="109">
        <v>-1.762</v>
      </c>
      <c r="R261" s="109">
        <v>2.5</v>
      </c>
      <c r="S261" s="119"/>
      <c r="T261" s="111">
        <f>'[1]4 priedas_ nepanaudotos lėšos'!I94</f>
        <v>0</v>
      </c>
      <c r="U261" s="220">
        <f t="shared" si="124"/>
        <v>1139.2141999999999</v>
      </c>
      <c r="V261" s="220">
        <f t="shared" ref="V261:AC262" si="128">D261+M261</f>
        <v>977.68600000000004</v>
      </c>
      <c r="W261" s="220">
        <f t="shared" si="128"/>
        <v>0</v>
      </c>
      <c r="X261" s="220">
        <f t="shared" si="128"/>
        <v>13.641999999999999</v>
      </c>
      <c r="Y261" s="220">
        <f t="shared" si="128"/>
        <v>0</v>
      </c>
      <c r="Z261" s="220">
        <f t="shared" si="128"/>
        <v>47.582000000000001</v>
      </c>
      <c r="AA261" s="220">
        <f t="shared" si="128"/>
        <v>96.1</v>
      </c>
      <c r="AB261" s="220">
        <f t="shared" si="128"/>
        <v>0</v>
      </c>
      <c r="AC261" s="220">
        <f t="shared" si="128"/>
        <v>4.2042000000000002</v>
      </c>
    </row>
    <row r="262" spans="1:29" ht="39.6" x14ac:dyDescent="0.25">
      <c r="A262" s="117"/>
      <c r="B262" s="221" t="s">
        <v>420</v>
      </c>
      <c r="C262" s="222">
        <f t="shared" si="121"/>
        <v>13.641999999999999</v>
      </c>
      <c r="D262" s="118"/>
      <c r="E262" s="118"/>
      <c r="F262" s="159">
        <v>13.641999999999999</v>
      </c>
      <c r="G262" s="118"/>
      <c r="H262" s="118"/>
      <c r="I262" s="118"/>
      <c r="J262" s="118"/>
      <c r="K262" s="61"/>
      <c r="L262" s="224">
        <f t="shared" si="123"/>
        <v>0</v>
      </c>
      <c r="M262" s="119"/>
      <c r="N262" s="119"/>
      <c r="O262" s="119"/>
      <c r="P262" s="119"/>
      <c r="Q262" s="119"/>
      <c r="R262" s="119"/>
      <c r="S262" s="119"/>
      <c r="T262" s="111"/>
      <c r="U262" s="227">
        <f t="shared" si="124"/>
        <v>13.641999999999999</v>
      </c>
      <c r="V262" s="227">
        <f t="shared" si="128"/>
        <v>0</v>
      </c>
      <c r="W262" s="227">
        <f t="shared" si="128"/>
        <v>0</v>
      </c>
      <c r="X262" s="227">
        <f t="shared" si="128"/>
        <v>13.641999999999999</v>
      </c>
      <c r="Y262" s="227">
        <f t="shared" si="128"/>
        <v>0</v>
      </c>
      <c r="Z262" s="227">
        <f t="shared" si="128"/>
        <v>0</v>
      </c>
      <c r="AA262" s="227">
        <f t="shared" si="128"/>
        <v>0</v>
      </c>
      <c r="AB262" s="227">
        <f t="shared" si="128"/>
        <v>0</v>
      </c>
      <c r="AC262" s="227">
        <f t="shared" si="128"/>
        <v>0</v>
      </c>
    </row>
    <row r="263" spans="1:29" ht="15" customHeight="1" x14ac:dyDescent="0.25">
      <c r="A263" s="246" t="s">
        <v>39</v>
      </c>
      <c r="B263" s="259" t="s">
        <v>255</v>
      </c>
      <c r="C263" s="213">
        <f t="shared" si="121"/>
        <v>795.0102599999999</v>
      </c>
      <c r="D263" s="214">
        <f t="shared" ref="D263:T263" si="129">D264</f>
        <v>367.8</v>
      </c>
      <c r="E263" s="214">
        <f t="shared" si="129"/>
        <v>0</v>
      </c>
      <c r="F263" s="214">
        <f t="shared" si="129"/>
        <v>119.28700000000001</v>
      </c>
      <c r="G263" s="214">
        <f t="shared" si="129"/>
        <v>0</v>
      </c>
      <c r="H263" s="214">
        <f t="shared" si="129"/>
        <v>224.227</v>
      </c>
      <c r="I263" s="214">
        <f t="shared" si="129"/>
        <v>70.400000000000006</v>
      </c>
      <c r="J263" s="214">
        <f t="shared" si="129"/>
        <v>0</v>
      </c>
      <c r="K263" s="158">
        <f t="shared" si="129"/>
        <v>13.29626</v>
      </c>
      <c r="L263" s="110">
        <f t="shared" si="123"/>
        <v>22.141999999999999</v>
      </c>
      <c r="M263" s="216">
        <f t="shared" si="129"/>
        <v>0</v>
      </c>
      <c r="N263" s="216">
        <f t="shared" si="129"/>
        <v>0</v>
      </c>
      <c r="O263" s="216">
        <f t="shared" si="129"/>
        <v>0</v>
      </c>
      <c r="P263" s="216">
        <f t="shared" si="129"/>
        <v>0</v>
      </c>
      <c r="Q263" s="216">
        <f t="shared" si="129"/>
        <v>22.141999999999999</v>
      </c>
      <c r="R263" s="216">
        <f t="shared" si="129"/>
        <v>0</v>
      </c>
      <c r="S263" s="216">
        <f t="shared" si="129"/>
        <v>0</v>
      </c>
      <c r="T263" s="130">
        <f t="shared" si="129"/>
        <v>0</v>
      </c>
      <c r="U263" s="217">
        <f t="shared" si="124"/>
        <v>817.15225999999996</v>
      </c>
      <c r="V263" s="217">
        <f t="shared" ref="V263:AC263" si="130">V264</f>
        <v>367.8</v>
      </c>
      <c r="W263" s="217">
        <f t="shared" si="130"/>
        <v>0</v>
      </c>
      <c r="X263" s="217">
        <f t="shared" si="130"/>
        <v>119.28700000000001</v>
      </c>
      <c r="Y263" s="217">
        <f t="shared" si="130"/>
        <v>0</v>
      </c>
      <c r="Z263" s="217">
        <f t="shared" si="130"/>
        <v>246.369</v>
      </c>
      <c r="AA263" s="217">
        <f t="shared" si="130"/>
        <v>70.400000000000006</v>
      </c>
      <c r="AB263" s="217">
        <f t="shared" si="130"/>
        <v>0</v>
      </c>
      <c r="AC263" s="217">
        <f t="shared" si="130"/>
        <v>13.29626</v>
      </c>
    </row>
    <row r="264" spans="1:29" x14ac:dyDescent="0.25">
      <c r="A264" s="117"/>
      <c r="B264" s="218" t="s">
        <v>392</v>
      </c>
      <c r="C264" s="219">
        <f t="shared" si="121"/>
        <v>795.0102599999999</v>
      </c>
      <c r="D264" s="159">
        <v>367.8</v>
      </c>
      <c r="E264" s="118"/>
      <c r="F264" s="118">
        <f>SUM(F265:F266)</f>
        <v>119.28700000000001</v>
      </c>
      <c r="G264" s="118"/>
      <c r="H264" s="159">
        <v>224.227</v>
      </c>
      <c r="I264" s="159">
        <v>70.400000000000006</v>
      </c>
      <c r="J264" s="214"/>
      <c r="K264" s="61">
        <f>'[1]4 priedas_ nepanaudotos lėšos'!C96</f>
        <v>13.29626</v>
      </c>
      <c r="L264" s="215">
        <f t="shared" si="123"/>
        <v>22.141999999999999</v>
      </c>
      <c r="M264" s="109"/>
      <c r="N264" s="119"/>
      <c r="O264" s="119">
        <f>O266</f>
        <v>0</v>
      </c>
      <c r="P264" s="109"/>
      <c r="Q264" s="109">
        <f>6.71+15.432</f>
        <v>22.141999999999999</v>
      </c>
      <c r="R264" s="109"/>
      <c r="S264" s="216"/>
      <c r="T264" s="111">
        <f>'[1]4 priedas_ nepanaudotos lėšos'!I96</f>
        <v>0</v>
      </c>
      <c r="U264" s="220">
        <f t="shared" si="124"/>
        <v>817.15225999999996</v>
      </c>
      <c r="V264" s="220">
        <f t="shared" si="111"/>
        <v>367.8</v>
      </c>
      <c r="W264" s="220">
        <f t="shared" si="111"/>
        <v>0</v>
      </c>
      <c r="X264" s="220">
        <f>F264+O264</f>
        <v>119.28700000000001</v>
      </c>
      <c r="Y264" s="220">
        <f t="shared" si="108"/>
        <v>0</v>
      </c>
      <c r="Z264" s="220">
        <f t="shared" si="108"/>
        <v>246.369</v>
      </c>
      <c r="AA264" s="220">
        <f t="shared" si="108"/>
        <v>70.400000000000006</v>
      </c>
      <c r="AB264" s="220">
        <f t="shared" si="108"/>
        <v>0</v>
      </c>
      <c r="AC264" s="220">
        <f t="shared" si="108"/>
        <v>13.29626</v>
      </c>
    </row>
    <row r="265" spans="1:29" ht="26.4" hidden="1" x14ac:dyDescent="0.25">
      <c r="A265" s="117"/>
      <c r="B265" s="221" t="s">
        <v>305</v>
      </c>
      <c r="C265" s="219">
        <f t="shared" si="114"/>
        <v>0</v>
      </c>
      <c r="D265" s="118"/>
      <c r="E265" s="118"/>
      <c r="F265" s="159"/>
      <c r="G265" s="118"/>
      <c r="H265" s="118"/>
      <c r="I265" s="118"/>
      <c r="J265" s="214"/>
      <c r="K265" s="61"/>
      <c r="L265" s="215">
        <f t="shared" si="115"/>
        <v>0</v>
      </c>
      <c r="M265" s="214"/>
      <c r="N265" s="119"/>
      <c r="O265" s="119"/>
      <c r="P265" s="214"/>
      <c r="Q265" s="214"/>
      <c r="R265" s="214"/>
      <c r="S265" s="214"/>
      <c r="T265" s="111"/>
      <c r="U265" s="220">
        <f t="shared" si="116"/>
        <v>0</v>
      </c>
      <c r="V265" s="220">
        <f t="shared" si="111"/>
        <v>0</v>
      </c>
      <c r="W265" s="220">
        <f t="shared" si="111"/>
        <v>0</v>
      </c>
      <c r="X265" s="220">
        <f t="shared" si="111"/>
        <v>0</v>
      </c>
      <c r="Y265" s="220">
        <f t="shared" si="108"/>
        <v>0</v>
      </c>
      <c r="Z265" s="220">
        <f t="shared" si="108"/>
        <v>0</v>
      </c>
      <c r="AA265" s="220">
        <f t="shared" si="108"/>
        <v>0</v>
      </c>
      <c r="AB265" s="220">
        <f t="shared" si="108"/>
        <v>0</v>
      </c>
      <c r="AC265" s="220">
        <f t="shared" si="108"/>
        <v>0</v>
      </c>
    </row>
    <row r="266" spans="1:29" x14ac:dyDescent="0.25">
      <c r="A266" s="117"/>
      <c r="B266" s="238" t="s">
        <v>376</v>
      </c>
      <c r="C266" s="222">
        <f>D266+E266+F266+H266+I266+J266+K266+G266</f>
        <v>119.28700000000001</v>
      </c>
      <c r="D266" s="118"/>
      <c r="E266" s="118"/>
      <c r="F266" s="223">
        <v>119.28700000000001</v>
      </c>
      <c r="G266" s="118"/>
      <c r="H266" s="118"/>
      <c r="I266" s="118"/>
      <c r="J266" s="118"/>
      <c r="K266" s="61"/>
      <c r="L266" s="224">
        <f>M266+N266+O266+Q266+R266+S266+T266+P266</f>
        <v>0</v>
      </c>
      <c r="M266" s="119"/>
      <c r="N266" s="119"/>
      <c r="O266" s="109"/>
      <c r="P266" s="119"/>
      <c r="Q266" s="119"/>
      <c r="R266" s="119"/>
      <c r="S266" s="119"/>
      <c r="T266" s="111"/>
      <c r="U266" s="227">
        <f>V266+W266+X266+Z266+AA266+AB266+AC266+Y266</f>
        <v>119.28700000000001</v>
      </c>
      <c r="V266" s="227">
        <f t="shared" si="111"/>
        <v>0</v>
      </c>
      <c r="W266" s="227">
        <f t="shared" si="111"/>
        <v>0</v>
      </c>
      <c r="X266" s="227">
        <f t="shared" si="111"/>
        <v>119.28700000000001</v>
      </c>
      <c r="Y266" s="227">
        <f t="shared" si="108"/>
        <v>0</v>
      </c>
      <c r="Z266" s="227">
        <f t="shared" si="108"/>
        <v>0</v>
      </c>
      <c r="AA266" s="227">
        <f t="shared" si="108"/>
        <v>0</v>
      </c>
      <c r="AB266" s="227">
        <f t="shared" si="108"/>
        <v>0</v>
      </c>
      <c r="AC266" s="227">
        <f t="shared" si="108"/>
        <v>0</v>
      </c>
    </row>
    <row r="267" spans="1:29" ht="15.75" customHeight="1" x14ac:dyDescent="0.25">
      <c r="A267" s="246" t="s">
        <v>40</v>
      </c>
      <c r="B267" s="258" t="s">
        <v>256</v>
      </c>
      <c r="C267" s="213">
        <f>D267+E267+F267+H267+I267+J267+K267+G267</f>
        <v>896.43892999999991</v>
      </c>
      <c r="D267" s="214">
        <f t="shared" ref="D267:T267" si="131">D268</f>
        <v>710.70600000000002</v>
      </c>
      <c r="E267" s="214">
        <f t="shared" si="131"/>
        <v>0</v>
      </c>
      <c r="F267" s="214">
        <f t="shared" si="131"/>
        <v>0</v>
      </c>
      <c r="G267" s="214">
        <f t="shared" si="131"/>
        <v>0</v>
      </c>
      <c r="H267" s="214">
        <f t="shared" si="131"/>
        <v>0</v>
      </c>
      <c r="I267" s="214">
        <f t="shared" si="131"/>
        <v>164.2</v>
      </c>
      <c r="J267" s="214">
        <f t="shared" si="131"/>
        <v>0</v>
      </c>
      <c r="K267" s="158">
        <f t="shared" si="131"/>
        <v>21.53293</v>
      </c>
      <c r="L267" s="110">
        <f>M267+N267+O267+Q267+R267+S267+T267+P267</f>
        <v>2</v>
      </c>
      <c r="M267" s="216">
        <f t="shared" si="131"/>
        <v>0</v>
      </c>
      <c r="N267" s="216">
        <f t="shared" si="131"/>
        <v>0</v>
      </c>
      <c r="O267" s="216">
        <f t="shared" si="131"/>
        <v>0</v>
      </c>
      <c r="P267" s="216">
        <f t="shared" si="131"/>
        <v>0</v>
      </c>
      <c r="Q267" s="216">
        <f t="shared" si="131"/>
        <v>0</v>
      </c>
      <c r="R267" s="216">
        <f t="shared" si="131"/>
        <v>2</v>
      </c>
      <c r="S267" s="216">
        <f t="shared" si="131"/>
        <v>0</v>
      </c>
      <c r="T267" s="130">
        <f t="shared" si="131"/>
        <v>0</v>
      </c>
      <c r="U267" s="217">
        <f>V267+W267+X267+Z267+AA267+AB267+AC267+Y267</f>
        <v>898.43892999999991</v>
      </c>
      <c r="V267" s="217">
        <f t="shared" ref="V267:AC267" si="132">V268</f>
        <v>710.70600000000002</v>
      </c>
      <c r="W267" s="217">
        <f t="shared" si="132"/>
        <v>0</v>
      </c>
      <c r="X267" s="217">
        <f t="shared" si="132"/>
        <v>0</v>
      </c>
      <c r="Y267" s="217">
        <f t="shared" si="132"/>
        <v>0</v>
      </c>
      <c r="Z267" s="217">
        <f t="shared" si="132"/>
        <v>0</v>
      </c>
      <c r="AA267" s="217">
        <f t="shared" si="132"/>
        <v>166.2</v>
      </c>
      <c r="AB267" s="217">
        <f t="shared" si="132"/>
        <v>0</v>
      </c>
      <c r="AC267" s="217">
        <f t="shared" si="132"/>
        <v>21.53293</v>
      </c>
    </row>
    <row r="268" spans="1:29" ht="15.75" customHeight="1" x14ac:dyDescent="0.25">
      <c r="A268" s="117"/>
      <c r="B268" s="218" t="s">
        <v>389</v>
      </c>
      <c r="C268" s="219">
        <f>D268+E268+F268+H268+I268+J268+K268+G268</f>
        <v>896.43892999999991</v>
      </c>
      <c r="D268" s="159">
        <v>710.70600000000002</v>
      </c>
      <c r="E268" s="118"/>
      <c r="F268" s="118"/>
      <c r="G268" s="118"/>
      <c r="H268" s="118"/>
      <c r="I268" s="159">
        <v>164.2</v>
      </c>
      <c r="J268" s="118"/>
      <c r="K268" s="61">
        <f>'[1]4 priedas_ nepanaudotos lėšos'!C98</f>
        <v>21.53293</v>
      </c>
      <c r="L268" s="215">
        <f>M268+N268+O268+Q268+R268+S268+T268+P268</f>
        <v>2</v>
      </c>
      <c r="M268" s="109"/>
      <c r="N268" s="119"/>
      <c r="O268" s="119"/>
      <c r="P268" s="119"/>
      <c r="Q268" s="119"/>
      <c r="R268" s="109">
        <v>2</v>
      </c>
      <c r="S268" s="119"/>
      <c r="T268" s="111">
        <f>'[1]4 priedas_ nepanaudotos lėšos'!I98</f>
        <v>0</v>
      </c>
      <c r="U268" s="220">
        <f>V268+W268+X268+Z268+AA268+AB268+AC268+Y268</f>
        <v>898.43892999999991</v>
      </c>
      <c r="V268" s="220">
        <f t="shared" si="111"/>
        <v>710.70600000000002</v>
      </c>
      <c r="W268" s="220">
        <f t="shared" si="111"/>
        <v>0</v>
      </c>
      <c r="X268" s="220">
        <f t="shared" si="111"/>
        <v>0</v>
      </c>
      <c r="Y268" s="220">
        <f t="shared" si="108"/>
        <v>0</v>
      </c>
      <c r="Z268" s="220">
        <f t="shared" si="108"/>
        <v>0</v>
      </c>
      <c r="AA268" s="220">
        <f t="shared" si="108"/>
        <v>166.2</v>
      </c>
      <c r="AB268" s="220">
        <f t="shared" si="108"/>
        <v>0</v>
      </c>
      <c r="AC268" s="220">
        <f t="shared" si="108"/>
        <v>21.53293</v>
      </c>
    </row>
    <row r="269" spans="1:29" ht="15.75" customHeight="1" x14ac:dyDescent="0.25">
      <c r="A269" s="246" t="s">
        <v>41</v>
      </c>
      <c r="B269" s="259" t="s">
        <v>257</v>
      </c>
      <c r="C269" s="213">
        <f>D269+E269+F269+H269+I269+J269+K269+G269</f>
        <v>214.94534999999999</v>
      </c>
      <c r="D269" s="214">
        <f t="shared" ref="D269:T269" si="133">D270</f>
        <v>209.73599999999999</v>
      </c>
      <c r="E269" s="214">
        <f t="shared" si="133"/>
        <v>0</v>
      </c>
      <c r="F269" s="214">
        <f t="shared" si="133"/>
        <v>0</v>
      </c>
      <c r="G269" s="214">
        <f t="shared" si="133"/>
        <v>0</v>
      </c>
      <c r="H269" s="214">
        <f t="shared" si="133"/>
        <v>0</v>
      </c>
      <c r="I269" s="214">
        <f t="shared" si="133"/>
        <v>4.0999999999999996</v>
      </c>
      <c r="J269" s="214">
        <f t="shared" si="133"/>
        <v>0</v>
      </c>
      <c r="K269" s="158">
        <f t="shared" si="133"/>
        <v>1.1093500000000001</v>
      </c>
      <c r="L269" s="110">
        <f>M269+N269+O269+Q269+R269+S269+T269+P269</f>
        <v>0.2</v>
      </c>
      <c r="M269" s="216">
        <f t="shared" si="133"/>
        <v>0</v>
      </c>
      <c r="N269" s="216">
        <f t="shared" si="133"/>
        <v>0</v>
      </c>
      <c r="O269" s="216">
        <f t="shared" si="133"/>
        <v>0</v>
      </c>
      <c r="P269" s="216">
        <f t="shared" si="133"/>
        <v>0</v>
      </c>
      <c r="Q269" s="216">
        <f t="shared" si="133"/>
        <v>0</v>
      </c>
      <c r="R269" s="216">
        <f t="shared" si="133"/>
        <v>0.2</v>
      </c>
      <c r="S269" s="216">
        <f t="shared" si="133"/>
        <v>0</v>
      </c>
      <c r="T269" s="130">
        <f t="shared" si="133"/>
        <v>0</v>
      </c>
      <c r="U269" s="217">
        <f>V269+W269+X269+Z269+AA269+AB269+AC269+Y269</f>
        <v>215.14535000000001</v>
      </c>
      <c r="V269" s="217">
        <f t="shared" ref="V269:AC269" si="134">V270</f>
        <v>209.73599999999999</v>
      </c>
      <c r="W269" s="217">
        <f t="shared" si="134"/>
        <v>0</v>
      </c>
      <c r="X269" s="217">
        <f t="shared" si="134"/>
        <v>0</v>
      </c>
      <c r="Y269" s="217">
        <f t="shared" si="134"/>
        <v>0</v>
      </c>
      <c r="Z269" s="217">
        <f t="shared" si="134"/>
        <v>0</v>
      </c>
      <c r="AA269" s="217">
        <f t="shared" si="134"/>
        <v>4.3</v>
      </c>
      <c r="AB269" s="217">
        <f t="shared" si="134"/>
        <v>0</v>
      </c>
      <c r="AC269" s="217">
        <f t="shared" si="134"/>
        <v>1.1093500000000001</v>
      </c>
    </row>
    <row r="270" spans="1:29" ht="15.75" customHeight="1" x14ac:dyDescent="0.25">
      <c r="A270" s="117"/>
      <c r="B270" s="218" t="s">
        <v>389</v>
      </c>
      <c r="C270" s="219">
        <f>D270+E270+F270+H270+I270+J270+K270+G270</f>
        <v>214.94534999999999</v>
      </c>
      <c r="D270" s="159">
        <v>209.73599999999999</v>
      </c>
      <c r="E270" s="118"/>
      <c r="F270" s="118"/>
      <c r="G270" s="118"/>
      <c r="H270" s="118"/>
      <c r="I270" s="159">
        <v>4.0999999999999996</v>
      </c>
      <c r="J270" s="118"/>
      <c r="K270" s="61">
        <f>'[1]4 priedas_ nepanaudotos lėšos'!C100</f>
        <v>1.1093500000000001</v>
      </c>
      <c r="L270" s="215">
        <f>M270+N270+O270+Q270+R270+S270+T270+P270</f>
        <v>0.2</v>
      </c>
      <c r="M270" s="109"/>
      <c r="N270" s="119"/>
      <c r="O270" s="119"/>
      <c r="P270" s="119"/>
      <c r="Q270" s="119"/>
      <c r="R270" s="109">
        <v>0.2</v>
      </c>
      <c r="S270" s="119"/>
      <c r="T270" s="111">
        <f>'[1]4 priedas_ nepanaudotos lėšos'!I100</f>
        <v>0</v>
      </c>
      <c r="U270" s="220">
        <f>V270+W270+X270+Z270+AA270+AB270+AC270+Y270</f>
        <v>215.14535000000001</v>
      </c>
      <c r="V270" s="220">
        <f t="shared" si="111"/>
        <v>209.73599999999999</v>
      </c>
      <c r="W270" s="220">
        <f t="shared" si="111"/>
        <v>0</v>
      </c>
      <c r="X270" s="220">
        <f t="shared" si="111"/>
        <v>0</v>
      </c>
      <c r="Y270" s="220">
        <f t="shared" si="108"/>
        <v>0</v>
      </c>
      <c r="Z270" s="220">
        <f t="shared" si="108"/>
        <v>0</v>
      </c>
      <c r="AA270" s="220">
        <f t="shared" si="108"/>
        <v>4.3</v>
      </c>
      <c r="AB270" s="220">
        <f t="shared" si="108"/>
        <v>0</v>
      </c>
      <c r="AC270" s="220">
        <f t="shared" si="108"/>
        <v>1.1093500000000001</v>
      </c>
    </row>
    <row r="271" spans="1:29" ht="15.75" customHeight="1" x14ac:dyDescent="0.25">
      <c r="A271" s="246" t="s">
        <v>42</v>
      </c>
      <c r="B271" s="259" t="s">
        <v>258</v>
      </c>
      <c r="C271" s="213">
        <f t="shared" ref="C271:C298" si="135">D271+E271+F271+H271+I271+J271+K271+G271</f>
        <v>250.036</v>
      </c>
      <c r="D271" s="214">
        <f t="shared" ref="D271:T271" si="136">D272</f>
        <v>239.536</v>
      </c>
      <c r="E271" s="214">
        <f t="shared" si="136"/>
        <v>0</v>
      </c>
      <c r="F271" s="214">
        <f t="shared" si="136"/>
        <v>0</v>
      </c>
      <c r="G271" s="214">
        <f t="shared" si="136"/>
        <v>0</v>
      </c>
      <c r="H271" s="214">
        <f t="shared" si="136"/>
        <v>0</v>
      </c>
      <c r="I271" s="214">
        <f t="shared" si="136"/>
        <v>10.5</v>
      </c>
      <c r="J271" s="214">
        <f t="shared" si="136"/>
        <v>0</v>
      </c>
      <c r="K271" s="158">
        <f t="shared" si="136"/>
        <v>0</v>
      </c>
      <c r="L271" s="110">
        <f t="shared" ref="L271:L298" si="137">M271+N271+O271+Q271+R271+S271+T271+P271</f>
        <v>0</v>
      </c>
      <c r="M271" s="216">
        <f t="shared" si="136"/>
        <v>0</v>
      </c>
      <c r="N271" s="216">
        <f t="shared" si="136"/>
        <v>0</v>
      </c>
      <c r="O271" s="216">
        <f t="shared" si="136"/>
        <v>0</v>
      </c>
      <c r="P271" s="216">
        <f t="shared" si="136"/>
        <v>0</v>
      </c>
      <c r="Q271" s="216">
        <f t="shared" si="136"/>
        <v>0</v>
      </c>
      <c r="R271" s="216">
        <f t="shared" si="136"/>
        <v>0</v>
      </c>
      <c r="S271" s="216">
        <f t="shared" si="136"/>
        <v>0</v>
      </c>
      <c r="T271" s="130">
        <f t="shared" si="136"/>
        <v>0</v>
      </c>
      <c r="U271" s="217">
        <f t="shared" ref="U271:U298" si="138">V271+W271+X271+Z271+AA271+AB271+AC271+Y271</f>
        <v>250.036</v>
      </c>
      <c r="V271" s="217">
        <f t="shared" ref="V271:AC271" si="139">V272</f>
        <v>239.536</v>
      </c>
      <c r="W271" s="217">
        <f t="shared" si="139"/>
        <v>0</v>
      </c>
      <c r="X271" s="217">
        <f t="shared" si="139"/>
        <v>0</v>
      </c>
      <c r="Y271" s="217">
        <f t="shared" si="139"/>
        <v>0</v>
      </c>
      <c r="Z271" s="217">
        <f t="shared" si="139"/>
        <v>0</v>
      </c>
      <c r="AA271" s="217">
        <f t="shared" si="139"/>
        <v>10.5</v>
      </c>
      <c r="AB271" s="217">
        <f t="shared" si="139"/>
        <v>0</v>
      </c>
      <c r="AC271" s="217">
        <f t="shared" si="139"/>
        <v>0</v>
      </c>
    </row>
    <row r="272" spans="1:29" ht="15.75" customHeight="1" x14ac:dyDescent="0.25">
      <c r="A272" s="117"/>
      <c r="B272" s="218" t="s">
        <v>389</v>
      </c>
      <c r="C272" s="219">
        <f t="shared" si="135"/>
        <v>250.036</v>
      </c>
      <c r="D272" s="159">
        <v>239.536</v>
      </c>
      <c r="E272" s="118"/>
      <c r="F272" s="118"/>
      <c r="G272" s="118"/>
      <c r="H272" s="118"/>
      <c r="I272" s="159">
        <v>10.5</v>
      </c>
      <c r="J272" s="118"/>
      <c r="K272" s="61">
        <f>'[1]4 priedas_ nepanaudotos lėšos'!C102</f>
        <v>0</v>
      </c>
      <c r="L272" s="215">
        <f t="shared" si="137"/>
        <v>0</v>
      </c>
      <c r="M272" s="109"/>
      <c r="N272" s="119"/>
      <c r="O272" s="119"/>
      <c r="P272" s="119"/>
      <c r="Q272" s="119"/>
      <c r="R272" s="109"/>
      <c r="S272" s="119"/>
      <c r="T272" s="111">
        <f>'[1]4 priedas_ nepanaudotos lėšos'!I102</f>
        <v>0</v>
      </c>
      <c r="U272" s="220">
        <f t="shared" si="138"/>
        <v>250.036</v>
      </c>
      <c r="V272" s="220">
        <f t="shared" ref="V272:AC313" si="140">D272+M272</f>
        <v>239.536</v>
      </c>
      <c r="W272" s="220">
        <f t="shared" si="140"/>
        <v>0</v>
      </c>
      <c r="X272" s="220">
        <f t="shared" si="140"/>
        <v>0</v>
      </c>
      <c r="Y272" s="220">
        <f t="shared" si="140"/>
        <v>0</v>
      </c>
      <c r="Z272" s="220">
        <f t="shared" si="140"/>
        <v>0</v>
      </c>
      <c r="AA272" s="220">
        <f t="shared" si="140"/>
        <v>10.5</v>
      </c>
      <c r="AB272" s="220">
        <f t="shared" si="140"/>
        <v>0</v>
      </c>
      <c r="AC272" s="220">
        <f t="shared" si="140"/>
        <v>0</v>
      </c>
    </row>
    <row r="273" spans="1:29" ht="15.75" customHeight="1" x14ac:dyDescent="0.25">
      <c r="A273" s="246" t="s">
        <v>49</v>
      </c>
      <c r="B273" s="259" t="s">
        <v>259</v>
      </c>
      <c r="C273" s="213">
        <f t="shared" si="135"/>
        <v>231.81529999999998</v>
      </c>
      <c r="D273" s="214">
        <f t="shared" ref="D273:T273" si="141">D274</f>
        <v>225.78</v>
      </c>
      <c r="E273" s="214">
        <f t="shared" si="141"/>
        <v>0</v>
      </c>
      <c r="F273" s="214">
        <f t="shared" si="141"/>
        <v>0</v>
      </c>
      <c r="G273" s="214">
        <f t="shared" si="141"/>
        <v>0</v>
      </c>
      <c r="H273" s="214">
        <f t="shared" si="141"/>
        <v>0</v>
      </c>
      <c r="I273" s="214">
        <f t="shared" si="141"/>
        <v>5.2</v>
      </c>
      <c r="J273" s="214">
        <f t="shared" si="141"/>
        <v>0</v>
      </c>
      <c r="K273" s="158">
        <f t="shared" si="141"/>
        <v>0.83530000000000004</v>
      </c>
      <c r="L273" s="110">
        <f t="shared" si="137"/>
        <v>0</v>
      </c>
      <c r="M273" s="216">
        <f t="shared" si="141"/>
        <v>0</v>
      </c>
      <c r="N273" s="216">
        <f t="shared" si="141"/>
        <v>0</v>
      </c>
      <c r="O273" s="216">
        <f t="shared" si="141"/>
        <v>0</v>
      </c>
      <c r="P273" s="216">
        <f t="shared" si="141"/>
        <v>0</v>
      </c>
      <c r="Q273" s="216">
        <f t="shared" si="141"/>
        <v>0</v>
      </c>
      <c r="R273" s="216">
        <f t="shared" si="141"/>
        <v>0</v>
      </c>
      <c r="S273" s="216">
        <f t="shared" si="141"/>
        <v>0</v>
      </c>
      <c r="T273" s="130">
        <f t="shared" si="141"/>
        <v>0</v>
      </c>
      <c r="U273" s="217">
        <f t="shared" si="138"/>
        <v>231.81529999999998</v>
      </c>
      <c r="V273" s="217">
        <f t="shared" ref="V273:AC273" si="142">V274</f>
        <v>225.78</v>
      </c>
      <c r="W273" s="217">
        <f t="shared" si="142"/>
        <v>0</v>
      </c>
      <c r="X273" s="217">
        <f t="shared" si="142"/>
        <v>0</v>
      </c>
      <c r="Y273" s="217">
        <f t="shared" si="142"/>
        <v>0</v>
      </c>
      <c r="Z273" s="217">
        <f t="shared" si="142"/>
        <v>0</v>
      </c>
      <c r="AA273" s="217">
        <f t="shared" si="142"/>
        <v>5.2</v>
      </c>
      <c r="AB273" s="217">
        <f t="shared" si="142"/>
        <v>0</v>
      </c>
      <c r="AC273" s="217">
        <f t="shared" si="142"/>
        <v>0.83530000000000004</v>
      </c>
    </row>
    <row r="274" spans="1:29" ht="15.75" customHeight="1" x14ac:dyDescent="0.25">
      <c r="A274" s="117"/>
      <c r="B274" s="218" t="s">
        <v>389</v>
      </c>
      <c r="C274" s="219">
        <f t="shared" si="135"/>
        <v>231.81529999999998</v>
      </c>
      <c r="D274" s="159">
        <v>225.78</v>
      </c>
      <c r="E274" s="118"/>
      <c r="F274" s="118"/>
      <c r="G274" s="118"/>
      <c r="H274" s="118"/>
      <c r="I274" s="159">
        <v>5.2</v>
      </c>
      <c r="J274" s="118"/>
      <c r="K274" s="61">
        <f>'[1]4 priedas_ nepanaudotos lėšos'!C104</f>
        <v>0.83530000000000004</v>
      </c>
      <c r="L274" s="215">
        <f t="shared" si="137"/>
        <v>0</v>
      </c>
      <c r="M274" s="109"/>
      <c r="N274" s="119"/>
      <c r="O274" s="119"/>
      <c r="P274" s="119"/>
      <c r="Q274" s="119"/>
      <c r="R274" s="109"/>
      <c r="S274" s="119"/>
      <c r="T274" s="111">
        <f>'[1]4 priedas_ nepanaudotos lėšos'!I104</f>
        <v>0</v>
      </c>
      <c r="U274" s="220">
        <f t="shared" si="138"/>
        <v>231.81529999999998</v>
      </c>
      <c r="V274" s="220">
        <f t="shared" si="140"/>
        <v>225.78</v>
      </c>
      <c r="W274" s="220">
        <f t="shared" si="140"/>
        <v>0</v>
      </c>
      <c r="X274" s="220">
        <f t="shared" si="140"/>
        <v>0</v>
      </c>
      <c r="Y274" s="220">
        <f t="shared" si="140"/>
        <v>0</v>
      </c>
      <c r="Z274" s="220">
        <f t="shared" si="140"/>
        <v>0</v>
      </c>
      <c r="AA274" s="220">
        <f t="shared" si="140"/>
        <v>5.2</v>
      </c>
      <c r="AB274" s="220">
        <f t="shared" si="140"/>
        <v>0</v>
      </c>
      <c r="AC274" s="220">
        <f t="shared" si="140"/>
        <v>0.83530000000000004</v>
      </c>
    </row>
    <row r="275" spans="1:29" ht="15.75" customHeight="1" x14ac:dyDescent="0.25">
      <c r="A275" s="246" t="s">
        <v>50</v>
      </c>
      <c r="B275" s="259" t="s">
        <v>260</v>
      </c>
      <c r="C275" s="213">
        <f t="shared" si="135"/>
        <v>140.08600000000001</v>
      </c>
      <c r="D275" s="214">
        <f t="shared" ref="D275:T275" si="143">D276</f>
        <v>132.786</v>
      </c>
      <c r="E275" s="214">
        <f t="shared" si="143"/>
        <v>0</v>
      </c>
      <c r="F275" s="214">
        <f t="shared" si="143"/>
        <v>0</v>
      </c>
      <c r="G275" s="214">
        <f t="shared" si="143"/>
        <v>0</v>
      </c>
      <c r="H275" s="214">
        <f t="shared" si="143"/>
        <v>0</v>
      </c>
      <c r="I275" s="214">
        <f t="shared" si="143"/>
        <v>7.3</v>
      </c>
      <c r="J275" s="214">
        <f t="shared" si="143"/>
        <v>0</v>
      </c>
      <c r="K275" s="158">
        <f t="shared" si="143"/>
        <v>0</v>
      </c>
      <c r="L275" s="110">
        <f t="shared" si="137"/>
        <v>0.9</v>
      </c>
      <c r="M275" s="216">
        <f t="shared" si="143"/>
        <v>0</v>
      </c>
      <c r="N275" s="216">
        <f t="shared" si="143"/>
        <v>0</v>
      </c>
      <c r="O275" s="216">
        <f t="shared" si="143"/>
        <v>0</v>
      </c>
      <c r="P275" s="216">
        <f t="shared" si="143"/>
        <v>0</v>
      </c>
      <c r="Q275" s="216">
        <f t="shared" si="143"/>
        <v>0</v>
      </c>
      <c r="R275" s="216">
        <f t="shared" si="143"/>
        <v>0.9</v>
      </c>
      <c r="S275" s="216">
        <f t="shared" si="143"/>
        <v>0</v>
      </c>
      <c r="T275" s="130">
        <f t="shared" si="143"/>
        <v>0</v>
      </c>
      <c r="U275" s="217">
        <f t="shared" si="138"/>
        <v>140.98599999999999</v>
      </c>
      <c r="V275" s="217">
        <f t="shared" ref="V275:AC275" si="144">V276</f>
        <v>132.786</v>
      </c>
      <c r="W275" s="217">
        <f t="shared" si="144"/>
        <v>0</v>
      </c>
      <c r="X275" s="217">
        <f t="shared" si="144"/>
        <v>0</v>
      </c>
      <c r="Y275" s="217">
        <f t="shared" si="144"/>
        <v>0</v>
      </c>
      <c r="Z275" s="217">
        <f t="shared" si="144"/>
        <v>0</v>
      </c>
      <c r="AA275" s="217">
        <f t="shared" si="144"/>
        <v>8.1999999999999993</v>
      </c>
      <c r="AB275" s="217">
        <f t="shared" si="144"/>
        <v>0</v>
      </c>
      <c r="AC275" s="217">
        <f t="shared" si="144"/>
        <v>0</v>
      </c>
    </row>
    <row r="276" spans="1:29" ht="15.75" customHeight="1" x14ac:dyDescent="0.25">
      <c r="A276" s="117"/>
      <c r="B276" s="218" t="s">
        <v>389</v>
      </c>
      <c r="C276" s="219">
        <f t="shared" si="135"/>
        <v>140.08600000000001</v>
      </c>
      <c r="D276" s="159">
        <v>132.786</v>
      </c>
      <c r="E276" s="118"/>
      <c r="F276" s="118"/>
      <c r="G276" s="118"/>
      <c r="H276" s="118"/>
      <c r="I276" s="159">
        <v>7.3</v>
      </c>
      <c r="J276" s="118"/>
      <c r="K276" s="61"/>
      <c r="L276" s="215">
        <f t="shared" si="137"/>
        <v>0.9</v>
      </c>
      <c r="M276" s="109"/>
      <c r="N276" s="119"/>
      <c r="O276" s="119"/>
      <c r="P276" s="119"/>
      <c r="Q276" s="119"/>
      <c r="R276" s="109">
        <v>0.9</v>
      </c>
      <c r="S276" s="119"/>
      <c r="T276" s="111"/>
      <c r="U276" s="220">
        <f t="shared" si="138"/>
        <v>140.98599999999999</v>
      </c>
      <c r="V276" s="220">
        <f t="shared" si="140"/>
        <v>132.786</v>
      </c>
      <c r="W276" s="220">
        <f t="shared" si="140"/>
        <v>0</v>
      </c>
      <c r="X276" s="220">
        <f t="shared" si="140"/>
        <v>0</v>
      </c>
      <c r="Y276" s="220">
        <f t="shared" si="140"/>
        <v>0</v>
      </c>
      <c r="Z276" s="220">
        <f t="shared" si="140"/>
        <v>0</v>
      </c>
      <c r="AA276" s="220">
        <f t="shared" si="140"/>
        <v>8.1999999999999993</v>
      </c>
      <c r="AB276" s="220">
        <f t="shared" si="140"/>
        <v>0</v>
      </c>
      <c r="AC276" s="220">
        <f t="shared" si="140"/>
        <v>0</v>
      </c>
    </row>
    <row r="277" spans="1:29" ht="15.75" customHeight="1" x14ac:dyDescent="0.25">
      <c r="A277" s="246" t="s">
        <v>43</v>
      </c>
      <c r="B277" s="259" t="s">
        <v>261</v>
      </c>
      <c r="C277" s="213">
        <f t="shared" si="135"/>
        <v>196.79836</v>
      </c>
      <c r="D277" s="214">
        <f t="shared" ref="D277:T277" si="145">D278</f>
        <v>193.28</v>
      </c>
      <c r="E277" s="214">
        <f t="shared" si="145"/>
        <v>0</v>
      </c>
      <c r="F277" s="214">
        <f t="shared" si="145"/>
        <v>0</v>
      </c>
      <c r="G277" s="214">
        <f t="shared" si="145"/>
        <v>0</v>
      </c>
      <c r="H277" s="214">
        <f t="shared" si="145"/>
        <v>0</v>
      </c>
      <c r="I277" s="214">
        <f t="shared" si="145"/>
        <v>2.6</v>
      </c>
      <c r="J277" s="214">
        <f t="shared" si="145"/>
        <v>0</v>
      </c>
      <c r="K277" s="158">
        <f t="shared" si="145"/>
        <v>0.91835999999999995</v>
      </c>
      <c r="L277" s="110">
        <f t="shared" si="137"/>
        <v>0</v>
      </c>
      <c r="M277" s="216">
        <f t="shared" si="145"/>
        <v>0</v>
      </c>
      <c r="N277" s="216">
        <f t="shared" si="145"/>
        <v>0</v>
      </c>
      <c r="O277" s="216">
        <f t="shared" si="145"/>
        <v>0</v>
      </c>
      <c r="P277" s="216">
        <f t="shared" si="145"/>
        <v>0</v>
      </c>
      <c r="Q277" s="216">
        <f t="shared" si="145"/>
        <v>0</v>
      </c>
      <c r="R277" s="216">
        <f t="shared" si="145"/>
        <v>0</v>
      </c>
      <c r="S277" s="216">
        <f t="shared" si="145"/>
        <v>0</v>
      </c>
      <c r="T277" s="130">
        <f t="shared" si="145"/>
        <v>0</v>
      </c>
      <c r="U277" s="217">
        <f t="shared" si="138"/>
        <v>196.79836</v>
      </c>
      <c r="V277" s="217">
        <f t="shared" ref="V277:AC277" si="146">V278</f>
        <v>193.28</v>
      </c>
      <c r="W277" s="217">
        <f t="shared" si="146"/>
        <v>0</v>
      </c>
      <c r="X277" s="217">
        <f t="shared" si="146"/>
        <v>0</v>
      </c>
      <c r="Y277" s="217">
        <f t="shared" si="146"/>
        <v>0</v>
      </c>
      <c r="Z277" s="217">
        <f t="shared" si="146"/>
        <v>0</v>
      </c>
      <c r="AA277" s="217">
        <f t="shared" si="146"/>
        <v>2.6</v>
      </c>
      <c r="AB277" s="217">
        <f t="shared" si="146"/>
        <v>0</v>
      </c>
      <c r="AC277" s="217">
        <f t="shared" si="146"/>
        <v>0.91835999999999995</v>
      </c>
    </row>
    <row r="278" spans="1:29" ht="15.75" customHeight="1" x14ac:dyDescent="0.25">
      <c r="A278" s="117"/>
      <c r="B278" s="218" t="s">
        <v>389</v>
      </c>
      <c r="C278" s="219">
        <f t="shared" si="135"/>
        <v>196.79836</v>
      </c>
      <c r="D278" s="159">
        <v>193.28</v>
      </c>
      <c r="E278" s="118"/>
      <c r="F278" s="118"/>
      <c r="G278" s="118"/>
      <c r="H278" s="118"/>
      <c r="I278" s="159">
        <v>2.6</v>
      </c>
      <c r="J278" s="118"/>
      <c r="K278" s="61">
        <f>'[1]4 priedas_ nepanaudotos lėšos'!C106</f>
        <v>0.91835999999999995</v>
      </c>
      <c r="L278" s="215">
        <f t="shared" si="137"/>
        <v>0</v>
      </c>
      <c r="M278" s="109"/>
      <c r="N278" s="119"/>
      <c r="O278" s="119"/>
      <c r="P278" s="119"/>
      <c r="Q278" s="119"/>
      <c r="R278" s="109"/>
      <c r="S278" s="119"/>
      <c r="T278" s="111">
        <f>'[1]4 priedas_ nepanaudotos lėšos'!I106</f>
        <v>0</v>
      </c>
      <c r="U278" s="220">
        <f t="shared" si="138"/>
        <v>196.79836</v>
      </c>
      <c r="V278" s="220">
        <f t="shared" si="140"/>
        <v>193.28</v>
      </c>
      <c r="W278" s="220">
        <f t="shared" si="140"/>
        <v>0</v>
      </c>
      <c r="X278" s="220">
        <f t="shared" si="140"/>
        <v>0</v>
      </c>
      <c r="Y278" s="220">
        <f t="shared" si="140"/>
        <v>0</v>
      </c>
      <c r="Z278" s="220">
        <f t="shared" si="140"/>
        <v>0</v>
      </c>
      <c r="AA278" s="220">
        <f t="shared" si="140"/>
        <v>2.6</v>
      </c>
      <c r="AB278" s="220">
        <f t="shared" si="140"/>
        <v>0</v>
      </c>
      <c r="AC278" s="220">
        <f t="shared" si="140"/>
        <v>0.91835999999999995</v>
      </c>
    </row>
    <row r="279" spans="1:29" ht="15.75" customHeight="1" x14ac:dyDescent="0.25">
      <c r="A279" s="246" t="s">
        <v>51</v>
      </c>
      <c r="B279" s="259" t="s">
        <v>262</v>
      </c>
      <c r="C279" s="213">
        <f t="shared" si="135"/>
        <v>172.68990000000002</v>
      </c>
      <c r="D279" s="214">
        <f t="shared" ref="D279:T279" si="147">D280</f>
        <v>170.48400000000001</v>
      </c>
      <c r="E279" s="214">
        <f t="shared" si="147"/>
        <v>0</v>
      </c>
      <c r="F279" s="214">
        <f t="shared" si="147"/>
        <v>0</v>
      </c>
      <c r="G279" s="214">
        <f t="shared" si="147"/>
        <v>0</v>
      </c>
      <c r="H279" s="214">
        <f t="shared" si="147"/>
        <v>0</v>
      </c>
      <c r="I279" s="214">
        <f t="shared" si="147"/>
        <v>2</v>
      </c>
      <c r="J279" s="214">
        <f t="shared" si="147"/>
        <v>0</v>
      </c>
      <c r="K279" s="158">
        <f t="shared" si="147"/>
        <v>0.2059</v>
      </c>
      <c r="L279" s="110">
        <f t="shared" si="137"/>
        <v>0</v>
      </c>
      <c r="M279" s="216">
        <f t="shared" si="147"/>
        <v>0</v>
      </c>
      <c r="N279" s="216">
        <f t="shared" si="147"/>
        <v>0</v>
      </c>
      <c r="O279" s="216">
        <f t="shared" si="147"/>
        <v>0</v>
      </c>
      <c r="P279" s="216">
        <f t="shared" si="147"/>
        <v>0</v>
      </c>
      <c r="Q279" s="216">
        <f t="shared" si="147"/>
        <v>0</v>
      </c>
      <c r="R279" s="216">
        <f t="shared" si="147"/>
        <v>0</v>
      </c>
      <c r="S279" s="216">
        <f t="shared" si="147"/>
        <v>0</v>
      </c>
      <c r="T279" s="130">
        <f t="shared" si="147"/>
        <v>0</v>
      </c>
      <c r="U279" s="217">
        <f t="shared" si="138"/>
        <v>172.68990000000002</v>
      </c>
      <c r="V279" s="217">
        <f t="shared" ref="V279:AC279" si="148">V280</f>
        <v>170.48400000000001</v>
      </c>
      <c r="W279" s="217">
        <f t="shared" si="148"/>
        <v>0</v>
      </c>
      <c r="X279" s="217">
        <f t="shared" si="148"/>
        <v>0</v>
      </c>
      <c r="Y279" s="217">
        <f t="shared" si="148"/>
        <v>0</v>
      </c>
      <c r="Z279" s="217">
        <f t="shared" si="148"/>
        <v>0</v>
      </c>
      <c r="AA279" s="217">
        <f t="shared" si="148"/>
        <v>2</v>
      </c>
      <c r="AB279" s="217">
        <f t="shared" si="148"/>
        <v>0</v>
      </c>
      <c r="AC279" s="217">
        <f t="shared" si="148"/>
        <v>0.2059</v>
      </c>
    </row>
    <row r="280" spans="1:29" ht="15.75" customHeight="1" x14ac:dyDescent="0.25">
      <c r="A280" s="117"/>
      <c r="B280" s="218" t="s">
        <v>389</v>
      </c>
      <c r="C280" s="219">
        <f t="shared" si="135"/>
        <v>172.68990000000002</v>
      </c>
      <c r="D280" s="159">
        <v>170.48400000000001</v>
      </c>
      <c r="E280" s="118"/>
      <c r="F280" s="118"/>
      <c r="G280" s="118"/>
      <c r="H280" s="118"/>
      <c r="I280" s="159">
        <v>2</v>
      </c>
      <c r="J280" s="118"/>
      <c r="K280" s="61">
        <f>'[1]4 priedas_ nepanaudotos lėšos'!C108</f>
        <v>0.2059</v>
      </c>
      <c r="L280" s="215">
        <f t="shared" si="137"/>
        <v>0</v>
      </c>
      <c r="M280" s="109"/>
      <c r="N280" s="119"/>
      <c r="O280" s="119"/>
      <c r="P280" s="119"/>
      <c r="Q280" s="119"/>
      <c r="R280" s="109"/>
      <c r="S280" s="119"/>
      <c r="T280" s="111">
        <f>'[1]4 priedas_ nepanaudotos lėšos'!I108</f>
        <v>0</v>
      </c>
      <c r="U280" s="220">
        <f t="shared" si="138"/>
        <v>172.68990000000002</v>
      </c>
      <c r="V280" s="220">
        <f t="shared" si="140"/>
        <v>170.48400000000001</v>
      </c>
      <c r="W280" s="220">
        <f t="shared" si="140"/>
        <v>0</v>
      </c>
      <c r="X280" s="220">
        <f t="shared" si="140"/>
        <v>0</v>
      </c>
      <c r="Y280" s="220">
        <f t="shared" si="140"/>
        <v>0</v>
      </c>
      <c r="Z280" s="220">
        <f t="shared" si="140"/>
        <v>0</v>
      </c>
      <c r="AA280" s="220">
        <f t="shared" si="140"/>
        <v>2</v>
      </c>
      <c r="AB280" s="220">
        <f t="shared" si="140"/>
        <v>0</v>
      </c>
      <c r="AC280" s="220">
        <f t="shared" si="140"/>
        <v>0.2059</v>
      </c>
    </row>
    <row r="281" spans="1:29" ht="15.75" customHeight="1" x14ac:dyDescent="0.25">
      <c r="A281" s="246" t="s">
        <v>52</v>
      </c>
      <c r="B281" s="259" t="s">
        <v>264</v>
      </c>
      <c r="C281" s="213">
        <f t="shared" si="135"/>
        <v>1154.12427</v>
      </c>
      <c r="D281" s="214">
        <f t="shared" ref="D281:S282" si="149">D282</f>
        <v>1093.836</v>
      </c>
      <c r="E281" s="214">
        <f t="shared" si="149"/>
        <v>0</v>
      </c>
      <c r="F281" s="214">
        <f t="shared" si="149"/>
        <v>50.124000000000002</v>
      </c>
      <c r="G281" s="214">
        <f t="shared" si="149"/>
        <v>0</v>
      </c>
      <c r="H281" s="214">
        <f t="shared" si="149"/>
        <v>0</v>
      </c>
      <c r="I281" s="214">
        <f t="shared" si="149"/>
        <v>8.5</v>
      </c>
      <c r="J281" s="214">
        <f t="shared" si="149"/>
        <v>0</v>
      </c>
      <c r="K281" s="158">
        <f t="shared" si="149"/>
        <v>1.6642699999999999</v>
      </c>
      <c r="L281" s="110">
        <f t="shared" si="137"/>
        <v>0</v>
      </c>
      <c r="M281" s="216">
        <f t="shared" si="149"/>
        <v>0</v>
      </c>
      <c r="N281" s="216">
        <f t="shared" si="149"/>
        <v>0</v>
      </c>
      <c r="O281" s="216">
        <f t="shared" si="149"/>
        <v>0</v>
      </c>
      <c r="P281" s="216">
        <f t="shared" si="149"/>
        <v>0</v>
      </c>
      <c r="Q281" s="216">
        <f t="shared" si="149"/>
        <v>0</v>
      </c>
      <c r="R281" s="216">
        <f t="shared" si="149"/>
        <v>0</v>
      </c>
      <c r="S281" s="216">
        <f t="shared" si="149"/>
        <v>0</v>
      </c>
      <c r="T281" s="130">
        <f t="shared" ref="T281" si="150">T282</f>
        <v>0</v>
      </c>
      <c r="U281" s="217">
        <f t="shared" si="138"/>
        <v>1154.12427</v>
      </c>
      <c r="V281" s="217">
        <f t="shared" ref="V281:AC281" si="151">V282</f>
        <v>1093.836</v>
      </c>
      <c r="W281" s="217">
        <f t="shared" si="151"/>
        <v>0</v>
      </c>
      <c r="X281" s="217">
        <f t="shared" si="151"/>
        <v>50.124000000000002</v>
      </c>
      <c r="Y281" s="217">
        <f t="shared" si="151"/>
        <v>0</v>
      </c>
      <c r="Z281" s="217">
        <f t="shared" si="151"/>
        <v>0</v>
      </c>
      <c r="AA281" s="217">
        <f t="shared" si="151"/>
        <v>8.5</v>
      </c>
      <c r="AB281" s="217">
        <f t="shared" si="151"/>
        <v>0</v>
      </c>
      <c r="AC281" s="217">
        <f t="shared" si="151"/>
        <v>1.6642699999999999</v>
      </c>
    </row>
    <row r="282" spans="1:29" ht="15.75" customHeight="1" x14ac:dyDescent="0.25">
      <c r="A282" s="117"/>
      <c r="B282" s="218" t="s">
        <v>394</v>
      </c>
      <c r="C282" s="118">
        <f t="shared" si="135"/>
        <v>1154.12427</v>
      </c>
      <c r="D282" s="159">
        <v>1093.836</v>
      </c>
      <c r="E282" s="118"/>
      <c r="F282" s="118">
        <f t="shared" si="149"/>
        <v>50.124000000000002</v>
      </c>
      <c r="G282" s="118"/>
      <c r="H282" s="118"/>
      <c r="I282" s="159">
        <v>8.5</v>
      </c>
      <c r="J282" s="118"/>
      <c r="K282" s="61">
        <f>'[1]4 priedas_ nepanaudotos lėšos'!C110</f>
        <v>1.6642699999999999</v>
      </c>
      <c r="L282" s="119">
        <f t="shared" si="137"/>
        <v>0</v>
      </c>
      <c r="M282" s="109"/>
      <c r="N282" s="119"/>
      <c r="O282" s="119"/>
      <c r="P282" s="119"/>
      <c r="Q282" s="119"/>
      <c r="R282" s="109"/>
      <c r="S282" s="119"/>
      <c r="T282" s="111">
        <f>'[1]4 priedas_ nepanaudotos lėšos'!I110</f>
        <v>0</v>
      </c>
      <c r="U282" s="160">
        <f t="shared" si="138"/>
        <v>1154.12427</v>
      </c>
      <c r="V282" s="160">
        <f t="shared" si="140"/>
        <v>1093.836</v>
      </c>
      <c r="W282" s="160">
        <f t="shared" si="140"/>
        <v>0</v>
      </c>
      <c r="X282" s="160">
        <f t="shared" si="140"/>
        <v>50.124000000000002</v>
      </c>
      <c r="Y282" s="160">
        <f t="shared" si="140"/>
        <v>0</v>
      </c>
      <c r="Z282" s="160">
        <f t="shared" si="140"/>
        <v>0</v>
      </c>
      <c r="AA282" s="160">
        <f t="shared" si="140"/>
        <v>8.5</v>
      </c>
      <c r="AB282" s="160">
        <f t="shared" si="140"/>
        <v>0</v>
      </c>
      <c r="AC282" s="160">
        <f t="shared" si="140"/>
        <v>1.6642699999999999</v>
      </c>
    </row>
    <row r="283" spans="1:29" ht="15.75" customHeight="1" x14ac:dyDescent="0.25">
      <c r="A283" s="117"/>
      <c r="B283" s="238" t="s">
        <v>302</v>
      </c>
      <c r="C283" s="179">
        <f t="shared" si="135"/>
        <v>50.124000000000002</v>
      </c>
      <c r="D283" s="179"/>
      <c r="E283" s="179"/>
      <c r="F283" s="223">
        <v>50.124000000000002</v>
      </c>
      <c r="G283" s="179"/>
      <c r="H283" s="179"/>
      <c r="I283" s="179"/>
      <c r="J283" s="179"/>
      <c r="K283" s="62"/>
      <c r="L283" s="225">
        <f t="shared" si="137"/>
        <v>0</v>
      </c>
      <c r="M283" s="225"/>
      <c r="N283" s="225"/>
      <c r="O283" s="225"/>
      <c r="P283" s="225"/>
      <c r="Q283" s="225"/>
      <c r="R283" s="225"/>
      <c r="S283" s="225"/>
      <c r="T283" s="112"/>
      <c r="U283" s="252">
        <f t="shared" si="138"/>
        <v>50.124000000000002</v>
      </c>
      <c r="V283" s="252">
        <f t="shared" si="140"/>
        <v>0</v>
      </c>
      <c r="W283" s="252">
        <f t="shared" si="140"/>
        <v>0</v>
      </c>
      <c r="X283" s="252">
        <f t="shared" si="140"/>
        <v>50.124000000000002</v>
      </c>
      <c r="Y283" s="252">
        <f t="shared" si="140"/>
        <v>0</v>
      </c>
      <c r="Z283" s="252">
        <f t="shared" si="140"/>
        <v>0</v>
      </c>
      <c r="AA283" s="252">
        <f t="shared" si="140"/>
        <v>0</v>
      </c>
      <c r="AB283" s="252">
        <f t="shared" si="140"/>
        <v>0</v>
      </c>
      <c r="AC283" s="252">
        <f t="shared" si="140"/>
        <v>0</v>
      </c>
    </row>
    <row r="284" spans="1:29" ht="15.75" customHeight="1" x14ac:dyDescent="0.25">
      <c r="A284" s="246" t="s">
        <v>44</v>
      </c>
      <c r="B284" s="259" t="s">
        <v>263</v>
      </c>
      <c r="C284" s="213">
        <f t="shared" si="135"/>
        <v>814.65800999999999</v>
      </c>
      <c r="D284" s="214">
        <f t="shared" ref="D284:T284" si="152">D285</f>
        <v>468.673</v>
      </c>
      <c r="E284" s="214">
        <f t="shared" si="152"/>
        <v>0</v>
      </c>
      <c r="F284" s="214">
        <f t="shared" si="152"/>
        <v>0</v>
      </c>
      <c r="G284" s="214">
        <f t="shared" si="152"/>
        <v>282.39999999999998</v>
      </c>
      <c r="H284" s="214">
        <f t="shared" si="152"/>
        <v>0</v>
      </c>
      <c r="I284" s="214">
        <f t="shared" si="152"/>
        <v>48</v>
      </c>
      <c r="J284" s="214">
        <f t="shared" si="152"/>
        <v>0</v>
      </c>
      <c r="K284" s="158">
        <f t="shared" si="152"/>
        <v>15.58501</v>
      </c>
      <c r="L284" s="110">
        <f t="shared" si="137"/>
        <v>0</v>
      </c>
      <c r="M284" s="216">
        <f t="shared" si="152"/>
        <v>0</v>
      </c>
      <c r="N284" s="216">
        <f t="shared" si="152"/>
        <v>0</v>
      </c>
      <c r="O284" s="216">
        <f t="shared" si="152"/>
        <v>0</v>
      </c>
      <c r="P284" s="216">
        <f t="shared" si="152"/>
        <v>0</v>
      </c>
      <c r="Q284" s="216">
        <f t="shared" si="152"/>
        <v>0</v>
      </c>
      <c r="R284" s="216">
        <f t="shared" si="152"/>
        <v>0</v>
      </c>
      <c r="S284" s="216">
        <f t="shared" si="152"/>
        <v>0</v>
      </c>
      <c r="T284" s="130">
        <f t="shared" si="152"/>
        <v>0</v>
      </c>
      <c r="U284" s="217">
        <f t="shared" si="138"/>
        <v>814.65800999999999</v>
      </c>
      <c r="V284" s="217">
        <f t="shared" ref="V284:AC284" si="153">V285</f>
        <v>468.673</v>
      </c>
      <c r="W284" s="217">
        <f t="shared" si="153"/>
        <v>0</v>
      </c>
      <c r="X284" s="217">
        <f t="shared" si="153"/>
        <v>0</v>
      </c>
      <c r="Y284" s="217">
        <f t="shared" si="153"/>
        <v>282.39999999999998</v>
      </c>
      <c r="Z284" s="217">
        <f t="shared" si="153"/>
        <v>0</v>
      </c>
      <c r="AA284" s="217">
        <f t="shared" si="153"/>
        <v>48</v>
      </c>
      <c r="AB284" s="217">
        <f t="shared" si="153"/>
        <v>0</v>
      </c>
      <c r="AC284" s="217">
        <f t="shared" si="153"/>
        <v>15.58501</v>
      </c>
    </row>
    <row r="285" spans="1:29" ht="15.75" customHeight="1" x14ac:dyDescent="0.25">
      <c r="A285" s="117"/>
      <c r="B285" s="218" t="s">
        <v>394</v>
      </c>
      <c r="C285" s="219">
        <f t="shared" si="135"/>
        <v>814.65800999999999</v>
      </c>
      <c r="D285" s="159">
        <v>468.673</v>
      </c>
      <c r="E285" s="118"/>
      <c r="F285" s="118">
        <f>F286</f>
        <v>0</v>
      </c>
      <c r="G285" s="118">
        <f>G286</f>
        <v>282.39999999999998</v>
      </c>
      <c r="H285" s="118"/>
      <c r="I285" s="159">
        <v>48</v>
      </c>
      <c r="J285" s="118"/>
      <c r="K285" s="61">
        <f>'[1]4 priedas_ nepanaudotos lėšos'!C112</f>
        <v>15.58501</v>
      </c>
      <c r="L285" s="215">
        <f t="shared" si="137"/>
        <v>0</v>
      </c>
      <c r="M285" s="109"/>
      <c r="N285" s="119"/>
      <c r="O285" s="119">
        <f>O286</f>
        <v>0</v>
      </c>
      <c r="P285" s="119"/>
      <c r="Q285" s="119"/>
      <c r="R285" s="109"/>
      <c r="S285" s="119"/>
      <c r="T285" s="111">
        <f>'[1]4 priedas_ nepanaudotos lėšos'!I112</f>
        <v>0</v>
      </c>
      <c r="U285" s="220">
        <f t="shared" si="138"/>
        <v>814.65800999999999</v>
      </c>
      <c r="V285" s="220">
        <f t="shared" si="140"/>
        <v>468.673</v>
      </c>
      <c r="W285" s="220">
        <f t="shared" si="140"/>
        <v>0</v>
      </c>
      <c r="X285" s="220">
        <f t="shared" si="140"/>
        <v>0</v>
      </c>
      <c r="Y285" s="220">
        <f t="shared" si="140"/>
        <v>282.39999999999998</v>
      </c>
      <c r="Z285" s="220">
        <f t="shared" si="140"/>
        <v>0</v>
      </c>
      <c r="AA285" s="220">
        <f t="shared" si="140"/>
        <v>48</v>
      </c>
      <c r="AB285" s="220">
        <f t="shared" si="140"/>
        <v>0</v>
      </c>
      <c r="AC285" s="220">
        <f t="shared" si="140"/>
        <v>15.58501</v>
      </c>
    </row>
    <row r="286" spans="1:29" ht="15.75" customHeight="1" x14ac:dyDescent="0.25">
      <c r="A286" s="117"/>
      <c r="B286" s="238" t="s">
        <v>139</v>
      </c>
      <c r="C286" s="219">
        <f t="shared" si="135"/>
        <v>282.39999999999998</v>
      </c>
      <c r="D286" s="179"/>
      <c r="E286" s="179"/>
      <c r="F286" s="179"/>
      <c r="G286" s="223">
        <v>282.39999999999998</v>
      </c>
      <c r="H286" s="179"/>
      <c r="I286" s="179"/>
      <c r="J286" s="179"/>
      <c r="K286" s="62">
        <f>'[1]4 priedas_ nepanaudotos lėšos'!C113</f>
        <v>0</v>
      </c>
      <c r="L286" s="215">
        <f t="shared" si="137"/>
        <v>0</v>
      </c>
      <c r="M286" s="225"/>
      <c r="N286" s="225"/>
      <c r="O286" s="226"/>
      <c r="P286" s="225"/>
      <c r="Q286" s="225"/>
      <c r="R286" s="225"/>
      <c r="S286" s="225"/>
      <c r="T286" s="112">
        <f>'[1]4 priedas_ nepanaudotos lėšos'!I113</f>
        <v>0</v>
      </c>
      <c r="U286" s="220">
        <f t="shared" si="138"/>
        <v>282.39999999999998</v>
      </c>
      <c r="V286" s="220">
        <f t="shared" si="140"/>
        <v>0</v>
      </c>
      <c r="W286" s="220">
        <f t="shared" si="140"/>
        <v>0</v>
      </c>
      <c r="X286" s="220">
        <f t="shared" si="140"/>
        <v>0</v>
      </c>
      <c r="Y286" s="220">
        <f>G286+P286</f>
        <v>282.39999999999998</v>
      </c>
      <c r="Z286" s="220">
        <f t="shared" si="140"/>
        <v>0</v>
      </c>
      <c r="AA286" s="220">
        <f t="shared" si="140"/>
        <v>0</v>
      </c>
      <c r="AB286" s="220">
        <f t="shared" si="140"/>
        <v>0</v>
      </c>
      <c r="AC286" s="220">
        <f t="shared" si="140"/>
        <v>0</v>
      </c>
    </row>
    <row r="287" spans="1:29" ht="15.75" customHeight="1" x14ac:dyDescent="0.25">
      <c r="A287" s="246" t="s">
        <v>45</v>
      </c>
      <c r="B287" s="259" t="s">
        <v>308</v>
      </c>
      <c r="C287" s="213">
        <f t="shared" si="135"/>
        <v>330.85199999999998</v>
      </c>
      <c r="D287" s="214">
        <f t="shared" ref="D287:T287" si="154">D288</f>
        <v>253.73599999999999</v>
      </c>
      <c r="E287" s="214">
        <f t="shared" si="154"/>
        <v>0</v>
      </c>
      <c r="F287" s="214">
        <f t="shared" si="154"/>
        <v>64.116</v>
      </c>
      <c r="G287" s="214">
        <f t="shared" si="154"/>
        <v>0</v>
      </c>
      <c r="H287" s="214">
        <f t="shared" si="154"/>
        <v>0</v>
      </c>
      <c r="I287" s="214">
        <f t="shared" si="154"/>
        <v>13</v>
      </c>
      <c r="J287" s="214">
        <f t="shared" si="154"/>
        <v>0</v>
      </c>
      <c r="K287" s="158">
        <f t="shared" si="154"/>
        <v>0</v>
      </c>
      <c r="L287" s="110">
        <f t="shared" si="137"/>
        <v>0.7</v>
      </c>
      <c r="M287" s="216">
        <f t="shared" si="154"/>
        <v>0</v>
      </c>
      <c r="N287" s="216">
        <f t="shared" si="154"/>
        <v>0</v>
      </c>
      <c r="O287" s="216">
        <f t="shared" si="154"/>
        <v>0.7</v>
      </c>
      <c r="P287" s="216">
        <f t="shared" si="154"/>
        <v>0</v>
      </c>
      <c r="Q287" s="216">
        <f t="shared" si="154"/>
        <v>0</v>
      </c>
      <c r="R287" s="216">
        <f t="shared" si="154"/>
        <v>0</v>
      </c>
      <c r="S287" s="216">
        <f t="shared" si="154"/>
        <v>0</v>
      </c>
      <c r="T287" s="130">
        <f t="shared" si="154"/>
        <v>0</v>
      </c>
      <c r="U287" s="217">
        <f t="shared" si="138"/>
        <v>331.55200000000002</v>
      </c>
      <c r="V287" s="217">
        <f t="shared" ref="V287:AC287" si="155">V288</f>
        <v>253.73599999999999</v>
      </c>
      <c r="W287" s="217">
        <f t="shared" si="155"/>
        <v>0</v>
      </c>
      <c r="X287" s="217">
        <f t="shared" si="155"/>
        <v>64.816000000000003</v>
      </c>
      <c r="Y287" s="217">
        <f t="shared" si="155"/>
        <v>0</v>
      </c>
      <c r="Z287" s="217">
        <f t="shared" si="155"/>
        <v>0</v>
      </c>
      <c r="AA287" s="217">
        <f t="shared" si="155"/>
        <v>13</v>
      </c>
      <c r="AB287" s="217">
        <f t="shared" si="155"/>
        <v>0</v>
      </c>
      <c r="AC287" s="217">
        <f t="shared" si="155"/>
        <v>0</v>
      </c>
    </row>
    <row r="288" spans="1:29" ht="15.75" customHeight="1" x14ac:dyDescent="0.25">
      <c r="A288" s="117"/>
      <c r="B288" s="218" t="s">
        <v>395</v>
      </c>
      <c r="C288" s="118">
        <f t="shared" si="135"/>
        <v>330.85199999999998</v>
      </c>
      <c r="D288" s="159">
        <v>253.73599999999999</v>
      </c>
      <c r="E288" s="118"/>
      <c r="F288" s="118">
        <f>F291+F290+F289</f>
        <v>64.116</v>
      </c>
      <c r="G288" s="118"/>
      <c r="H288" s="118"/>
      <c r="I288" s="159">
        <v>13</v>
      </c>
      <c r="J288" s="118"/>
      <c r="K288" s="61">
        <f>'[1]4 priedas_ nepanaudotos lėšos'!C114</f>
        <v>0</v>
      </c>
      <c r="L288" s="119">
        <f t="shared" si="137"/>
        <v>0.7</v>
      </c>
      <c r="M288" s="109"/>
      <c r="N288" s="119"/>
      <c r="O288" s="119">
        <f>SUM(O289:O291)</f>
        <v>0.7</v>
      </c>
      <c r="P288" s="119"/>
      <c r="Q288" s="119"/>
      <c r="R288" s="109"/>
      <c r="S288" s="119"/>
      <c r="T288" s="111">
        <f>'[1]4 priedas_ nepanaudotos lėšos'!I114</f>
        <v>0</v>
      </c>
      <c r="U288" s="160">
        <f t="shared" si="138"/>
        <v>331.55200000000002</v>
      </c>
      <c r="V288" s="160">
        <f t="shared" si="140"/>
        <v>253.73599999999999</v>
      </c>
      <c r="W288" s="160">
        <f t="shared" si="140"/>
        <v>0</v>
      </c>
      <c r="X288" s="160">
        <f t="shared" si="140"/>
        <v>64.816000000000003</v>
      </c>
      <c r="Y288" s="160">
        <f t="shared" si="140"/>
        <v>0</v>
      </c>
      <c r="Z288" s="160">
        <f t="shared" si="140"/>
        <v>0</v>
      </c>
      <c r="AA288" s="160">
        <f t="shared" si="140"/>
        <v>13</v>
      </c>
      <c r="AB288" s="160">
        <f t="shared" si="140"/>
        <v>0</v>
      </c>
      <c r="AC288" s="160">
        <f t="shared" si="140"/>
        <v>0</v>
      </c>
    </row>
    <row r="289" spans="1:29" ht="26.4" x14ac:dyDescent="0.25">
      <c r="A289" s="117"/>
      <c r="B289" s="221" t="s">
        <v>428</v>
      </c>
      <c r="C289" s="118">
        <f t="shared" si="135"/>
        <v>11.116</v>
      </c>
      <c r="D289" s="118"/>
      <c r="E289" s="118"/>
      <c r="F289" s="223">
        <v>11.116</v>
      </c>
      <c r="G289" s="118"/>
      <c r="H289" s="118"/>
      <c r="I289" s="118"/>
      <c r="J289" s="118"/>
      <c r="K289" s="61"/>
      <c r="L289" s="119">
        <f t="shared" si="137"/>
        <v>0</v>
      </c>
      <c r="M289" s="119"/>
      <c r="N289" s="119"/>
      <c r="O289" s="109"/>
      <c r="P289" s="119"/>
      <c r="Q289" s="119"/>
      <c r="R289" s="119"/>
      <c r="S289" s="119"/>
      <c r="T289" s="111"/>
      <c r="U289" s="160">
        <f t="shared" si="138"/>
        <v>11.116</v>
      </c>
      <c r="V289" s="160">
        <f t="shared" si="140"/>
        <v>0</v>
      </c>
      <c r="W289" s="160">
        <f t="shared" si="140"/>
        <v>0</v>
      </c>
      <c r="X289" s="160">
        <f t="shared" si="140"/>
        <v>11.116</v>
      </c>
      <c r="Y289" s="160">
        <f t="shared" si="140"/>
        <v>0</v>
      </c>
      <c r="Z289" s="160">
        <f t="shared" si="140"/>
        <v>0</v>
      </c>
      <c r="AA289" s="160">
        <f t="shared" si="140"/>
        <v>0</v>
      </c>
      <c r="AB289" s="160">
        <f t="shared" si="140"/>
        <v>0</v>
      </c>
      <c r="AC289" s="160">
        <f t="shared" si="140"/>
        <v>0</v>
      </c>
    </row>
    <row r="290" spans="1:29" x14ac:dyDescent="0.25">
      <c r="A290" s="117"/>
      <c r="B290" s="221" t="s">
        <v>321</v>
      </c>
      <c r="C290" s="179">
        <f t="shared" si="135"/>
        <v>27</v>
      </c>
      <c r="D290" s="118"/>
      <c r="E290" s="118"/>
      <c r="F290" s="223">
        <v>27</v>
      </c>
      <c r="G290" s="118"/>
      <c r="H290" s="118"/>
      <c r="I290" s="118"/>
      <c r="J290" s="118"/>
      <c r="K290" s="61"/>
      <c r="L290" s="225">
        <f t="shared" si="137"/>
        <v>0.7</v>
      </c>
      <c r="M290" s="119"/>
      <c r="N290" s="119"/>
      <c r="O290" s="109">
        <v>0.7</v>
      </c>
      <c r="P290" s="119"/>
      <c r="Q290" s="119"/>
      <c r="R290" s="119"/>
      <c r="S290" s="119"/>
      <c r="T290" s="111"/>
      <c r="U290" s="252">
        <f t="shared" si="138"/>
        <v>27.7</v>
      </c>
      <c r="V290" s="252">
        <f t="shared" si="140"/>
        <v>0</v>
      </c>
      <c r="W290" s="252">
        <f t="shared" si="140"/>
        <v>0</v>
      </c>
      <c r="X290" s="252">
        <f t="shared" si="140"/>
        <v>27.7</v>
      </c>
      <c r="Y290" s="252">
        <f t="shared" si="140"/>
        <v>0</v>
      </c>
      <c r="Z290" s="252">
        <f t="shared" si="140"/>
        <v>0</v>
      </c>
      <c r="AA290" s="252">
        <f t="shared" si="140"/>
        <v>0</v>
      </c>
      <c r="AB290" s="252">
        <f t="shared" si="140"/>
        <v>0</v>
      </c>
      <c r="AC290" s="252">
        <f t="shared" si="140"/>
        <v>0</v>
      </c>
    </row>
    <row r="291" spans="1:29" ht="15.75" customHeight="1" x14ac:dyDescent="0.25">
      <c r="A291" s="117"/>
      <c r="B291" s="238" t="s">
        <v>127</v>
      </c>
      <c r="C291" s="179">
        <f t="shared" si="135"/>
        <v>26</v>
      </c>
      <c r="D291" s="179"/>
      <c r="E291" s="179"/>
      <c r="F291" s="223">
        <v>26</v>
      </c>
      <c r="G291" s="179"/>
      <c r="H291" s="179"/>
      <c r="I291" s="179"/>
      <c r="J291" s="179"/>
      <c r="K291" s="62"/>
      <c r="L291" s="225">
        <f t="shared" si="137"/>
        <v>0</v>
      </c>
      <c r="M291" s="225"/>
      <c r="N291" s="225"/>
      <c r="O291" s="109"/>
      <c r="P291" s="225"/>
      <c r="Q291" s="225"/>
      <c r="R291" s="225"/>
      <c r="S291" s="225"/>
      <c r="T291" s="112"/>
      <c r="U291" s="252">
        <f t="shared" si="138"/>
        <v>26</v>
      </c>
      <c r="V291" s="252">
        <f t="shared" si="140"/>
        <v>0</v>
      </c>
      <c r="W291" s="252">
        <f t="shared" si="140"/>
        <v>0</v>
      </c>
      <c r="X291" s="252">
        <f t="shared" si="140"/>
        <v>26</v>
      </c>
      <c r="Y291" s="252">
        <f t="shared" si="140"/>
        <v>0</v>
      </c>
      <c r="Z291" s="252">
        <f t="shared" si="140"/>
        <v>0</v>
      </c>
      <c r="AA291" s="252">
        <f t="shared" si="140"/>
        <v>0</v>
      </c>
      <c r="AB291" s="252">
        <f t="shared" si="140"/>
        <v>0</v>
      </c>
      <c r="AC291" s="252">
        <f t="shared" si="140"/>
        <v>0</v>
      </c>
    </row>
    <row r="292" spans="1:29" ht="15.75" customHeight="1" x14ac:dyDescent="0.25">
      <c r="A292" s="246" t="s">
        <v>46</v>
      </c>
      <c r="B292" s="259" t="s">
        <v>265</v>
      </c>
      <c r="C292" s="213">
        <f t="shared" si="135"/>
        <v>869.41152000000011</v>
      </c>
      <c r="D292" s="214">
        <f t="shared" ref="D292:T292" si="156">D293</f>
        <v>690.23599999999999</v>
      </c>
      <c r="E292" s="214">
        <f t="shared" si="156"/>
        <v>0</v>
      </c>
      <c r="F292" s="214">
        <f t="shared" si="156"/>
        <v>29.641999999999999</v>
      </c>
      <c r="G292" s="214">
        <f t="shared" si="156"/>
        <v>0</v>
      </c>
      <c r="H292" s="214">
        <f t="shared" si="156"/>
        <v>0</v>
      </c>
      <c r="I292" s="214">
        <f t="shared" si="156"/>
        <v>138.1</v>
      </c>
      <c r="J292" s="214">
        <f t="shared" si="156"/>
        <v>0</v>
      </c>
      <c r="K292" s="158">
        <f t="shared" si="156"/>
        <v>11.43352</v>
      </c>
      <c r="L292" s="110">
        <f t="shared" si="137"/>
        <v>4.4000000000000004</v>
      </c>
      <c r="M292" s="216">
        <f t="shared" si="156"/>
        <v>0</v>
      </c>
      <c r="N292" s="216">
        <f t="shared" si="156"/>
        <v>0</v>
      </c>
      <c r="O292" s="216">
        <f t="shared" si="156"/>
        <v>0</v>
      </c>
      <c r="P292" s="216">
        <f t="shared" si="156"/>
        <v>0</v>
      </c>
      <c r="Q292" s="216">
        <f t="shared" si="156"/>
        <v>0</v>
      </c>
      <c r="R292" s="216">
        <f t="shared" si="156"/>
        <v>4.4000000000000004</v>
      </c>
      <c r="S292" s="216">
        <f t="shared" si="156"/>
        <v>0</v>
      </c>
      <c r="T292" s="130">
        <f t="shared" si="156"/>
        <v>0</v>
      </c>
      <c r="U292" s="217">
        <f t="shared" si="138"/>
        <v>873.81152000000009</v>
      </c>
      <c r="V292" s="217">
        <f t="shared" ref="V292:AC292" si="157">V293</f>
        <v>690.23599999999999</v>
      </c>
      <c r="W292" s="217">
        <f t="shared" si="157"/>
        <v>0</v>
      </c>
      <c r="X292" s="217">
        <f t="shared" si="157"/>
        <v>29.641999999999999</v>
      </c>
      <c r="Y292" s="217">
        <f t="shared" si="157"/>
        <v>0</v>
      </c>
      <c r="Z292" s="217">
        <f t="shared" si="157"/>
        <v>0</v>
      </c>
      <c r="AA292" s="217">
        <f t="shared" si="157"/>
        <v>142.5</v>
      </c>
      <c r="AB292" s="217">
        <f t="shared" si="157"/>
        <v>0</v>
      </c>
      <c r="AC292" s="217">
        <f t="shared" si="157"/>
        <v>11.43352</v>
      </c>
    </row>
    <row r="293" spans="1:29" ht="15.75" customHeight="1" x14ac:dyDescent="0.25">
      <c r="A293" s="117"/>
      <c r="B293" s="218" t="s">
        <v>395</v>
      </c>
      <c r="C293" s="219">
        <f t="shared" si="135"/>
        <v>869.41152000000011</v>
      </c>
      <c r="D293" s="159">
        <v>690.23599999999999</v>
      </c>
      <c r="E293" s="118"/>
      <c r="F293" s="118">
        <f>F294</f>
        <v>29.641999999999999</v>
      </c>
      <c r="G293" s="118"/>
      <c r="H293" s="118"/>
      <c r="I293" s="159">
        <v>138.1</v>
      </c>
      <c r="J293" s="118"/>
      <c r="K293" s="61">
        <f>'[1]4 priedas_ nepanaudotos lėšos'!C116</f>
        <v>11.43352</v>
      </c>
      <c r="L293" s="215">
        <f t="shared" si="137"/>
        <v>4.4000000000000004</v>
      </c>
      <c r="M293" s="109"/>
      <c r="N293" s="119"/>
      <c r="O293" s="119"/>
      <c r="P293" s="119"/>
      <c r="Q293" s="119"/>
      <c r="R293" s="109">
        <v>4.4000000000000004</v>
      </c>
      <c r="S293" s="119"/>
      <c r="T293" s="111">
        <f>'[1]4 priedas_ nepanaudotos lėšos'!I116</f>
        <v>0</v>
      </c>
      <c r="U293" s="220">
        <f t="shared" si="138"/>
        <v>873.81152000000009</v>
      </c>
      <c r="V293" s="220">
        <f t="shared" si="140"/>
        <v>690.23599999999999</v>
      </c>
      <c r="W293" s="220">
        <f t="shared" si="140"/>
        <v>0</v>
      </c>
      <c r="X293" s="220">
        <f t="shared" si="140"/>
        <v>29.641999999999999</v>
      </c>
      <c r="Y293" s="220">
        <f t="shared" si="140"/>
        <v>0</v>
      </c>
      <c r="Z293" s="220">
        <f t="shared" si="140"/>
        <v>0</v>
      </c>
      <c r="AA293" s="220">
        <f t="shared" si="140"/>
        <v>142.5</v>
      </c>
      <c r="AB293" s="220">
        <f t="shared" si="140"/>
        <v>0</v>
      </c>
      <c r="AC293" s="220">
        <f t="shared" si="140"/>
        <v>11.43352</v>
      </c>
    </row>
    <row r="294" spans="1:29" ht="24" customHeight="1" x14ac:dyDescent="0.25">
      <c r="A294" s="117"/>
      <c r="B294" s="221" t="s">
        <v>428</v>
      </c>
      <c r="C294" s="219">
        <f t="shared" si="135"/>
        <v>29.641999999999999</v>
      </c>
      <c r="D294" s="118"/>
      <c r="E294" s="118"/>
      <c r="F294" s="159">
        <v>29.641999999999999</v>
      </c>
      <c r="G294" s="118"/>
      <c r="H294" s="118"/>
      <c r="I294" s="118"/>
      <c r="J294" s="118"/>
      <c r="K294" s="61"/>
      <c r="L294" s="215">
        <f t="shared" si="137"/>
        <v>0</v>
      </c>
      <c r="M294" s="119"/>
      <c r="N294" s="119"/>
      <c r="O294" s="119"/>
      <c r="P294" s="119"/>
      <c r="Q294" s="119"/>
      <c r="R294" s="119"/>
      <c r="S294" s="119"/>
      <c r="T294" s="111"/>
      <c r="U294" s="220">
        <f t="shared" si="138"/>
        <v>29.641999999999999</v>
      </c>
      <c r="V294" s="220">
        <f t="shared" si="140"/>
        <v>0</v>
      </c>
      <c r="W294" s="220">
        <f t="shared" si="140"/>
        <v>0</v>
      </c>
      <c r="X294" s="220">
        <f t="shared" si="140"/>
        <v>29.641999999999999</v>
      </c>
      <c r="Y294" s="220">
        <f t="shared" si="140"/>
        <v>0</v>
      </c>
      <c r="Z294" s="220">
        <f t="shared" si="140"/>
        <v>0</v>
      </c>
      <c r="AA294" s="220">
        <f t="shared" si="140"/>
        <v>0</v>
      </c>
      <c r="AB294" s="220">
        <f t="shared" si="140"/>
        <v>0</v>
      </c>
      <c r="AC294" s="220">
        <f t="shared" si="140"/>
        <v>0</v>
      </c>
    </row>
    <row r="295" spans="1:29" ht="15.75" customHeight="1" x14ac:dyDescent="0.25">
      <c r="A295" s="246" t="s">
        <v>47</v>
      </c>
      <c r="B295" s="259" t="s">
        <v>267</v>
      </c>
      <c r="C295" s="213">
        <f t="shared" si="135"/>
        <v>2487.8161200000004</v>
      </c>
      <c r="D295" s="214">
        <f t="shared" ref="D295:T295" si="158">D296</f>
        <v>1387.136</v>
      </c>
      <c r="E295" s="214">
        <f t="shared" si="158"/>
        <v>930.822</v>
      </c>
      <c r="F295" s="214">
        <f t="shared" si="158"/>
        <v>64.224000000000004</v>
      </c>
      <c r="G295" s="214">
        <f t="shared" si="158"/>
        <v>0</v>
      </c>
      <c r="H295" s="214">
        <f t="shared" si="158"/>
        <v>0</v>
      </c>
      <c r="I295" s="214">
        <f t="shared" si="158"/>
        <v>100</v>
      </c>
      <c r="J295" s="214">
        <f t="shared" si="158"/>
        <v>0</v>
      </c>
      <c r="K295" s="158">
        <f t="shared" si="158"/>
        <v>5.6341200000000002</v>
      </c>
      <c r="L295" s="110">
        <f t="shared" si="137"/>
        <v>10</v>
      </c>
      <c r="M295" s="216">
        <f t="shared" si="158"/>
        <v>0</v>
      </c>
      <c r="N295" s="216">
        <f t="shared" si="158"/>
        <v>0</v>
      </c>
      <c r="O295" s="216">
        <f t="shared" si="158"/>
        <v>0</v>
      </c>
      <c r="P295" s="216">
        <f t="shared" si="158"/>
        <v>0</v>
      </c>
      <c r="Q295" s="216">
        <f t="shared" si="158"/>
        <v>0</v>
      </c>
      <c r="R295" s="216">
        <f t="shared" si="158"/>
        <v>10</v>
      </c>
      <c r="S295" s="216">
        <f t="shared" si="158"/>
        <v>0</v>
      </c>
      <c r="T295" s="130">
        <f t="shared" si="158"/>
        <v>0</v>
      </c>
      <c r="U295" s="217">
        <f t="shared" si="138"/>
        <v>2497.8161200000004</v>
      </c>
      <c r="V295" s="217">
        <f t="shared" ref="V295:AC295" si="159">V296</f>
        <v>1387.136</v>
      </c>
      <c r="W295" s="217">
        <f t="shared" si="159"/>
        <v>930.822</v>
      </c>
      <c r="X295" s="217">
        <f t="shared" si="159"/>
        <v>64.224000000000004</v>
      </c>
      <c r="Y295" s="217">
        <f t="shared" si="159"/>
        <v>0</v>
      </c>
      <c r="Z295" s="217">
        <f t="shared" si="159"/>
        <v>0</v>
      </c>
      <c r="AA295" s="217">
        <f t="shared" si="159"/>
        <v>110</v>
      </c>
      <c r="AB295" s="217">
        <f t="shared" si="159"/>
        <v>0</v>
      </c>
      <c r="AC295" s="217">
        <f t="shared" si="159"/>
        <v>5.6341200000000002</v>
      </c>
    </row>
    <row r="296" spans="1:29" ht="15.75" customHeight="1" x14ac:dyDescent="0.25">
      <c r="A296" s="117"/>
      <c r="B296" s="218" t="s">
        <v>395</v>
      </c>
      <c r="C296" s="219">
        <f t="shared" si="135"/>
        <v>2487.8161200000004</v>
      </c>
      <c r="D296" s="159">
        <v>1387.136</v>
      </c>
      <c r="E296" s="118">
        <f>E297+E298</f>
        <v>930.822</v>
      </c>
      <c r="F296" s="118">
        <f>F300+F302+F301+F299</f>
        <v>64.224000000000004</v>
      </c>
      <c r="G296" s="118"/>
      <c r="H296" s="118"/>
      <c r="I296" s="159">
        <v>100</v>
      </c>
      <c r="J296" s="118"/>
      <c r="K296" s="61">
        <f>'[1]4 priedas_ nepanaudotos lėšos'!C118</f>
        <v>5.6341200000000002</v>
      </c>
      <c r="L296" s="215">
        <f t="shared" si="137"/>
        <v>10</v>
      </c>
      <c r="M296" s="109"/>
      <c r="N296" s="119">
        <f>N297+N298</f>
        <v>0</v>
      </c>
      <c r="O296" s="119"/>
      <c r="P296" s="119"/>
      <c r="Q296" s="119"/>
      <c r="R296" s="109">
        <v>10</v>
      </c>
      <c r="S296" s="119"/>
      <c r="T296" s="111">
        <f>'[1]4 priedas_ nepanaudotos lėšos'!I118</f>
        <v>0</v>
      </c>
      <c r="U296" s="220">
        <f t="shared" si="138"/>
        <v>2497.8161200000004</v>
      </c>
      <c r="V296" s="220">
        <f t="shared" si="140"/>
        <v>1387.136</v>
      </c>
      <c r="W296" s="220">
        <f t="shared" si="140"/>
        <v>930.822</v>
      </c>
      <c r="X296" s="220">
        <f t="shared" si="140"/>
        <v>64.224000000000004</v>
      </c>
      <c r="Y296" s="220">
        <f t="shared" si="140"/>
        <v>0</v>
      </c>
      <c r="Z296" s="220">
        <f t="shared" si="140"/>
        <v>0</v>
      </c>
      <c r="AA296" s="220">
        <f t="shared" si="140"/>
        <v>110</v>
      </c>
      <c r="AB296" s="220">
        <f t="shared" si="140"/>
        <v>0</v>
      </c>
      <c r="AC296" s="220">
        <f t="shared" si="140"/>
        <v>5.6341200000000002</v>
      </c>
    </row>
    <row r="297" spans="1:29" ht="24.75" customHeight="1" x14ac:dyDescent="0.25">
      <c r="A297" s="117"/>
      <c r="B297" s="221" t="s">
        <v>422</v>
      </c>
      <c r="C297" s="222">
        <f t="shared" si="135"/>
        <v>167</v>
      </c>
      <c r="D297" s="179"/>
      <c r="E297" s="223">
        <v>167</v>
      </c>
      <c r="F297" s="179"/>
      <c r="G297" s="179"/>
      <c r="H297" s="179"/>
      <c r="I297" s="179"/>
      <c r="J297" s="179"/>
      <c r="K297" s="62"/>
      <c r="L297" s="224">
        <f t="shared" si="137"/>
        <v>0</v>
      </c>
      <c r="M297" s="225"/>
      <c r="N297" s="226"/>
      <c r="O297" s="225"/>
      <c r="P297" s="225"/>
      <c r="Q297" s="225"/>
      <c r="R297" s="225"/>
      <c r="S297" s="225"/>
      <c r="T297" s="112"/>
      <c r="U297" s="227">
        <f t="shared" si="138"/>
        <v>167</v>
      </c>
      <c r="V297" s="227">
        <f t="shared" si="140"/>
        <v>0</v>
      </c>
      <c r="W297" s="227">
        <f t="shared" si="140"/>
        <v>167</v>
      </c>
      <c r="X297" s="227">
        <f t="shared" si="140"/>
        <v>0</v>
      </c>
      <c r="Y297" s="227">
        <f t="shared" si="140"/>
        <v>0</v>
      </c>
      <c r="Z297" s="227">
        <f t="shared" si="140"/>
        <v>0</v>
      </c>
      <c r="AA297" s="227">
        <f t="shared" si="140"/>
        <v>0</v>
      </c>
      <c r="AB297" s="227">
        <f t="shared" si="140"/>
        <v>0</v>
      </c>
      <c r="AC297" s="227">
        <f t="shared" si="140"/>
        <v>0</v>
      </c>
    </row>
    <row r="298" spans="1:29" ht="15" customHeight="1" x14ac:dyDescent="0.25">
      <c r="A298" s="117"/>
      <c r="B298" s="221" t="s">
        <v>423</v>
      </c>
      <c r="C298" s="222">
        <f t="shared" si="135"/>
        <v>763.822</v>
      </c>
      <c r="D298" s="179"/>
      <c r="E298" s="223">
        <v>763.822</v>
      </c>
      <c r="F298" s="179"/>
      <c r="G298" s="179"/>
      <c r="H298" s="179"/>
      <c r="I298" s="179"/>
      <c r="J298" s="179"/>
      <c r="K298" s="62"/>
      <c r="L298" s="224">
        <f t="shared" si="137"/>
        <v>0</v>
      </c>
      <c r="M298" s="225"/>
      <c r="N298" s="226"/>
      <c r="O298" s="225"/>
      <c r="P298" s="225"/>
      <c r="Q298" s="225"/>
      <c r="R298" s="225"/>
      <c r="S298" s="225"/>
      <c r="T298" s="112"/>
      <c r="U298" s="227">
        <f t="shared" si="138"/>
        <v>763.822</v>
      </c>
      <c r="V298" s="227">
        <f t="shared" si="140"/>
        <v>0</v>
      </c>
      <c r="W298" s="227">
        <f t="shared" si="140"/>
        <v>763.822</v>
      </c>
      <c r="X298" s="227">
        <f t="shared" si="140"/>
        <v>0</v>
      </c>
      <c r="Y298" s="227">
        <f t="shared" si="140"/>
        <v>0</v>
      </c>
      <c r="Z298" s="227">
        <f t="shared" si="140"/>
        <v>0</v>
      </c>
      <c r="AA298" s="227">
        <f t="shared" si="140"/>
        <v>0</v>
      </c>
      <c r="AB298" s="227">
        <f t="shared" si="140"/>
        <v>0</v>
      </c>
      <c r="AC298" s="227">
        <f t="shared" si="140"/>
        <v>0</v>
      </c>
    </row>
    <row r="299" spans="1:29" ht="15.75" hidden="1" customHeight="1" x14ac:dyDescent="0.25">
      <c r="A299" s="117"/>
      <c r="B299" s="221" t="s">
        <v>313</v>
      </c>
      <c r="C299" s="222">
        <f t="shared" si="114"/>
        <v>0</v>
      </c>
      <c r="D299" s="179"/>
      <c r="E299" s="179"/>
      <c r="F299" s="179"/>
      <c r="G299" s="179"/>
      <c r="H299" s="179"/>
      <c r="I299" s="179"/>
      <c r="J299" s="179"/>
      <c r="K299" s="62"/>
      <c r="L299" s="224">
        <f t="shared" si="115"/>
        <v>0</v>
      </c>
      <c r="M299" s="225"/>
      <c r="N299" s="179"/>
      <c r="O299" s="225"/>
      <c r="P299" s="225"/>
      <c r="Q299" s="225"/>
      <c r="R299" s="225"/>
      <c r="S299" s="225"/>
      <c r="T299" s="112"/>
      <c r="U299" s="227">
        <f t="shared" si="116"/>
        <v>0</v>
      </c>
      <c r="V299" s="227">
        <f t="shared" si="140"/>
        <v>0</v>
      </c>
      <c r="W299" s="227">
        <f t="shared" si="140"/>
        <v>0</v>
      </c>
      <c r="X299" s="227">
        <f t="shared" si="140"/>
        <v>0</v>
      </c>
      <c r="Y299" s="227">
        <f t="shared" si="140"/>
        <v>0</v>
      </c>
      <c r="Z299" s="227">
        <f t="shared" si="140"/>
        <v>0</v>
      </c>
      <c r="AA299" s="227">
        <f t="shared" si="140"/>
        <v>0</v>
      </c>
      <c r="AB299" s="227">
        <f t="shared" si="140"/>
        <v>0</v>
      </c>
      <c r="AC299" s="227">
        <f t="shared" si="140"/>
        <v>0</v>
      </c>
    </row>
    <row r="300" spans="1:29" ht="24.75" customHeight="1" x14ac:dyDescent="0.25">
      <c r="A300" s="117"/>
      <c r="B300" s="238" t="s">
        <v>428</v>
      </c>
      <c r="C300" s="222">
        <f>D300+E300+F300+H300+I300+J300+K300+G300</f>
        <v>64.224000000000004</v>
      </c>
      <c r="D300" s="179"/>
      <c r="E300" s="179"/>
      <c r="F300" s="223">
        <v>64.224000000000004</v>
      </c>
      <c r="G300" s="179"/>
      <c r="H300" s="179"/>
      <c r="I300" s="179"/>
      <c r="J300" s="179"/>
      <c r="K300" s="62"/>
      <c r="L300" s="224">
        <f>M300+N300+O300+Q300+R300+S300+T300+P300</f>
        <v>0</v>
      </c>
      <c r="M300" s="225"/>
      <c r="N300" s="225"/>
      <c r="O300" s="225"/>
      <c r="P300" s="225"/>
      <c r="Q300" s="225"/>
      <c r="R300" s="225"/>
      <c r="S300" s="225"/>
      <c r="T300" s="112"/>
      <c r="U300" s="227">
        <f>V300+W300+X300+Z300+AA300+AB300+AC300+Y300</f>
        <v>64.224000000000004</v>
      </c>
      <c r="V300" s="227">
        <f t="shared" si="140"/>
        <v>0</v>
      </c>
      <c r="W300" s="227">
        <f t="shared" si="140"/>
        <v>0</v>
      </c>
      <c r="X300" s="227">
        <f t="shared" si="140"/>
        <v>64.224000000000004</v>
      </c>
      <c r="Y300" s="227">
        <f t="shared" si="140"/>
        <v>0</v>
      </c>
      <c r="Z300" s="227">
        <f t="shared" si="140"/>
        <v>0</v>
      </c>
      <c r="AA300" s="227">
        <f t="shared" si="140"/>
        <v>0</v>
      </c>
      <c r="AB300" s="227">
        <f t="shared" si="140"/>
        <v>0</v>
      </c>
      <c r="AC300" s="227">
        <f t="shared" si="140"/>
        <v>0</v>
      </c>
    </row>
    <row r="301" spans="1:29" ht="39.6" hidden="1" x14ac:dyDescent="0.25">
      <c r="A301" s="117"/>
      <c r="B301" s="221" t="s">
        <v>307</v>
      </c>
      <c r="C301" s="179">
        <f t="shared" si="114"/>
        <v>0</v>
      </c>
      <c r="D301" s="179"/>
      <c r="E301" s="179"/>
      <c r="F301" s="179"/>
      <c r="G301" s="179"/>
      <c r="H301" s="179"/>
      <c r="I301" s="179"/>
      <c r="J301" s="179"/>
      <c r="K301" s="62"/>
      <c r="L301" s="225">
        <f t="shared" si="115"/>
        <v>0</v>
      </c>
      <c r="M301" s="225"/>
      <c r="N301" s="225"/>
      <c r="O301" s="225"/>
      <c r="P301" s="225"/>
      <c r="Q301" s="225"/>
      <c r="R301" s="225"/>
      <c r="S301" s="225"/>
      <c r="T301" s="112"/>
      <c r="U301" s="252">
        <f t="shared" si="116"/>
        <v>0</v>
      </c>
      <c r="V301" s="252">
        <f t="shared" si="140"/>
        <v>0</v>
      </c>
      <c r="W301" s="252">
        <f t="shared" si="140"/>
        <v>0</v>
      </c>
      <c r="X301" s="252">
        <f t="shared" si="140"/>
        <v>0</v>
      </c>
      <c r="Y301" s="252">
        <f t="shared" si="140"/>
        <v>0</v>
      </c>
      <c r="Z301" s="252">
        <f t="shared" si="140"/>
        <v>0</v>
      </c>
      <c r="AA301" s="252">
        <f t="shared" si="140"/>
        <v>0</v>
      </c>
      <c r="AB301" s="252">
        <f t="shared" si="140"/>
        <v>0</v>
      </c>
      <c r="AC301" s="252">
        <f t="shared" si="140"/>
        <v>0</v>
      </c>
    </row>
    <row r="302" spans="1:29" ht="15.75" hidden="1" customHeight="1" x14ac:dyDescent="0.25">
      <c r="A302" s="117"/>
      <c r="B302" s="238" t="s">
        <v>139</v>
      </c>
      <c r="C302" s="179">
        <f t="shared" si="114"/>
        <v>0</v>
      </c>
      <c r="D302" s="118"/>
      <c r="E302" s="179"/>
      <c r="F302" s="179"/>
      <c r="G302" s="118"/>
      <c r="H302" s="118"/>
      <c r="I302" s="118"/>
      <c r="J302" s="118"/>
      <c r="K302" s="61"/>
      <c r="L302" s="225">
        <f t="shared" si="115"/>
        <v>0</v>
      </c>
      <c r="M302" s="119"/>
      <c r="N302" s="119"/>
      <c r="O302" s="119"/>
      <c r="P302" s="119"/>
      <c r="Q302" s="119"/>
      <c r="R302" s="119"/>
      <c r="S302" s="119"/>
      <c r="T302" s="111"/>
      <c r="U302" s="252">
        <f t="shared" si="116"/>
        <v>0</v>
      </c>
      <c r="V302" s="252">
        <f t="shared" si="140"/>
        <v>0</v>
      </c>
      <c r="W302" s="252">
        <f t="shared" si="140"/>
        <v>0</v>
      </c>
      <c r="X302" s="252">
        <f t="shared" si="140"/>
        <v>0</v>
      </c>
      <c r="Y302" s="252">
        <f t="shared" si="140"/>
        <v>0</v>
      </c>
      <c r="Z302" s="252">
        <f t="shared" si="140"/>
        <v>0</v>
      </c>
      <c r="AA302" s="252">
        <f t="shared" si="140"/>
        <v>0</v>
      </c>
      <c r="AB302" s="252">
        <f t="shared" si="140"/>
        <v>0</v>
      </c>
      <c r="AC302" s="252">
        <f t="shared" si="140"/>
        <v>0</v>
      </c>
    </row>
    <row r="303" spans="1:29" ht="15.75" customHeight="1" x14ac:dyDescent="0.25">
      <c r="A303" s="246" t="s">
        <v>48</v>
      </c>
      <c r="B303" s="259" t="s">
        <v>266</v>
      </c>
      <c r="C303" s="213">
        <f t="shared" ref="C303:C313" si="160">D303+E303+F303+H303+I303+J303+K303+G303</f>
        <v>975.06409999999994</v>
      </c>
      <c r="D303" s="214">
        <f>D304</f>
        <v>522.73599999999999</v>
      </c>
      <c r="E303" s="214">
        <f t="shared" ref="E303:T303" si="161">E304</f>
        <v>0</v>
      </c>
      <c r="F303" s="214">
        <f t="shared" si="161"/>
        <v>22.231000000000002</v>
      </c>
      <c r="G303" s="214">
        <f t="shared" si="161"/>
        <v>0</v>
      </c>
      <c r="H303" s="214">
        <f t="shared" si="161"/>
        <v>0</v>
      </c>
      <c r="I303" s="214">
        <f t="shared" si="161"/>
        <v>420</v>
      </c>
      <c r="J303" s="214">
        <f t="shared" si="161"/>
        <v>0</v>
      </c>
      <c r="K303" s="158">
        <f t="shared" si="161"/>
        <v>10.097099999999999</v>
      </c>
      <c r="L303" s="110">
        <f>M303+N303+O303+Q303+R303+S303+T303+P303</f>
        <v>0</v>
      </c>
      <c r="M303" s="216">
        <f>M304</f>
        <v>0</v>
      </c>
      <c r="N303" s="216">
        <f t="shared" si="161"/>
        <v>0</v>
      </c>
      <c r="O303" s="216">
        <f t="shared" si="161"/>
        <v>0</v>
      </c>
      <c r="P303" s="216">
        <f t="shared" si="161"/>
        <v>0</v>
      </c>
      <c r="Q303" s="216">
        <f t="shared" si="161"/>
        <v>0</v>
      </c>
      <c r="R303" s="216">
        <f t="shared" si="161"/>
        <v>0</v>
      </c>
      <c r="S303" s="216">
        <f t="shared" si="161"/>
        <v>0</v>
      </c>
      <c r="T303" s="130">
        <f t="shared" si="161"/>
        <v>0</v>
      </c>
      <c r="U303" s="217">
        <f>V303+W303+X303+Z303+AA303+AB303+AC303+Y303</f>
        <v>975.06409999999994</v>
      </c>
      <c r="V303" s="217">
        <f t="shared" ref="V303:AC303" si="162">V304</f>
        <v>522.73599999999999</v>
      </c>
      <c r="W303" s="217">
        <f t="shared" si="162"/>
        <v>0</v>
      </c>
      <c r="X303" s="217">
        <f t="shared" si="162"/>
        <v>22.231000000000002</v>
      </c>
      <c r="Y303" s="217">
        <f t="shared" si="162"/>
        <v>0</v>
      </c>
      <c r="Z303" s="217">
        <f t="shared" si="162"/>
        <v>0</v>
      </c>
      <c r="AA303" s="217">
        <f t="shared" si="162"/>
        <v>420</v>
      </c>
      <c r="AB303" s="217">
        <f t="shared" si="162"/>
        <v>0</v>
      </c>
      <c r="AC303" s="217">
        <f t="shared" si="162"/>
        <v>10.097099999999999</v>
      </c>
    </row>
    <row r="304" spans="1:29" ht="15.75" customHeight="1" x14ac:dyDescent="0.25">
      <c r="A304" s="117"/>
      <c r="B304" s="218" t="s">
        <v>395</v>
      </c>
      <c r="C304" s="219">
        <f t="shared" si="160"/>
        <v>975.06409999999994</v>
      </c>
      <c r="D304" s="159">
        <v>522.73599999999999</v>
      </c>
      <c r="E304" s="118"/>
      <c r="F304" s="118">
        <f>F305</f>
        <v>22.231000000000002</v>
      </c>
      <c r="G304" s="118"/>
      <c r="H304" s="118"/>
      <c r="I304" s="159">
        <v>420</v>
      </c>
      <c r="J304" s="118"/>
      <c r="K304" s="61">
        <f>'[1]4 priedas_ nepanaudotos lėšos'!C120</f>
        <v>10.097099999999999</v>
      </c>
      <c r="L304" s="215">
        <f>M304+N304+O304+Q304+R304+S304+T304+P304</f>
        <v>0</v>
      </c>
      <c r="M304" s="109"/>
      <c r="N304" s="119"/>
      <c r="O304" s="119"/>
      <c r="P304" s="119"/>
      <c r="Q304" s="119"/>
      <c r="R304" s="109"/>
      <c r="S304" s="119"/>
      <c r="T304" s="111">
        <f>'[1]4 priedas_ nepanaudotos lėšos'!I120</f>
        <v>0</v>
      </c>
      <c r="U304" s="220">
        <f>V304+W304+X304+Z304+AA304+AB304+AC304+Y304</f>
        <v>975.06409999999994</v>
      </c>
      <c r="V304" s="220">
        <f t="shared" si="140"/>
        <v>522.73599999999999</v>
      </c>
      <c r="W304" s="220">
        <f t="shared" si="140"/>
        <v>0</v>
      </c>
      <c r="X304" s="220">
        <f t="shared" si="140"/>
        <v>22.231000000000002</v>
      </c>
      <c r="Y304" s="220">
        <f t="shared" si="140"/>
        <v>0</v>
      </c>
      <c r="Z304" s="220">
        <f t="shared" si="140"/>
        <v>0</v>
      </c>
      <c r="AA304" s="220">
        <f t="shared" si="140"/>
        <v>420</v>
      </c>
      <c r="AB304" s="220">
        <f t="shared" si="140"/>
        <v>0</v>
      </c>
      <c r="AC304" s="220">
        <f t="shared" si="140"/>
        <v>10.097099999999999</v>
      </c>
    </row>
    <row r="305" spans="1:29" ht="25.5" customHeight="1" x14ac:dyDescent="0.25">
      <c r="A305" s="117"/>
      <c r="B305" s="221" t="s">
        <v>428</v>
      </c>
      <c r="C305" s="219">
        <f t="shared" si="160"/>
        <v>22.231000000000002</v>
      </c>
      <c r="D305" s="118"/>
      <c r="E305" s="118"/>
      <c r="F305" s="159">
        <v>22.231000000000002</v>
      </c>
      <c r="G305" s="118"/>
      <c r="H305" s="118"/>
      <c r="I305" s="118"/>
      <c r="J305" s="118"/>
      <c r="K305" s="61"/>
      <c r="L305" s="215">
        <f>M305+N305+O305+Q305+R305+S305+T305+P305</f>
        <v>0</v>
      </c>
      <c r="M305" s="119"/>
      <c r="N305" s="119"/>
      <c r="O305" s="119"/>
      <c r="P305" s="119"/>
      <c r="Q305" s="119"/>
      <c r="R305" s="119"/>
      <c r="S305" s="119"/>
      <c r="T305" s="111"/>
      <c r="U305" s="220">
        <f>V305+W305+X305+Z305+AA305+AB305+AC305+Y305</f>
        <v>22.231000000000002</v>
      </c>
      <c r="V305" s="220">
        <f t="shared" si="140"/>
        <v>0</v>
      </c>
      <c r="W305" s="220">
        <f t="shared" si="140"/>
        <v>0</v>
      </c>
      <c r="X305" s="220">
        <f t="shared" si="140"/>
        <v>22.231000000000002</v>
      </c>
      <c r="Y305" s="220"/>
      <c r="Z305" s="220">
        <f t="shared" si="140"/>
        <v>0</v>
      </c>
      <c r="AA305" s="220">
        <f t="shared" si="140"/>
        <v>0</v>
      </c>
      <c r="AB305" s="220">
        <f t="shared" si="140"/>
        <v>0</v>
      </c>
      <c r="AC305" s="220">
        <f t="shared" si="140"/>
        <v>0</v>
      </c>
    </row>
    <row r="306" spans="1:29" ht="15.9" customHeight="1" x14ac:dyDescent="0.25">
      <c r="A306" s="262" t="s">
        <v>53</v>
      </c>
      <c r="B306" s="263" t="s">
        <v>383</v>
      </c>
      <c r="C306" s="264">
        <f t="shared" si="160"/>
        <v>97399.655709999977</v>
      </c>
      <c r="D306" s="264">
        <f t="shared" ref="D306:K306" si="163">D14+D16+D97+D101+D105+D109+D113+D117+D121+D125+D129+D133+D137+D141+D143+D146+D151+D155+D162+D166+D174+D177+D184+D191+D197+D203+D211+D216+D223+D229+D234+D240+D246+D251+D257+D260+D263+D267+D269+D271+D273+D275+D277+D279+D281+D284+D287+D292+D295+D303</f>
        <v>50677.438819999996</v>
      </c>
      <c r="E306" s="264">
        <f t="shared" si="163"/>
        <v>7277.4</v>
      </c>
      <c r="F306" s="264">
        <f t="shared" si="163"/>
        <v>5175.3835800000006</v>
      </c>
      <c r="G306" s="264">
        <f t="shared" si="163"/>
        <v>4026.9000000000005</v>
      </c>
      <c r="H306" s="264">
        <f t="shared" si="163"/>
        <v>20172.199999999997</v>
      </c>
      <c r="I306" s="264">
        <f t="shared" si="163"/>
        <v>2713.2000000000003</v>
      </c>
      <c r="J306" s="264">
        <f t="shared" si="163"/>
        <v>3345.4110000000001</v>
      </c>
      <c r="K306" s="84">
        <f t="shared" si="163"/>
        <v>4011.7223100000006</v>
      </c>
      <c r="L306" s="265">
        <f>L14+L16+L97+L101+L105+L109+L113+L117+L121+L125+L129+L133+L137+L141+L143+L146+L151+L155+L162+L166+L174+L177+L184+L191+L197+L203+L211+L216+L223+L229+L234+L240+L246+L251+L257+L260+L263+L267+L269+L271+L273+L275+L277+L279+L281+L284+L287+L292+L295+L303</f>
        <v>2018.6921700000007</v>
      </c>
      <c r="M306" s="265">
        <f t="shared" ref="M306:T306" si="164">M14+M16+M97+M101+M105+M109+M113+M117+M121+M125+M129+M133+M137+M141+M143+M146+M151+M155+M162+M166+M174+M177+M184+M191+M197+M203+M211+M216+M223+M229+M234+M240+M246+M251+M257+M260+M263+M267+M269+M271+M273+M275+M277+M279+M281+M284+M287+M292+M295+M303</f>
        <v>1287.8457800000001</v>
      </c>
      <c r="N306" s="265">
        <f t="shared" si="164"/>
        <v>47.5</v>
      </c>
      <c r="O306" s="265">
        <f t="shared" si="164"/>
        <v>47.046390000000024</v>
      </c>
      <c r="P306" s="265">
        <f t="shared" si="164"/>
        <v>60.2</v>
      </c>
      <c r="Q306" s="265">
        <f t="shared" si="164"/>
        <v>486.19999999999993</v>
      </c>
      <c r="R306" s="265">
        <f t="shared" si="164"/>
        <v>89.9</v>
      </c>
      <c r="S306" s="265">
        <f t="shared" si="164"/>
        <v>0</v>
      </c>
      <c r="T306" s="265">
        <f t="shared" si="164"/>
        <v>0</v>
      </c>
      <c r="U306" s="266">
        <f>U14+U16+U97+U101+U105+U109+U113+U117+U121+U125+U129+U133+U137+U141+U143+U146+U151+U155+U162+U166+U174+U177+U184+U191+U197+U203+U211+U216+U223+U229+U234+U240+U246+U251+U257+U260+U263+U267+U269+U271+U273+U275+U277+U279+U281+U284+U287+U292+U295+U303</f>
        <v>99418.347880000001</v>
      </c>
      <c r="V306" s="266">
        <f>D306+M306</f>
        <v>51965.284599999999</v>
      </c>
      <c r="W306" s="266">
        <f t="shared" si="140"/>
        <v>7324.9</v>
      </c>
      <c r="X306" s="266">
        <f t="shared" si="140"/>
        <v>5222.429970000001</v>
      </c>
      <c r="Y306" s="266">
        <f t="shared" si="140"/>
        <v>4087.1000000000004</v>
      </c>
      <c r="Z306" s="266">
        <f t="shared" si="140"/>
        <v>20658.399999999998</v>
      </c>
      <c r="AA306" s="266">
        <f t="shared" si="140"/>
        <v>2803.1000000000004</v>
      </c>
      <c r="AB306" s="266">
        <f t="shared" si="140"/>
        <v>3345.4110000000001</v>
      </c>
      <c r="AC306" s="266">
        <f t="shared" si="140"/>
        <v>4011.7223100000006</v>
      </c>
    </row>
    <row r="307" spans="1:29" x14ac:dyDescent="0.25">
      <c r="A307" s="262" t="s">
        <v>367</v>
      </c>
      <c r="B307" s="182" t="s">
        <v>384</v>
      </c>
      <c r="C307" s="213">
        <f t="shared" si="160"/>
        <v>14628.223690000001</v>
      </c>
      <c r="D307" s="118">
        <f t="shared" ref="D307:K307" si="165">D15+D17+D98+D102+D106+D110+D114+D118+D122+D126+D130+D134+D138+D142</f>
        <v>13820.45</v>
      </c>
      <c r="E307" s="118">
        <f t="shared" si="165"/>
        <v>695.55100000000004</v>
      </c>
      <c r="F307" s="118">
        <f t="shared" si="165"/>
        <v>32.957829999999994</v>
      </c>
      <c r="G307" s="118">
        <f t="shared" si="165"/>
        <v>0</v>
      </c>
      <c r="H307" s="118">
        <f t="shared" si="165"/>
        <v>0</v>
      </c>
      <c r="I307" s="118">
        <f t="shared" si="165"/>
        <v>36.200000000000003</v>
      </c>
      <c r="J307" s="118">
        <f t="shared" si="165"/>
        <v>0</v>
      </c>
      <c r="K307" s="61">
        <f t="shared" si="165"/>
        <v>43.064859999999996</v>
      </c>
      <c r="L307" s="110">
        <f t="shared" ref="L307:L313" si="166">M307+N307+O307+Q307+R307+S307+T307+P307</f>
        <v>-56.762570000000004</v>
      </c>
      <c r="M307" s="119">
        <f t="shared" ref="M307:T307" si="167">M15+M17+M98+M102+M106+M110+M114+M118+M122+M126+M130+M134+M138+M142</f>
        <v>-34</v>
      </c>
      <c r="N307" s="119">
        <f t="shared" si="167"/>
        <v>-22.771999999999998</v>
      </c>
      <c r="O307" s="119">
        <f t="shared" si="167"/>
        <v>-0.79056999999999999</v>
      </c>
      <c r="P307" s="119">
        <f t="shared" si="167"/>
        <v>0</v>
      </c>
      <c r="Q307" s="119">
        <f t="shared" si="167"/>
        <v>0</v>
      </c>
      <c r="R307" s="119">
        <f t="shared" si="167"/>
        <v>0.8</v>
      </c>
      <c r="S307" s="119">
        <f t="shared" si="167"/>
        <v>0</v>
      </c>
      <c r="T307" s="111">
        <f t="shared" si="167"/>
        <v>0</v>
      </c>
      <c r="U307" s="220">
        <f t="shared" ref="U307:U313" si="168">V307+W307+X307+Z307+AA307+AB307+AC307+Y307</f>
        <v>14571.461120000002</v>
      </c>
      <c r="V307" s="220">
        <f>D307+M307</f>
        <v>13786.45</v>
      </c>
      <c r="W307" s="220">
        <f t="shared" si="140"/>
        <v>672.779</v>
      </c>
      <c r="X307" s="220">
        <f t="shared" si="140"/>
        <v>32.167259999999992</v>
      </c>
      <c r="Y307" s="220">
        <f t="shared" si="140"/>
        <v>0</v>
      </c>
      <c r="Z307" s="220">
        <f t="shared" si="140"/>
        <v>0</v>
      </c>
      <c r="AA307" s="220">
        <f t="shared" si="140"/>
        <v>37</v>
      </c>
      <c r="AB307" s="220">
        <f t="shared" si="140"/>
        <v>0</v>
      </c>
      <c r="AC307" s="220">
        <f t="shared" si="140"/>
        <v>43.064859999999996</v>
      </c>
    </row>
    <row r="308" spans="1:29" x14ac:dyDescent="0.25">
      <c r="A308" s="262" t="s">
        <v>460</v>
      </c>
      <c r="B308" s="182" t="s">
        <v>385</v>
      </c>
      <c r="C308" s="213">
        <f t="shared" si="160"/>
        <v>14025.12149</v>
      </c>
      <c r="D308" s="118">
        <f t="shared" ref="D308:K308" si="169">D46+D100+D104+D108+D112+D116+D120+D124+D128+D132+D136+D140+D144</f>
        <v>7592.9279999999999</v>
      </c>
      <c r="E308" s="118">
        <f t="shared" si="169"/>
        <v>905</v>
      </c>
      <c r="F308" s="118">
        <f t="shared" si="169"/>
        <v>2920.5</v>
      </c>
      <c r="G308" s="118">
        <f>G46+G100+G104+G108+G112+G116+G120+G124+G128+G132+G136+G140+G144</f>
        <v>644.9</v>
      </c>
      <c r="H308" s="118">
        <f t="shared" si="169"/>
        <v>0</v>
      </c>
      <c r="I308" s="118">
        <f t="shared" si="169"/>
        <v>648.85800000000017</v>
      </c>
      <c r="J308" s="118">
        <f t="shared" si="169"/>
        <v>224.8</v>
      </c>
      <c r="K308" s="61">
        <f t="shared" si="169"/>
        <v>1088.1354900000001</v>
      </c>
      <c r="L308" s="110">
        <f t="shared" si="166"/>
        <v>555.03827999999999</v>
      </c>
      <c r="M308" s="119">
        <f t="shared" ref="M308:T308" si="170">M46+M100+M104+M108+M112+M116+M120+M124+M128+M132+M136+M140+M144</f>
        <v>532.13828000000001</v>
      </c>
      <c r="N308" s="119">
        <f t="shared" si="170"/>
        <v>22.1</v>
      </c>
      <c r="O308" s="119">
        <f>O46+O100+O104+O108+O112+O116+O120+O124+O128+O132+O136+O140+O144</f>
        <v>0</v>
      </c>
      <c r="P308" s="119">
        <f t="shared" ref="P308" si="171">P46+P100+P104+P108+P112+P116+P120+P124+P128+P132+P136+P140+P144</f>
        <v>0</v>
      </c>
      <c r="Q308" s="119">
        <f t="shared" si="170"/>
        <v>0</v>
      </c>
      <c r="R308" s="119">
        <f t="shared" si="170"/>
        <v>0.8</v>
      </c>
      <c r="S308" s="119">
        <f t="shared" si="170"/>
        <v>0</v>
      </c>
      <c r="T308" s="111">
        <f t="shared" si="170"/>
        <v>0</v>
      </c>
      <c r="U308" s="220">
        <f t="shared" si="168"/>
        <v>14580.159769999998</v>
      </c>
      <c r="V308" s="220">
        <f t="shared" si="140"/>
        <v>8125.06628</v>
      </c>
      <c r="W308" s="220">
        <f t="shared" si="140"/>
        <v>927.1</v>
      </c>
      <c r="X308" s="220">
        <f t="shared" si="140"/>
        <v>2920.5</v>
      </c>
      <c r="Y308" s="220">
        <f t="shared" si="140"/>
        <v>644.9</v>
      </c>
      <c r="Z308" s="220">
        <f t="shared" si="140"/>
        <v>0</v>
      </c>
      <c r="AA308" s="220">
        <f t="shared" si="140"/>
        <v>649.65800000000013</v>
      </c>
      <c r="AB308" s="220">
        <f t="shared" si="140"/>
        <v>224.8</v>
      </c>
      <c r="AC308" s="220">
        <f t="shared" si="140"/>
        <v>1088.1354900000001</v>
      </c>
    </row>
    <row r="309" spans="1:29" x14ac:dyDescent="0.25">
      <c r="A309" s="262" t="s">
        <v>368</v>
      </c>
      <c r="B309" s="182" t="s">
        <v>386</v>
      </c>
      <c r="C309" s="213">
        <f t="shared" si="160"/>
        <v>2173.8763100000006</v>
      </c>
      <c r="D309" s="118">
        <f t="shared" ref="D309:K309" si="172">D54+D147</f>
        <v>633.86300000000006</v>
      </c>
      <c r="E309" s="118">
        <f t="shared" si="172"/>
        <v>493.42</v>
      </c>
      <c r="F309" s="118">
        <f t="shared" si="172"/>
        <v>0</v>
      </c>
      <c r="G309" s="118">
        <f t="shared" si="172"/>
        <v>874</v>
      </c>
      <c r="H309" s="118">
        <f t="shared" si="172"/>
        <v>0</v>
      </c>
      <c r="I309" s="118">
        <f t="shared" si="172"/>
        <v>140.84200000000001</v>
      </c>
      <c r="J309" s="118">
        <f t="shared" si="172"/>
        <v>10</v>
      </c>
      <c r="K309" s="61">
        <f t="shared" si="172"/>
        <v>21.75131</v>
      </c>
      <c r="L309" s="110">
        <f t="shared" si="166"/>
        <v>0</v>
      </c>
      <c r="M309" s="119">
        <f t="shared" ref="M309:T309" si="173">M54+M147</f>
        <v>0</v>
      </c>
      <c r="N309" s="119">
        <f t="shared" si="173"/>
        <v>0</v>
      </c>
      <c r="O309" s="119">
        <f t="shared" si="173"/>
        <v>0</v>
      </c>
      <c r="P309" s="119">
        <f t="shared" si="173"/>
        <v>0</v>
      </c>
      <c r="Q309" s="119">
        <f t="shared" si="173"/>
        <v>0</v>
      </c>
      <c r="R309" s="119">
        <f t="shared" si="173"/>
        <v>0</v>
      </c>
      <c r="S309" s="119">
        <f t="shared" si="173"/>
        <v>0</v>
      </c>
      <c r="T309" s="111">
        <f t="shared" si="173"/>
        <v>0</v>
      </c>
      <c r="U309" s="220">
        <f t="shared" si="168"/>
        <v>2173.8763100000006</v>
      </c>
      <c r="V309" s="220">
        <f t="shared" si="140"/>
        <v>633.86300000000006</v>
      </c>
      <c r="W309" s="220">
        <f t="shared" si="140"/>
        <v>493.42</v>
      </c>
      <c r="X309" s="220">
        <f t="shared" si="140"/>
        <v>0</v>
      </c>
      <c r="Y309" s="220">
        <f t="shared" si="140"/>
        <v>874</v>
      </c>
      <c r="Z309" s="220">
        <f t="shared" si="140"/>
        <v>0</v>
      </c>
      <c r="AA309" s="220">
        <f t="shared" si="140"/>
        <v>140.84200000000001</v>
      </c>
      <c r="AB309" s="220">
        <f t="shared" si="140"/>
        <v>10</v>
      </c>
      <c r="AC309" s="220">
        <f t="shared" si="140"/>
        <v>21.75131</v>
      </c>
    </row>
    <row r="310" spans="1:29" x14ac:dyDescent="0.25">
      <c r="A310" s="262" t="s">
        <v>369</v>
      </c>
      <c r="B310" s="182" t="s">
        <v>387</v>
      </c>
      <c r="C310" s="213">
        <f t="shared" si="160"/>
        <v>39788.329510000003</v>
      </c>
      <c r="D310" s="118">
        <f t="shared" ref="D310:K310" si="174">D57+D152+D156+D163+D167+D175+D178+D185+D192+D198+D204+D212+D217+D224+D230+D235+D247+D241+D252+D258+D261+D264</f>
        <v>15096.031000000001</v>
      </c>
      <c r="E310" s="118">
        <f t="shared" si="174"/>
        <v>0</v>
      </c>
      <c r="F310" s="118">
        <f t="shared" si="174"/>
        <v>1049.085</v>
      </c>
      <c r="G310" s="118">
        <f t="shared" si="174"/>
        <v>521.9</v>
      </c>
      <c r="H310" s="118">
        <f t="shared" si="174"/>
        <v>20172.199999999997</v>
      </c>
      <c r="I310" s="118">
        <f t="shared" si="174"/>
        <v>963.80000000000007</v>
      </c>
      <c r="J310" s="118">
        <f t="shared" si="174"/>
        <v>1470</v>
      </c>
      <c r="K310" s="61">
        <f t="shared" si="174"/>
        <v>515.31350999999995</v>
      </c>
      <c r="L310" s="110">
        <f t="shared" si="166"/>
        <v>748.12149999999997</v>
      </c>
      <c r="M310" s="119">
        <f t="shared" ref="M310:T310" si="175">M57+M152+M156+M163+M167+M175+M178+M185+M192+M198+M204+M212+M217+M224+M230+M235+M247+M241+M252+M258+M261+M264</f>
        <v>13.387499999999999</v>
      </c>
      <c r="N310" s="119">
        <f t="shared" si="175"/>
        <v>0</v>
      </c>
      <c r="O310" s="119">
        <f t="shared" si="175"/>
        <v>117.53400000000002</v>
      </c>
      <c r="P310" s="119">
        <f t="shared" si="175"/>
        <v>60.2</v>
      </c>
      <c r="Q310" s="119">
        <f t="shared" si="175"/>
        <v>486.2</v>
      </c>
      <c r="R310" s="119">
        <f t="shared" si="175"/>
        <v>70.8</v>
      </c>
      <c r="S310" s="119">
        <f t="shared" si="175"/>
        <v>0</v>
      </c>
      <c r="T310" s="111">
        <f t="shared" si="175"/>
        <v>0</v>
      </c>
      <c r="U310" s="220">
        <f t="shared" si="168"/>
        <v>40536.451009999997</v>
      </c>
      <c r="V310" s="220">
        <f t="shared" si="140"/>
        <v>15109.418500000002</v>
      </c>
      <c r="W310" s="220">
        <f t="shared" si="140"/>
        <v>0</v>
      </c>
      <c r="X310" s="220">
        <f t="shared" si="140"/>
        <v>1166.6190000000001</v>
      </c>
      <c r="Y310" s="220">
        <f t="shared" si="140"/>
        <v>582.1</v>
      </c>
      <c r="Z310" s="220">
        <f t="shared" si="140"/>
        <v>20658.399999999998</v>
      </c>
      <c r="AA310" s="220">
        <f t="shared" si="140"/>
        <v>1034.6000000000001</v>
      </c>
      <c r="AB310" s="220">
        <f t="shared" si="140"/>
        <v>1470</v>
      </c>
      <c r="AC310" s="220">
        <f t="shared" si="140"/>
        <v>515.31350999999995</v>
      </c>
    </row>
    <row r="311" spans="1:29" x14ac:dyDescent="0.25">
      <c r="A311" s="262" t="s">
        <v>370</v>
      </c>
      <c r="B311" s="182" t="s">
        <v>397</v>
      </c>
      <c r="C311" s="213">
        <f t="shared" si="160"/>
        <v>1721.92482</v>
      </c>
      <c r="D311" s="118">
        <f t="shared" ref="D311:K311" si="176">D64</f>
        <v>900.81381999999996</v>
      </c>
      <c r="E311" s="118">
        <f t="shared" si="176"/>
        <v>220.9</v>
      </c>
      <c r="F311" s="118">
        <f t="shared" si="176"/>
        <v>0</v>
      </c>
      <c r="G311" s="118">
        <f t="shared" si="176"/>
        <v>315.3</v>
      </c>
      <c r="H311" s="118">
        <f t="shared" si="176"/>
        <v>0</v>
      </c>
      <c r="I311" s="118">
        <f t="shared" si="176"/>
        <v>0</v>
      </c>
      <c r="J311" s="118">
        <f t="shared" si="176"/>
        <v>269.911</v>
      </c>
      <c r="K311" s="61">
        <f t="shared" si="176"/>
        <v>15</v>
      </c>
      <c r="L311" s="110">
        <f t="shared" si="166"/>
        <v>0</v>
      </c>
      <c r="M311" s="119">
        <f t="shared" ref="M311:T311" si="177">M64</f>
        <v>0</v>
      </c>
      <c r="N311" s="119">
        <f t="shared" si="177"/>
        <v>0</v>
      </c>
      <c r="O311" s="119">
        <f t="shared" si="177"/>
        <v>0</v>
      </c>
      <c r="P311" s="119">
        <f t="shared" si="177"/>
        <v>0</v>
      </c>
      <c r="Q311" s="119">
        <f t="shared" si="177"/>
        <v>0</v>
      </c>
      <c r="R311" s="119">
        <f t="shared" si="177"/>
        <v>0</v>
      </c>
      <c r="S311" s="119">
        <f t="shared" si="177"/>
        <v>0</v>
      </c>
      <c r="T311" s="111">
        <f t="shared" si="177"/>
        <v>0</v>
      </c>
      <c r="U311" s="220">
        <f t="shared" si="168"/>
        <v>1721.92482</v>
      </c>
      <c r="V311" s="220">
        <f t="shared" si="140"/>
        <v>900.81381999999996</v>
      </c>
      <c r="W311" s="220">
        <f t="shared" si="140"/>
        <v>220.9</v>
      </c>
      <c r="X311" s="220">
        <f t="shared" si="140"/>
        <v>0</v>
      </c>
      <c r="Y311" s="220">
        <f t="shared" si="140"/>
        <v>315.3</v>
      </c>
      <c r="Z311" s="220">
        <f t="shared" si="140"/>
        <v>0</v>
      </c>
      <c r="AA311" s="220">
        <f t="shared" si="140"/>
        <v>0</v>
      </c>
      <c r="AB311" s="220">
        <f t="shared" si="140"/>
        <v>269.911</v>
      </c>
      <c r="AC311" s="220">
        <f t="shared" si="140"/>
        <v>15</v>
      </c>
    </row>
    <row r="312" spans="1:29" x14ac:dyDescent="0.25">
      <c r="A312" s="262" t="s">
        <v>371</v>
      </c>
      <c r="B312" s="182" t="s">
        <v>389</v>
      </c>
      <c r="C312" s="213">
        <f t="shared" si="160"/>
        <v>6908.5921200000003</v>
      </c>
      <c r="D312" s="118">
        <f t="shared" ref="D312:K312" si="178">D68+D268+D270+D272+D274+D276+D278+D280+D282+D285</f>
        <v>5765.8850000000011</v>
      </c>
      <c r="E312" s="118">
        <f t="shared" si="178"/>
        <v>0</v>
      </c>
      <c r="F312" s="118">
        <f t="shared" si="178"/>
        <v>76.978999999999999</v>
      </c>
      <c r="G312" s="118">
        <f t="shared" si="178"/>
        <v>329.4</v>
      </c>
      <c r="H312" s="118">
        <f t="shared" si="178"/>
        <v>0</v>
      </c>
      <c r="I312" s="118">
        <f t="shared" si="178"/>
        <v>252.39999999999998</v>
      </c>
      <c r="J312" s="118">
        <f t="shared" si="178"/>
        <v>419.9</v>
      </c>
      <c r="K312" s="61">
        <f t="shared" si="178"/>
        <v>64.028120000000001</v>
      </c>
      <c r="L312" s="110">
        <f t="shared" si="166"/>
        <v>44.919999999999995</v>
      </c>
      <c r="M312" s="119">
        <f t="shared" ref="M312:T312" si="179">M68+M268+M270+M272+M274+M276+M278+M280+M282+M285</f>
        <v>41.819999999999993</v>
      </c>
      <c r="N312" s="119">
        <f t="shared" si="179"/>
        <v>0</v>
      </c>
      <c r="O312" s="119">
        <f t="shared" si="179"/>
        <v>0</v>
      </c>
      <c r="P312" s="119">
        <f t="shared" si="179"/>
        <v>0</v>
      </c>
      <c r="Q312" s="119">
        <f t="shared" si="179"/>
        <v>0</v>
      </c>
      <c r="R312" s="119">
        <f t="shared" si="179"/>
        <v>3.1</v>
      </c>
      <c r="S312" s="119">
        <f t="shared" si="179"/>
        <v>0</v>
      </c>
      <c r="T312" s="111">
        <f t="shared" si="179"/>
        <v>0</v>
      </c>
      <c r="U312" s="220">
        <f t="shared" si="168"/>
        <v>6953.5121200000003</v>
      </c>
      <c r="V312" s="220">
        <f t="shared" si="140"/>
        <v>5807.7050000000008</v>
      </c>
      <c r="W312" s="220">
        <f t="shared" si="140"/>
        <v>0</v>
      </c>
      <c r="X312" s="220">
        <f t="shared" si="140"/>
        <v>76.978999999999999</v>
      </c>
      <c r="Y312" s="220">
        <f t="shared" si="140"/>
        <v>329.4</v>
      </c>
      <c r="Z312" s="220">
        <f t="shared" si="140"/>
        <v>0</v>
      </c>
      <c r="AA312" s="220">
        <f t="shared" si="140"/>
        <v>255.49999999999997</v>
      </c>
      <c r="AB312" s="220">
        <f t="shared" si="140"/>
        <v>419.9</v>
      </c>
      <c r="AC312" s="220">
        <f t="shared" si="140"/>
        <v>64.028120000000001</v>
      </c>
    </row>
    <row r="313" spans="1:29" x14ac:dyDescent="0.25">
      <c r="A313" s="262" t="s">
        <v>372</v>
      </c>
      <c r="B313" s="182" t="s">
        <v>388</v>
      </c>
      <c r="C313" s="213">
        <f t="shared" si="160"/>
        <v>18153.587770000002</v>
      </c>
      <c r="D313" s="118">
        <f t="shared" ref="D313:K313" si="180">D72+D288+D293+D296+D304</f>
        <v>6867.4679999999998</v>
      </c>
      <c r="E313" s="118">
        <f t="shared" si="180"/>
        <v>4962.5289999999995</v>
      </c>
      <c r="F313" s="118">
        <f t="shared" si="180"/>
        <v>1095.86175</v>
      </c>
      <c r="G313" s="118">
        <f t="shared" si="180"/>
        <v>1341.4</v>
      </c>
      <c r="H313" s="118">
        <f t="shared" si="180"/>
        <v>0</v>
      </c>
      <c r="I313" s="118">
        <f t="shared" si="180"/>
        <v>671.1</v>
      </c>
      <c r="J313" s="118">
        <f t="shared" si="180"/>
        <v>950.8</v>
      </c>
      <c r="K313" s="61">
        <f t="shared" si="180"/>
        <v>2264.42902</v>
      </c>
      <c r="L313" s="110">
        <f t="shared" si="166"/>
        <v>727.37495999999999</v>
      </c>
      <c r="M313" s="119">
        <f t="shared" ref="M313:T313" si="181">M72+M288+M293+M296+M304</f>
        <v>734.5</v>
      </c>
      <c r="N313" s="119">
        <f t="shared" si="181"/>
        <v>48.171999999999997</v>
      </c>
      <c r="O313" s="119">
        <f t="shared" si="181"/>
        <v>-69.697039999999987</v>
      </c>
      <c r="P313" s="119">
        <f t="shared" si="181"/>
        <v>0</v>
      </c>
      <c r="Q313" s="119">
        <f t="shared" si="181"/>
        <v>0</v>
      </c>
      <c r="R313" s="119">
        <f t="shared" si="181"/>
        <v>14.4</v>
      </c>
      <c r="S313" s="119">
        <f t="shared" si="181"/>
        <v>0</v>
      </c>
      <c r="T313" s="111">
        <f t="shared" si="181"/>
        <v>0</v>
      </c>
      <c r="U313" s="220">
        <f t="shared" si="168"/>
        <v>18880.962729999999</v>
      </c>
      <c r="V313" s="220">
        <f t="shared" si="140"/>
        <v>7601.9679999999998</v>
      </c>
      <c r="W313" s="220">
        <f t="shared" si="140"/>
        <v>5010.7009999999991</v>
      </c>
      <c r="X313" s="220">
        <f t="shared" si="140"/>
        <v>1026.16471</v>
      </c>
      <c r="Y313" s="220">
        <f t="shared" si="140"/>
        <v>1341.4</v>
      </c>
      <c r="Z313" s="220">
        <f t="shared" si="140"/>
        <v>0</v>
      </c>
      <c r="AA313" s="220">
        <f t="shared" si="140"/>
        <v>685.5</v>
      </c>
      <c r="AB313" s="220">
        <f t="shared" si="140"/>
        <v>950.8</v>
      </c>
      <c r="AC313" s="220">
        <f t="shared" si="140"/>
        <v>2264.42902</v>
      </c>
    </row>
    <row r="314" spans="1:29" hidden="1" x14ac:dyDescent="0.25">
      <c r="D314" s="203"/>
      <c r="E314" s="203"/>
      <c r="F314" s="203"/>
      <c r="G314" s="203"/>
      <c r="H314" s="203"/>
      <c r="I314" s="203"/>
      <c r="J314" s="203"/>
      <c r="K314" s="131"/>
    </row>
    <row r="315" spans="1:29" hidden="1" x14ac:dyDescent="0.25"/>
    <row r="316" spans="1:29" hidden="1" x14ac:dyDescent="0.25"/>
    <row r="317" spans="1:29" hidden="1" x14ac:dyDescent="0.25">
      <c r="B317" s="326" t="s">
        <v>365</v>
      </c>
      <c r="C317" s="203">
        <v>97399.655709999977</v>
      </c>
      <c r="D317" s="48">
        <v>50677.438819999996</v>
      </c>
      <c r="E317" s="48">
        <v>7277.4</v>
      </c>
      <c r="F317" s="48">
        <v>5175.3835800000006</v>
      </c>
      <c r="G317" s="48">
        <v>4026.9000000000005</v>
      </c>
      <c r="H317" s="48">
        <v>20172.199999999997</v>
      </c>
      <c r="I317" s="48">
        <v>2713.2000000000003</v>
      </c>
      <c r="J317" s="48">
        <v>3345.4110000000001</v>
      </c>
      <c r="K317" s="60">
        <v>4011.7223100000006</v>
      </c>
    </row>
    <row r="318" spans="1:29" hidden="1" x14ac:dyDescent="0.25">
      <c r="B318" s="326"/>
      <c r="C318" s="267">
        <f t="shared" ref="C318:K318" si="182">C317-C306</f>
        <v>0</v>
      </c>
      <c r="D318" s="267">
        <f t="shared" si="182"/>
        <v>0</v>
      </c>
      <c r="E318" s="267">
        <f t="shared" si="182"/>
        <v>0</v>
      </c>
      <c r="F318" s="267">
        <f t="shared" si="182"/>
        <v>0</v>
      </c>
      <c r="G318" s="268">
        <f t="shared" si="182"/>
        <v>0</v>
      </c>
      <c r="H318" s="268">
        <f t="shared" si="182"/>
        <v>0</v>
      </c>
      <c r="I318" s="267">
        <f t="shared" si="182"/>
        <v>0</v>
      </c>
      <c r="J318" s="267">
        <f t="shared" si="182"/>
        <v>0</v>
      </c>
      <c r="K318" s="132">
        <f t="shared" si="182"/>
        <v>0</v>
      </c>
      <c r="L318" s="203"/>
      <c r="M318" s="203"/>
      <c r="N318" s="203"/>
      <c r="O318" s="203"/>
      <c r="P318" s="203"/>
      <c r="Q318" s="203"/>
      <c r="R318" s="203"/>
      <c r="S318" s="203"/>
      <c r="T318" s="131"/>
      <c r="V318" s="203"/>
      <c r="W318" s="203"/>
      <c r="X318" s="203"/>
      <c r="Y318" s="203"/>
      <c r="Z318" s="203"/>
      <c r="AA318" s="203"/>
      <c r="AB318" s="203"/>
      <c r="AC318" s="203"/>
    </row>
    <row r="319" spans="1:29" hidden="1" x14ac:dyDescent="0.25">
      <c r="B319" s="269"/>
    </row>
    <row r="320" spans="1:29" hidden="1" x14ac:dyDescent="0.25">
      <c r="B320" s="326" t="s">
        <v>373</v>
      </c>
      <c r="C320" s="203">
        <f t="shared" ref="C320:AC320" si="183">C14+C16+C97+C101+C105+C109+C113+C117+C121+C125+C129+C133+C137+C141+C143+C146+C151+C155+C162+C166+C174+C177+C184+C191+C197+C203+C211+C216+C223+C229+C234+C240+C246+C251+C257+C260+C263+C267+C269+C271+C273+C275+C277+C279+C281+C284+C287+C292+C295+C303</f>
        <v>97399.655710000006</v>
      </c>
      <c r="D320" s="203">
        <f t="shared" si="183"/>
        <v>50677.438819999996</v>
      </c>
      <c r="E320" s="203">
        <f t="shared" si="183"/>
        <v>7277.4</v>
      </c>
      <c r="F320" s="203">
        <f t="shared" si="183"/>
        <v>5175.3835800000006</v>
      </c>
      <c r="G320" s="203">
        <f t="shared" si="183"/>
        <v>4026.9000000000005</v>
      </c>
      <c r="H320" s="203">
        <f t="shared" si="183"/>
        <v>20172.199999999997</v>
      </c>
      <c r="I320" s="203">
        <f t="shared" si="183"/>
        <v>2713.2000000000003</v>
      </c>
      <c r="J320" s="203">
        <f t="shared" si="183"/>
        <v>3345.4110000000001</v>
      </c>
      <c r="K320" s="131">
        <f t="shared" si="183"/>
        <v>4011.7223100000006</v>
      </c>
      <c r="L320" s="203">
        <f t="shared" si="183"/>
        <v>2018.6921700000007</v>
      </c>
      <c r="M320" s="203">
        <f t="shared" si="183"/>
        <v>1287.8457800000001</v>
      </c>
      <c r="N320" s="203">
        <f t="shared" si="183"/>
        <v>47.5</v>
      </c>
      <c r="O320" s="203">
        <f t="shared" si="183"/>
        <v>47.046390000000024</v>
      </c>
      <c r="P320" s="203">
        <f t="shared" si="183"/>
        <v>60.2</v>
      </c>
      <c r="Q320" s="203">
        <f t="shared" si="183"/>
        <v>486.19999999999993</v>
      </c>
      <c r="R320" s="203">
        <f t="shared" si="183"/>
        <v>89.9</v>
      </c>
      <c r="S320" s="203">
        <f t="shared" si="183"/>
        <v>0</v>
      </c>
      <c r="T320" s="131">
        <f t="shared" si="183"/>
        <v>0</v>
      </c>
      <c r="U320" s="203">
        <f t="shared" si="183"/>
        <v>99418.347880000001</v>
      </c>
      <c r="V320" s="203">
        <f t="shared" si="183"/>
        <v>51965.284599999999</v>
      </c>
      <c r="W320" s="203">
        <f t="shared" si="183"/>
        <v>7324.9000000000005</v>
      </c>
      <c r="X320" s="203">
        <f t="shared" si="183"/>
        <v>5222.429970000001</v>
      </c>
      <c r="Y320" s="203">
        <f t="shared" si="183"/>
        <v>4087.1000000000004</v>
      </c>
      <c r="Z320" s="203">
        <f t="shared" si="183"/>
        <v>20658.399999999994</v>
      </c>
      <c r="AA320" s="203">
        <f t="shared" si="183"/>
        <v>2803.1</v>
      </c>
      <c r="AB320" s="203">
        <f t="shared" si="183"/>
        <v>3345.4110000000001</v>
      </c>
      <c r="AC320" s="203">
        <f t="shared" si="183"/>
        <v>4011.7223100000006</v>
      </c>
    </row>
    <row r="321" spans="2:29" hidden="1" x14ac:dyDescent="0.25">
      <c r="B321" s="326"/>
      <c r="C321" s="267">
        <f t="shared" ref="C321:AC321" si="184">C320-C306</f>
        <v>0</v>
      </c>
      <c r="D321" s="267">
        <f t="shared" si="184"/>
        <v>0</v>
      </c>
      <c r="E321" s="267">
        <f t="shared" si="184"/>
        <v>0</v>
      </c>
      <c r="F321" s="267">
        <f t="shared" si="184"/>
        <v>0</v>
      </c>
      <c r="G321" s="267">
        <f t="shared" si="184"/>
        <v>0</v>
      </c>
      <c r="H321" s="267">
        <f t="shared" si="184"/>
        <v>0</v>
      </c>
      <c r="I321" s="267">
        <f t="shared" si="184"/>
        <v>0</v>
      </c>
      <c r="J321" s="267">
        <f t="shared" si="184"/>
        <v>0</v>
      </c>
      <c r="K321" s="132">
        <f t="shared" si="184"/>
        <v>0</v>
      </c>
      <c r="L321" s="267">
        <f t="shared" si="184"/>
        <v>0</v>
      </c>
      <c r="M321" s="267">
        <f t="shared" si="184"/>
        <v>0</v>
      </c>
      <c r="N321" s="267">
        <f t="shared" si="184"/>
        <v>0</v>
      </c>
      <c r="O321" s="267">
        <f t="shared" si="184"/>
        <v>0</v>
      </c>
      <c r="P321" s="267">
        <f t="shared" si="184"/>
        <v>0</v>
      </c>
      <c r="Q321" s="267">
        <f t="shared" si="184"/>
        <v>0</v>
      </c>
      <c r="R321" s="267">
        <f t="shared" si="184"/>
        <v>0</v>
      </c>
      <c r="S321" s="267">
        <f t="shared" si="184"/>
        <v>0</v>
      </c>
      <c r="T321" s="132">
        <f t="shared" si="184"/>
        <v>0</v>
      </c>
      <c r="U321" s="267">
        <f t="shared" si="184"/>
        <v>0</v>
      </c>
      <c r="V321" s="267">
        <f t="shared" si="184"/>
        <v>0</v>
      </c>
      <c r="W321" s="267">
        <f t="shared" si="184"/>
        <v>0</v>
      </c>
      <c r="X321" s="267">
        <f t="shared" si="184"/>
        <v>0</v>
      </c>
      <c r="Y321" s="267">
        <f t="shared" si="184"/>
        <v>0</v>
      </c>
      <c r="Z321" s="267">
        <f t="shared" si="184"/>
        <v>0</v>
      </c>
      <c r="AA321" s="267">
        <f t="shared" si="184"/>
        <v>0</v>
      </c>
      <c r="AB321" s="267">
        <f t="shared" si="184"/>
        <v>0</v>
      </c>
      <c r="AC321" s="267">
        <f t="shared" si="184"/>
        <v>0</v>
      </c>
    </row>
    <row r="322" spans="2:29" hidden="1" x14ac:dyDescent="0.25"/>
    <row r="323" spans="2:29" hidden="1" x14ac:dyDescent="0.25"/>
    <row r="324" spans="2:29" hidden="1" x14ac:dyDescent="0.25"/>
    <row r="325" spans="2:29" hidden="1" x14ac:dyDescent="0.25"/>
    <row r="326" spans="2:29" hidden="1" x14ac:dyDescent="0.25"/>
    <row r="327" spans="2:29" hidden="1" x14ac:dyDescent="0.25"/>
    <row r="328" spans="2:29" hidden="1" x14ac:dyDescent="0.25"/>
    <row r="329" spans="2:29" hidden="1" x14ac:dyDescent="0.25"/>
    <row r="330" spans="2:29" hidden="1" x14ac:dyDescent="0.25"/>
    <row r="331" spans="2:29" hidden="1" x14ac:dyDescent="0.25"/>
    <row r="332" spans="2:29" hidden="1" x14ac:dyDescent="0.25"/>
    <row r="333" spans="2:29" hidden="1" x14ac:dyDescent="0.25"/>
    <row r="334" spans="2:29" hidden="1" x14ac:dyDescent="0.25"/>
    <row r="335" spans="2:29" hidden="1" x14ac:dyDescent="0.25"/>
    <row r="336" spans="2:29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</sheetData>
  <sheetProtection formatCells="0" formatColumns="0" formatRows="0" insertColumns="0" insertRows="0" insertHyperlinks="0" deleteColumns="0" deleteRows="0" sort="0" autoFilter="0" pivotTables="0"/>
  <mergeCells count="15">
    <mergeCell ref="M12:T12"/>
    <mergeCell ref="U12:U13"/>
    <mergeCell ref="V12:AC12"/>
    <mergeCell ref="B317:B318"/>
    <mergeCell ref="B320:B321"/>
    <mergeCell ref="A12:A13"/>
    <mergeCell ref="B12:B13"/>
    <mergeCell ref="C12:C13"/>
    <mergeCell ref="D12:K12"/>
    <mergeCell ref="L12:L13"/>
    <mergeCell ref="A5:W5"/>
    <mergeCell ref="A6:W6"/>
    <mergeCell ref="A7:W7"/>
    <mergeCell ref="A8:W8"/>
    <mergeCell ref="A10:AC10"/>
  </mergeCells>
  <pageMargins left="0.39370078740157483" right="0.39370078740157483" top="0.59055118110236227" bottom="0.39370078740157483" header="0.31496062992125984" footer="0.31496062992125984"/>
  <pageSetup paperSize="9" scale="3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4">
    <pageSetUpPr fitToPage="1"/>
  </sheetPr>
  <dimension ref="A1:W212"/>
  <sheetViews>
    <sheetView showZeros="0" zoomScaleNormal="100" workbookViewId="0">
      <pane xSplit="2" ySplit="11" topLeftCell="P104" activePane="bottomRight" state="frozen"/>
      <selection activeCell="J118" sqref="J118"/>
      <selection pane="topRight" activeCell="J118" sqref="J118"/>
      <selection pane="bottomLeft" activeCell="J118" sqref="J118"/>
      <selection pane="bottomRight" activeCell="O139" sqref="O139"/>
    </sheetView>
  </sheetViews>
  <sheetFormatPr defaultColWidth="9.109375" defaultRowHeight="13.8" x14ac:dyDescent="0.25"/>
  <cols>
    <col min="1" max="1" width="5.6640625" style="1" customWidth="1"/>
    <col min="2" max="2" width="76.6640625" style="1" customWidth="1"/>
    <col min="3" max="3" width="13.6640625" style="53" hidden="1" customWidth="1"/>
    <col min="4" max="8" width="13.6640625" style="47" hidden="1" customWidth="1"/>
    <col min="9" max="9" width="12.44140625" style="9" hidden="1" customWidth="1"/>
    <col min="10" max="14" width="12.44140625" style="1" hidden="1" customWidth="1"/>
    <col min="15" max="15" width="15.6640625" style="53" customWidth="1"/>
    <col min="16" max="19" width="13.6640625" style="47" customWidth="1"/>
    <col min="20" max="20" width="13.6640625" style="47" hidden="1" customWidth="1"/>
    <col min="21" max="21" width="9.109375" style="1" hidden="1" customWidth="1"/>
    <col min="22" max="22" width="11.44140625" style="153" hidden="1" customWidth="1"/>
    <col min="23" max="23" width="9.109375" style="1" hidden="1" customWidth="1"/>
    <col min="24" max="16384" width="9.109375" style="1"/>
  </cols>
  <sheetData>
    <row r="1" spans="1:22" s="13" customFormat="1" x14ac:dyDescent="0.25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 t="s">
        <v>122</v>
      </c>
      <c r="R1" s="184"/>
      <c r="S1" s="184"/>
      <c r="T1" s="184"/>
      <c r="V1" s="152"/>
    </row>
    <row r="2" spans="1:22" s="13" customFormat="1" x14ac:dyDescent="0.25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 t="s">
        <v>413</v>
      </c>
      <c r="R2" s="184"/>
      <c r="S2" s="184"/>
      <c r="T2" s="186"/>
      <c r="V2" s="152"/>
    </row>
    <row r="3" spans="1:22" s="13" customFormat="1" x14ac:dyDescent="0.25"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 t="s">
        <v>435</v>
      </c>
      <c r="R3" s="184"/>
      <c r="S3" s="184"/>
      <c r="T3" s="184"/>
      <c r="V3" s="152"/>
    </row>
    <row r="4" spans="1:22" s="13" customFormat="1" x14ac:dyDescent="0.25"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 t="s">
        <v>380</v>
      </c>
      <c r="R4" s="184"/>
      <c r="S4" s="184"/>
      <c r="T4" s="184"/>
      <c r="V4" s="152"/>
    </row>
    <row r="5" spans="1:22" s="13" customFormat="1" x14ac:dyDescent="0.25"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48"/>
      <c r="Q5" s="184" t="s">
        <v>457</v>
      </c>
      <c r="R5" s="48"/>
      <c r="S5" s="49"/>
      <c r="T5" s="49"/>
      <c r="V5" s="152"/>
    </row>
    <row r="6" spans="1:22" s="13" customFormat="1" x14ac:dyDescent="0.25"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48"/>
      <c r="Q6" s="184" t="s">
        <v>461</v>
      </c>
      <c r="R6" s="48"/>
      <c r="S6" s="348"/>
      <c r="T6" s="348"/>
      <c r="V6" s="152"/>
    </row>
    <row r="7" spans="1:22" s="13" customFormat="1" x14ac:dyDescent="0.25">
      <c r="B7" s="14"/>
      <c r="C7" s="51"/>
      <c r="D7" s="52"/>
      <c r="E7" s="48"/>
      <c r="F7" s="48"/>
      <c r="G7" s="48"/>
      <c r="H7" s="48"/>
      <c r="I7" s="35"/>
      <c r="J7" s="14"/>
      <c r="O7" s="51"/>
      <c r="P7" s="52"/>
      <c r="Q7" s="48"/>
      <c r="R7" s="48"/>
      <c r="S7" s="48"/>
      <c r="T7" s="48"/>
      <c r="V7" s="152"/>
    </row>
    <row r="8" spans="1:22" ht="15" customHeight="1" x14ac:dyDescent="0.25">
      <c r="A8" s="321" t="s">
        <v>284</v>
      </c>
      <c r="B8" s="321"/>
      <c r="C8" s="321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174"/>
    </row>
    <row r="9" spans="1:22" x14ac:dyDescent="0.25">
      <c r="F9" s="54"/>
      <c r="G9" s="54"/>
      <c r="L9" s="2"/>
      <c r="M9" s="2"/>
      <c r="R9" s="54"/>
      <c r="S9" s="2" t="s">
        <v>136</v>
      </c>
    </row>
    <row r="10" spans="1:22" ht="15" customHeight="1" x14ac:dyDescent="0.25">
      <c r="A10" s="322" t="s">
        <v>1</v>
      </c>
      <c r="B10" s="345" t="s">
        <v>271</v>
      </c>
      <c r="C10" s="342" t="s">
        <v>0</v>
      </c>
      <c r="D10" s="344" t="s">
        <v>205</v>
      </c>
      <c r="E10" s="344"/>
      <c r="F10" s="344"/>
      <c r="G10" s="344"/>
      <c r="H10" s="344"/>
      <c r="I10" s="339" t="s">
        <v>402</v>
      </c>
      <c r="J10" s="341" t="s">
        <v>205</v>
      </c>
      <c r="K10" s="341"/>
      <c r="L10" s="341"/>
      <c r="M10" s="341"/>
      <c r="N10" s="341"/>
      <c r="O10" s="346" t="s">
        <v>0</v>
      </c>
      <c r="P10" s="349" t="s">
        <v>205</v>
      </c>
      <c r="Q10" s="350"/>
      <c r="R10" s="350"/>
      <c r="S10" s="350"/>
      <c r="T10" s="351"/>
    </row>
    <row r="11" spans="1:22" ht="56.25" customHeight="1" x14ac:dyDescent="0.25">
      <c r="A11" s="322"/>
      <c r="B11" s="345"/>
      <c r="C11" s="343"/>
      <c r="D11" s="124" t="s">
        <v>182</v>
      </c>
      <c r="E11" s="124" t="s">
        <v>268</v>
      </c>
      <c r="F11" s="124" t="s">
        <v>269</v>
      </c>
      <c r="G11" s="124" t="s">
        <v>362</v>
      </c>
      <c r="H11" s="124" t="s">
        <v>139</v>
      </c>
      <c r="I11" s="340"/>
      <c r="J11" s="133" t="s">
        <v>182</v>
      </c>
      <c r="K11" s="133" t="s">
        <v>268</v>
      </c>
      <c r="L11" s="133" t="s">
        <v>269</v>
      </c>
      <c r="M11" s="133" t="s">
        <v>362</v>
      </c>
      <c r="N11" s="133" t="s">
        <v>139</v>
      </c>
      <c r="O11" s="347"/>
      <c r="P11" s="272" t="s">
        <v>182</v>
      </c>
      <c r="Q11" s="272" t="s">
        <v>268</v>
      </c>
      <c r="R11" s="272" t="s">
        <v>434</v>
      </c>
      <c r="S11" s="272" t="s">
        <v>430</v>
      </c>
      <c r="T11" s="273" t="s">
        <v>139</v>
      </c>
    </row>
    <row r="12" spans="1:22" ht="15" customHeight="1" x14ac:dyDescent="0.25">
      <c r="A12" s="12" t="s">
        <v>5</v>
      </c>
      <c r="B12" s="34" t="s">
        <v>204</v>
      </c>
      <c r="C12" s="56">
        <f t="shared" ref="C12:C45" si="0">D12+E12+F12+G12+H12</f>
        <v>3696.8478699999996</v>
      </c>
      <c r="D12" s="56">
        <f>D13+D14+D15+D16+D17+D18+D19</f>
        <v>3417.8049999999998</v>
      </c>
      <c r="E12" s="56">
        <f t="shared" ref="E12:T12" si="1">E13+E14+E15+E16+E17+E18+E19</f>
        <v>21.394539999999999</v>
      </c>
      <c r="F12" s="56">
        <f t="shared" si="1"/>
        <v>121.25966</v>
      </c>
      <c r="G12" s="56">
        <f t="shared" si="1"/>
        <v>136.38866999999999</v>
      </c>
      <c r="H12" s="56">
        <f t="shared" si="1"/>
        <v>0</v>
      </c>
      <c r="I12" s="55">
        <f t="shared" ref="I12:I76" si="2">J12+K12+L12+M12+N12</f>
        <v>0</v>
      </c>
      <c r="J12" s="55">
        <f>J13+J14+J15+J16+J17+J18+J19</f>
        <v>0</v>
      </c>
      <c r="K12" s="55">
        <f>K13+K14+K15+K16+K17+K18+K19</f>
        <v>0</v>
      </c>
      <c r="L12" s="55">
        <f t="shared" ref="L12:N12" si="3">L13+L14+L15+L16+L17+L18+L19</f>
        <v>0</v>
      </c>
      <c r="M12" s="55">
        <f t="shared" si="3"/>
        <v>0</v>
      </c>
      <c r="N12" s="55">
        <f t="shared" si="3"/>
        <v>0</v>
      </c>
      <c r="O12" s="81">
        <f t="shared" si="1"/>
        <v>3696.8478699999996</v>
      </c>
      <c r="P12" s="81">
        <f t="shared" si="1"/>
        <v>3417.8049999999998</v>
      </c>
      <c r="Q12" s="81">
        <f t="shared" si="1"/>
        <v>21.394539999999999</v>
      </c>
      <c r="R12" s="81">
        <f t="shared" si="1"/>
        <v>121.25966</v>
      </c>
      <c r="S12" s="81">
        <f t="shared" si="1"/>
        <v>136.38866999999999</v>
      </c>
      <c r="T12" s="108">
        <f t="shared" si="1"/>
        <v>0</v>
      </c>
      <c r="V12" s="154">
        <f>O12-'3 priedas_asignavimai'!AC14</f>
        <v>3696.8478699999996</v>
      </c>
    </row>
    <row r="13" spans="1:22" ht="15" customHeight="1" x14ac:dyDescent="0.25">
      <c r="A13" s="12"/>
      <c r="B13" s="6" t="s">
        <v>384</v>
      </c>
      <c r="C13" s="58">
        <f t="shared" si="0"/>
        <v>35.064859999999996</v>
      </c>
      <c r="D13" s="80">
        <v>34.355539999999998</v>
      </c>
      <c r="E13" s="80">
        <v>0.70931999999999995</v>
      </c>
      <c r="F13" s="80"/>
      <c r="G13" s="80"/>
      <c r="H13" s="80"/>
      <c r="I13" s="63">
        <f t="shared" si="2"/>
        <v>0</v>
      </c>
      <c r="J13" s="83"/>
      <c r="K13" s="83"/>
      <c r="L13" s="83"/>
      <c r="M13" s="83"/>
      <c r="N13" s="83"/>
      <c r="O13" s="64">
        <f t="shared" ref="O13:O19" si="4">P13+Q13+R13+S13+T13</f>
        <v>35.064859999999996</v>
      </c>
      <c r="P13" s="64">
        <f>D13+J13</f>
        <v>34.355539999999998</v>
      </c>
      <c r="Q13" s="64">
        <f t="shared" ref="Q13:S13" si="5">E13+K13</f>
        <v>0.70931999999999995</v>
      </c>
      <c r="R13" s="64">
        <f t="shared" si="5"/>
        <v>0</v>
      </c>
      <c r="S13" s="64">
        <f t="shared" si="5"/>
        <v>0</v>
      </c>
      <c r="T13" s="107">
        <f>H13+N13</f>
        <v>0</v>
      </c>
      <c r="V13" s="154">
        <f>O13-'3 priedas_asignavimai'!AC15</f>
        <v>35.064859999999996</v>
      </c>
    </row>
    <row r="14" spans="1:22" ht="15" customHeight="1" x14ac:dyDescent="0.25">
      <c r="A14" s="12"/>
      <c r="B14" s="6" t="s">
        <v>385</v>
      </c>
      <c r="C14" s="58">
        <f t="shared" si="0"/>
        <v>771.65651000000003</v>
      </c>
      <c r="D14" s="80">
        <f>23.00818+491</f>
        <v>514.00818000000004</v>
      </c>
      <c r="E14" s="80"/>
      <c r="F14" s="80">
        <v>121.25966</v>
      </c>
      <c r="G14" s="80">
        <v>136.38866999999999</v>
      </c>
      <c r="H14" s="80"/>
      <c r="I14" s="63">
        <f t="shared" si="2"/>
        <v>255</v>
      </c>
      <c r="J14" s="83">
        <v>255</v>
      </c>
      <c r="K14" s="83"/>
      <c r="L14" s="83"/>
      <c r="M14" s="83"/>
      <c r="N14" s="83"/>
      <c r="O14" s="64">
        <f t="shared" si="4"/>
        <v>1026.65651</v>
      </c>
      <c r="P14" s="64">
        <f t="shared" ref="P14:P19" si="6">D14+J14</f>
        <v>769.00818000000004</v>
      </c>
      <c r="Q14" s="64">
        <f t="shared" ref="Q14:Q19" si="7">E14+K14</f>
        <v>0</v>
      </c>
      <c r="R14" s="64">
        <f t="shared" ref="R14:R19" si="8">F14+L14</f>
        <v>121.25966</v>
      </c>
      <c r="S14" s="64">
        <f t="shared" ref="S14:S19" si="9">G14+M14</f>
        <v>136.38866999999999</v>
      </c>
      <c r="T14" s="107">
        <f t="shared" ref="T14:T19" si="10">H14+N14</f>
        <v>0</v>
      </c>
      <c r="V14" s="154">
        <f>O14-'3 priedas_asignavimai'!AC44</f>
        <v>1026.65651</v>
      </c>
    </row>
    <row r="15" spans="1:22" ht="15" customHeight="1" x14ac:dyDescent="0.25">
      <c r="A15" s="12"/>
      <c r="B15" s="6" t="s">
        <v>386</v>
      </c>
      <c r="C15" s="58">
        <f t="shared" si="0"/>
        <v>20.685220000000001</v>
      </c>
      <c r="D15" s="80"/>
      <c r="E15" s="80">
        <v>20.685220000000001</v>
      </c>
      <c r="F15" s="80"/>
      <c r="G15" s="80"/>
      <c r="H15" s="80"/>
      <c r="I15" s="63">
        <f t="shared" si="2"/>
        <v>0</v>
      </c>
      <c r="J15" s="83"/>
      <c r="K15" s="83"/>
      <c r="L15" s="83"/>
      <c r="M15" s="83"/>
      <c r="N15" s="83"/>
      <c r="O15" s="64">
        <f t="shared" si="4"/>
        <v>20.685220000000001</v>
      </c>
      <c r="P15" s="64">
        <f t="shared" si="6"/>
        <v>0</v>
      </c>
      <c r="Q15" s="64">
        <f t="shared" si="7"/>
        <v>20.685220000000001</v>
      </c>
      <c r="R15" s="64">
        <f t="shared" si="8"/>
        <v>0</v>
      </c>
      <c r="S15" s="64">
        <f t="shared" si="9"/>
        <v>0</v>
      </c>
      <c r="T15" s="107">
        <f t="shared" si="10"/>
        <v>0</v>
      </c>
      <c r="V15" s="154">
        <f>O15-'3 priedas_asignavimai'!AC52</f>
        <v>20.685220000000001</v>
      </c>
    </row>
    <row r="16" spans="1:22" x14ac:dyDescent="0.25">
      <c r="A16" s="12"/>
      <c r="B16" s="32" t="s">
        <v>387</v>
      </c>
      <c r="C16" s="58">
        <f t="shared" si="0"/>
        <v>340</v>
      </c>
      <c r="D16" s="80">
        <v>340</v>
      </c>
      <c r="E16" s="80"/>
      <c r="F16" s="80"/>
      <c r="G16" s="80"/>
      <c r="H16" s="80"/>
      <c r="I16" s="63">
        <f t="shared" si="2"/>
        <v>0</v>
      </c>
      <c r="J16" s="83"/>
      <c r="K16" s="83"/>
      <c r="L16" s="83"/>
      <c r="M16" s="83"/>
      <c r="N16" s="83"/>
      <c r="O16" s="64">
        <f t="shared" si="4"/>
        <v>340</v>
      </c>
      <c r="P16" s="64">
        <f t="shared" si="6"/>
        <v>340</v>
      </c>
      <c r="Q16" s="64">
        <f t="shared" si="7"/>
        <v>0</v>
      </c>
      <c r="R16" s="64">
        <f t="shared" si="8"/>
        <v>0</v>
      </c>
      <c r="S16" s="64">
        <f t="shared" si="9"/>
        <v>0</v>
      </c>
      <c r="T16" s="107">
        <f t="shared" si="10"/>
        <v>0</v>
      </c>
      <c r="V16" s="154">
        <f>O16-'3 priedas_asignavimai'!AC55</f>
        <v>340</v>
      </c>
    </row>
    <row r="17" spans="1:22" ht="15" customHeight="1" x14ac:dyDescent="0.25">
      <c r="A17" s="12"/>
      <c r="B17" s="6" t="s">
        <v>397</v>
      </c>
      <c r="C17" s="58">
        <f t="shared" si="0"/>
        <v>270</v>
      </c>
      <c r="D17" s="80">
        <v>270</v>
      </c>
      <c r="E17" s="80"/>
      <c r="F17" s="80"/>
      <c r="G17" s="80"/>
      <c r="H17" s="80"/>
      <c r="I17" s="63">
        <f t="shared" si="2"/>
        <v>-255</v>
      </c>
      <c r="J17" s="83">
        <v>-255</v>
      </c>
      <c r="K17" s="83"/>
      <c r="L17" s="83"/>
      <c r="M17" s="83"/>
      <c r="N17" s="83"/>
      <c r="O17" s="64">
        <f t="shared" si="4"/>
        <v>15</v>
      </c>
      <c r="P17" s="64">
        <f t="shared" si="6"/>
        <v>15</v>
      </c>
      <c r="Q17" s="64">
        <f t="shared" si="7"/>
        <v>0</v>
      </c>
      <c r="R17" s="64">
        <f t="shared" si="8"/>
        <v>0</v>
      </c>
      <c r="S17" s="64">
        <f t="shared" si="9"/>
        <v>0</v>
      </c>
      <c r="T17" s="107">
        <f t="shared" si="10"/>
        <v>0</v>
      </c>
      <c r="V17" s="154">
        <f>O17-'3 priedas_asignavimai'!AC62</f>
        <v>15</v>
      </c>
    </row>
    <row r="18" spans="1:22" ht="15" customHeight="1" x14ac:dyDescent="0.25">
      <c r="A18" s="12"/>
      <c r="B18" s="6" t="s">
        <v>389</v>
      </c>
      <c r="C18" s="58">
        <f t="shared" si="0"/>
        <v>22.177</v>
      </c>
      <c r="D18" s="80">
        <v>22.177</v>
      </c>
      <c r="E18" s="80"/>
      <c r="F18" s="80"/>
      <c r="G18" s="80"/>
      <c r="H18" s="80"/>
      <c r="I18" s="63">
        <f t="shared" si="2"/>
        <v>0</v>
      </c>
      <c r="J18" s="83"/>
      <c r="K18" s="83"/>
      <c r="L18" s="83"/>
      <c r="M18" s="83"/>
      <c r="N18" s="83"/>
      <c r="O18" s="64">
        <f t="shared" si="4"/>
        <v>22.177</v>
      </c>
      <c r="P18" s="64">
        <f t="shared" si="6"/>
        <v>22.177</v>
      </c>
      <c r="Q18" s="64">
        <f t="shared" si="7"/>
        <v>0</v>
      </c>
      <c r="R18" s="64">
        <f t="shared" si="8"/>
        <v>0</v>
      </c>
      <c r="S18" s="64">
        <f t="shared" si="9"/>
        <v>0</v>
      </c>
      <c r="T18" s="107">
        <f t="shared" si="10"/>
        <v>0</v>
      </c>
      <c r="V18" s="154">
        <f>O18-'3 priedas_asignavimai'!AC66</f>
        <v>22.177</v>
      </c>
    </row>
    <row r="19" spans="1:22" ht="15" customHeight="1" x14ac:dyDescent="0.25">
      <c r="A19" s="12"/>
      <c r="B19" s="33" t="s">
        <v>388</v>
      </c>
      <c r="C19" s="58">
        <f t="shared" si="0"/>
        <v>2237.2642799999999</v>
      </c>
      <c r="D19" s="80">
        <v>2237.2642799999999</v>
      </c>
      <c r="E19" s="80"/>
      <c r="F19" s="80"/>
      <c r="G19" s="80"/>
      <c r="H19" s="80"/>
      <c r="I19" s="63">
        <f t="shared" si="2"/>
        <v>0</v>
      </c>
      <c r="J19" s="83"/>
      <c r="K19" s="83"/>
      <c r="L19" s="83"/>
      <c r="M19" s="83"/>
      <c r="N19" s="83"/>
      <c r="O19" s="64">
        <f t="shared" si="4"/>
        <v>2237.2642799999999</v>
      </c>
      <c r="P19" s="64">
        <f t="shared" si="6"/>
        <v>2237.2642799999999</v>
      </c>
      <c r="Q19" s="64">
        <f t="shared" si="7"/>
        <v>0</v>
      </c>
      <c r="R19" s="64">
        <f t="shared" si="8"/>
        <v>0</v>
      </c>
      <c r="S19" s="64">
        <f t="shared" si="9"/>
        <v>0</v>
      </c>
      <c r="T19" s="107">
        <f t="shared" si="10"/>
        <v>0</v>
      </c>
      <c r="V19" s="154">
        <f>O19-'3 priedas_asignavimai'!AC70</f>
        <v>2237.2642799999999</v>
      </c>
    </row>
    <row r="20" spans="1:22" ht="15" customHeight="1" x14ac:dyDescent="0.25">
      <c r="A20" s="11" t="s">
        <v>56</v>
      </c>
      <c r="B20" s="25" t="s">
        <v>218</v>
      </c>
      <c r="C20" s="59">
        <f t="shared" si="0"/>
        <v>1.02013</v>
      </c>
      <c r="D20" s="59">
        <f>D21+D22</f>
        <v>0.09</v>
      </c>
      <c r="E20" s="59">
        <f t="shared" ref="E20:T20" si="11">E21+E22</f>
        <v>0.93013000000000001</v>
      </c>
      <c r="F20" s="59">
        <f t="shared" si="11"/>
        <v>0</v>
      </c>
      <c r="G20" s="59">
        <f t="shared" si="11"/>
        <v>0</v>
      </c>
      <c r="H20" s="59">
        <f t="shared" si="11"/>
        <v>0</v>
      </c>
      <c r="I20" s="57">
        <f t="shared" si="2"/>
        <v>0</v>
      </c>
      <c r="J20" s="57">
        <f>J21+J22</f>
        <v>0</v>
      </c>
      <c r="K20" s="57">
        <f t="shared" ref="K20:N20" si="12">K21+K22</f>
        <v>0</v>
      </c>
      <c r="L20" s="57">
        <f t="shared" si="12"/>
        <v>0</v>
      </c>
      <c r="M20" s="57">
        <f t="shared" si="12"/>
        <v>0</v>
      </c>
      <c r="N20" s="57">
        <f t="shared" si="12"/>
        <v>0</v>
      </c>
      <c r="O20" s="65">
        <f t="shared" si="11"/>
        <v>1.02013</v>
      </c>
      <c r="P20" s="65">
        <f t="shared" si="11"/>
        <v>0.09</v>
      </c>
      <c r="Q20" s="65">
        <f t="shared" si="11"/>
        <v>0.93013000000000001</v>
      </c>
      <c r="R20" s="65">
        <f t="shared" si="11"/>
        <v>0</v>
      </c>
      <c r="S20" s="65">
        <f t="shared" si="11"/>
        <v>0</v>
      </c>
      <c r="T20" s="106">
        <f t="shared" si="11"/>
        <v>0</v>
      </c>
      <c r="V20" s="154">
        <f>O20-'3 priedas_asignavimai'!AC95</f>
        <v>1.02013</v>
      </c>
    </row>
    <row r="21" spans="1:22" s="140" customFormat="1" ht="15" hidden="1" customHeight="1" x14ac:dyDescent="0.25">
      <c r="A21" s="141"/>
      <c r="B21" s="142" t="s">
        <v>2</v>
      </c>
      <c r="C21" s="136">
        <f t="shared" si="0"/>
        <v>0</v>
      </c>
      <c r="D21" s="144"/>
      <c r="E21" s="144"/>
      <c r="F21" s="144"/>
      <c r="G21" s="144"/>
      <c r="H21" s="144"/>
      <c r="I21" s="137">
        <f t="shared" si="2"/>
        <v>0</v>
      </c>
      <c r="J21" s="144"/>
      <c r="K21" s="144"/>
      <c r="L21" s="144"/>
      <c r="M21" s="144"/>
      <c r="N21" s="144"/>
      <c r="O21" s="138">
        <f>P21+Q21+R21+S21+T21</f>
        <v>0</v>
      </c>
      <c r="P21" s="146">
        <f>D21+J21</f>
        <v>0</v>
      </c>
      <c r="Q21" s="146">
        <f>E21+K21</f>
        <v>0</v>
      </c>
      <c r="R21" s="146">
        <f>F21+L21</f>
        <v>0</v>
      </c>
      <c r="S21" s="146">
        <f>G21+M21</f>
        <v>0</v>
      </c>
      <c r="T21" s="147">
        <f>H21+N21</f>
        <v>0</v>
      </c>
      <c r="V21" s="155">
        <f>O21-'3 priedas_asignavimai'!AC96</f>
        <v>0</v>
      </c>
    </row>
    <row r="22" spans="1:22" ht="15" customHeight="1" x14ac:dyDescent="0.25">
      <c r="A22" s="12"/>
      <c r="B22" s="4" t="s">
        <v>385</v>
      </c>
      <c r="C22" s="58">
        <f t="shared" si="0"/>
        <v>1.02013</v>
      </c>
      <c r="D22" s="80">
        <v>0.09</v>
      </c>
      <c r="E22" s="80">
        <v>0.93013000000000001</v>
      </c>
      <c r="F22" s="80"/>
      <c r="G22" s="80"/>
      <c r="H22" s="80"/>
      <c r="I22" s="63">
        <f t="shared" si="2"/>
        <v>0</v>
      </c>
      <c r="J22" s="83"/>
      <c r="K22" s="83"/>
      <c r="L22" s="83"/>
      <c r="M22" s="83"/>
      <c r="N22" s="83"/>
      <c r="O22" s="64">
        <f>P22+Q22+R22+S22+T22</f>
        <v>1.02013</v>
      </c>
      <c r="P22" s="64">
        <f t="shared" ref="P22" si="13">D22+J22</f>
        <v>0.09</v>
      </c>
      <c r="Q22" s="64">
        <f t="shared" ref="Q22" si="14">E22+K22</f>
        <v>0.93013000000000001</v>
      </c>
      <c r="R22" s="64">
        <f t="shared" ref="R22" si="15">F22+L22</f>
        <v>0</v>
      </c>
      <c r="S22" s="64">
        <f t="shared" ref="S22" si="16">G22+M22</f>
        <v>0</v>
      </c>
      <c r="T22" s="107">
        <f t="shared" ref="T22" si="17">H22+N22</f>
        <v>0</v>
      </c>
      <c r="V22" s="154">
        <f>O22-'3 priedas_asignavimai'!AC98</f>
        <v>1.02013</v>
      </c>
    </row>
    <row r="23" spans="1:22" ht="15" customHeight="1" x14ac:dyDescent="0.25">
      <c r="A23" s="3" t="s">
        <v>6</v>
      </c>
      <c r="B23" s="31" t="s">
        <v>219</v>
      </c>
      <c r="C23" s="59">
        <f>D23+E23+F23+G23+H23</f>
        <v>18.38428</v>
      </c>
      <c r="D23" s="59">
        <f>D25+D24</f>
        <v>0.25</v>
      </c>
      <c r="E23" s="59">
        <f t="shared" ref="E23:H23" si="18">E25+E24</f>
        <v>18.13428</v>
      </c>
      <c r="F23" s="59">
        <f t="shared" si="18"/>
        <v>0</v>
      </c>
      <c r="G23" s="59">
        <f t="shared" si="18"/>
        <v>0</v>
      </c>
      <c r="H23" s="59">
        <f t="shared" si="18"/>
        <v>0</v>
      </c>
      <c r="I23" s="57">
        <f t="shared" ref="I23" si="19">J23+K23+L23+M23+N23</f>
        <v>0</v>
      </c>
      <c r="J23" s="57">
        <f>J25+J24</f>
        <v>0</v>
      </c>
      <c r="K23" s="57">
        <f t="shared" ref="K23:T23" si="20">K25+K24</f>
        <v>0</v>
      </c>
      <c r="L23" s="57">
        <f t="shared" si="20"/>
        <v>0</v>
      </c>
      <c r="M23" s="57">
        <f t="shared" si="20"/>
        <v>0</v>
      </c>
      <c r="N23" s="57">
        <f t="shared" si="20"/>
        <v>0</v>
      </c>
      <c r="O23" s="65">
        <f t="shared" si="20"/>
        <v>18.38428</v>
      </c>
      <c r="P23" s="65">
        <f t="shared" si="20"/>
        <v>0.25</v>
      </c>
      <c r="Q23" s="65">
        <f t="shared" si="20"/>
        <v>18.13428</v>
      </c>
      <c r="R23" s="65">
        <f>R25+R24</f>
        <v>0</v>
      </c>
      <c r="S23" s="65">
        <f t="shared" si="20"/>
        <v>0</v>
      </c>
      <c r="T23" s="173">
        <f t="shared" si="20"/>
        <v>0</v>
      </c>
      <c r="U23" s="53">
        <f>U25</f>
        <v>0</v>
      </c>
      <c r="V23" s="154">
        <f>O23-'3 priedas_asignavimai'!AC99</f>
        <v>18.38428</v>
      </c>
    </row>
    <row r="24" spans="1:22" ht="15" customHeight="1" x14ac:dyDescent="0.25">
      <c r="A24" s="5"/>
      <c r="B24" s="30" t="s">
        <v>384</v>
      </c>
      <c r="C24" s="58">
        <f t="shared" ref="C24" si="21">D24+E24+F24+G24+H24</f>
        <v>8</v>
      </c>
      <c r="D24" s="80"/>
      <c r="E24" s="80">
        <v>8</v>
      </c>
      <c r="F24" s="80"/>
      <c r="G24" s="80"/>
      <c r="H24" s="80"/>
      <c r="I24" s="63">
        <f t="shared" ref="I24" si="22">J24+K24+L24+M24+N24</f>
        <v>0</v>
      </c>
      <c r="J24" s="83"/>
      <c r="K24" s="83"/>
      <c r="L24" s="83"/>
      <c r="M24" s="83"/>
      <c r="N24" s="83"/>
      <c r="O24" s="64">
        <f>P24+Q24+R24+S24+T24</f>
        <v>8</v>
      </c>
      <c r="P24" s="64">
        <f t="shared" ref="P24" si="23">D24+J24</f>
        <v>0</v>
      </c>
      <c r="Q24" s="64">
        <f t="shared" ref="Q24" si="24">E24+K24</f>
        <v>8</v>
      </c>
      <c r="R24" s="64">
        <f t="shared" ref="R24" si="25">F24+L24</f>
        <v>0</v>
      </c>
      <c r="S24" s="64">
        <f t="shared" ref="S24" si="26">G24+M24</f>
        <v>0</v>
      </c>
      <c r="T24" s="107">
        <f t="shared" ref="T24" si="27">H24+N24</f>
        <v>0</v>
      </c>
      <c r="V24" s="154">
        <f>O24-'3 priedas_asignavimai'!AC100</f>
        <v>6.97987</v>
      </c>
    </row>
    <row r="25" spans="1:22" ht="15" customHeight="1" x14ac:dyDescent="0.25">
      <c r="A25" s="5"/>
      <c r="B25" s="1" t="s">
        <v>385</v>
      </c>
      <c r="C25" s="58">
        <f t="shared" si="0"/>
        <v>10.38428</v>
      </c>
      <c r="D25" s="80">
        <v>0.25</v>
      </c>
      <c r="E25" s="80">
        <v>10.13428</v>
      </c>
      <c r="F25" s="80"/>
      <c r="G25" s="80"/>
      <c r="H25" s="80"/>
      <c r="I25" s="63">
        <f t="shared" si="2"/>
        <v>0</v>
      </c>
      <c r="J25" s="83"/>
      <c r="K25" s="83"/>
      <c r="L25" s="83"/>
      <c r="M25" s="83"/>
      <c r="N25" s="83"/>
      <c r="O25" s="64">
        <f>P25+Q25+R25+S25+T25</f>
        <v>10.38428</v>
      </c>
      <c r="P25" s="64">
        <f t="shared" ref="P25" si="28">D25+J25</f>
        <v>0.25</v>
      </c>
      <c r="Q25" s="64">
        <f t="shared" ref="Q25" si="29">E25+K25</f>
        <v>10.13428</v>
      </c>
      <c r="R25" s="64">
        <f t="shared" ref="R25" si="30">F25+L25</f>
        <v>0</v>
      </c>
      <c r="S25" s="64">
        <f t="shared" ref="S25" si="31">G25+M25</f>
        <v>0</v>
      </c>
      <c r="T25" s="107">
        <f t="shared" ref="T25" si="32">H25+N25</f>
        <v>0</v>
      </c>
      <c r="V25" s="154">
        <f>O25-'3 priedas_asignavimai'!AC102</f>
        <v>2.3842800000000004</v>
      </c>
    </row>
    <row r="26" spans="1:22" ht="15" customHeight="1" x14ac:dyDescent="0.25">
      <c r="A26" s="3" t="s">
        <v>7</v>
      </c>
      <c r="B26" s="31" t="s">
        <v>220</v>
      </c>
      <c r="C26" s="59">
        <f t="shared" si="0"/>
        <v>11.553879999999999</v>
      </c>
      <c r="D26" s="59">
        <f>D27+D28</f>
        <v>0.53</v>
      </c>
      <c r="E26" s="59">
        <f t="shared" ref="E26:T26" si="33">E27+E28</f>
        <v>11.02388</v>
      </c>
      <c r="F26" s="59">
        <f t="shared" si="33"/>
        <v>0</v>
      </c>
      <c r="G26" s="59">
        <f t="shared" si="33"/>
        <v>0</v>
      </c>
      <c r="H26" s="59">
        <f t="shared" si="33"/>
        <v>0</v>
      </c>
      <c r="I26" s="57">
        <f t="shared" si="2"/>
        <v>0</v>
      </c>
      <c r="J26" s="57">
        <f>J27+J28</f>
        <v>0</v>
      </c>
      <c r="K26" s="57">
        <f t="shared" ref="K26:N26" si="34">K27+K28</f>
        <v>0</v>
      </c>
      <c r="L26" s="57">
        <f t="shared" si="34"/>
        <v>0</v>
      </c>
      <c r="M26" s="57">
        <f t="shared" si="34"/>
        <v>0</v>
      </c>
      <c r="N26" s="57">
        <f t="shared" si="34"/>
        <v>0</v>
      </c>
      <c r="O26" s="65">
        <f t="shared" si="33"/>
        <v>11.553879999999999</v>
      </c>
      <c r="P26" s="65">
        <f t="shared" si="33"/>
        <v>0.53</v>
      </c>
      <c r="Q26" s="65">
        <f t="shared" si="33"/>
        <v>11.02388</v>
      </c>
      <c r="R26" s="65">
        <f t="shared" si="33"/>
        <v>0</v>
      </c>
      <c r="S26" s="65">
        <f t="shared" si="33"/>
        <v>0</v>
      </c>
      <c r="T26" s="106">
        <f t="shared" si="33"/>
        <v>0</v>
      </c>
      <c r="V26" s="154">
        <f>O26-'3 priedas_asignavimai'!AC103</f>
        <v>11.553879999999999</v>
      </c>
    </row>
    <row r="27" spans="1:22" s="140" customFormat="1" ht="15" hidden="1" customHeight="1" x14ac:dyDescent="0.25">
      <c r="A27" s="150"/>
      <c r="B27" s="151" t="s">
        <v>2</v>
      </c>
      <c r="C27" s="136">
        <f t="shared" si="0"/>
        <v>0</v>
      </c>
      <c r="D27" s="144"/>
      <c r="E27" s="144"/>
      <c r="F27" s="144"/>
      <c r="G27" s="144"/>
      <c r="H27" s="144"/>
      <c r="I27" s="57">
        <f t="shared" si="2"/>
        <v>0</v>
      </c>
      <c r="J27" s="144"/>
      <c r="K27" s="144"/>
      <c r="L27" s="144"/>
      <c r="M27" s="144"/>
      <c r="N27" s="144"/>
      <c r="O27" s="138">
        <f>P27+Q27+R27+S27+T27</f>
        <v>0</v>
      </c>
      <c r="P27" s="146">
        <f>D27+J27</f>
        <v>0</v>
      </c>
      <c r="Q27" s="146">
        <f>E27+K27</f>
        <v>0</v>
      </c>
      <c r="R27" s="146">
        <f>F27+L27</f>
        <v>0</v>
      </c>
      <c r="S27" s="146">
        <f>G27+M27</f>
        <v>0</v>
      </c>
      <c r="T27" s="147">
        <f>H27+N27</f>
        <v>0</v>
      </c>
      <c r="V27" s="154">
        <f>O27-'3 priedas_asignavimai'!AC103</f>
        <v>0</v>
      </c>
    </row>
    <row r="28" spans="1:22" ht="15" customHeight="1" x14ac:dyDescent="0.25">
      <c r="A28" s="5"/>
      <c r="B28" s="1" t="s">
        <v>385</v>
      </c>
      <c r="C28" s="58">
        <f t="shared" si="0"/>
        <v>11.553879999999999</v>
      </c>
      <c r="D28" s="80">
        <v>0.53</v>
      </c>
      <c r="E28" s="80">
        <v>11.02388</v>
      </c>
      <c r="F28" s="80"/>
      <c r="G28" s="80"/>
      <c r="H28" s="80"/>
      <c r="I28" s="57">
        <f t="shared" si="2"/>
        <v>0</v>
      </c>
      <c r="J28" s="83"/>
      <c r="K28" s="83"/>
      <c r="L28" s="83"/>
      <c r="M28" s="83"/>
      <c r="N28" s="83"/>
      <c r="O28" s="64">
        <f>P28+Q28+R28+S28+T28</f>
        <v>11.553879999999999</v>
      </c>
      <c r="P28" s="64">
        <f t="shared" ref="P28" si="35">D28+J28</f>
        <v>0.53</v>
      </c>
      <c r="Q28" s="64">
        <f t="shared" ref="Q28" si="36">E28+K28</f>
        <v>11.02388</v>
      </c>
      <c r="R28" s="64">
        <f t="shared" ref="R28" si="37">F28+L28</f>
        <v>0</v>
      </c>
      <c r="S28" s="64">
        <f t="shared" ref="S28" si="38">G28+M28</f>
        <v>0</v>
      </c>
      <c r="T28" s="107">
        <f t="shared" ref="T28" si="39">H28+N28</f>
        <v>0</v>
      </c>
      <c r="V28" s="154">
        <f>O28-'3 priedas_asignavimai'!AC106</f>
        <v>11.553879999999999</v>
      </c>
    </row>
    <row r="29" spans="1:22" ht="15" customHeight="1" x14ac:dyDescent="0.25">
      <c r="A29" s="3" t="s">
        <v>270</v>
      </c>
      <c r="B29" s="31" t="s">
        <v>221</v>
      </c>
      <c r="C29" s="59">
        <f t="shared" si="0"/>
        <v>1.6343300000000001</v>
      </c>
      <c r="D29" s="59">
        <f>D30+D31</f>
        <v>0.16500000000000001</v>
      </c>
      <c r="E29" s="59">
        <f t="shared" ref="E29:T29" si="40">E30+E31</f>
        <v>1.46933</v>
      </c>
      <c r="F29" s="59">
        <f t="shared" si="40"/>
        <v>0</v>
      </c>
      <c r="G29" s="59">
        <f t="shared" si="40"/>
        <v>0</v>
      </c>
      <c r="H29" s="59">
        <f t="shared" si="40"/>
        <v>0</v>
      </c>
      <c r="I29" s="57">
        <f t="shared" si="2"/>
        <v>0</v>
      </c>
      <c r="J29" s="57">
        <f>J30+J31</f>
        <v>0</v>
      </c>
      <c r="K29" s="57">
        <f t="shared" ref="K29:N29" si="41">K30+K31</f>
        <v>0</v>
      </c>
      <c r="L29" s="57">
        <f t="shared" si="41"/>
        <v>0</v>
      </c>
      <c r="M29" s="57">
        <f t="shared" si="41"/>
        <v>0</v>
      </c>
      <c r="N29" s="57">
        <f t="shared" si="41"/>
        <v>0</v>
      </c>
      <c r="O29" s="65">
        <f t="shared" si="40"/>
        <v>1.6343300000000001</v>
      </c>
      <c r="P29" s="65">
        <f t="shared" si="40"/>
        <v>0.16500000000000001</v>
      </c>
      <c r="Q29" s="65">
        <f t="shared" si="40"/>
        <v>1.46933</v>
      </c>
      <c r="R29" s="65">
        <f t="shared" si="40"/>
        <v>0</v>
      </c>
      <c r="S29" s="65">
        <f t="shared" si="40"/>
        <v>0</v>
      </c>
      <c r="T29" s="106">
        <f t="shared" si="40"/>
        <v>0</v>
      </c>
      <c r="V29" s="154">
        <f>O29-'3 priedas_asignavimai'!AC107</f>
        <v>1.6343300000000001</v>
      </c>
    </row>
    <row r="30" spans="1:22" s="140" customFormat="1" ht="15" hidden="1" customHeight="1" x14ac:dyDescent="0.25">
      <c r="A30" s="150"/>
      <c r="B30" s="151" t="s">
        <v>2</v>
      </c>
      <c r="C30" s="136">
        <f t="shared" si="0"/>
        <v>0</v>
      </c>
      <c r="D30" s="144"/>
      <c r="E30" s="144"/>
      <c r="F30" s="144"/>
      <c r="G30" s="144"/>
      <c r="H30" s="144"/>
      <c r="I30" s="57">
        <f t="shared" si="2"/>
        <v>0</v>
      </c>
      <c r="J30" s="144"/>
      <c r="K30" s="144"/>
      <c r="L30" s="144"/>
      <c r="M30" s="144"/>
      <c r="N30" s="144"/>
      <c r="O30" s="138">
        <f>P30+Q30+R30+S30+T30</f>
        <v>0</v>
      </c>
      <c r="P30" s="146">
        <f>D30+J30</f>
        <v>0</v>
      </c>
      <c r="Q30" s="146">
        <f>E30+K30</f>
        <v>0</v>
      </c>
      <c r="R30" s="146">
        <f>F30+L30</f>
        <v>0</v>
      </c>
      <c r="S30" s="146">
        <f>G30+M30</f>
        <v>0</v>
      </c>
      <c r="T30" s="147">
        <f>H30+N30</f>
        <v>0</v>
      </c>
      <c r="V30" s="154">
        <f>O30-'3 priedas_asignavimai'!AC106</f>
        <v>0</v>
      </c>
    </row>
    <row r="31" spans="1:22" ht="15" customHeight="1" x14ac:dyDescent="0.25">
      <c r="A31" s="5"/>
      <c r="B31" s="1" t="s">
        <v>385</v>
      </c>
      <c r="C31" s="58">
        <f t="shared" si="0"/>
        <v>1.6343300000000001</v>
      </c>
      <c r="D31" s="80">
        <v>0.16500000000000001</v>
      </c>
      <c r="E31" s="80">
        <v>1.46933</v>
      </c>
      <c r="F31" s="80"/>
      <c r="G31" s="80"/>
      <c r="H31" s="80"/>
      <c r="I31" s="57">
        <f t="shared" si="2"/>
        <v>0</v>
      </c>
      <c r="J31" s="83"/>
      <c r="K31" s="83"/>
      <c r="L31" s="83"/>
      <c r="M31" s="83"/>
      <c r="N31" s="83"/>
      <c r="O31" s="64">
        <f>P31+Q31+R31+S31+T31</f>
        <v>1.6343300000000001</v>
      </c>
      <c r="P31" s="64">
        <f t="shared" ref="P31" si="42">D31+J31</f>
        <v>0.16500000000000001</v>
      </c>
      <c r="Q31" s="64">
        <f t="shared" ref="Q31" si="43">E31+K31</f>
        <v>1.46933</v>
      </c>
      <c r="R31" s="64">
        <f t="shared" ref="R31" si="44">F31+L31</f>
        <v>0</v>
      </c>
      <c r="S31" s="64">
        <f t="shared" ref="S31" si="45">G31+M31</f>
        <v>0</v>
      </c>
      <c r="T31" s="107">
        <f t="shared" ref="T31" si="46">H31+N31</f>
        <v>0</v>
      </c>
      <c r="V31" s="154">
        <f>O31-'3 priedas_asignavimai'!AC110</f>
        <v>1.6343300000000001</v>
      </c>
    </row>
    <row r="32" spans="1:22" ht="15" customHeight="1" x14ac:dyDescent="0.25">
      <c r="A32" s="3" t="s">
        <v>9</v>
      </c>
      <c r="B32" s="31" t="s">
        <v>222</v>
      </c>
      <c r="C32" s="59">
        <f t="shared" si="0"/>
        <v>0.66783999999999999</v>
      </c>
      <c r="D32" s="59">
        <f>D33+D34</f>
        <v>0.14499999999999999</v>
      </c>
      <c r="E32" s="59">
        <f t="shared" ref="E32:T32" si="47">E33+E34</f>
        <v>0.52283999999999997</v>
      </c>
      <c r="F32" s="59">
        <f t="shared" si="47"/>
        <v>0</v>
      </c>
      <c r="G32" s="59">
        <f t="shared" si="47"/>
        <v>0</v>
      </c>
      <c r="H32" s="59">
        <f t="shared" si="47"/>
        <v>0</v>
      </c>
      <c r="I32" s="57">
        <f t="shared" si="2"/>
        <v>0</v>
      </c>
      <c r="J32" s="57">
        <f>J33+J34</f>
        <v>0</v>
      </c>
      <c r="K32" s="57">
        <f t="shared" ref="K32:N32" si="48">K33+K34</f>
        <v>0</v>
      </c>
      <c r="L32" s="57">
        <f t="shared" si="48"/>
        <v>0</v>
      </c>
      <c r="M32" s="57">
        <f t="shared" si="48"/>
        <v>0</v>
      </c>
      <c r="N32" s="57">
        <f t="shared" si="48"/>
        <v>0</v>
      </c>
      <c r="O32" s="65">
        <f t="shared" si="47"/>
        <v>0.66783999999999999</v>
      </c>
      <c r="P32" s="65">
        <f t="shared" si="47"/>
        <v>0.14499999999999999</v>
      </c>
      <c r="Q32" s="65">
        <f t="shared" si="47"/>
        <v>0.52283999999999997</v>
      </c>
      <c r="R32" s="65">
        <f t="shared" si="47"/>
        <v>0</v>
      </c>
      <c r="S32" s="65">
        <f t="shared" si="47"/>
        <v>0</v>
      </c>
      <c r="T32" s="106">
        <f t="shared" si="47"/>
        <v>0</v>
      </c>
      <c r="V32" s="154">
        <f>O32-'3 priedas_asignavimai'!AC111</f>
        <v>0.66783999999999999</v>
      </c>
    </row>
    <row r="33" spans="1:22" s="140" customFormat="1" ht="15" hidden="1" customHeight="1" x14ac:dyDescent="0.25">
      <c r="A33" s="150"/>
      <c r="B33" s="151" t="s">
        <v>2</v>
      </c>
      <c r="C33" s="136">
        <f t="shared" si="0"/>
        <v>0</v>
      </c>
      <c r="D33" s="144"/>
      <c r="E33" s="144"/>
      <c r="F33" s="144"/>
      <c r="G33" s="144"/>
      <c r="H33" s="144"/>
      <c r="I33" s="137">
        <f t="shared" si="2"/>
        <v>0</v>
      </c>
      <c r="J33" s="144"/>
      <c r="K33" s="144"/>
      <c r="L33" s="144"/>
      <c r="M33" s="144"/>
      <c r="N33" s="144"/>
      <c r="O33" s="138">
        <f>P33+Q33+R33+S33+T33</f>
        <v>0</v>
      </c>
      <c r="P33" s="146">
        <f>D33+J33</f>
        <v>0</v>
      </c>
      <c r="Q33" s="146">
        <f>E33+K33</f>
        <v>0</v>
      </c>
      <c r="R33" s="146">
        <f>F33+L33</f>
        <v>0</v>
      </c>
      <c r="S33" s="146">
        <f>G33+M33</f>
        <v>0</v>
      </c>
      <c r="T33" s="147">
        <f>H33+N33</f>
        <v>0</v>
      </c>
      <c r="V33" s="154">
        <f>O33-'3 priedas_asignavimai'!AC109</f>
        <v>-1.6343300000000001</v>
      </c>
    </row>
    <row r="34" spans="1:22" ht="15" customHeight="1" x14ac:dyDescent="0.25">
      <c r="A34" s="5"/>
      <c r="B34" s="1" t="s">
        <v>385</v>
      </c>
      <c r="C34" s="58">
        <f t="shared" si="0"/>
        <v>0.66783999999999999</v>
      </c>
      <c r="D34" s="80">
        <v>0.14499999999999999</v>
      </c>
      <c r="E34" s="80">
        <v>0.52283999999999997</v>
      </c>
      <c r="F34" s="80"/>
      <c r="G34" s="80"/>
      <c r="H34" s="80"/>
      <c r="I34" s="63">
        <f t="shared" si="2"/>
        <v>0</v>
      </c>
      <c r="J34" s="83"/>
      <c r="K34" s="83"/>
      <c r="L34" s="83"/>
      <c r="M34" s="83"/>
      <c r="N34" s="83"/>
      <c r="O34" s="64">
        <f>P34+Q34+R34+S34+T34</f>
        <v>0.66783999999999999</v>
      </c>
      <c r="P34" s="64">
        <f t="shared" ref="P34" si="49">D34+J34</f>
        <v>0.14499999999999999</v>
      </c>
      <c r="Q34" s="64">
        <f t="shared" ref="Q34" si="50">E34+K34</f>
        <v>0.52283999999999997</v>
      </c>
      <c r="R34" s="64">
        <f t="shared" ref="R34" si="51">F34+L34</f>
        <v>0</v>
      </c>
      <c r="S34" s="64">
        <f t="shared" ref="S34" si="52">G34+M34</f>
        <v>0</v>
      </c>
      <c r="T34" s="107">
        <f t="shared" ref="T34" si="53">H34+N34</f>
        <v>0</v>
      </c>
      <c r="V34" s="154">
        <f>O34-'3 priedas_asignavimai'!AC114</f>
        <v>0.66783999999999999</v>
      </c>
    </row>
    <row r="35" spans="1:22" ht="15" customHeight="1" x14ac:dyDescent="0.25">
      <c r="A35" s="3" t="s">
        <v>10</v>
      </c>
      <c r="B35" s="31" t="s">
        <v>223</v>
      </c>
      <c r="C35" s="59">
        <f>D35+E35+F35+G35+H35</f>
        <v>12.70537</v>
      </c>
      <c r="D35" s="59">
        <f>D37+D36</f>
        <v>0.77500000000000002</v>
      </c>
      <c r="E35" s="59">
        <f t="shared" ref="E35:H35" si="54">E37+E36</f>
        <v>11.93037</v>
      </c>
      <c r="F35" s="59">
        <f t="shared" si="54"/>
        <v>0</v>
      </c>
      <c r="G35" s="59">
        <f t="shared" si="54"/>
        <v>0</v>
      </c>
      <c r="H35" s="59">
        <f t="shared" si="54"/>
        <v>0</v>
      </c>
      <c r="I35" s="57">
        <f t="shared" si="2"/>
        <v>0</v>
      </c>
      <c r="J35" s="57">
        <f>J37+J36</f>
        <v>0</v>
      </c>
      <c r="K35" s="57">
        <f t="shared" ref="K35:N35" si="55">K37+K36</f>
        <v>0</v>
      </c>
      <c r="L35" s="57">
        <f t="shared" si="55"/>
        <v>0</v>
      </c>
      <c r="M35" s="57">
        <f t="shared" si="55"/>
        <v>0</v>
      </c>
      <c r="N35" s="57">
        <f t="shared" si="55"/>
        <v>0</v>
      </c>
      <c r="O35" s="65">
        <f t="shared" ref="O35" si="56">O37+O36</f>
        <v>12.70537</v>
      </c>
      <c r="P35" s="65">
        <f t="shared" ref="P35" si="57">P37+P36</f>
        <v>0.77500000000000002</v>
      </c>
      <c r="Q35" s="65">
        <f t="shared" ref="Q35" si="58">Q37+Q36</f>
        <v>11.93037</v>
      </c>
      <c r="R35" s="65">
        <f t="shared" ref="R35" si="59">R37+R36</f>
        <v>0</v>
      </c>
      <c r="S35" s="65">
        <f t="shared" ref="S35" si="60">S37+S36</f>
        <v>0</v>
      </c>
      <c r="T35" s="106">
        <f t="shared" ref="T35" si="61">T37+T36</f>
        <v>0</v>
      </c>
      <c r="V35" s="154">
        <f>O35-'3 priedas_asignavimai'!AC115</f>
        <v>12.70537</v>
      </c>
    </row>
    <row r="36" spans="1:22" ht="15" hidden="1" customHeight="1" x14ac:dyDescent="0.25">
      <c r="A36" s="5"/>
      <c r="B36" s="30" t="s">
        <v>384</v>
      </c>
      <c r="C36" s="58">
        <f t="shared" si="0"/>
        <v>0</v>
      </c>
      <c r="D36" s="80"/>
      <c r="E36" s="80"/>
      <c r="F36" s="80"/>
      <c r="G36" s="80"/>
      <c r="H36" s="80"/>
      <c r="I36" s="63">
        <f t="shared" si="2"/>
        <v>0</v>
      </c>
      <c r="J36" s="83"/>
      <c r="K36" s="83"/>
      <c r="L36" s="83"/>
      <c r="M36" s="83"/>
      <c r="N36" s="83"/>
      <c r="O36" s="64">
        <f>P36+Q36+R36+S36+T36</f>
        <v>0</v>
      </c>
      <c r="P36" s="64">
        <f t="shared" ref="P36:P37" si="62">D36+J36</f>
        <v>0</v>
      </c>
      <c r="Q36" s="64">
        <f t="shared" ref="Q36:Q37" si="63">E36+K36</f>
        <v>0</v>
      </c>
      <c r="R36" s="64">
        <f t="shared" ref="R36:R37" si="64">F36+L36</f>
        <v>0</v>
      </c>
      <c r="S36" s="64">
        <f t="shared" ref="S36:S37" si="65">G36+M36</f>
        <v>0</v>
      </c>
      <c r="T36" s="107">
        <f t="shared" ref="T36:T37" si="66">H36+N36</f>
        <v>0</v>
      </c>
      <c r="V36" s="154">
        <f>O36-'3 priedas_asignavimai'!AC112</f>
        <v>-1.6343300000000001</v>
      </c>
    </row>
    <row r="37" spans="1:22" ht="15" customHeight="1" x14ac:dyDescent="0.25">
      <c r="A37" s="5"/>
      <c r="B37" s="1" t="s">
        <v>385</v>
      </c>
      <c r="C37" s="58">
        <f t="shared" si="0"/>
        <v>12.70537</v>
      </c>
      <c r="D37" s="80">
        <v>0.77500000000000002</v>
      </c>
      <c r="E37" s="80">
        <v>11.93037</v>
      </c>
      <c r="F37" s="80"/>
      <c r="G37" s="80"/>
      <c r="H37" s="80"/>
      <c r="I37" s="63">
        <f t="shared" si="2"/>
        <v>0</v>
      </c>
      <c r="J37" s="83"/>
      <c r="K37" s="83"/>
      <c r="L37" s="83"/>
      <c r="M37" s="83"/>
      <c r="N37" s="83"/>
      <c r="O37" s="64">
        <f>P37+Q37+R37+S37+T37</f>
        <v>12.70537</v>
      </c>
      <c r="P37" s="64">
        <f t="shared" si="62"/>
        <v>0.77500000000000002</v>
      </c>
      <c r="Q37" s="64">
        <f t="shared" si="63"/>
        <v>11.93037</v>
      </c>
      <c r="R37" s="64">
        <f t="shared" si="64"/>
        <v>0</v>
      </c>
      <c r="S37" s="64">
        <f t="shared" si="65"/>
        <v>0</v>
      </c>
      <c r="T37" s="107">
        <f t="shared" si="66"/>
        <v>0</v>
      </c>
      <c r="V37" s="154">
        <f>O37-'3 priedas_asignavimai'!AC118</f>
        <v>12.70537</v>
      </c>
    </row>
    <row r="38" spans="1:22" ht="15" customHeight="1" x14ac:dyDescent="0.25">
      <c r="A38" s="3" t="s">
        <v>11</v>
      </c>
      <c r="B38" s="31" t="s">
        <v>224</v>
      </c>
      <c r="C38" s="59">
        <f t="shared" si="0"/>
        <v>1.89608</v>
      </c>
      <c r="D38" s="59">
        <f>D39+D40</f>
        <v>0.36499999999999999</v>
      </c>
      <c r="E38" s="59">
        <f t="shared" ref="E38:T38" si="67">E39+E40</f>
        <v>1.53108</v>
      </c>
      <c r="F38" s="59">
        <f t="shared" si="67"/>
        <v>0</v>
      </c>
      <c r="G38" s="59">
        <f t="shared" si="67"/>
        <v>0</v>
      </c>
      <c r="H38" s="59">
        <f t="shared" si="67"/>
        <v>0</v>
      </c>
      <c r="I38" s="57">
        <f t="shared" si="2"/>
        <v>0</v>
      </c>
      <c r="J38" s="57">
        <f>J39+J40</f>
        <v>0</v>
      </c>
      <c r="K38" s="57">
        <f t="shared" ref="K38:N38" si="68">K39+K40</f>
        <v>0</v>
      </c>
      <c r="L38" s="57">
        <f t="shared" si="68"/>
        <v>0</v>
      </c>
      <c r="M38" s="57">
        <f t="shared" si="68"/>
        <v>0</v>
      </c>
      <c r="N38" s="57">
        <f t="shared" si="68"/>
        <v>0</v>
      </c>
      <c r="O38" s="65">
        <f t="shared" si="67"/>
        <v>1.89608</v>
      </c>
      <c r="P38" s="65">
        <f t="shared" si="67"/>
        <v>0.36499999999999999</v>
      </c>
      <c r="Q38" s="65">
        <f t="shared" si="67"/>
        <v>1.53108</v>
      </c>
      <c r="R38" s="65">
        <f t="shared" si="67"/>
        <v>0</v>
      </c>
      <c r="S38" s="65">
        <f t="shared" si="67"/>
        <v>0</v>
      </c>
      <c r="T38" s="106">
        <f t="shared" si="67"/>
        <v>0</v>
      </c>
      <c r="V38" s="154">
        <f>O38-'3 priedas_asignavimai'!AC119</f>
        <v>1.89608</v>
      </c>
    </row>
    <row r="39" spans="1:22" s="140" customFormat="1" ht="15" hidden="1" customHeight="1" x14ac:dyDescent="0.25">
      <c r="A39" s="150"/>
      <c r="B39" s="151" t="s">
        <v>2</v>
      </c>
      <c r="C39" s="136">
        <f t="shared" si="0"/>
        <v>0</v>
      </c>
      <c r="D39" s="148"/>
      <c r="E39" s="148"/>
      <c r="F39" s="148"/>
      <c r="G39" s="148"/>
      <c r="H39" s="148"/>
      <c r="I39" s="137">
        <f t="shared" si="2"/>
        <v>0</v>
      </c>
      <c r="J39" s="148"/>
      <c r="K39" s="148"/>
      <c r="L39" s="148"/>
      <c r="M39" s="148"/>
      <c r="N39" s="148"/>
      <c r="O39" s="138">
        <f>P39+Q39+R39+S39+T39</f>
        <v>0</v>
      </c>
      <c r="P39" s="146">
        <f>D39+J39</f>
        <v>0</v>
      </c>
      <c r="Q39" s="146">
        <f>E39+K39</f>
        <v>0</v>
      </c>
      <c r="R39" s="146">
        <f>F39+L39</f>
        <v>0</v>
      </c>
      <c r="S39" s="146">
        <f>G39+M39</f>
        <v>0</v>
      </c>
      <c r="T39" s="147">
        <f>H39+N39</f>
        <v>0</v>
      </c>
      <c r="V39" s="154">
        <f>O39-'3 priedas_asignavimai'!AC115</f>
        <v>0</v>
      </c>
    </row>
    <row r="40" spans="1:22" ht="15" customHeight="1" x14ac:dyDescent="0.25">
      <c r="A40" s="5"/>
      <c r="B40" s="1" t="s">
        <v>385</v>
      </c>
      <c r="C40" s="58">
        <f t="shared" si="0"/>
        <v>1.89608</v>
      </c>
      <c r="D40" s="80">
        <v>0.36499999999999999</v>
      </c>
      <c r="E40" s="80">
        <v>1.53108</v>
      </c>
      <c r="F40" s="80"/>
      <c r="G40" s="80"/>
      <c r="H40" s="80"/>
      <c r="I40" s="63">
        <f t="shared" si="2"/>
        <v>0</v>
      </c>
      <c r="J40" s="83"/>
      <c r="K40" s="83"/>
      <c r="L40" s="83"/>
      <c r="M40" s="83"/>
      <c r="N40" s="83"/>
      <c r="O40" s="64">
        <f>P40+Q40+R40+S40+T40</f>
        <v>1.89608</v>
      </c>
      <c r="P40" s="64">
        <f t="shared" ref="P40" si="69">D40+J40</f>
        <v>0.36499999999999999</v>
      </c>
      <c r="Q40" s="64">
        <f t="shared" ref="Q40" si="70">E40+K40</f>
        <v>1.53108</v>
      </c>
      <c r="R40" s="64">
        <f t="shared" ref="R40" si="71">F40+L40</f>
        <v>0</v>
      </c>
      <c r="S40" s="64">
        <f t="shared" ref="S40" si="72">G40+M40</f>
        <v>0</v>
      </c>
      <c r="T40" s="107">
        <f t="shared" ref="T40" si="73">H40+N40</f>
        <v>0</v>
      </c>
      <c r="V40" s="154">
        <f>O40-'3 priedas_asignavimai'!AC122</f>
        <v>1.89608</v>
      </c>
    </row>
    <row r="41" spans="1:22" ht="15" customHeight="1" x14ac:dyDescent="0.25">
      <c r="A41" s="3" t="s">
        <v>12</v>
      </c>
      <c r="B41" s="31" t="s">
        <v>225</v>
      </c>
      <c r="C41" s="59">
        <f t="shared" si="0"/>
        <v>8.6764399999999995</v>
      </c>
      <c r="D41" s="59">
        <f t="shared" ref="D41:T41" si="74">D42</f>
        <v>3.48</v>
      </c>
      <c r="E41" s="59">
        <f t="shared" si="74"/>
        <v>5.1964399999999999</v>
      </c>
      <c r="F41" s="59">
        <f t="shared" si="74"/>
        <v>0</v>
      </c>
      <c r="G41" s="59">
        <f t="shared" si="74"/>
        <v>0</v>
      </c>
      <c r="H41" s="59">
        <f t="shared" si="74"/>
        <v>0</v>
      </c>
      <c r="I41" s="57">
        <f t="shared" si="2"/>
        <v>0</v>
      </c>
      <c r="J41" s="57">
        <f t="shared" si="74"/>
        <v>0</v>
      </c>
      <c r="K41" s="57">
        <f t="shared" si="74"/>
        <v>0</v>
      </c>
      <c r="L41" s="57">
        <f t="shared" si="74"/>
        <v>0</v>
      </c>
      <c r="M41" s="57">
        <f t="shared" si="74"/>
        <v>0</v>
      </c>
      <c r="N41" s="57">
        <f t="shared" si="74"/>
        <v>0</v>
      </c>
      <c r="O41" s="65">
        <f t="shared" si="74"/>
        <v>8.6764399999999995</v>
      </c>
      <c r="P41" s="65">
        <f t="shared" si="74"/>
        <v>3.48</v>
      </c>
      <c r="Q41" s="65">
        <f t="shared" si="74"/>
        <v>5.1964399999999999</v>
      </c>
      <c r="R41" s="65">
        <f t="shared" si="74"/>
        <v>0</v>
      </c>
      <c r="S41" s="65">
        <f t="shared" si="74"/>
        <v>0</v>
      </c>
      <c r="T41" s="106">
        <f t="shared" si="74"/>
        <v>0</v>
      </c>
      <c r="V41" s="154">
        <f>O41-'3 priedas_asignavimai'!AC123</f>
        <v>8.6764399999999995</v>
      </c>
    </row>
    <row r="42" spans="1:22" ht="15" customHeight="1" x14ac:dyDescent="0.25">
      <c r="A42" s="5"/>
      <c r="B42" s="1" t="s">
        <v>385</v>
      </c>
      <c r="C42" s="58">
        <f t="shared" si="0"/>
        <v>8.6764399999999995</v>
      </c>
      <c r="D42" s="80">
        <v>3.48</v>
      </c>
      <c r="E42" s="80">
        <v>5.1964399999999999</v>
      </c>
      <c r="F42" s="80"/>
      <c r="G42" s="80"/>
      <c r="H42" s="80"/>
      <c r="I42" s="63">
        <f t="shared" si="2"/>
        <v>0</v>
      </c>
      <c r="J42" s="83"/>
      <c r="K42" s="83"/>
      <c r="L42" s="83"/>
      <c r="M42" s="83"/>
      <c r="N42" s="83"/>
      <c r="O42" s="64">
        <f>P42+Q42+R42+S42+T42</f>
        <v>8.6764399999999995</v>
      </c>
      <c r="P42" s="64">
        <f t="shared" ref="P42" si="75">D42+J42</f>
        <v>3.48</v>
      </c>
      <c r="Q42" s="64">
        <f t="shared" ref="Q42" si="76">E42+K42</f>
        <v>5.1964399999999999</v>
      </c>
      <c r="R42" s="64">
        <f t="shared" ref="R42" si="77">F42+L42</f>
        <v>0</v>
      </c>
      <c r="S42" s="64">
        <f t="shared" ref="S42" si="78">G42+M42</f>
        <v>0</v>
      </c>
      <c r="T42" s="107">
        <f t="shared" ref="T42" si="79">H42+N42</f>
        <v>0</v>
      </c>
      <c r="V42" s="154">
        <f>O42-'3 priedas_asignavimai'!AC126</f>
        <v>8.6764399999999995</v>
      </c>
    </row>
    <row r="43" spans="1:22" ht="15" customHeight="1" x14ac:dyDescent="0.25">
      <c r="A43" s="3" t="s">
        <v>13</v>
      </c>
      <c r="B43" s="31" t="s">
        <v>226</v>
      </c>
      <c r="C43" s="59">
        <f t="shared" si="0"/>
        <v>0.41335</v>
      </c>
      <c r="D43" s="59">
        <f t="shared" ref="D43:T43" si="80">D44</f>
        <v>0.19</v>
      </c>
      <c r="E43" s="59">
        <f t="shared" si="80"/>
        <v>0.22334999999999999</v>
      </c>
      <c r="F43" s="59">
        <f t="shared" si="80"/>
        <v>0</v>
      </c>
      <c r="G43" s="59">
        <f t="shared" si="80"/>
        <v>0</v>
      </c>
      <c r="H43" s="59">
        <f t="shared" si="80"/>
        <v>0</v>
      </c>
      <c r="I43" s="57">
        <f t="shared" si="2"/>
        <v>0</v>
      </c>
      <c r="J43" s="57">
        <f t="shared" si="80"/>
        <v>0</v>
      </c>
      <c r="K43" s="57">
        <f t="shared" si="80"/>
        <v>0</v>
      </c>
      <c r="L43" s="57">
        <f t="shared" si="80"/>
        <v>0</v>
      </c>
      <c r="M43" s="57">
        <f t="shared" si="80"/>
        <v>0</v>
      </c>
      <c r="N43" s="57">
        <f t="shared" si="80"/>
        <v>0</v>
      </c>
      <c r="O43" s="65">
        <f t="shared" si="80"/>
        <v>0.41335</v>
      </c>
      <c r="P43" s="65">
        <f t="shared" si="80"/>
        <v>0.19</v>
      </c>
      <c r="Q43" s="65">
        <f t="shared" si="80"/>
        <v>0.22334999999999999</v>
      </c>
      <c r="R43" s="65">
        <f t="shared" si="80"/>
        <v>0</v>
      </c>
      <c r="S43" s="65">
        <f t="shared" si="80"/>
        <v>0</v>
      </c>
      <c r="T43" s="106">
        <f t="shared" si="80"/>
        <v>0</v>
      </c>
      <c r="V43" s="154">
        <f>O43-'3 priedas_asignavimai'!AC127</f>
        <v>0.41335</v>
      </c>
    </row>
    <row r="44" spans="1:22" ht="15" customHeight="1" x14ac:dyDescent="0.25">
      <c r="A44" s="5"/>
      <c r="B44" s="1" t="s">
        <v>385</v>
      </c>
      <c r="C44" s="58">
        <f t="shared" si="0"/>
        <v>0.41335</v>
      </c>
      <c r="D44" s="80">
        <v>0.19</v>
      </c>
      <c r="E44" s="80">
        <v>0.22334999999999999</v>
      </c>
      <c r="F44" s="80"/>
      <c r="G44" s="80"/>
      <c r="H44" s="80"/>
      <c r="I44" s="63">
        <f t="shared" si="2"/>
        <v>0</v>
      </c>
      <c r="J44" s="83"/>
      <c r="K44" s="83"/>
      <c r="L44" s="83"/>
      <c r="M44" s="83"/>
      <c r="N44" s="83"/>
      <c r="O44" s="64">
        <f>P44+Q44+R44+S44+T44</f>
        <v>0.41335</v>
      </c>
      <c r="P44" s="64">
        <f t="shared" ref="P44" si="81">D44+J44</f>
        <v>0.19</v>
      </c>
      <c r="Q44" s="64">
        <f t="shared" ref="Q44" si="82">E44+K44</f>
        <v>0.22334999999999999</v>
      </c>
      <c r="R44" s="64">
        <f t="shared" ref="R44" si="83">F44+L44</f>
        <v>0</v>
      </c>
      <c r="S44" s="64">
        <f t="shared" ref="S44" si="84">G44+M44</f>
        <v>0</v>
      </c>
      <c r="T44" s="107">
        <f t="shared" ref="T44" si="85">H44+N44</f>
        <v>0</v>
      </c>
      <c r="V44" s="154">
        <f>O44-'3 priedas_asignavimai'!AC130</f>
        <v>0.41335</v>
      </c>
    </row>
    <row r="45" spans="1:22" ht="15" customHeight="1" x14ac:dyDescent="0.25">
      <c r="A45" s="3" t="s">
        <v>14</v>
      </c>
      <c r="B45" s="31" t="s">
        <v>227</v>
      </c>
      <c r="C45" s="59">
        <f t="shared" si="0"/>
        <v>1.03939</v>
      </c>
      <c r="D45" s="59">
        <f t="shared" ref="D45:T45" si="86">D46</f>
        <v>0.23</v>
      </c>
      <c r="E45" s="59">
        <f t="shared" si="86"/>
        <v>0.80939000000000005</v>
      </c>
      <c r="F45" s="59">
        <f t="shared" si="86"/>
        <v>0</v>
      </c>
      <c r="G45" s="59">
        <f t="shared" si="86"/>
        <v>0</v>
      </c>
      <c r="H45" s="59">
        <f t="shared" si="86"/>
        <v>0</v>
      </c>
      <c r="I45" s="57">
        <f t="shared" si="2"/>
        <v>0</v>
      </c>
      <c r="J45" s="57">
        <f t="shared" si="86"/>
        <v>0</v>
      </c>
      <c r="K45" s="57">
        <f t="shared" si="86"/>
        <v>0</v>
      </c>
      <c r="L45" s="57">
        <f t="shared" si="86"/>
        <v>0</v>
      </c>
      <c r="M45" s="57">
        <f t="shared" si="86"/>
        <v>0</v>
      </c>
      <c r="N45" s="57">
        <f t="shared" si="86"/>
        <v>0</v>
      </c>
      <c r="O45" s="65">
        <f t="shared" si="86"/>
        <v>1.03939</v>
      </c>
      <c r="P45" s="65">
        <f t="shared" si="86"/>
        <v>0.23</v>
      </c>
      <c r="Q45" s="65">
        <f t="shared" si="86"/>
        <v>0.80939000000000005</v>
      </c>
      <c r="R45" s="65">
        <f t="shared" si="86"/>
        <v>0</v>
      </c>
      <c r="S45" s="65">
        <f t="shared" si="86"/>
        <v>0</v>
      </c>
      <c r="T45" s="106">
        <f t="shared" si="86"/>
        <v>0</v>
      </c>
      <c r="V45" s="154">
        <f>O45-'3 priedas_asignavimai'!AC131</f>
        <v>1.03939</v>
      </c>
    </row>
    <row r="46" spans="1:22" ht="15" customHeight="1" x14ac:dyDescent="0.25">
      <c r="A46" s="5"/>
      <c r="B46" s="1" t="s">
        <v>385</v>
      </c>
      <c r="C46" s="58">
        <f t="shared" ref="C46:C77" si="87">D46+E46+F46+G46+H46</f>
        <v>1.03939</v>
      </c>
      <c r="D46" s="80">
        <v>0.23</v>
      </c>
      <c r="E46" s="80">
        <v>0.80939000000000005</v>
      </c>
      <c r="F46" s="80"/>
      <c r="G46" s="80"/>
      <c r="H46" s="80"/>
      <c r="I46" s="63">
        <f t="shared" si="2"/>
        <v>0</v>
      </c>
      <c r="J46" s="83"/>
      <c r="K46" s="83"/>
      <c r="L46" s="83"/>
      <c r="M46" s="83"/>
      <c r="N46" s="83"/>
      <c r="O46" s="64">
        <f>P46+Q46+R46+S46+T46</f>
        <v>1.03939</v>
      </c>
      <c r="P46" s="64">
        <f t="shared" ref="P46" si="88">D46+J46</f>
        <v>0.23</v>
      </c>
      <c r="Q46" s="64">
        <f t="shared" ref="Q46" si="89">E46+K46</f>
        <v>0.80939000000000005</v>
      </c>
      <c r="R46" s="64">
        <f t="shared" ref="R46" si="90">F46+L46</f>
        <v>0</v>
      </c>
      <c r="S46" s="64">
        <f t="shared" ref="S46" si="91">G46+M46</f>
        <v>0</v>
      </c>
      <c r="T46" s="107">
        <f t="shared" ref="T46" si="92">H46+N46</f>
        <v>0</v>
      </c>
      <c r="V46" s="154">
        <f>O46-'3 priedas_asignavimai'!AC134</f>
        <v>1.03939</v>
      </c>
    </row>
    <row r="47" spans="1:22" ht="15" customHeight="1" x14ac:dyDescent="0.25">
      <c r="A47" s="3" t="s">
        <v>15</v>
      </c>
      <c r="B47" s="31" t="s">
        <v>436</v>
      </c>
      <c r="C47" s="59">
        <f t="shared" si="87"/>
        <v>11.276999999999999</v>
      </c>
      <c r="D47" s="59">
        <f t="shared" ref="D47:N49" si="93">D48</f>
        <v>11.276999999999999</v>
      </c>
      <c r="E47" s="59">
        <f t="shared" si="93"/>
        <v>0</v>
      </c>
      <c r="F47" s="59">
        <f t="shared" si="93"/>
        <v>0</v>
      </c>
      <c r="G47" s="59">
        <f t="shared" si="93"/>
        <v>0</v>
      </c>
      <c r="H47" s="59">
        <f t="shared" si="93"/>
        <v>0</v>
      </c>
      <c r="I47" s="57">
        <f t="shared" si="2"/>
        <v>0</v>
      </c>
      <c r="J47" s="57">
        <f t="shared" si="93"/>
        <v>0</v>
      </c>
      <c r="K47" s="57">
        <f t="shared" si="93"/>
        <v>0</v>
      </c>
      <c r="L47" s="57">
        <f t="shared" si="93"/>
        <v>0</v>
      </c>
      <c r="M47" s="57">
        <f t="shared" si="93"/>
        <v>0</v>
      </c>
      <c r="N47" s="57">
        <f t="shared" si="93"/>
        <v>0</v>
      </c>
      <c r="O47" s="65">
        <f t="shared" ref="O47:T47" si="94">O48</f>
        <v>11.276999999999999</v>
      </c>
      <c r="P47" s="65">
        <f t="shared" si="94"/>
        <v>11.276999999999999</v>
      </c>
      <c r="Q47" s="65">
        <f t="shared" si="94"/>
        <v>0</v>
      </c>
      <c r="R47" s="65">
        <f t="shared" si="94"/>
        <v>0</v>
      </c>
      <c r="S47" s="65">
        <f t="shared" si="94"/>
        <v>0</v>
      </c>
      <c r="T47" s="106">
        <f t="shared" si="94"/>
        <v>0</v>
      </c>
      <c r="V47" s="154">
        <f>O47-'3 priedas_asignavimai'!AC135</f>
        <v>11.276999999999999</v>
      </c>
    </row>
    <row r="48" spans="1:22" ht="15" customHeight="1" x14ac:dyDescent="0.25">
      <c r="A48" s="10"/>
      <c r="B48" s="1" t="s">
        <v>385</v>
      </c>
      <c r="C48" s="58">
        <f t="shared" si="87"/>
        <v>11.276999999999999</v>
      </c>
      <c r="D48" s="80">
        <v>11.276999999999999</v>
      </c>
      <c r="E48" s="80"/>
      <c r="F48" s="80"/>
      <c r="G48" s="80"/>
      <c r="H48" s="80"/>
      <c r="I48" s="63">
        <f t="shared" si="2"/>
        <v>0</v>
      </c>
      <c r="J48" s="83"/>
      <c r="K48" s="83"/>
      <c r="L48" s="83"/>
      <c r="M48" s="83"/>
      <c r="N48" s="83"/>
      <c r="O48" s="64">
        <f>P48+Q48+R48+S48+T48</f>
        <v>11.276999999999999</v>
      </c>
      <c r="P48" s="64">
        <f t="shared" ref="P48" si="95">D48+J48</f>
        <v>11.276999999999999</v>
      </c>
      <c r="Q48" s="64">
        <f t="shared" ref="Q48" si="96">E48+K48</f>
        <v>0</v>
      </c>
      <c r="R48" s="64">
        <f t="shared" ref="R48" si="97">F48+L48</f>
        <v>0</v>
      </c>
      <c r="S48" s="64">
        <f t="shared" ref="S48" si="98">G48+M48</f>
        <v>0</v>
      </c>
      <c r="T48" s="107">
        <f t="shared" ref="T48" si="99">H48+N48</f>
        <v>0</v>
      </c>
      <c r="V48" s="154">
        <f>O48-'3 priedas_asignavimai'!AC138</f>
        <v>11.276999999999999</v>
      </c>
    </row>
    <row r="49" spans="1:22" ht="15" customHeight="1" x14ac:dyDescent="0.25">
      <c r="A49" s="3" t="s">
        <v>16</v>
      </c>
      <c r="B49" s="29" t="s">
        <v>229</v>
      </c>
      <c r="C49" s="59">
        <f t="shared" si="87"/>
        <v>0.21088999999999999</v>
      </c>
      <c r="D49" s="59">
        <f t="shared" si="93"/>
        <v>0</v>
      </c>
      <c r="E49" s="59">
        <f t="shared" si="93"/>
        <v>0.21088999999999999</v>
      </c>
      <c r="F49" s="59">
        <f t="shared" si="93"/>
        <v>0</v>
      </c>
      <c r="G49" s="59">
        <f t="shared" si="93"/>
        <v>0</v>
      </c>
      <c r="H49" s="59">
        <f t="shared" si="93"/>
        <v>0</v>
      </c>
      <c r="I49" s="57">
        <f t="shared" si="2"/>
        <v>0</v>
      </c>
      <c r="J49" s="57">
        <f t="shared" si="93"/>
        <v>0</v>
      </c>
      <c r="K49" s="57">
        <f t="shared" si="93"/>
        <v>0</v>
      </c>
      <c r="L49" s="57">
        <f t="shared" si="93"/>
        <v>0</v>
      </c>
      <c r="M49" s="57">
        <f t="shared" si="93"/>
        <v>0</v>
      </c>
      <c r="N49" s="57">
        <f t="shared" si="93"/>
        <v>0</v>
      </c>
      <c r="O49" s="65">
        <f t="shared" ref="O49:T49" si="100">O50</f>
        <v>0.21088999999999999</v>
      </c>
      <c r="P49" s="65">
        <f t="shared" si="100"/>
        <v>0</v>
      </c>
      <c r="Q49" s="65">
        <f t="shared" si="100"/>
        <v>0.21088999999999999</v>
      </c>
      <c r="R49" s="65">
        <f t="shared" si="100"/>
        <v>0</v>
      </c>
      <c r="S49" s="65">
        <f t="shared" si="100"/>
        <v>0</v>
      </c>
      <c r="T49" s="106">
        <f t="shared" si="100"/>
        <v>0</v>
      </c>
      <c r="V49" s="154">
        <f>O49-'3 priedas_asignavimai'!AC141</f>
        <v>0.21088999999999999</v>
      </c>
    </row>
    <row r="50" spans="1:22" ht="15" customHeight="1" x14ac:dyDescent="0.25">
      <c r="A50" s="10"/>
      <c r="B50" s="1" t="s">
        <v>385</v>
      </c>
      <c r="C50" s="58">
        <f t="shared" si="87"/>
        <v>0.21088999999999999</v>
      </c>
      <c r="D50" s="80"/>
      <c r="E50" s="80">
        <v>0.21088999999999999</v>
      </c>
      <c r="F50" s="80"/>
      <c r="G50" s="80"/>
      <c r="H50" s="80"/>
      <c r="I50" s="63">
        <f t="shared" si="2"/>
        <v>0</v>
      </c>
      <c r="J50" s="83"/>
      <c r="K50" s="83"/>
      <c r="L50" s="83"/>
      <c r="M50" s="83"/>
      <c r="N50" s="83"/>
      <c r="O50" s="64">
        <f>P50+Q50+R50+S50+T50</f>
        <v>0.21088999999999999</v>
      </c>
      <c r="P50" s="64">
        <f t="shared" ref="P50" si="101">D50+J50</f>
        <v>0</v>
      </c>
      <c r="Q50" s="64">
        <f t="shared" ref="Q50" si="102">E50+K50</f>
        <v>0.21088999999999999</v>
      </c>
      <c r="R50" s="64">
        <f t="shared" ref="R50" si="103">F50+L50</f>
        <v>0</v>
      </c>
      <c r="S50" s="64">
        <f t="shared" ref="S50" si="104">G50+M50</f>
        <v>0</v>
      </c>
      <c r="T50" s="107">
        <f t="shared" ref="T50" si="105">H50+N50</f>
        <v>0</v>
      </c>
      <c r="V50" s="154">
        <f>O50-'3 priedas_asignavimai'!AC142</f>
        <v>0.21088999999999999</v>
      </c>
    </row>
    <row r="51" spans="1:22" s="9" customFormat="1" ht="15" customHeight="1" x14ac:dyDescent="0.25">
      <c r="A51" s="11" t="s">
        <v>17</v>
      </c>
      <c r="B51" s="25" t="s">
        <v>230</v>
      </c>
      <c r="C51" s="59">
        <f t="shared" si="87"/>
        <v>1.06609</v>
      </c>
      <c r="D51" s="59">
        <f t="shared" ref="D51:T51" si="106">D52</f>
        <v>0</v>
      </c>
      <c r="E51" s="59">
        <f t="shared" si="106"/>
        <v>1.06609</v>
      </c>
      <c r="F51" s="59">
        <f t="shared" si="106"/>
        <v>0</v>
      </c>
      <c r="G51" s="59">
        <f t="shared" si="106"/>
        <v>0</v>
      </c>
      <c r="H51" s="59">
        <f t="shared" si="106"/>
        <v>0</v>
      </c>
      <c r="I51" s="57">
        <f t="shared" si="2"/>
        <v>0</v>
      </c>
      <c r="J51" s="57">
        <f t="shared" si="106"/>
        <v>0</v>
      </c>
      <c r="K51" s="57">
        <f t="shared" si="106"/>
        <v>0</v>
      </c>
      <c r="L51" s="57">
        <f t="shared" si="106"/>
        <v>0</v>
      </c>
      <c r="M51" s="57">
        <f t="shared" si="106"/>
        <v>0</v>
      </c>
      <c r="N51" s="57">
        <f t="shared" si="106"/>
        <v>0</v>
      </c>
      <c r="O51" s="65">
        <f t="shared" si="106"/>
        <v>1.06609</v>
      </c>
      <c r="P51" s="65">
        <f t="shared" si="106"/>
        <v>0</v>
      </c>
      <c r="Q51" s="65">
        <f t="shared" si="106"/>
        <v>1.06609</v>
      </c>
      <c r="R51" s="65">
        <f t="shared" si="106"/>
        <v>0</v>
      </c>
      <c r="S51" s="65">
        <f t="shared" si="106"/>
        <v>0</v>
      </c>
      <c r="T51" s="106">
        <f t="shared" si="106"/>
        <v>0</v>
      </c>
      <c r="V51" s="154">
        <f>O51-'3 priedas_asignavimai'!AC144</f>
        <v>0.85519999999999996</v>
      </c>
    </row>
    <row r="52" spans="1:22" s="9" customFormat="1" ht="15" customHeight="1" x14ac:dyDescent="0.25">
      <c r="A52" s="12"/>
      <c r="B52" s="4" t="s">
        <v>386</v>
      </c>
      <c r="C52" s="58">
        <f t="shared" si="87"/>
        <v>1.06609</v>
      </c>
      <c r="D52" s="80"/>
      <c r="E52" s="80">
        <v>1.06609</v>
      </c>
      <c r="F52" s="80"/>
      <c r="G52" s="80"/>
      <c r="H52" s="80"/>
      <c r="I52" s="63">
        <f t="shared" si="2"/>
        <v>0</v>
      </c>
      <c r="J52" s="83"/>
      <c r="K52" s="83"/>
      <c r="L52" s="83"/>
      <c r="M52" s="83"/>
      <c r="N52" s="83"/>
      <c r="O52" s="64">
        <f>P52+Q52+R52+S52+T52</f>
        <v>1.06609</v>
      </c>
      <c r="P52" s="64">
        <f t="shared" ref="P52" si="107">D52+J52</f>
        <v>0</v>
      </c>
      <c r="Q52" s="64">
        <f t="shared" ref="Q52" si="108">E52+K52</f>
        <v>1.06609</v>
      </c>
      <c r="R52" s="64">
        <f t="shared" ref="R52" si="109">F52+L52</f>
        <v>0</v>
      </c>
      <c r="S52" s="64">
        <f t="shared" ref="S52" si="110">G52+M52</f>
        <v>0</v>
      </c>
      <c r="T52" s="107">
        <f t="shared" ref="T52" si="111">H52+N52</f>
        <v>0</v>
      </c>
      <c r="V52" s="154">
        <f>O52-'3 priedas_asignavimai'!AC145</f>
        <v>1.06609</v>
      </c>
    </row>
    <row r="53" spans="1:22" ht="15" customHeight="1" x14ac:dyDescent="0.25">
      <c r="A53" s="3" t="s">
        <v>18</v>
      </c>
      <c r="B53" s="26" t="s">
        <v>233</v>
      </c>
      <c r="C53" s="59">
        <f t="shared" si="87"/>
        <v>0.16</v>
      </c>
      <c r="D53" s="59">
        <f t="shared" ref="D53" si="112">D54</f>
        <v>0</v>
      </c>
      <c r="E53" s="59">
        <f t="shared" ref="E53" si="113">E54</f>
        <v>0.16</v>
      </c>
      <c r="F53" s="59">
        <f t="shared" ref="F53" si="114">F54</f>
        <v>0</v>
      </c>
      <c r="G53" s="59">
        <f t="shared" ref="G53" si="115">G54</f>
        <v>0</v>
      </c>
      <c r="H53" s="59">
        <f t="shared" ref="H53" si="116">H54</f>
        <v>0</v>
      </c>
      <c r="I53" s="57">
        <f t="shared" si="2"/>
        <v>0</v>
      </c>
      <c r="J53" s="57">
        <f t="shared" ref="J53:N53" si="117">J54</f>
        <v>0</v>
      </c>
      <c r="K53" s="57">
        <f t="shared" si="117"/>
        <v>0</v>
      </c>
      <c r="L53" s="57">
        <f t="shared" si="117"/>
        <v>0</v>
      </c>
      <c r="M53" s="57">
        <f t="shared" si="117"/>
        <v>0</v>
      </c>
      <c r="N53" s="57">
        <f t="shared" si="117"/>
        <v>0</v>
      </c>
      <c r="O53" s="65">
        <f>P53+Q53+R53+S53+T53</f>
        <v>0.16</v>
      </c>
      <c r="P53" s="65">
        <f t="shared" ref="P53" si="118">P54</f>
        <v>0</v>
      </c>
      <c r="Q53" s="65">
        <f t="shared" ref="Q53" si="119">Q54</f>
        <v>0.16</v>
      </c>
      <c r="R53" s="65">
        <f t="shared" ref="R53" si="120">R54</f>
        <v>0</v>
      </c>
      <c r="S53" s="65">
        <f t="shared" ref="S53" si="121">S54</f>
        <v>0</v>
      </c>
      <c r="T53" s="106">
        <f t="shared" ref="T53" si="122">T54</f>
        <v>0</v>
      </c>
      <c r="V53" s="154">
        <f>O53-'3 priedas_asignavimai'!AC149</f>
        <v>0.16</v>
      </c>
    </row>
    <row r="54" spans="1:22" ht="15" customHeight="1" x14ac:dyDescent="0.25">
      <c r="A54" s="10"/>
      <c r="B54" s="4" t="s">
        <v>387</v>
      </c>
      <c r="C54" s="59">
        <f t="shared" si="87"/>
        <v>0.16</v>
      </c>
      <c r="D54" s="80"/>
      <c r="E54" s="80">
        <v>0.16</v>
      </c>
      <c r="F54" s="80"/>
      <c r="G54" s="80"/>
      <c r="H54" s="80"/>
      <c r="I54" s="57">
        <f t="shared" si="2"/>
        <v>0</v>
      </c>
      <c r="J54" s="83"/>
      <c r="K54" s="83"/>
      <c r="L54" s="83"/>
      <c r="M54" s="83"/>
      <c r="N54" s="83"/>
      <c r="O54" s="65">
        <f>P54+Q54+R54+S54+T54</f>
        <v>0.16</v>
      </c>
      <c r="P54" s="64">
        <f>D54+J54</f>
        <v>0</v>
      </c>
      <c r="Q54" s="64">
        <f>E54+K54</f>
        <v>0.16</v>
      </c>
      <c r="R54" s="64">
        <f>F54+L54</f>
        <v>0</v>
      </c>
      <c r="S54" s="64">
        <f>G54+M54</f>
        <v>0</v>
      </c>
      <c r="T54" s="107">
        <f>H54+N54</f>
        <v>0</v>
      </c>
      <c r="V54" s="154">
        <f>O54-'3 priedas_asignavimai'!AC150</f>
        <v>0.16</v>
      </c>
    </row>
    <row r="55" spans="1:22" ht="15" customHeight="1" x14ac:dyDescent="0.25">
      <c r="A55" s="3" t="s">
        <v>19</v>
      </c>
      <c r="B55" s="26" t="s">
        <v>234</v>
      </c>
      <c r="C55" s="59">
        <f t="shared" si="87"/>
        <v>1.8429500000000001</v>
      </c>
      <c r="D55" s="59">
        <f t="shared" ref="D55:T55" si="123">D56</f>
        <v>0</v>
      </c>
      <c r="E55" s="59">
        <f t="shared" si="123"/>
        <v>1.8429500000000001</v>
      </c>
      <c r="F55" s="59">
        <f t="shared" si="123"/>
        <v>0</v>
      </c>
      <c r="G55" s="59">
        <f t="shared" si="123"/>
        <v>0</v>
      </c>
      <c r="H55" s="59">
        <f t="shared" si="123"/>
        <v>0</v>
      </c>
      <c r="I55" s="57">
        <f t="shared" si="2"/>
        <v>0</v>
      </c>
      <c r="J55" s="57">
        <f t="shared" si="123"/>
        <v>0</v>
      </c>
      <c r="K55" s="57">
        <f t="shared" si="123"/>
        <v>0</v>
      </c>
      <c r="L55" s="57">
        <f t="shared" si="123"/>
        <v>0</v>
      </c>
      <c r="M55" s="57">
        <f t="shared" si="123"/>
        <v>0</v>
      </c>
      <c r="N55" s="57">
        <f t="shared" si="123"/>
        <v>0</v>
      </c>
      <c r="O55" s="65">
        <f t="shared" si="123"/>
        <v>1.8429500000000001</v>
      </c>
      <c r="P55" s="65">
        <f t="shared" si="123"/>
        <v>0</v>
      </c>
      <c r="Q55" s="65">
        <f t="shared" si="123"/>
        <v>1.8429500000000001</v>
      </c>
      <c r="R55" s="65">
        <f t="shared" si="123"/>
        <v>0</v>
      </c>
      <c r="S55" s="65">
        <f t="shared" si="123"/>
        <v>0</v>
      </c>
      <c r="T55" s="106">
        <f t="shared" si="123"/>
        <v>0</v>
      </c>
      <c r="V55" s="154">
        <f>O55-'3 priedas_asignavimai'!AC153</f>
        <v>1.8429500000000001</v>
      </c>
    </row>
    <row r="56" spans="1:22" x14ac:dyDescent="0.25">
      <c r="A56" s="10"/>
      <c r="B56" s="8" t="s">
        <v>387</v>
      </c>
      <c r="C56" s="58">
        <f t="shared" si="87"/>
        <v>1.8429500000000001</v>
      </c>
      <c r="D56" s="80"/>
      <c r="E56" s="80">
        <v>1.8429500000000001</v>
      </c>
      <c r="F56" s="80"/>
      <c r="G56" s="80"/>
      <c r="H56" s="80"/>
      <c r="I56" s="63">
        <f t="shared" si="2"/>
        <v>0</v>
      </c>
      <c r="J56" s="83"/>
      <c r="K56" s="83"/>
      <c r="L56" s="83"/>
      <c r="M56" s="83"/>
      <c r="N56" s="83"/>
      <c r="O56" s="64">
        <f>P56+Q56+R56+S56+T56</f>
        <v>1.8429500000000001</v>
      </c>
      <c r="P56" s="64">
        <f t="shared" ref="P56" si="124">D56+J56</f>
        <v>0</v>
      </c>
      <c r="Q56" s="64">
        <f t="shared" ref="Q56" si="125">E56+K56</f>
        <v>1.8429500000000001</v>
      </c>
      <c r="R56" s="64">
        <f t="shared" ref="R56" si="126">F56+L56</f>
        <v>0</v>
      </c>
      <c r="S56" s="64">
        <f t="shared" ref="S56" si="127">G56+M56</f>
        <v>0</v>
      </c>
      <c r="T56" s="107">
        <f t="shared" ref="T56" si="128">H56+N56</f>
        <v>0</v>
      </c>
      <c r="V56" s="154">
        <f>O56-'3 priedas_asignavimai'!AC154</f>
        <v>1.8429500000000001</v>
      </c>
    </row>
    <row r="57" spans="1:22" s="140" customFormat="1" ht="15" hidden="1" customHeight="1" x14ac:dyDescent="0.25">
      <c r="A57" s="134"/>
      <c r="B57" s="135" t="s">
        <v>235</v>
      </c>
      <c r="C57" s="136">
        <f t="shared" si="87"/>
        <v>0</v>
      </c>
      <c r="D57" s="148">
        <f t="shared" ref="D57" si="129">D58</f>
        <v>0</v>
      </c>
      <c r="E57" s="148">
        <f t="shared" ref="E57" si="130">E58</f>
        <v>0</v>
      </c>
      <c r="F57" s="148">
        <f t="shared" ref="F57" si="131">F58</f>
        <v>0</v>
      </c>
      <c r="G57" s="148">
        <f t="shared" ref="G57" si="132">G58</f>
        <v>0</v>
      </c>
      <c r="H57" s="148">
        <f t="shared" ref="H57" si="133">H58</f>
        <v>0</v>
      </c>
      <c r="I57" s="137">
        <f t="shared" si="2"/>
        <v>0</v>
      </c>
      <c r="J57" s="148">
        <f t="shared" ref="J57:N57" si="134">J58</f>
        <v>0</v>
      </c>
      <c r="K57" s="148">
        <f t="shared" si="134"/>
        <v>0</v>
      </c>
      <c r="L57" s="148">
        <f t="shared" si="134"/>
        <v>0</v>
      </c>
      <c r="M57" s="148">
        <f t="shared" si="134"/>
        <v>0</v>
      </c>
      <c r="N57" s="148">
        <f t="shared" si="134"/>
        <v>0</v>
      </c>
      <c r="O57" s="138">
        <f>P57+Q57+R57+S57+T57</f>
        <v>0</v>
      </c>
      <c r="P57" s="138">
        <f t="shared" ref="P57" si="135">P58</f>
        <v>0</v>
      </c>
      <c r="Q57" s="138">
        <f t="shared" ref="Q57" si="136">Q58</f>
        <v>0</v>
      </c>
      <c r="R57" s="138">
        <f t="shared" ref="R57" si="137">R58</f>
        <v>0</v>
      </c>
      <c r="S57" s="138">
        <f t="shared" ref="S57" si="138">S58</f>
        <v>0</v>
      </c>
      <c r="T57" s="139">
        <f t="shared" ref="T57" si="139">T58</f>
        <v>0</v>
      </c>
      <c r="V57" s="154">
        <f>O57-'3 priedas_asignavimai'!AC150</f>
        <v>0</v>
      </c>
    </row>
    <row r="58" spans="1:22" s="140" customFormat="1" ht="15" hidden="1" customHeight="1" x14ac:dyDescent="0.25">
      <c r="A58" s="141"/>
      <c r="B58" s="142" t="s">
        <v>54</v>
      </c>
      <c r="C58" s="136">
        <f t="shared" si="87"/>
        <v>0</v>
      </c>
      <c r="D58" s="144"/>
      <c r="E58" s="144"/>
      <c r="F58" s="144"/>
      <c r="G58" s="144"/>
      <c r="H58" s="144"/>
      <c r="I58" s="137">
        <f t="shared" si="2"/>
        <v>0</v>
      </c>
      <c r="J58" s="144"/>
      <c r="K58" s="144"/>
      <c r="L58" s="144"/>
      <c r="M58" s="144"/>
      <c r="N58" s="144"/>
      <c r="O58" s="138">
        <f>P58+Q58+R58+S58+T58</f>
        <v>0</v>
      </c>
      <c r="P58" s="146">
        <f>D58+J58</f>
        <v>0</v>
      </c>
      <c r="Q58" s="146">
        <f>E58+K58</f>
        <v>0</v>
      </c>
      <c r="R58" s="146">
        <f>F58+L58</f>
        <v>0</v>
      </c>
      <c r="S58" s="146">
        <f>G58+M58</f>
        <v>0</v>
      </c>
      <c r="T58" s="147">
        <f>H58+N58</f>
        <v>0</v>
      </c>
      <c r="V58" s="154">
        <f>O58-'3 priedas_asignavimai'!AC151</f>
        <v>-0.16</v>
      </c>
    </row>
    <row r="59" spans="1:22" ht="15" customHeight="1" x14ac:dyDescent="0.25">
      <c r="A59" s="11" t="s">
        <v>20</v>
      </c>
      <c r="B59" s="26" t="s">
        <v>236</v>
      </c>
      <c r="C59" s="59">
        <f t="shared" si="87"/>
        <v>2.9430000000000001</v>
      </c>
      <c r="D59" s="59">
        <f t="shared" ref="D59:T59" si="140">D60</f>
        <v>0</v>
      </c>
      <c r="E59" s="59">
        <f t="shared" si="140"/>
        <v>2.9430000000000001</v>
      </c>
      <c r="F59" s="59">
        <f t="shared" si="140"/>
        <v>0</v>
      </c>
      <c r="G59" s="59">
        <f t="shared" si="140"/>
        <v>0</v>
      </c>
      <c r="H59" s="59">
        <f t="shared" si="140"/>
        <v>0</v>
      </c>
      <c r="I59" s="57">
        <f t="shared" si="2"/>
        <v>0</v>
      </c>
      <c r="J59" s="57">
        <f t="shared" si="140"/>
        <v>0</v>
      </c>
      <c r="K59" s="57">
        <f t="shared" si="140"/>
        <v>0</v>
      </c>
      <c r="L59" s="57">
        <f t="shared" si="140"/>
        <v>0</v>
      </c>
      <c r="M59" s="57">
        <f t="shared" si="140"/>
        <v>0</v>
      </c>
      <c r="N59" s="57">
        <f t="shared" si="140"/>
        <v>0</v>
      </c>
      <c r="O59" s="65">
        <f t="shared" si="140"/>
        <v>2.9430000000000001</v>
      </c>
      <c r="P59" s="65">
        <f t="shared" si="140"/>
        <v>0</v>
      </c>
      <c r="Q59" s="65">
        <f t="shared" si="140"/>
        <v>2.9430000000000001</v>
      </c>
      <c r="R59" s="65">
        <f t="shared" si="140"/>
        <v>0</v>
      </c>
      <c r="S59" s="65">
        <f t="shared" si="140"/>
        <v>0</v>
      </c>
      <c r="T59" s="106">
        <f t="shared" si="140"/>
        <v>0</v>
      </c>
      <c r="V59" s="154">
        <f>O59-'3 priedas_asignavimai'!AC164</f>
        <v>2.9430000000000001</v>
      </c>
    </row>
    <row r="60" spans="1:22" x14ac:dyDescent="0.25">
      <c r="A60" s="12"/>
      <c r="B60" s="8" t="s">
        <v>387</v>
      </c>
      <c r="C60" s="58">
        <f t="shared" si="87"/>
        <v>2.9430000000000001</v>
      </c>
      <c r="D60" s="80"/>
      <c r="E60" s="80">
        <v>2.9430000000000001</v>
      </c>
      <c r="F60" s="80"/>
      <c r="G60" s="80"/>
      <c r="H60" s="80"/>
      <c r="I60" s="63">
        <f t="shared" si="2"/>
        <v>0</v>
      </c>
      <c r="J60" s="83"/>
      <c r="K60" s="83"/>
      <c r="L60" s="83"/>
      <c r="M60" s="83"/>
      <c r="N60" s="83"/>
      <c r="O60" s="64">
        <f>P60+Q60+R60+S60+T60</f>
        <v>2.9430000000000001</v>
      </c>
      <c r="P60" s="64">
        <f t="shared" ref="P60" si="141">D60+J60</f>
        <v>0</v>
      </c>
      <c r="Q60" s="64">
        <f t="shared" ref="Q60" si="142">E60+K60</f>
        <v>2.9430000000000001</v>
      </c>
      <c r="R60" s="64">
        <f t="shared" ref="R60" si="143">F60+L60</f>
        <v>0</v>
      </c>
      <c r="S60" s="64">
        <f t="shared" ref="S60" si="144">G60+M60</f>
        <v>0</v>
      </c>
      <c r="T60" s="107">
        <f t="shared" ref="T60" si="145">H60+N60</f>
        <v>0</v>
      </c>
      <c r="V60" s="154">
        <f>O60-'3 priedas_asignavimai'!AC165</f>
        <v>2.9430000000000001</v>
      </c>
    </row>
    <row r="61" spans="1:22" s="140" customFormat="1" ht="15" hidden="1" customHeight="1" x14ac:dyDescent="0.25">
      <c r="A61" s="149"/>
      <c r="B61" s="135" t="s">
        <v>237</v>
      </c>
      <c r="C61" s="136">
        <f t="shared" si="87"/>
        <v>0</v>
      </c>
      <c r="D61" s="148">
        <f t="shared" ref="D61" si="146">D62</f>
        <v>0</v>
      </c>
      <c r="E61" s="148">
        <f t="shared" ref="E61" si="147">E62</f>
        <v>0</v>
      </c>
      <c r="F61" s="148">
        <f t="shared" ref="F61" si="148">F62</f>
        <v>0</v>
      </c>
      <c r="G61" s="148">
        <f t="shared" ref="G61" si="149">G62</f>
        <v>0</v>
      </c>
      <c r="H61" s="148">
        <f t="shared" ref="H61" si="150">H62</f>
        <v>0</v>
      </c>
      <c r="I61" s="137">
        <f t="shared" si="2"/>
        <v>0</v>
      </c>
      <c r="J61" s="148">
        <f t="shared" ref="J61:N61" si="151">J62</f>
        <v>0</v>
      </c>
      <c r="K61" s="148">
        <f t="shared" si="151"/>
        <v>0</v>
      </c>
      <c r="L61" s="148">
        <f t="shared" si="151"/>
        <v>0</v>
      </c>
      <c r="M61" s="148">
        <f t="shared" si="151"/>
        <v>0</v>
      </c>
      <c r="N61" s="148">
        <f t="shared" si="151"/>
        <v>0</v>
      </c>
      <c r="O61" s="138">
        <f>P61+Q61+R61+S61+T61</f>
        <v>0</v>
      </c>
      <c r="P61" s="138">
        <f t="shared" ref="P61" si="152">P62</f>
        <v>0</v>
      </c>
      <c r="Q61" s="138">
        <f t="shared" ref="Q61" si="153">Q62</f>
        <v>0</v>
      </c>
      <c r="R61" s="138">
        <f t="shared" ref="R61" si="154">R62</f>
        <v>0</v>
      </c>
      <c r="S61" s="138">
        <f t="shared" ref="S61" si="155">S62</f>
        <v>0</v>
      </c>
      <c r="T61" s="139">
        <f t="shared" ref="T61" si="156">T62</f>
        <v>0</v>
      </c>
      <c r="V61" s="154">
        <f>O61-'3 priedas_asignavimai'!AC154</f>
        <v>0</v>
      </c>
    </row>
    <row r="62" spans="1:22" s="140" customFormat="1" ht="15" hidden="1" customHeight="1" x14ac:dyDescent="0.25">
      <c r="A62" s="141"/>
      <c r="B62" s="142" t="s">
        <v>54</v>
      </c>
      <c r="C62" s="136">
        <f t="shared" si="87"/>
        <v>0</v>
      </c>
      <c r="D62" s="144"/>
      <c r="E62" s="144"/>
      <c r="F62" s="144"/>
      <c r="G62" s="144"/>
      <c r="H62" s="144"/>
      <c r="I62" s="137">
        <f t="shared" si="2"/>
        <v>0</v>
      </c>
      <c r="J62" s="144"/>
      <c r="K62" s="144"/>
      <c r="L62" s="144"/>
      <c r="M62" s="144"/>
      <c r="N62" s="144"/>
      <c r="O62" s="138">
        <f>P62+Q62+R62+S62+T62</f>
        <v>0</v>
      </c>
      <c r="P62" s="146">
        <f>D62+J62</f>
        <v>0</v>
      </c>
      <c r="Q62" s="146">
        <f>E62+K62</f>
        <v>0</v>
      </c>
      <c r="R62" s="146">
        <f>F62+L62</f>
        <v>0</v>
      </c>
      <c r="S62" s="146">
        <f>G62+M62</f>
        <v>0</v>
      </c>
      <c r="T62" s="147">
        <f>H62+N62</f>
        <v>0</v>
      </c>
      <c r="V62" s="154">
        <f>O62-'3 priedas_asignavimai'!AC155</f>
        <v>-1.8429500000000001</v>
      </c>
    </row>
    <row r="63" spans="1:22" ht="15" customHeight="1" x14ac:dyDescent="0.25">
      <c r="A63" s="11" t="s">
        <v>21</v>
      </c>
      <c r="B63" s="26" t="s">
        <v>130</v>
      </c>
      <c r="C63" s="59">
        <f t="shared" si="87"/>
        <v>0.34555999999999998</v>
      </c>
      <c r="D63" s="59">
        <f t="shared" ref="D63" si="157">D64</f>
        <v>0</v>
      </c>
      <c r="E63" s="59">
        <f t="shared" ref="E63" si="158">E64</f>
        <v>0.34555999999999998</v>
      </c>
      <c r="F63" s="59">
        <f t="shared" ref="F63" si="159">F64</f>
        <v>0</v>
      </c>
      <c r="G63" s="59">
        <f t="shared" ref="G63" si="160">G64</f>
        <v>0</v>
      </c>
      <c r="H63" s="59">
        <f t="shared" ref="H63" si="161">H64</f>
        <v>0</v>
      </c>
      <c r="I63" s="57">
        <f t="shared" si="2"/>
        <v>0</v>
      </c>
      <c r="J63" s="57">
        <f t="shared" ref="J63:N63" si="162">J64</f>
        <v>0</v>
      </c>
      <c r="K63" s="57">
        <f t="shared" si="162"/>
        <v>0</v>
      </c>
      <c r="L63" s="57">
        <f t="shared" si="162"/>
        <v>0</v>
      </c>
      <c r="M63" s="57">
        <f t="shared" si="162"/>
        <v>0</v>
      </c>
      <c r="N63" s="57">
        <f t="shared" si="162"/>
        <v>0</v>
      </c>
      <c r="O63" s="65">
        <f>P63+Q63+R63+S63+T63</f>
        <v>0.34555999999999998</v>
      </c>
      <c r="P63" s="65">
        <f t="shared" ref="P63" si="163">P64</f>
        <v>0</v>
      </c>
      <c r="Q63" s="65">
        <f t="shared" ref="Q63" si="164">Q64</f>
        <v>0.34555999999999998</v>
      </c>
      <c r="R63" s="65">
        <f t="shared" ref="R63" si="165">R64</f>
        <v>0</v>
      </c>
      <c r="S63" s="65">
        <f t="shared" ref="S63" si="166">S64</f>
        <v>0</v>
      </c>
      <c r="T63" s="106">
        <f t="shared" ref="T63" si="167">T64</f>
        <v>0</v>
      </c>
      <c r="V63" s="154">
        <f>O63-'3 priedas_asignavimai'!AC175</f>
        <v>0.34555999999999998</v>
      </c>
    </row>
    <row r="64" spans="1:22" ht="15" customHeight="1" x14ac:dyDescent="0.25">
      <c r="A64" s="12"/>
      <c r="B64" s="8" t="s">
        <v>54</v>
      </c>
      <c r="C64" s="59">
        <f t="shared" si="87"/>
        <v>0.34555999999999998</v>
      </c>
      <c r="D64" s="80"/>
      <c r="E64" s="80">
        <v>0.34555999999999998</v>
      </c>
      <c r="F64" s="80"/>
      <c r="G64" s="80"/>
      <c r="H64" s="80"/>
      <c r="I64" s="63">
        <f t="shared" si="2"/>
        <v>0</v>
      </c>
      <c r="J64" s="83"/>
      <c r="K64" s="83"/>
      <c r="L64" s="83"/>
      <c r="M64" s="83"/>
      <c r="N64" s="83"/>
      <c r="O64" s="160">
        <f>P64+Q64+R64+S64+T64</f>
        <v>0.34555999999999998</v>
      </c>
      <c r="P64" s="64">
        <f>D64+J64</f>
        <v>0</v>
      </c>
      <c r="Q64" s="64">
        <f>E64+K64</f>
        <v>0.34555999999999998</v>
      </c>
      <c r="R64" s="64">
        <f>F64+L64</f>
        <v>0</v>
      </c>
      <c r="S64" s="64">
        <f>G64+M64</f>
        <v>0</v>
      </c>
      <c r="T64" s="107">
        <f>H64+N64</f>
        <v>0</v>
      </c>
      <c r="V64" s="154">
        <f>O64-'3 priedas_asignavimai'!AC176</f>
        <v>0.34555999999999998</v>
      </c>
    </row>
    <row r="65" spans="1:22" ht="15" customHeight="1" x14ac:dyDescent="0.25">
      <c r="A65" s="11" t="s">
        <v>22</v>
      </c>
      <c r="B65" s="26" t="s">
        <v>239</v>
      </c>
      <c r="C65" s="59">
        <f t="shared" si="87"/>
        <v>17.528670000000002</v>
      </c>
      <c r="D65" s="59">
        <f t="shared" ref="D65:T65" si="168">D66</f>
        <v>0</v>
      </c>
      <c r="E65" s="59">
        <f t="shared" si="168"/>
        <v>17.528670000000002</v>
      </c>
      <c r="F65" s="59">
        <f t="shared" si="168"/>
        <v>0</v>
      </c>
      <c r="G65" s="59">
        <f t="shared" si="168"/>
        <v>0</v>
      </c>
      <c r="H65" s="59">
        <f t="shared" si="168"/>
        <v>0</v>
      </c>
      <c r="I65" s="57">
        <f t="shared" si="2"/>
        <v>0</v>
      </c>
      <c r="J65" s="57">
        <f t="shared" si="168"/>
        <v>0</v>
      </c>
      <c r="K65" s="57">
        <f t="shared" si="168"/>
        <v>0</v>
      </c>
      <c r="L65" s="57">
        <f t="shared" si="168"/>
        <v>0</v>
      </c>
      <c r="M65" s="57">
        <f t="shared" si="168"/>
        <v>0</v>
      </c>
      <c r="N65" s="57">
        <f t="shared" si="168"/>
        <v>0</v>
      </c>
      <c r="O65" s="65">
        <f t="shared" si="168"/>
        <v>17.528670000000002</v>
      </c>
      <c r="P65" s="65">
        <f t="shared" si="168"/>
        <v>0</v>
      </c>
      <c r="Q65" s="65">
        <f t="shared" si="168"/>
        <v>17.528670000000002</v>
      </c>
      <c r="R65" s="65">
        <f t="shared" si="168"/>
        <v>0</v>
      </c>
      <c r="S65" s="65">
        <f t="shared" si="168"/>
        <v>0</v>
      </c>
      <c r="T65" s="106">
        <f t="shared" si="168"/>
        <v>0</v>
      </c>
      <c r="V65" s="154">
        <f>O65-'3 priedas_asignavimai'!AC182</f>
        <v>17.528670000000002</v>
      </c>
    </row>
    <row r="66" spans="1:22" x14ac:dyDescent="0.25">
      <c r="A66" s="12"/>
      <c r="B66" s="8" t="s">
        <v>387</v>
      </c>
      <c r="C66" s="58">
        <f t="shared" si="87"/>
        <v>17.528670000000002</v>
      </c>
      <c r="D66" s="80"/>
      <c r="E66" s="80">
        <v>17.528670000000002</v>
      </c>
      <c r="F66" s="80"/>
      <c r="G66" s="80"/>
      <c r="H66" s="80"/>
      <c r="I66" s="63">
        <f t="shared" si="2"/>
        <v>0</v>
      </c>
      <c r="J66" s="83"/>
      <c r="K66" s="83"/>
      <c r="L66" s="83"/>
      <c r="M66" s="83"/>
      <c r="N66" s="83"/>
      <c r="O66" s="64">
        <f>P66+Q66+R66+S66+T66</f>
        <v>17.528670000000002</v>
      </c>
      <c r="P66" s="64">
        <f t="shared" ref="P66" si="169">D66+J66</f>
        <v>0</v>
      </c>
      <c r="Q66" s="64">
        <f t="shared" ref="Q66" si="170">E66+K66</f>
        <v>17.528670000000002</v>
      </c>
      <c r="R66" s="64">
        <f t="shared" ref="R66" si="171">F66+L66</f>
        <v>0</v>
      </c>
      <c r="S66" s="64">
        <f t="shared" ref="S66" si="172">G66+M66</f>
        <v>0</v>
      </c>
      <c r="T66" s="107">
        <f t="shared" ref="T66" si="173">H66+N66</f>
        <v>0</v>
      </c>
      <c r="V66" s="154">
        <f>O66-'3 priedas_asignavimai'!AC183</f>
        <v>17.528670000000002</v>
      </c>
    </row>
    <row r="67" spans="1:22" ht="15" customHeight="1" x14ac:dyDescent="0.25">
      <c r="A67" s="11" t="s">
        <v>23</v>
      </c>
      <c r="B67" s="26" t="s">
        <v>241</v>
      </c>
      <c r="C67" s="59">
        <f t="shared" si="87"/>
        <v>2.2843499999999999</v>
      </c>
      <c r="D67" s="59">
        <f t="shared" ref="D67:T67" si="174">D68</f>
        <v>0</v>
      </c>
      <c r="E67" s="59">
        <f t="shared" si="174"/>
        <v>2.2843499999999999</v>
      </c>
      <c r="F67" s="59">
        <f t="shared" si="174"/>
        <v>0</v>
      </c>
      <c r="G67" s="59">
        <f t="shared" si="174"/>
        <v>0</v>
      </c>
      <c r="H67" s="59">
        <f t="shared" si="174"/>
        <v>0</v>
      </c>
      <c r="I67" s="57">
        <f t="shared" si="2"/>
        <v>0</v>
      </c>
      <c r="J67" s="57">
        <f t="shared" si="174"/>
        <v>0</v>
      </c>
      <c r="K67" s="57">
        <f t="shared" si="174"/>
        <v>0</v>
      </c>
      <c r="L67" s="57">
        <f t="shared" si="174"/>
        <v>0</v>
      </c>
      <c r="M67" s="57">
        <f t="shared" si="174"/>
        <v>0</v>
      </c>
      <c r="N67" s="57">
        <f t="shared" si="174"/>
        <v>0</v>
      </c>
      <c r="O67" s="65">
        <f t="shared" si="174"/>
        <v>2.2843499999999999</v>
      </c>
      <c r="P67" s="65">
        <f t="shared" si="174"/>
        <v>0</v>
      </c>
      <c r="Q67" s="65">
        <f t="shared" si="174"/>
        <v>2.2843499999999999</v>
      </c>
      <c r="R67" s="65">
        <f t="shared" si="174"/>
        <v>0</v>
      </c>
      <c r="S67" s="65">
        <f t="shared" si="174"/>
        <v>0</v>
      </c>
      <c r="T67" s="106">
        <f t="shared" si="174"/>
        <v>0</v>
      </c>
      <c r="V67" s="154">
        <f>O67-'3 priedas_asignavimai'!AC189</f>
        <v>2.2843499999999999</v>
      </c>
    </row>
    <row r="68" spans="1:22" x14ac:dyDescent="0.25">
      <c r="A68" s="12"/>
      <c r="B68" s="8" t="s">
        <v>387</v>
      </c>
      <c r="C68" s="58">
        <f t="shared" si="87"/>
        <v>2.2843499999999999</v>
      </c>
      <c r="D68" s="80"/>
      <c r="E68" s="80">
        <v>2.2843499999999999</v>
      </c>
      <c r="F68" s="80"/>
      <c r="G68" s="80"/>
      <c r="H68" s="80"/>
      <c r="I68" s="63">
        <f t="shared" si="2"/>
        <v>0</v>
      </c>
      <c r="J68" s="83"/>
      <c r="K68" s="83"/>
      <c r="L68" s="83"/>
      <c r="M68" s="83"/>
      <c r="N68" s="83"/>
      <c r="O68" s="64">
        <f>P68+Q68+R68+S68+T68</f>
        <v>2.2843499999999999</v>
      </c>
      <c r="P68" s="64">
        <f t="shared" ref="P68" si="175">D68+J68</f>
        <v>0</v>
      </c>
      <c r="Q68" s="64">
        <f t="shared" ref="Q68" si="176">E68+K68</f>
        <v>2.2843499999999999</v>
      </c>
      <c r="R68" s="64">
        <f t="shared" ref="R68" si="177">F68+L68</f>
        <v>0</v>
      </c>
      <c r="S68" s="64">
        <f t="shared" ref="S68" si="178">G68+M68</f>
        <v>0</v>
      </c>
      <c r="T68" s="107">
        <f t="shared" ref="T68" si="179">H68+N68</f>
        <v>0</v>
      </c>
      <c r="V68" s="154">
        <f>O68-'3 priedas_asignavimai'!AC190</f>
        <v>2.2843499999999999</v>
      </c>
    </row>
    <row r="69" spans="1:22" s="140" customFormat="1" ht="15" hidden="1" customHeight="1" x14ac:dyDescent="0.25">
      <c r="A69" s="134"/>
      <c r="B69" s="135" t="s">
        <v>242</v>
      </c>
      <c r="C69" s="136">
        <f t="shared" si="87"/>
        <v>0</v>
      </c>
      <c r="D69" s="136">
        <f t="shared" ref="D69:T69" si="180">D70</f>
        <v>0</v>
      </c>
      <c r="E69" s="136">
        <f t="shared" si="180"/>
        <v>0</v>
      </c>
      <c r="F69" s="136">
        <f t="shared" si="180"/>
        <v>0</v>
      </c>
      <c r="G69" s="136">
        <f t="shared" si="180"/>
        <v>0</v>
      </c>
      <c r="H69" s="136">
        <f t="shared" si="180"/>
        <v>0</v>
      </c>
      <c r="I69" s="137">
        <f t="shared" si="2"/>
        <v>0</v>
      </c>
      <c r="J69" s="137">
        <f t="shared" si="180"/>
        <v>0</v>
      </c>
      <c r="K69" s="137">
        <f t="shared" si="180"/>
        <v>0</v>
      </c>
      <c r="L69" s="137">
        <f t="shared" si="180"/>
        <v>0</v>
      </c>
      <c r="M69" s="137">
        <f t="shared" si="180"/>
        <v>0</v>
      </c>
      <c r="N69" s="137">
        <f t="shared" si="180"/>
        <v>0</v>
      </c>
      <c r="O69" s="138">
        <f t="shared" si="180"/>
        <v>0</v>
      </c>
      <c r="P69" s="138">
        <f t="shared" si="180"/>
        <v>0</v>
      </c>
      <c r="Q69" s="138">
        <f t="shared" si="180"/>
        <v>0</v>
      </c>
      <c r="R69" s="138">
        <f t="shared" si="180"/>
        <v>0</v>
      </c>
      <c r="S69" s="138">
        <f t="shared" si="180"/>
        <v>0</v>
      </c>
      <c r="T69" s="139">
        <f t="shared" si="180"/>
        <v>0</v>
      </c>
      <c r="V69" s="154">
        <f>O69-'3 priedas_asignavimai'!AC157</f>
        <v>0</v>
      </c>
    </row>
    <row r="70" spans="1:22" s="140" customFormat="1" hidden="1" x14ac:dyDescent="0.25">
      <c r="A70" s="141"/>
      <c r="B70" s="142" t="s">
        <v>387</v>
      </c>
      <c r="C70" s="143">
        <f t="shared" si="87"/>
        <v>0</v>
      </c>
      <c r="D70" s="144"/>
      <c r="E70" s="144"/>
      <c r="F70" s="144"/>
      <c r="G70" s="144"/>
      <c r="H70" s="144"/>
      <c r="I70" s="145">
        <f t="shared" si="2"/>
        <v>0</v>
      </c>
      <c r="J70" s="165"/>
      <c r="K70" s="165"/>
      <c r="L70" s="165"/>
      <c r="M70" s="165"/>
      <c r="N70" s="165"/>
      <c r="O70" s="146">
        <f>P70+Q70+R70+S70+T70</f>
        <v>0</v>
      </c>
      <c r="P70" s="146">
        <f t="shared" ref="P70" si="181">D70+J70</f>
        <v>0</v>
      </c>
      <c r="Q70" s="146">
        <f t="shared" ref="Q70" si="182">E70+K70</f>
        <v>0</v>
      </c>
      <c r="R70" s="146">
        <f t="shared" ref="R70" si="183">F70+L70</f>
        <v>0</v>
      </c>
      <c r="S70" s="146">
        <f t="shared" ref="S70" si="184">G70+M70</f>
        <v>0</v>
      </c>
      <c r="T70" s="147">
        <f t="shared" ref="T70" si="185">H70+N70</f>
        <v>0</v>
      </c>
      <c r="V70" s="154">
        <f>O70-'3 priedas_asignavimai'!AC158</f>
        <v>0</v>
      </c>
    </row>
    <row r="71" spans="1:22" ht="15" customHeight="1" x14ac:dyDescent="0.25">
      <c r="A71" s="11" t="s">
        <v>24</v>
      </c>
      <c r="B71" s="26" t="s">
        <v>244</v>
      </c>
      <c r="C71" s="59">
        <f t="shared" si="87"/>
        <v>0.83103000000000005</v>
      </c>
      <c r="D71" s="59">
        <f t="shared" ref="D71:T71" si="186">D72</f>
        <v>0</v>
      </c>
      <c r="E71" s="59">
        <f t="shared" si="186"/>
        <v>0.83103000000000005</v>
      </c>
      <c r="F71" s="59">
        <f t="shared" si="186"/>
        <v>0</v>
      </c>
      <c r="G71" s="59">
        <f t="shared" si="186"/>
        <v>0</v>
      </c>
      <c r="H71" s="59">
        <f t="shared" si="186"/>
        <v>0</v>
      </c>
      <c r="I71" s="57">
        <f t="shared" si="2"/>
        <v>0</v>
      </c>
      <c r="J71" s="57">
        <f t="shared" si="186"/>
        <v>0</v>
      </c>
      <c r="K71" s="57">
        <f t="shared" si="186"/>
        <v>0</v>
      </c>
      <c r="L71" s="57">
        <f t="shared" si="186"/>
        <v>0</v>
      </c>
      <c r="M71" s="57">
        <f t="shared" si="186"/>
        <v>0</v>
      </c>
      <c r="N71" s="57">
        <f t="shared" si="186"/>
        <v>0</v>
      </c>
      <c r="O71" s="65">
        <f t="shared" si="186"/>
        <v>0.83103000000000005</v>
      </c>
      <c r="P71" s="65">
        <f t="shared" si="186"/>
        <v>0</v>
      </c>
      <c r="Q71" s="65">
        <f t="shared" si="186"/>
        <v>0.83103000000000005</v>
      </c>
      <c r="R71" s="65">
        <f t="shared" si="186"/>
        <v>0</v>
      </c>
      <c r="S71" s="65">
        <f t="shared" si="186"/>
        <v>0</v>
      </c>
      <c r="T71" s="106">
        <f t="shared" si="186"/>
        <v>0</v>
      </c>
      <c r="V71" s="154">
        <f>O71-'3 priedas_asignavimai'!AC201</f>
        <v>0.83103000000000005</v>
      </c>
    </row>
    <row r="72" spans="1:22" x14ac:dyDescent="0.25">
      <c r="A72" s="12"/>
      <c r="B72" s="8" t="s">
        <v>387</v>
      </c>
      <c r="C72" s="58">
        <f t="shared" si="87"/>
        <v>0.83103000000000005</v>
      </c>
      <c r="D72" s="80"/>
      <c r="E72" s="80">
        <v>0.83103000000000005</v>
      </c>
      <c r="F72" s="80"/>
      <c r="G72" s="80"/>
      <c r="H72" s="80"/>
      <c r="I72" s="63">
        <f t="shared" si="2"/>
        <v>0</v>
      </c>
      <c r="J72" s="83"/>
      <c r="K72" s="83"/>
      <c r="L72" s="83"/>
      <c r="M72" s="83"/>
      <c r="N72" s="83"/>
      <c r="O72" s="64">
        <f>P72+Q72+R72+S72+T72</f>
        <v>0.83103000000000005</v>
      </c>
      <c r="P72" s="64">
        <f t="shared" ref="P72" si="187">D72+J72</f>
        <v>0</v>
      </c>
      <c r="Q72" s="64">
        <f t="shared" ref="Q72" si="188">E72+K72</f>
        <v>0.83103000000000005</v>
      </c>
      <c r="R72" s="64">
        <f t="shared" ref="R72" si="189">F72+L72</f>
        <v>0</v>
      </c>
      <c r="S72" s="64">
        <f t="shared" ref="S72" si="190">G72+M72</f>
        <v>0</v>
      </c>
      <c r="T72" s="107">
        <f t="shared" ref="T72" si="191">H72+N72</f>
        <v>0</v>
      </c>
      <c r="V72" s="154">
        <f>O72-'3 priedas_asignavimai'!AC202</f>
        <v>0.83103000000000005</v>
      </c>
    </row>
    <row r="73" spans="1:22" ht="15" customHeight="1" x14ac:dyDescent="0.25">
      <c r="A73" s="11" t="s">
        <v>25</v>
      </c>
      <c r="B73" s="26" t="s">
        <v>245</v>
      </c>
      <c r="C73" s="59">
        <f t="shared" si="87"/>
        <v>0.86270000000000002</v>
      </c>
      <c r="D73" s="59">
        <f t="shared" ref="D73:T73" si="192">D74</f>
        <v>0</v>
      </c>
      <c r="E73" s="59">
        <f t="shared" si="192"/>
        <v>0.86270000000000002</v>
      </c>
      <c r="F73" s="59">
        <f t="shared" si="192"/>
        <v>0</v>
      </c>
      <c r="G73" s="59">
        <f t="shared" si="192"/>
        <v>0</v>
      </c>
      <c r="H73" s="59">
        <f t="shared" si="192"/>
        <v>0</v>
      </c>
      <c r="I73" s="57">
        <f t="shared" si="2"/>
        <v>0</v>
      </c>
      <c r="J73" s="57">
        <f t="shared" si="192"/>
        <v>0</v>
      </c>
      <c r="K73" s="57">
        <f t="shared" si="192"/>
        <v>0</v>
      </c>
      <c r="L73" s="57">
        <f t="shared" si="192"/>
        <v>0</v>
      </c>
      <c r="M73" s="57">
        <f t="shared" si="192"/>
        <v>0</v>
      </c>
      <c r="N73" s="57">
        <f t="shared" si="192"/>
        <v>0</v>
      </c>
      <c r="O73" s="65">
        <f t="shared" si="192"/>
        <v>0.86270000000000002</v>
      </c>
      <c r="P73" s="65">
        <f t="shared" si="192"/>
        <v>0</v>
      </c>
      <c r="Q73" s="65">
        <f t="shared" si="192"/>
        <v>0.86270000000000002</v>
      </c>
      <c r="R73" s="65">
        <f t="shared" si="192"/>
        <v>0</v>
      </c>
      <c r="S73" s="65">
        <f t="shared" si="192"/>
        <v>0</v>
      </c>
      <c r="T73" s="106">
        <f t="shared" si="192"/>
        <v>0</v>
      </c>
      <c r="V73" s="154">
        <f>O73-'3 priedas_asignavimai'!AC209</f>
        <v>0.86270000000000002</v>
      </c>
    </row>
    <row r="74" spans="1:22" x14ac:dyDescent="0.25">
      <c r="A74" s="12"/>
      <c r="B74" s="8" t="s">
        <v>387</v>
      </c>
      <c r="C74" s="58">
        <f t="shared" si="87"/>
        <v>0.86270000000000002</v>
      </c>
      <c r="D74" s="80"/>
      <c r="E74" s="80">
        <v>0.86270000000000002</v>
      </c>
      <c r="F74" s="80"/>
      <c r="G74" s="80"/>
      <c r="H74" s="80"/>
      <c r="I74" s="63">
        <f t="shared" si="2"/>
        <v>0</v>
      </c>
      <c r="J74" s="83"/>
      <c r="K74" s="83"/>
      <c r="L74" s="83"/>
      <c r="M74" s="83"/>
      <c r="N74" s="83"/>
      <c r="O74" s="64">
        <f>P74+Q74+R74+S74+T74</f>
        <v>0.86270000000000002</v>
      </c>
      <c r="P74" s="64">
        <f t="shared" ref="P74" si="193">D74+J74</f>
        <v>0</v>
      </c>
      <c r="Q74" s="64">
        <f t="shared" ref="Q74" si="194">E74+K74</f>
        <v>0.86270000000000002</v>
      </c>
      <c r="R74" s="64">
        <f t="shared" ref="R74" si="195">F74+L74</f>
        <v>0</v>
      </c>
      <c r="S74" s="64">
        <f t="shared" ref="S74" si="196">G74+M74</f>
        <v>0</v>
      </c>
      <c r="T74" s="107">
        <f t="shared" ref="T74" si="197">H74+N74</f>
        <v>0</v>
      </c>
      <c r="V74" s="154">
        <f>O74-'3 priedas_asignavimai'!AC210</f>
        <v>0.86270000000000002</v>
      </c>
    </row>
    <row r="75" spans="1:22" ht="15" customHeight="1" x14ac:dyDescent="0.25">
      <c r="A75" s="11" t="s">
        <v>324</v>
      </c>
      <c r="B75" s="26" t="s">
        <v>247</v>
      </c>
      <c r="C75" s="59">
        <f t="shared" si="87"/>
        <v>1.55864</v>
      </c>
      <c r="D75" s="59">
        <f t="shared" ref="D75:T75" si="198">D76</f>
        <v>0</v>
      </c>
      <c r="E75" s="59">
        <f t="shared" si="198"/>
        <v>1.55864</v>
      </c>
      <c r="F75" s="59">
        <f t="shared" si="198"/>
        <v>0</v>
      </c>
      <c r="G75" s="59">
        <f t="shared" si="198"/>
        <v>0</v>
      </c>
      <c r="H75" s="59">
        <f t="shared" si="198"/>
        <v>0</v>
      </c>
      <c r="I75" s="57">
        <f t="shared" si="2"/>
        <v>0</v>
      </c>
      <c r="J75" s="57">
        <f t="shared" si="198"/>
        <v>0</v>
      </c>
      <c r="K75" s="57">
        <f t="shared" si="198"/>
        <v>0</v>
      </c>
      <c r="L75" s="57">
        <f t="shared" si="198"/>
        <v>0</v>
      </c>
      <c r="M75" s="57">
        <f t="shared" si="198"/>
        <v>0</v>
      </c>
      <c r="N75" s="57">
        <f t="shared" si="198"/>
        <v>0</v>
      </c>
      <c r="O75" s="65">
        <f t="shared" si="198"/>
        <v>1.55864</v>
      </c>
      <c r="P75" s="65">
        <f t="shared" si="198"/>
        <v>0</v>
      </c>
      <c r="Q75" s="65">
        <f t="shared" si="198"/>
        <v>1.55864</v>
      </c>
      <c r="R75" s="65">
        <f t="shared" si="198"/>
        <v>0</v>
      </c>
      <c r="S75" s="65">
        <f t="shared" si="198"/>
        <v>0</v>
      </c>
      <c r="T75" s="106">
        <f t="shared" si="198"/>
        <v>0</v>
      </c>
      <c r="V75" s="154">
        <f>O75-'3 priedas_asignavimai'!AC214</f>
        <v>1.55864</v>
      </c>
    </row>
    <row r="76" spans="1:22" x14ac:dyDescent="0.25">
      <c r="A76" s="12"/>
      <c r="B76" s="8" t="s">
        <v>387</v>
      </c>
      <c r="C76" s="58">
        <f t="shared" si="87"/>
        <v>1.55864</v>
      </c>
      <c r="D76" s="80"/>
      <c r="E76" s="80">
        <v>1.55864</v>
      </c>
      <c r="F76" s="80"/>
      <c r="G76" s="80"/>
      <c r="H76" s="80"/>
      <c r="I76" s="63">
        <f t="shared" si="2"/>
        <v>0</v>
      </c>
      <c r="J76" s="83"/>
      <c r="K76" s="83"/>
      <c r="L76" s="83"/>
      <c r="M76" s="83"/>
      <c r="N76" s="83"/>
      <c r="O76" s="64">
        <f>P76+Q76+R76+S76+T76</f>
        <v>1.55864</v>
      </c>
      <c r="P76" s="64">
        <f t="shared" ref="P76" si="199">D76+J76</f>
        <v>0</v>
      </c>
      <c r="Q76" s="64">
        <f t="shared" ref="Q76" si="200">E76+K76</f>
        <v>1.55864</v>
      </c>
      <c r="R76" s="64">
        <f t="shared" ref="R76" si="201">F76+L76</f>
        <v>0</v>
      </c>
      <c r="S76" s="64">
        <f t="shared" ref="S76" si="202">G76+M76</f>
        <v>0</v>
      </c>
      <c r="T76" s="107">
        <f t="shared" ref="T76" si="203">H76+N76</f>
        <v>0</v>
      </c>
      <c r="V76" s="154">
        <f>O76-'3 priedas_asignavimai'!AC215</f>
        <v>1.55864</v>
      </c>
    </row>
    <row r="77" spans="1:22" ht="15" customHeight="1" x14ac:dyDescent="0.25">
      <c r="A77" s="11" t="s">
        <v>26</v>
      </c>
      <c r="B77" s="26" t="s">
        <v>246</v>
      </c>
      <c r="C77" s="59">
        <f t="shared" si="87"/>
        <v>9.5649300000000004</v>
      </c>
      <c r="D77" s="59">
        <f t="shared" ref="D77:T77" si="204">D78</f>
        <v>0</v>
      </c>
      <c r="E77" s="59">
        <f t="shared" si="204"/>
        <v>9.5649300000000004</v>
      </c>
      <c r="F77" s="59">
        <f t="shared" si="204"/>
        <v>0</v>
      </c>
      <c r="G77" s="59">
        <f t="shared" si="204"/>
        <v>0</v>
      </c>
      <c r="H77" s="59">
        <f t="shared" si="204"/>
        <v>0</v>
      </c>
      <c r="I77" s="57">
        <f t="shared" ref="I77:I119" si="205">J77+K77+L77+M77+N77</f>
        <v>0</v>
      </c>
      <c r="J77" s="57">
        <f t="shared" si="204"/>
        <v>0</v>
      </c>
      <c r="K77" s="57">
        <f t="shared" si="204"/>
        <v>0</v>
      </c>
      <c r="L77" s="57">
        <f t="shared" si="204"/>
        <v>0</v>
      </c>
      <c r="M77" s="57">
        <f t="shared" si="204"/>
        <v>0</v>
      </c>
      <c r="N77" s="57">
        <f t="shared" si="204"/>
        <v>0</v>
      </c>
      <c r="O77" s="65">
        <f t="shared" si="204"/>
        <v>9.5649300000000004</v>
      </c>
      <c r="P77" s="65">
        <f t="shared" si="204"/>
        <v>0</v>
      </c>
      <c r="Q77" s="65">
        <f t="shared" si="204"/>
        <v>9.5649300000000004</v>
      </c>
      <c r="R77" s="65">
        <f t="shared" si="204"/>
        <v>0</v>
      </c>
      <c r="S77" s="65">
        <f t="shared" si="204"/>
        <v>0</v>
      </c>
      <c r="T77" s="106">
        <f t="shared" si="204"/>
        <v>0</v>
      </c>
      <c r="V77" s="154">
        <f>O77-'3 priedas_asignavimai'!AC221</f>
        <v>9.5649300000000004</v>
      </c>
    </row>
    <row r="78" spans="1:22" x14ac:dyDescent="0.25">
      <c r="A78" s="12"/>
      <c r="B78" s="8" t="s">
        <v>387</v>
      </c>
      <c r="C78" s="58">
        <f t="shared" ref="C78:C109" si="206">D78+E78+F78+G78+H78</f>
        <v>9.5649300000000004</v>
      </c>
      <c r="D78" s="80"/>
      <c r="E78" s="80">
        <v>9.5649300000000004</v>
      </c>
      <c r="F78" s="80"/>
      <c r="G78" s="80"/>
      <c r="H78" s="80"/>
      <c r="I78" s="63">
        <f t="shared" si="205"/>
        <v>0</v>
      </c>
      <c r="J78" s="83"/>
      <c r="K78" s="83"/>
      <c r="L78" s="83"/>
      <c r="M78" s="83"/>
      <c r="N78" s="83"/>
      <c r="O78" s="64">
        <f>P78+Q78+R78+S78+T78</f>
        <v>9.5649300000000004</v>
      </c>
      <c r="P78" s="64">
        <f t="shared" ref="P78" si="207">D78+J78</f>
        <v>0</v>
      </c>
      <c r="Q78" s="64">
        <f t="shared" ref="Q78" si="208">E78+K78</f>
        <v>9.5649300000000004</v>
      </c>
      <c r="R78" s="64">
        <f t="shared" ref="R78" si="209">F78+L78</f>
        <v>0</v>
      </c>
      <c r="S78" s="64">
        <f t="shared" ref="S78" si="210">G78+M78</f>
        <v>0</v>
      </c>
      <c r="T78" s="107">
        <f t="shared" ref="T78" si="211">H78+N78</f>
        <v>0</v>
      </c>
      <c r="V78" s="154">
        <f>O78-'3 priedas_asignavimai'!AC222</f>
        <v>9.5649300000000004</v>
      </c>
    </row>
    <row r="79" spans="1:22" ht="15" customHeight="1" x14ac:dyDescent="0.25">
      <c r="A79" s="11" t="s">
        <v>27</v>
      </c>
      <c r="B79" s="26" t="s">
        <v>248</v>
      </c>
      <c r="C79" s="59">
        <f t="shared" si="206"/>
        <v>7.6851099999999999</v>
      </c>
      <c r="D79" s="59">
        <f t="shared" ref="D79:T79" si="212">D80</f>
        <v>0</v>
      </c>
      <c r="E79" s="59">
        <f t="shared" si="212"/>
        <v>7.6851099999999999</v>
      </c>
      <c r="F79" s="59">
        <f t="shared" si="212"/>
        <v>0</v>
      </c>
      <c r="G79" s="59">
        <f t="shared" si="212"/>
        <v>0</v>
      </c>
      <c r="H79" s="59">
        <f t="shared" si="212"/>
        <v>0</v>
      </c>
      <c r="I79" s="57">
        <f t="shared" si="205"/>
        <v>0</v>
      </c>
      <c r="J79" s="57">
        <f t="shared" si="212"/>
        <v>0</v>
      </c>
      <c r="K79" s="57">
        <f t="shared" si="212"/>
        <v>0</v>
      </c>
      <c r="L79" s="57">
        <f t="shared" si="212"/>
        <v>0</v>
      </c>
      <c r="M79" s="57">
        <f t="shared" si="212"/>
        <v>0</v>
      </c>
      <c r="N79" s="57">
        <f t="shared" si="212"/>
        <v>0</v>
      </c>
      <c r="O79" s="65">
        <f t="shared" si="212"/>
        <v>7.6851099999999999</v>
      </c>
      <c r="P79" s="65">
        <f t="shared" si="212"/>
        <v>0</v>
      </c>
      <c r="Q79" s="65">
        <f t="shared" si="212"/>
        <v>7.6851099999999999</v>
      </c>
      <c r="R79" s="65">
        <f t="shared" si="212"/>
        <v>0</v>
      </c>
      <c r="S79" s="65">
        <f t="shared" si="212"/>
        <v>0</v>
      </c>
      <c r="T79" s="106">
        <f t="shared" si="212"/>
        <v>0</v>
      </c>
      <c r="V79" s="154">
        <f>O79-'3 priedas_asignavimai'!AC227</f>
        <v>7.6851099999999999</v>
      </c>
    </row>
    <row r="80" spans="1:22" x14ac:dyDescent="0.25">
      <c r="A80" s="12"/>
      <c r="B80" s="8" t="s">
        <v>387</v>
      </c>
      <c r="C80" s="58">
        <f t="shared" si="206"/>
        <v>7.6851099999999999</v>
      </c>
      <c r="D80" s="80"/>
      <c r="E80" s="80">
        <v>7.6851099999999999</v>
      </c>
      <c r="F80" s="80"/>
      <c r="G80" s="80"/>
      <c r="H80" s="80"/>
      <c r="I80" s="63">
        <f t="shared" si="205"/>
        <v>0</v>
      </c>
      <c r="J80" s="83"/>
      <c r="K80" s="83"/>
      <c r="L80" s="83"/>
      <c r="M80" s="83"/>
      <c r="N80" s="83"/>
      <c r="O80" s="64">
        <f>P80+Q80+R80+S80+T80</f>
        <v>7.6851099999999999</v>
      </c>
      <c r="P80" s="64">
        <f t="shared" ref="P80" si="213">D80+J80</f>
        <v>0</v>
      </c>
      <c r="Q80" s="64">
        <f t="shared" ref="Q80" si="214">E80+K80</f>
        <v>7.6851099999999999</v>
      </c>
      <c r="R80" s="64">
        <f t="shared" ref="R80" si="215">F80+L80</f>
        <v>0</v>
      </c>
      <c r="S80" s="64">
        <f t="shared" ref="S80" si="216">G80+M80</f>
        <v>0</v>
      </c>
      <c r="T80" s="107">
        <f t="shared" ref="T80" si="217">H80+N80</f>
        <v>0</v>
      </c>
      <c r="V80" s="154">
        <f>O80-'3 priedas_asignavimai'!AC228</f>
        <v>7.6851099999999999</v>
      </c>
    </row>
    <row r="81" spans="1:22" ht="15" customHeight="1" x14ac:dyDescent="0.25">
      <c r="A81" s="11" t="s">
        <v>28</v>
      </c>
      <c r="B81" s="26" t="s">
        <v>249</v>
      </c>
      <c r="C81" s="59">
        <f t="shared" si="206"/>
        <v>4.8429900000000004</v>
      </c>
      <c r="D81" s="59">
        <f t="shared" ref="D81:T81" si="218">D82</f>
        <v>0</v>
      </c>
      <c r="E81" s="59">
        <f t="shared" si="218"/>
        <v>4.8429900000000004</v>
      </c>
      <c r="F81" s="59">
        <f t="shared" si="218"/>
        <v>0</v>
      </c>
      <c r="G81" s="59">
        <f t="shared" si="218"/>
        <v>0</v>
      </c>
      <c r="H81" s="59">
        <f t="shared" si="218"/>
        <v>0</v>
      </c>
      <c r="I81" s="57">
        <f t="shared" si="205"/>
        <v>0</v>
      </c>
      <c r="J81" s="57">
        <f t="shared" si="218"/>
        <v>0</v>
      </c>
      <c r="K81" s="57">
        <f t="shared" si="218"/>
        <v>0</v>
      </c>
      <c r="L81" s="57">
        <f t="shared" si="218"/>
        <v>0</v>
      </c>
      <c r="M81" s="57">
        <f t="shared" si="218"/>
        <v>0</v>
      </c>
      <c r="N81" s="57">
        <f t="shared" si="218"/>
        <v>0</v>
      </c>
      <c r="O81" s="65">
        <f t="shared" si="218"/>
        <v>4.8429900000000004</v>
      </c>
      <c r="P81" s="65">
        <f t="shared" si="218"/>
        <v>0</v>
      </c>
      <c r="Q81" s="65">
        <f t="shared" si="218"/>
        <v>4.8429900000000004</v>
      </c>
      <c r="R81" s="65">
        <f t="shared" si="218"/>
        <v>0</v>
      </c>
      <c r="S81" s="65">
        <f t="shared" si="218"/>
        <v>0</v>
      </c>
      <c r="T81" s="106">
        <f t="shared" si="218"/>
        <v>0</v>
      </c>
      <c r="V81" s="154">
        <f>O81-'3 priedas_asignavimai'!AC232</f>
        <v>4.8429900000000004</v>
      </c>
    </row>
    <row r="82" spans="1:22" x14ac:dyDescent="0.25">
      <c r="A82" s="12"/>
      <c r="B82" s="8" t="s">
        <v>387</v>
      </c>
      <c r="C82" s="58">
        <f t="shared" si="206"/>
        <v>4.8429900000000004</v>
      </c>
      <c r="D82" s="80"/>
      <c r="E82" s="80">
        <v>4.8429900000000004</v>
      </c>
      <c r="F82" s="80"/>
      <c r="G82" s="80"/>
      <c r="H82" s="80"/>
      <c r="I82" s="63">
        <f t="shared" si="205"/>
        <v>0</v>
      </c>
      <c r="J82" s="83"/>
      <c r="K82" s="83"/>
      <c r="L82" s="83"/>
      <c r="M82" s="83"/>
      <c r="N82" s="83"/>
      <c r="O82" s="64">
        <f>P82+Q82+R82+S82+T82</f>
        <v>4.8429900000000004</v>
      </c>
      <c r="P82" s="64">
        <f t="shared" ref="P82" si="219">D82+J82</f>
        <v>0</v>
      </c>
      <c r="Q82" s="64">
        <f t="shared" ref="Q82" si="220">E82+K82</f>
        <v>4.8429900000000004</v>
      </c>
      <c r="R82" s="64">
        <f t="shared" ref="R82" si="221">F82+L82</f>
        <v>0</v>
      </c>
      <c r="S82" s="64">
        <f t="shared" ref="S82" si="222">G82+M82</f>
        <v>0</v>
      </c>
      <c r="T82" s="107">
        <f t="shared" ref="T82" si="223">H82+N82</f>
        <v>0</v>
      </c>
      <c r="V82" s="154">
        <f>O82-'3 priedas_asignavimai'!AC233</f>
        <v>4.8429900000000004</v>
      </c>
    </row>
    <row r="83" spans="1:22" ht="15" customHeight="1" x14ac:dyDescent="0.25">
      <c r="A83" s="11" t="s">
        <v>29</v>
      </c>
      <c r="B83" s="26" t="s">
        <v>250</v>
      </c>
      <c r="C83" s="59">
        <f t="shared" si="206"/>
        <v>0.19361999999999999</v>
      </c>
      <c r="D83" s="59">
        <f t="shared" ref="D83:T83" si="224">D84</f>
        <v>0</v>
      </c>
      <c r="E83" s="59">
        <f t="shared" si="224"/>
        <v>0.19361999999999999</v>
      </c>
      <c r="F83" s="59">
        <f t="shared" si="224"/>
        <v>0</v>
      </c>
      <c r="G83" s="59">
        <f t="shared" si="224"/>
        <v>0</v>
      </c>
      <c r="H83" s="59">
        <f t="shared" si="224"/>
        <v>0</v>
      </c>
      <c r="I83" s="57">
        <f t="shared" si="205"/>
        <v>0</v>
      </c>
      <c r="J83" s="57">
        <f t="shared" si="224"/>
        <v>0</v>
      </c>
      <c r="K83" s="57">
        <f t="shared" si="224"/>
        <v>0</v>
      </c>
      <c r="L83" s="57">
        <f t="shared" si="224"/>
        <v>0</v>
      </c>
      <c r="M83" s="57">
        <f t="shared" si="224"/>
        <v>0</v>
      </c>
      <c r="N83" s="57">
        <f t="shared" si="224"/>
        <v>0</v>
      </c>
      <c r="O83" s="65">
        <f t="shared" si="224"/>
        <v>0.19361999999999999</v>
      </c>
      <c r="P83" s="65">
        <f t="shared" si="224"/>
        <v>0</v>
      </c>
      <c r="Q83" s="65">
        <f t="shared" si="224"/>
        <v>0.19361999999999999</v>
      </c>
      <c r="R83" s="65">
        <f t="shared" si="224"/>
        <v>0</v>
      </c>
      <c r="S83" s="65">
        <f t="shared" si="224"/>
        <v>0</v>
      </c>
      <c r="T83" s="106">
        <f t="shared" si="224"/>
        <v>0</v>
      </c>
      <c r="V83" s="154">
        <f>O83-'3 priedas_asignavimai'!AC238</f>
        <v>0.19361999999999999</v>
      </c>
    </row>
    <row r="84" spans="1:22" x14ac:dyDescent="0.25">
      <c r="A84" s="12"/>
      <c r="B84" s="8" t="s">
        <v>387</v>
      </c>
      <c r="C84" s="58">
        <f t="shared" si="206"/>
        <v>0.19361999999999999</v>
      </c>
      <c r="D84" s="80"/>
      <c r="E84" s="80">
        <v>0.19361999999999999</v>
      </c>
      <c r="F84" s="80"/>
      <c r="G84" s="80"/>
      <c r="H84" s="80"/>
      <c r="I84" s="63">
        <f t="shared" si="205"/>
        <v>0</v>
      </c>
      <c r="J84" s="83"/>
      <c r="K84" s="83"/>
      <c r="L84" s="83"/>
      <c r="M84" s="83"/>
      <c r="N84" s="83"/>
      <c r="O84" s="64">
        <f>P84+Q84+R84+S84+T84</f>
        <v>0.19361999999999999</v>
      </c>
      <c r="P84" s="64">
        <f t="shared" ref="P84" si="225">D84+J84</f>
        <v>0</v>
      </c>
      <c r="Q84" s="64">
        <f t="shared" ref="Q84" si="226">E84+K84</f>
        <v>0.19361999999999999</v>
      </c>
      <c r="R84" s="64">
        <f t="shared" ref="R84" si="227">F84+L84</f>
        <v>0</v>
      </c>
      <c r="S84" s="64">
        <f t="shared" ref="S84" si="228">G84+M84</f>
        <v>0</v>
      </c>
      <c r="T84" s="107">
        <f t="shared" ref="T84" si="229">H84+N84</f>
        <v>0</v>
      </c>
      <c r="V84" s="154">
        <f>O84-'3 priedas_asignavimai'!AC239</f>
        <v>0.19361999999999999</v>
      </c>
    </row>
    <row r="85" spans="1:22" ht="15" customHeight="1" x14ac:dyDescent="0.25">
      <c r="A85" s="11" t="s">
        <v>30</v>
      </c>
      <c r="B85" s="26" t="s">
        <v>251</v>
      </c>
      <c r="C85" s="59">
        <f t="shared" si="206"/>
        <v>1.0898600000000001</v>
      </c>
      <c r="D85" s="59">
        <f t="shared" ref="D85:T85" si="230">D86</f>
        <v>0</v>
      </c>
      <c r="E85" s="59">
        <f t="shared" si="230"/>
        <v>1.0898600000000001</v>
      </c>
      <c r="F85" s="59">
        <f t="shared" si="230"/>
        <v>0</v>
      </c>
      <c r="G85" s="59">
        <f t="shared" si="230"/>
        <v>0</v>
      </c>
      <c r="H85" s="59">
        <f t="shared" si="230"/>
        <v>0</v>
      </c>
      <c r="I85" s="57">
        <f t="shared" si="205"/>
        <v>0</v>
      </c>
      <c r="J85" s="57">
        <f t="shared" si="230"/>
        <v>0</v>
      </c>
      <c r="K85" s="57">
        <f t="shared" si="230"/>
        <v>0</v>
      </c>
      <c r="L85" s="57">
        <f t="shared" si="230"/>
        <v>0</v>
      </c>
      <c r="M85" s="57">
        <f t="shared" si="230"/>
        <v>0</v>
      </c>
      <c r="N85" s="57">
        <f t="shared" si="230"/>
        <v>0</v>
      </c>
      <c r="O85" s="65">
        <f t="shared" si="230"/>
        <v>1.0898600000000001</v>
      </c>
      <c r="P85" s="65">
        <f t="shared" si="230"/>
        <v>0</v>
      </c>
      <c r="Q85" s="65">
        <f t="shared" si="230"/>
        <v>1.0898600000000001</v>
      </c>
      <c r="R85" s="65">
        <f t="shared" si="230"/>
        <v>0</v>
      </c>
      <c r="S85" s="65">
        <f t="shared" si="230"/>
        <v>0</v>
      </c>
      <c r="T85" s="106">
        <f t="shared" si="230"/>
        <v>0</v>
      </c>
      <c r="V85" s="154">
        <f>O85-'3 priedas_asignavimai'!AC244</f>
        <v>1.0898600000000001</v>
      </c>
    </row>
    <row r="86" spans="1:22" x14ac:dyDescent="0.25">
      <c r="A86" s="12"/>
      <c r="B86" s="8" t="s">
        <v>387</v>
      </c>
      <c r="C86" s="58">
        <f t="shared" si="206"/>
        <v>1.0898600000000001</v>
      </c>
      <c r="D86" s="80"/>
      <c r="E86" s="80">
        <v>1.0898600000000001</v>
      </c>
      <c r="F86" s="80"/>
      <c r="G86" s="80"/>
      <c r="H86" s="80"/>
      <c r="I86" s="63">
        <f t="shared" si="205"/>
        <v>0</v>
      </c>
      <c r="J86" s="83"/>
      <c r="K86" s="83"/>
      <c r="L86" s="83"/>
      <c r="M86" s="83"/>
      <c r="N86" s="83"/>
      <c r="O86" s="64">
        <f>P86+Q86+R86+S86+T86</f>
        <v>1.0898600000000001</v>
      </c>
      <c r="P86" s="64">
        <f t="shared" ref="P86" si="231">D86+J86</f>
        <v>0</v>
      </c>
      <c r="Q86" s="64">
        <f t="shared" ref="Q86" si="232">E86+K86</f>
        <v>1.0898600000000001</v>
      </c>
      <c r="R86" s="64">
        <f t="shared" ref="R86" si="233">F86+L86</f>
        <v>0</v>
      </c>
      <c r="S86" s="64">
        <f t="shared" ref="S86" si="234">G86+M86</f>
        <v>0</v>
      </c>
      <c r="T86" s="107">
        <f t="shared" ref="T86:T88" si="235">H86+N86</f>
        <v>0</v>
      </c>
      <c r="V86" s="154">
        <f>O86-'3 priedas_asignavimai'!AC245</f>
        <v>1.0898600000000001</v>
      </c>
    </row>
    <row r="87" spans="1:22" ht="15" customHeight="1" x14ac:dyDescent="0.25">
      <c r="A87" s="11" t="s">
        <v>31</v>
      </c>
      <c r="B87" s="26" t="s">
        <v>252</v>
      </c>
      <c r="C87" s="59">
        <f t="shared" si="206"/>
        <v>1.58725</v>
      </c>
      <c r="D87" s="59">
        <f t="shared" ref="D87:U87" si="236">D88</f>
        <v>0</v>
      </c>
      <c r="E87" s="59">
        <f t="shared" si="236"/>
        <v>1.58725</v>
      </c>
      <c r="F87" s="59">
        <f t="shared" si="236"/>
        <v>0</v>
      </c>
      <c r="G87" s="59">
        <f t="shared" si="236"/>
        <v>0</v>
      </c>
      <c r="H87" s="59">
        <f t="shared" si="236"/>
        <v>0</v>
      </c>
      <c r="I87" s="57">
        <f t="shared" si="205"/>
        <v>0</v>
      </c>
      <c r="J87" s="57">
        <f t="shared" si="236"/>
        <v>0</v>
      </c>
      <c r="K87" s="57">
        <f t="shared" si="236"/>
        <v>0</v>
      </c>
      <c r="L87" s="57">
        <f t="shared" si="236"/>
        <v>0</v>
      </c>
      <c r="M87" s="57">
        <f t="shared" si="236"/>
        <v>0</v>
      </c>
      <c r="N87" s="57">
        <f t="shared" si="236"/>
        <v>0</v>
      </c>
      <c r="O87" s="65">
        <f t="shared" si="236"/>
        <v>1.58725</v>
      </c>
      <c r="P87" s="65">
        <f t="shared" si="236"/>
        <v>0</v>
      </c>
      <c r="Q87" s="65">
        <f t="shared" si="236"/>
        <v>1.58725</v>
      </c>
      <c r="R87" s="65">
        <f t="shared" si="236"/>
        <v>0</v>
      </c>
      <c r="S87" s="65">
        <f t="shared" si="236"/>
        <v>0</v>
      </c>
      <c r="T87" s="107">
        <f t="shared" si="235"/>
        <v>0</v>
      </c>
      <c r="U87" s="53">
        <f t="shared" si="236"/>
        <v>0</v>
      </c>
      <c r="V87" s="154">
        <f>O87-'3 priedas_asignavimai'!AC249</f>
        <v>1.58725</v>
      </c>
    </row>
    <row r="88" spans="1:22" x14ac:dyDescent="0.25">
      <c r="A88" s="12"/>
      <c r="B88" s="8" t="s">
        <v>387</v>
      </c>
      <c r="C88" s="58">
        <f t="shared" si="206"/>
        <v>1.58725</v>
      </c>
      <c r="D88" s="80"/>
      <c r="E88" s="80">
        <v>1.58725</v>
      </c>
      <c r="F88" s="80"/>
      <c r="G88" s="80"/>
      <c r="H88" s="80"/>
      <c r="I88" s="63">
        <f t="shared" si="205"/>
        <v>0</v>
      </c>
      <c r="J88" s="83"/>
      <c r="K88" s="83"/>
      <c r="L88" s="83"/>
      <c r="M88" s="83"/>
      <c r="N88" s="83"/>
      <c r="O88" s="64">
        <f>P88+Q88+R88+S88+T88</f>
        <v>1.58725</v>
      </c>
      <c r="P88" s="64">
        <f t="shared" ref="P88" si="237">D88+J88</f>
        <v>0</v>
      </c>
      <c r="Q88" s="64">
        <f t="shared" ref="Q88" si="238">E88+K88</f>
        <v>1.58725</v>
      </c>
      <c r="R88" s="64">
        <f t="shared" ref="R88" si="239">F88+L88</f>
        <v>0</v>
      </c>
      <c r="S88" s="64">
        <f t="shared" ref="S88" si="240">G88+M88</f>
        <v>0</v>
      </c>
      <c r="T88" s="107">
        <f t="shared" si="235"/>
        <v>0</v>
      </c>
      <c r="V88" s="154">
        <f>O88-'3 priedas_asignavimai'!AC250</f>
        <v>1.58725</v>
      </c>
    </row>
    <row r="89" spans="1:22" ht="15" customHeight="1" x14ac:dyDescent="0.25">
      <c r="A89" s="11" t="s">
        <v>32</v>
      </c>
      <c r="B89" s="26" t="s">
        <v>253</v>
      </c>
      <c r="C89" s="59">
        <f t="shared" si="206"/>
        <v>104.49239</v>
      </c>
      <c r="D89" s="59">
        <f t="shared" ref="D89:T89" si="241">D90</f>
        <v>93.8</v>
      </c>
      <c r="E89" s="59">
        <f t="shared" si="241"/>
        <v>10.69239</v>
      </c>
      <c r="F89" s="59">
        <f t="shared" si="241"/>
        <v>0</v>
      </c>
      <c r="G89" s="59">
        <f t="shared" si="241"/>
        <v>0</v>
      </c>
      <c r="H89" s="59">
        <f t="shared" si="241"/>
        <v>0</v>
      </c>
      <c r="I89" s="57">
        <f t="shared" si="205"/>
        <v>0</v>
      </c>
      <c r="J89" s="57">
        <f t="shared" si="241"/>
        <v>0</v>
      </c>
      <c r="K89" s="57">
        <f t="shared" si="241"/>
        <v>0</v>
      </c>
      <c r="L89" s="57">
        <f t="shared" si="241"/>
        <v>0</v>
      </c>
      <c r="M89" s="57">
        <f t="shared" si="241"/>
        <v>0</v>
      </c>
      <c r="N89" s="57">
        <f t="shared" si="241"/>
        <v>0</v>
      </c>
      <c r="O89" s="65">
        <f t="shared" si="241"/>
        <v>104.49239</v>
      </c>
      <c r="P89" s="65">
        <f t="shared" si="241"/>
        <v>93.8</v>
      </c>
      <c r="Q89" s="65">
        <f t="shared" si="241"/>
        <v>10.69239</v>
      </c>
      <c r="R89" s="65">
        <f t="shared" si="241"/>
        <v>0</v>
      </c>
      <c r="S89" s="65">
        <f t="shared" si="241"/>
        <v>0</v>
      </c>
      <c r="T89" s="106">
        <f t="shared" si="241"/>
        <v>0</v>
      </c>
      <c r="V89" s="154">
        <f>O89-'3 priedas_asignavimai'!AC255</f>
        <v>104.49239</v>
      </c>
    </row>
    <row r="90" spans="1:22" x14ac:dyDescent="0.25">
      <c r="A90" s="12"/>
      <c r="B90" s="8" t="s">
        <v>387</v>
      </c>
      <c r="C90" s="58">
        <f t="shared" si="206"/>
        <v>104.49239</v>
      </c>
      <c r="D90" s="80">
        <v>93.8</v>
      </c>
      <c r="E90" s="80">
        <v>10.69239</v>
      </c>
      <c r="F90" s="80"/>
      <c r="G90" s="80"/>
      <c r="H90" s="80"/>
      <c r="I90" s="63">
        <f t="shared" si="205"/>
        <v>0</v>
      </c>
      <c r="J90" s="83"/>
      <c r="K90" s="83"/>
      <c r="L90" s="83"/>
      <c r="M90" s="83"/>
      <c r="N90" s="83"/>
      <c r="O90" s="64">
        <f>P90+Q90+R90+S90+T90</f>
        <v>104.49239</v>
      </c>
      <c r="P90" s="64">
        <f t="shared" ref="P90" si="242">D90+J90</f>
        <v>93.8</v>
      </c>
      <c r="Q90" s="64">
        <f t="shared" ref="Q90" si="243">E90+K90</f>
        <v>10.69239</v>
      </c>
      <c r="R90" s="64">
        <f t="shared" ref="R90" si="244">F90+L90</f>
        <v>0</v>
      </c>
      <c r="S90" s="64">
        <f t="shared" ref="S90" si="245">G90+M90</f>
        <v>0</v>
      </c>
      <c r="T90" s="107">
        <f t="shared" ref="T90" si="246">H90+N90</f>
        <v>0</v>
      </c>
      <c r="V90" s="154">
        <f>O90-'3 priedas_asignavimai'!AC256</f>
        <v>104.49239</v>
      </c>
    </row>
    <row r="91" spans="1:22" s="7" customFormat="1" ht="15" customHeight="1" x14ac:dyDescent="0.25">
      <c r="A91" s="11" t="s">
        <v>33</v>
      </c>
      <c r="B91" s="26" t="s">
        <v>254</v>
      </c>
      <c r="C91" s="59">
        <f t="shared" si="206"/>
        <v>4.2042000000000002</v>
      </c>
      <c r="D91" s="59">
        <f t="shared" ref="D91:T91" si="247">D92</f>
        <v>0</v>
      </c>
      <c r="E91" s="59">
        <f t="shared" si="247"/>
        <v>4.2042000000000002</v>
      </c>
      <c r="F91" s="59">
        <f t="shared" si="247"/>
        <v>0</v>
      </c>
      <c r="G91" s="59">
        <f t="shared" si="247"/>
        <v>0</v>
      </c>
      <c r="H91" s="59">
        <f t="shared" si="247"/>
        <v>0</v>
      </c>
      <c r="I91" s="57">
        <f t="shared" si="205"/>
        <v>0</v>
      </c>
      <c r="J91" s="57">
        <f t="shared" si="247"/>
        <v>0</v>
      </c>
      <c r="K91" s="57">
        <f t="shared" si="247"/>
        <v>0</v>
      </c>
      <c r="L91" s="57">
        <f t="shared" si="247"/>
        <v>0</v>
      </c>
      <c r="M91" s="57">
        <f t="shared" si="247"/>
        <v>0</v>
      </c>
      <c r="N91" s="57">
        <f t="shared" si="247"/>
        <v>0</v>
      </c>
      <c r="O91" s="65">
        <f t="shared" si="247"/>
        <v>4.2042000000000002</v>
      </c>
      <c r="P91" s="65">
        <f t="shared" si="247"/>
        <v>0</v>
      </c>
      <c r="Q91" s="65">
        <f t="shared" si="247"/>
        <v>4.2042000000000002</v>
      </c>
      <c r="R91" s="65">
        <f t="shared" si="247"/>
        <v>0</v>
      </c>
      <c r="S91" s="65">
        <f t="shared" si="247"/>
        <v>0</v>
      </c>
      <c r="T91" s="106">
        <f t="shared" si="247"/>
        <v>0</v>
      </c>
      <c r="V91" s="154">
        <f>O91-'3 priedas_asignavimai'!AC258</f>
        <v>-100.28819</v>
      </c>
    </row>
    <row r="92" spans="1:22" x14ac:dyDescent="0.25">
      <c r="A92" s="12"/>
      <c r="B92" s="8" t="s">
        <v>387</v>
      </c>
      <c r="C92" s="58">
        <f t="shared" si="206"/>
        <v>4.2042000000000002</v>
      </c>
      <c r="D92" s="80"/>
      <c r="E92" s="80">
        <v>4.2042000000000002</v>
      </c>
      <c r="F92" s="80"/>
      <c r="G92" s="80"/>
      <c r="H92" s="80"/>
      <c r="I92" s="63">
        <f t="shared" si="205"/>
        <v>0</v>
      </c>
      <c r="J92" s="83"/>
      <c r="K92" s="83"/>
      <c r="L92" s="83"/>
      <c r="M92" s="83"/>
      <c r="N92" s="83"/>
      <c r="O92" s="64">
        <f>P92+Q92+R92+S92+T92</f>
        <v>4.2042000000000002</v>
      </c>
      <c r="P92" s="64">
        <f t="shared" ref="P92" si="248">D92+J92</f>
        <v>0</v>
      </c>
      <c r="Q92" s="64">
        <f t="shared" ref="Q92" si="249">E92+K92</f>
        <v>4.2042000000000002</v>
      </c>
      <c r="R92" s="64">
        <f t="shared" ref="R92" si="250">F92+L92</f>
        <v>0</v>
      </c>
      <c r="S92" s="64">
        <f t="shared" ref="S92" si="251">G92+M92</f>
        <v>0</v>
      </c>
      <c r="T92" s="107">
        <f t="shared" ref="T92" si="252">H92+N92</f>
        <v>0</v>
      </c>
      <c r="V92" s="154">
        <f>O92-'3 priedas_asignavimai'!AC259</f>
        <v>4.2042000000000002</v>
      </c>
    </row>
    <row r="93" spans="1:22" ht="15" customHeight="1" x14ac:dyDescent="0.25">
      <c r="A93" s="11" t="s">
        <v>34</v>
      </c>
      <c r="B93" s="26" t="s">
        <v>255</v>
      </c>
      <c r="C93" s="59">
        <f t="shared" si="206"/>
        <v>13.29626</v>
      </c>
      <c r="D93" s="59">
        <f t="shared" ref="D93:T93" si="253">D94</f>
        <v>0</v>
      </c>
      <c r="E93" s="59">
        <f t="shared" si="253"/>
        <v>13.29626</v>
      </c>
      <c r="F93" s="59">
        <f t="shared" si="253"/>
        <v>0</v>
      </c>
      <c r="G93" s="59">
        <f t="shared" si="253"/>
        <v>0</v>
      </c>
      <c r="H93" s="59">
        <f t="shared" si="253"/>
        <v>0</v>
      </c>
      <c r="I93" s="57">
        <f t="shared" si="205"/>
        <v>0</v>
      </c>
      <c r="J93" s="57">
        <f t="shared" si="253"/>
        <v>0</v>
      </c>
      <c r="K93" s="57">
        <f t="shared" si="253"/>
        <v>0</v>
      </c>
      <c r="L93" s="57">
        <f t="shared" si="253"/>
        <v>0</v>
      </c>
      <c r="M93" s="57">
        <f t="shared" si="253"/>
        <v>0</v>
      </c>
      <c r="N93" s="57">
        <f t="shared" si="253"/>
        <v>0</v>
      </c>
      <c r="O93" s="65">
        <f t="shared" si="253"/>
        <v>13.29626</v>
      </c>
      <c r="P93" s="65">
        <f t="shared" si="253"/>
        <v>0</v>
      </c>
      <c r="Q93" s="65">
        <f t="shared" si="253"/>
        <v>13.29626</v>
      </c>
      <c r="R93" s="65">
        <f t="shared" si="253"/>
        <v>0</v>
      </c>
      <c r="S93" s="65">
        <f t="shared" si="253"/>
        <v>0</v>
      </c>
      <c r="T93" s="106">
        <f t="shared" si="253"/>
        <v>0</v>
      </c>
      <c r="V93" s="154">
        <f>O93-'3 priedas_asignavimai'!AC261</f>
        <v>9.09206</v>
      </c>
    </row>
    <row r="94" spans="1:22" x14ac:dyDescent="0.25">
      <c r="A94" s="12"/>
      <c r="B94" s="8" t="s">
        <v>387</v>
      </c>
      <c r="C94" s="58">
        <f t="shared" si="206"/>
        <v>13.29626</v>
      </c>
      <c r="D94" s="80"/>
      <c r="E94" s="80">
        <v>13.29626</v>
      </c>
      <c r="F94" s="80"/>
      <c r="G94" s="80"/>
      <c r="H94" s="80"/>
      <c r="I94" s="63">
        <f t="shared" si="205"/>
        <v>0</v>
      </c>
      <c r="J94" s="83"/>
      <c r="K94" s="83"/>
      <c r="L94" s="83"/>
      <c r="M94" s="83"/>
      <c r="N94" s="83"/>
      <c r="O94" s="64">
        <f>P94+Q94+R94+S94+T94</f>
        <v>13.29626</v>
      </c>
      <c r="P94" s="64">
        <f t="shared" ref="P94" si="254">D94+J94</f>
        <v>0</v>
      </c>
      <c r="Q94" s="64">
        <f t="shared" ref="Q94" si="255">E94+K94</f>
        <v>13.29626</v>
      </c>
      <c r="R94" s="64">
        <f t="shared" ref="R94" si="256">F94+L94</f>
        <v>0</v>
      </c>
      <c r="S94" s="64">
        <f t="shared" ref="S94" si="257">G94+M94</f>
        <v>0</v>
      </c>
      <c r="T94" s="107">
        <f t="shared" ref="T94" si="258">H94+N94</f>
        <v>0</v>
      </c>
      <c r="V94" s="154">
        <f>O94-'3 priedas_asignavimai'!AC262</f>
        <v>13.29626</v>
      </c>
    </row>
    <row r="95" spans="1:22" ht="15.75" customHeight="1" x14ac:dyDescent="0.25">
      <c r="A95" s="11" t="s">
        <v>35</v>
      </c>
      <c r="B95" s="26" t="s">
        <v>256</v>
      </c>
      <c r="C95" s="59">
        <f t="shared" si="206"/>
        <v>21.53293</v>
      </c>
      <c r="D95" s="59">
        <f t="shared" ref="D95:N97" si="259">D96</f>
        <v>0</v>
      </c>
      <c r="E95" s="59">
        <f t="shared" si="259"/>
        <v>21.53293</v>
      </c>
      <c r="F95" s="59">
        <f t="shared" si="259"/>
        <v>0</v>
      </c>
      <c r="G95" s="59">
        <f t="shared" si="259"/>
        <v>0</v>
      </c>
      <c r="H95" s="59">
        <f t="shared" si="259"/>
        <v>0</v>
      </c>
      <c r="I95" s="57">
        <f t="shared" si="205"/>
        <v>0</v>
      </c>
      <c r="J95" s="57">
        <f t="shared" si="259"/>
        <v>0</v>
      </c>
      <c r="K95" s="57">
        <f t="shared" si="259"/>
        <v>0</v>
      </c>
      <c r="L95" s="57">
        <f t="shared" si="259"/>
        <v>0</v>
      </c>
      <c r="M95" s="57">
        <f t="shared" si="259"/>
        <v>0</v>
      </c>
      <c r="N95" s="57">
        <f t="shared" si="259"/>
        <v>0</v>
      </c>
      <c r="O95" s="65">
        <f t="shared" ref="O95:T95" si="260">O96</f>
        <v>21.53293</v>
      </c>
      <c r="P95" s="65">
        <f t="shared" si="260"/>
        <v>0</v>
      </c>
      <c r="Q95" s="65">
        <f t="shared" si="260"/>
        <v>21.53293</v>
      </c>
      <c r="R95" s="65">
        <f t="shared" si="260"/>
        <v>0</v>
      </c>
      <c r="S95" s="65">
        <f t="shared" si="260"/>
        <v>0</v>
      </c>
      <c r="T95" s="106">
        <f t="shared" si="260"/>
        <v>0</v>
      </c>
      <c r="V95" s="154">
        <f>O95-'3 priedas_asignavimai'!AC265</f>
        <v>21.53293</v>
      </c>
    </row>
    <row r="96" spans="1:22" ht="15.75" customHeight="1" x14ac:dyDescent="0.25">
      <c r="A96" s="12"/>
      <c r="B96" s="8" t="s">
        <v>389</v>
      </c>
      <c r="C96" s="58">
        <f t="shared" si="206"/>
        <v>21.53293</v>
      </c>
      <c r="D96" s="80"/>
      <c r="E96" s="80">
        <v>21.53293</v>
      </c>
      <c r="F96" s="80"/>
      <c r="G96" s="80"/>
      <c r="H96" s="80"/>
      <c r="I96" s="63">
        <f t="shared" si="205"/>
        <v>0</v>
      </c>
      <c r="J96" s="83"/>
      <c r="K96" s="83"/>
      <c r="L96" s="83"/>
      <c r="M96" s="83"/>
      <c r="N96" s="83"/>
      <c r="O96" s="64">
        <f>P96+Q96+R96+S96+T96</f>
        <v>21.53293</v>
      </c>
      <c r="P96" s="64">
        <f t="shared" ref="P96" si="261">D96+J96</f>
        <v>0</v>
      </c>
      <c r="Q96" s="64">
        <f t="shared" ref="Q96" si="262">E96+K96</f>
        <v>21.53293</v>
      </c>
      <c r="R96" s="64">
        <f t="shared" ref="R96" si="263">F96+L96</f>
        <v>0</v>
      </c>
      <c r="S96" s="64">
        <f t="shared" ref="S96" si="264">G96+M96</f>
        <v>0</v>
      </c>
      <c r="T96" s="107">
        <f t="shared" ref="T96" si="265">H96+N96</f>
        <v>0</v>
      </c>
      <c r="V96" s="154">
        <f>O96-'3 priedas_asignavimai'!AC266</f>
        <v>21.53293</v>
      </c>
    </row>
    <row r="97" spans="1:22" ht="15.75" customHeight="1" x14ac:dyDescent="0.25">
      <c r="A97" s="11" t="s">
        <v>36</v>
      </c>
      <c r="B97" s="26" t="s">
        <v>257</v>
      </c>
      <c r="C97" s="59">
        <f t="shared" si="206"/>
        <v>1.1093500000000001</v>
      </c>
      <c r="D97" s="59">
        <f t="shared" si="259"/>
        <v>0</v>
      </c>
      <c r="E97" s="59">
        <f t="shared" si="259"/>
        <v>1.1093500000000001</v>
      </c>
      <c r="F97" s="59">
        <f t="shared" si="259"/>
        <v>0</v>
      </c>
      <c r="G97" s="59">
        <f t="shared" si="259"/>
        <v>0</v>
      </c>
      <c r="H97" s="59">
        <f t="shared" si="259"/>
        <v>0</v>
      </c>
      <c r="I97" s="57">
        <f t="shared" si="205"/>
        <v>0</v>
      </c>
      <c r="J97" s="57">
        <f t="shared" si="259"/>
        <v>0</v>
      </c>
      <c r="K97" s="57">
        <f t="shared" si="259"/>
        <v>0</v>
      </c>
      <c r="L97" s="57">
        <f t="shared" si="259"/>
        <v>0</v>
      </c>
      <c r="M97" s="57">
        <f t="shared" si="259"/>
        <v>0</v>
      </c>
      <c r="N97" s="57">
        <f t="shared" si="259"/>
        <v>0</v>
      </c>
      <c r="O97" s="65">
        <f t="shared" ref="O97:T97" si="266">O98</f>
        <v>1.1093500000000001</v>
      </c>
      <c r="P97" s="65">
        <f t="shared" si="266"/>
        <v>0</v>
      </c>
      <c r="Q97" s="65">
        <f t="shared" si="266"/>
        <v>1.1093500000000001</v>
      </c>
      <c r="R97" s="65">
        <f t="shared" si="266"/>
        <v>0</v>
      </c>
      <c r="S97" s="65">
        <f t="shared" si="266"/>
        <v>0</v>
      </c>
      <c r="T97" s="106">
        <f t="shared" si="266"/>
        <v>0</v>
      </c>
      <c r="V97" s="154">
        <f>O97-'3 priedas_asignavimai'!AC267</f>
        <v>-20.423580000000001</v>
      </c>
    </row>
    <row r="98" spans="1:22" ht="15.75" customHeight="1" x14ac:dyDescent="0.25">
      <c r="A98" s="12"/>
      <c r="B98" s="8" t="s">
        <v>3</v>
      </c>
      <c r="C98" s="58">
        <f t="shared" si="206"/>
        <v>1.1093500000000001</v>
      </c>
      <c r="D98" s="80"/>
      <c r="E98" s="80">
        <v>1.1093500000000001</v>
      </c>
      <c r="F98" s="80"/>
      <c r="G98" s="80"/>
      <c r="H98" s="80"/>
      <c r="I98" s="63">
        <f t="shared" si="205"/>
        <v>0</v>
      </c>
      <c r="J98" s="83"/>
      <c r="K98" s="83"/>
      <c r="L98" s="83"/>
      <c r="M98" s="83"/>
      <c r="N98" s="83"/>
      <c r="O98" s="64">
        <f>P98+Q98+R98+S98+T98</f>
        <v>1.1093500000000001</v>
      </c>
      <c r="P98" s="64">
        <f t="shared" ref="P98" si="267">D98+J98</f>
        <v>0</v>
      </c>
      <c r="Q98" s="64">
        <f t="shared" ref="Q98" si="268">E98+K98</f>
        <v>1.1093500000000001</v>
      </c>
      <c r="R98" s="64">
        <f t="shared" ref="R98" si="269">F98+L98</f>
        <v>0</v>
      </c>
      <c r="S98" s="64">
        <f t="shared" ref="S98" si="270">G98+M98</f>
        <v>0</v>
      </c>
      <c r="T98" s="107">
        <f t="shared" ref="T98" si="271">H98+N98</f>
        <v>0</v>
      </c>
      <c r="V98" s="154">
        <f>O98-'3 priedas_asignavimai'!AC268</f>
        <v>-20.423580000000001</v>
      </c>
    </row>
    <row r="99" spans="1:22" ht="15.75" hidden="1" customHeight="1" x14ac:dyDescent="0.25">
      <c r="A99" s="11"/>
      <c r="B99" s="26" t="s">
        <v>258</v>
      </c>
      <c r="C99" s="59">
        <f t="shared" si="206"/>
        <v>0</v>
      </c>
      <c r="D99" s="59">
        <f t="shared" ref="D99" si="272">D100</f>
        <v>0</v>
      </c>
      <c r="E99" s="59">
        <f t="shared" ref="E99" si="273">E100</f>
        <v>0</v>
      </c>
      <c r="F99" s="59">
        <f t="shared" ref="F99" si="274">F100</f>
        <v>0</v>
      </c>
      <c r="G99" s="59">
        <f t="shared" ref="G99" si="275">G100</f>
        <v>0</v>
      </c>
      <c r="H99" s="59">
        <f t="shared" ref="H99" si="276">H100</f>
        <v>0</v>
      </c>
      <c r="I99" s="57">
        <f t="shared" si="205"/>
        <v>0</v>
      </c>
      <c r="J99" s="57">
        <f t="shared" ref="J99:N99" si="277">J100</f>
        <v>0</v>
      </c>
      <c r="K99" s="57">
        <f t="shared" si="277"/>
        <v>0</v>
      </c>
      <c r="L99" s="57">
        <f t="shared" si="277"/>
        <v>0</v>
      </c>
      <c r="M99" s="57">
        <f t="shared" si="277"/>
        <v>0</v>
      </c>
      <c r="N99" s="57">
        <f t="shared" si="277"/>
        <v>0</v>
      </c>
      <c r="O99" s="65">
        <f>P99+Q99+R99+S99+T99</f>
        <v>0</v>
      </c>
      <c r="P99" s="65">
        <f t="shared" ref="P99" si="278">P100</f>
        <v>0</v>
      </c>
      <c r="Q99" s="65">
        <f t="shared" ref="Q99" si="279">Q100</f>
        <v>0</v>
      </c>
      <c r="R99" s="65">
        <f t="shared" ref="R99" si="280">R100</f>
        <v>0</v>
      </c>
      <c r="S99" s="65">
        <f t="shared" ref="S99" si="281">S100</f>
        <v>0</v>
      </c>
      <c r="T99" s="106">
        <f t="shared" ref="T99" si="282">T100</f>
        <v>0</v>
      </c>
      <c r="V99" s="154">
        <f>O99-'3 priedas_asignavimai'!AC186</f>
        <v>0</v>
      </c>
    </row>
    <row r="100" spans="1:22" ht="15.75" hidden="1" customHeight="1" x14ac:dyDescent="0.25">
      <c r="A100" s="12"/>
      <c r="B100" s="8" t="s">
        <v>3</v>
      </c>
      <c r="C100" s="59">
        <f t="shared" si="206"/>
        <v>0</v>
      </c>
      <c r="D100" s="80"/>
      <c r="E100" s="80"/>
      <c r="F100" s="80"/>
      <c r="G100" s="80"/>
      <c r="H100" s="80"/>
      <c r="I100" s="63">
        <f t="shared" si="205"/>
        <v>0</v>
      </c>
      <c r="J100" s="83"/>
      <c r="K100" s="83"/>
      <c r="L100" s="83"/>
      <c r="M100" s="83"/>
      <c r="N100" s="83"/>
      <c r="O100" s="65">
        <f>P100+Q100+R100+S100+T100</f>
        <v>0</v>
      </c>
      <c r="P100" s="64">
        <f>D100+J100</f>
        <v>0</v>
      </c>
      <c r="Q100" s="64">
        <f>E100+K100</f>
        <v>0</v>
      </c>
      <c r="R100" s="64">
        <f>F100+L100</f>
        <v>0</v>
      </c>
      <c r="S100" s="64">
        <f>G100+M100</f>
        <v>0</v>
      </c>
      <c r="T100" s="107">
        <f>H100+N100</f>
        <v>0</v>
      </c>
      <c r="V100" s="154">
        <f>O100-'3 priedas_asignavimai'!AC187</f>
        <v>0</v>
      </c>
    </row>
    <row r="101" spans="1:22" ht="15.75" customHeight="1" x14ac:dyDescent="0.25">
      <c r="A101" s="11" t="s">
        <v>37</v>
      </c>
      <c r="B101" s="26" t="s">
        <v>259</v>
      </c>
      <c r="C101" s="59">
        <f t="shared" si="206"/>
        <v>0.83530000000000004</v>
      </c>
      <c r="D101" s="59">
        <f t="shared" ref="D101:N103" si="283">D102</f>
        <v>0</v>
      </c>
      <c r="E101" s="59">
        <f t="shared" ref="E101" si="284">E102</f>
        <v>0.83530000000000004</v>
      </c>
      <c r="F101" s="59">
        <f t="shared" ref="F101" si="285">F102</f>
        <v>0</v>
      </c>
      <c r="G101" s="59">
        <f t="shared" ref="G101" si="286">G102</f>
        <v>0</v>
      </c>
      <c r="H101" s="59">
        <f t="shared" ref="H101" si="287">H102</f>
        <v>0</v>
      </c>
      <c r="I101" s="57">
        <f t="shared" si="205"/>
        <v>0</v>
      </c>
      <c r="J101" s="57">
        <f t="shared" si="283"/>
        <v>0</v>
      </c>
      <c r="K101" s="57">
        <f t="shared" si="283"/>
        <v>0</v>
      </c>
      <c r="L101" s="57">
        <f t="shared" si="283"/>
        <v>0</v>
      </c>
      <c r="M101" s="57">
        <f t="shared" si="283"/>
        <v>0</v>
      </c>
      <c r="N101" s="57">
        <f t="shared" si="283"/>
        <v>0</v>
      </c>
      <c r="O101" s="65">
        <f>P101+Q101+R101+S101+T101</f>
        <v>0.83530000000000004</v>
      </c>
      <c r="P101" s="65">
        <f t="shared" ref="P101" si="288">P102</f>
        <v>0</v>
      </c>
      <c r="Q101" s="65">
        <f t="shared" ref="Q101" si="289">Q102</f>
        <v>0.83530000000000004</v>
      </c>
      <c r="R101" s="65">
        <f t="shared" ref="R101" si="290">R102</f>
        <v>0</v>
      </c>
      <c r="S101" s="65">
        <f t="shared" ref="S101" si="291">S102</f>
        <v>0</v>
      </c>
      <c r="T101" s="106">
        <f t="shared" ref="T101" si="292">T102</f>
        <v>0</v>
      </c>
      <c r="V101" s="154">
        <f>O101-'3 priedas_asignavimai'!AC271</f>
        <v>0.83530000000000004</v>
      </c>
    </row>
    <row r="102" spans="1:22" ht="15.75" customHeight="1" x14ac:dyDescent="0.25">
      <c r="A102" s="12"/>
      <c r="B102" s="8" t="s">
        <v>3</v>
      </c>
      <c r="C102" s="59">
        <f t="shared" si="206"/>
        <v>0.83530000000000004</v>
      </c>
      <c r="D102" s="80"/>
      <c r="E102" s="80">
        <v>0.83530000000000004</v>
      </c>
      <c r="F102" s="80"/>
      <c r="G102" s="80"/>
      <c r="H102" s="80"/>
      <c r="I102" s="63">
        <f t="shared" si="205"/>
        <v>0</v>
      </c>
      <c r="J102" s="83"/>
      <c r="K102" s="83"/>
      <c r="L102" s="83"/>
      <c r="M102" s="83"/>
      <c r="N102" s="83"/>
      <c r="O102" s="65">
        <f>P102+Q102+R102+S102+T102</f>
        <v>0.83530000000000004</v>
      </c>
      <c r="P102" s="64">
        <f>D102+J102</f>
        <v>0</v>
      </c>
      <c r="Q102" s="64">
        <f>E102+K102</f>
        <v>0.83530000000000004</v>
      </c>
      <c r="R102" s="64">
        <f>F102+L102</f>
        <v>0</v>
      </c>
      <c r="S102" s="64">
        <f>G102+M102</f>
        <v>0</v>
      </c>
      <c r="T102" s="107">
        <f>H102+N102</f>
        <v>0</v>
      </c>
      <c r="V102" s="154">
        <f>O102-'3 priedas_asignavimai'!AC272</f>
        <v>0.83530000000000004</v>
      </c>
    </row>
    <row r="103" spans="1:22" ht="15.75" customHeight="1" x14ac:dyDescent="0.25">
      <c r="A103" s="11" t="s">
        <v>38</v>
      </c>
      <c r="B103" s="26" t="s">
        <v>261</v>
      </c>
      <c r="C103" s="59">
        <f t="shared" si="206"/>
        <v>0.91835999999999995</v>
      </c>
      <c r="D103" s="59">
        <f t="shared" si="283"/>
        <v>0</v>
      </c>
      <c r="E103" s="59">
        <f t="shared" si="283"/>
        <v>0.91835999999999995</v>
      </c>
      <c r="F103" s="59">
        <f t="shared" si="283"/>
        <v>0</v>
      </c>
      <c r="G103" s="59">
        <f t="shared" si="283"/>
        <v>0</v>
      </c>
      <c r="H103" s="59">
        <f t="shared" si="283"/>
        <v>0</v>
      </c>
      <c r="I103" s="57">
        <f t="shared" si="205"/>
        <v>0</v>
      </c>
      <c r="J103" s="57">
        <f t="shared" si="283"/>
        <v>0</v>
      </c>
      <c r="K103" s="57">
        <f t="shared" si="283"/>
        <v>0</v>
      </c>
      <c r="L103" s="57">
        <f t="shared" si="283"/>
        <v>0</v>
      </c>
      <c r="M103" s="57">
        <f t="shared" si="283"/>
        <v>0</v>
      </c>
      <c r="N103" s="57">
        <f t="shared" si="283"/>
        <v>0</v>
      </c>
      <c r="O103" s="65">
        <f t="shared" ref="O103:T103" si="293">O104</f>
        <v>0.91835999999999995</v>
      </c>
      <c r="P103" s="65">
        <f t="shared" si="293"/>
        <v>0</v>
      </c>
      <c r="Q103" s="65">
        <f t="shared" si="293"/>
        <v>0.91835999999999995</v>
      </c>
      <c r="R103" s="65">
        <f t="shared" si="293"/>
        <v>0</v>
      </c>
      <c r="S103" s="65">
        <f t="shared" si="293"/>
        <v>0</v>
      </c>
      <c r="T103" s="106">
        <f t="shared" si="293"/>
        <v>0</v>
      </c>
      <c r="V103" s="154">
        <f>O103-'3 priedas_asignavimai'!AC275</f>
        <v>0.91835999999999995</v>
      </c>
    </row>
    <row r="104" spans="1:22" ht="15.75" customHeight="1" x14ac:dyDescent="0.25">
      <c r="A104" s="12"/>
      <c r="B104" s="8" t="s">
        <v>389</v>
      </c>
      <c r="C104" s="58">
        <f t="shared" si="206"/>
        <v>0.91835999999999995</v>
      </c>
      <c r="D104" s="80"/>
      <c r="E104" s="80">
        <v>0.91835999999999995</v>
      </c>
      <c r="F104" s="80"/>
      <c r="G104" s="80"/>
      <c r="H104" s="80"/>
      <c r="I104" s="63">
        <f t="shared" si="205"/>
        <v>0</v>
      </c>
      <c r="J104" s="83"/>
      <c r="K104" s="83"/>
      <c r="L104" s="83"/>
      <c r="M104" s="83"/>
      <c r="N104" s="83"/>
      <c r="O104" s="64">
        <f>P104+Q104+R104+S104+T104</f>
        <v>0.91835999999999995</v>
      </c>
      <c r="P104" s="64">
        <f t="shared" ref="P104" si="294">D104+J104</f>
        <v>0</v>
      </c>
      <c r="Q104" s="64">
        <f t="shared" ref="Q104" si="295">E104+K104</f>
        <v>0.91835999999999995</v>
      </c>
      <c r="R104" s="64">
        <f t="shared" ref="R104" si="296">F104+L104</f>
        <v>0</v>
      </c>
      <c r="S104" s="64">
        <f t="shared" ref="S104" si="297">G104+M104</f>
        <v>0</v>
      </c>
      <c r="T104" s="107">
        <f t="shared" ref="T104" si="298">H104+N104</f>
        <v>0</v>
      </c>
      <c r="V104" s="154">
        <f>O104-'3 priedas_asignavimai'!AC276</f>
        <v>0.91835999999999995</v>
      </c>
    </row>
    <row r="105" spans="1:22" ht="15.75" customHeight="1" x14ac:dyDescent="0.25">
      <c r="A105" s="11" t="s">
        <v>39</v>
      </c>
      <c r="B105" s="26" t="s">
        <v>262</v>
      </c>
      <c r="C105" s="59">
        <f t="shared" si="206"/>
        <v>0.2059</v>
      </c>
      <c r="D105" s="59">
        <f t="shared" ref="D105:T105" si="299">D106</f>
        <v>0</v>
      </c>
      <c r="E105" s="59">
        <f t="shared" si="299"/>
        <v>0.2059</v>
      </c>
      <c r="F105" s="59">
        <f t="shared" si="299"/>
        <v>0</v>
      </c>
      <c r="G105" s="59">
        <f t="shared" si="299"/>
        <v>0</v>
      </c>
      <c r="H105" s="59">
        <f t="shared" si="299"/>
        <v>0</v>
      </c>
      <c r="I105" s="57">
        <f t="shared" si="205"/>
        <v>0</v>
      </c>
      <c r="J105" s="57">
        <f t="shared" si="299"/>
        <v>0</v>
      </c>
      <c r="K105" s="57">
        <f t="shared" si="299"/>
        <v>0</v>
      </c>
      <c r="L105" s="57">
        <f t="shared" si="299"/>
        <v>0</v>
      </c>
      <c r="M105" s="57">
        <f t="shared" si="299"/>
        <v>0</v>
      </c>
      <c r="N105" s="57">
        <f t="shared" si="299"/>
        <v>0</v>
      </c>
      <c r="O105" s="65">
        <f t="shared" si="299"/>
        <v>0.2059</v>
      </c>
      <c r="P105" s="65">
        <f t="shared" si="299"/>
        <v>0</v>
      </c>
      <c r="Q105" s="65">
        <f t="shared" si="299"/>
        <v>0.2059</v>
      </c>
      <c r="R105" s="65">
        <f t="shared" si="299"/>
        <v>0</v>
      </c>
      <c r="S105" s="65">
        <f t="shared" si="299"/>
        <v>0</v>
      </c>
      <c r="T105" s="106">
        <f t="shared" si="299"/>
        <v>0</v>
      </c>
      <c r="V105" s="154">
        <f>O105-'3 priedas_asignavimai'!AC277</f>
        <v>-0.71245999999999998</v>
      </c>
    </row>
    <row r="106" spans="1:22" ht="15.75" customHeight="1" x14ac:dyDescent="0.25">
      <c r="A106" s="12"/>
      <c r="B106" s="8" t="s">
        <v>3</v>
      </c>
      <c r="C106" s="59">
        <f t="shared" si="206"/>
        <v>0.2059</v>
      </c>
      <c r="D106" s="80"/>
      <c r="E106" s="80">
        <v>0.2059</v>
      </c>
      <c r="F106" s="80"/>
      <c r="G106" s="80"/>
      <c r="H106" s="80"/>
      <c r="I106" s="63">
        <f t="shared" si="205"/>
        <v>0</v>
      </c>
      <c r="J106" s="83"/>
      <c r="K106" s="83"/>
      <c r="L106" s="83"/>
      <c r="M106" s="83"/>
      <c r="N106" s="83"/>
      <c r="O106" s="64">
        <f>P106+Q106+R106+S106+T106</f>
        <v>0.2059</v>
      </c>
      <c r="P106" s="64">
        <f t="shared" ref="P106" si="300">D106+J106</f>
        <v>0</v>
      </c>
      <c r="Q106" s="64">
        <f t="shared" ref="Q106" si="301">E106+K106</f>
        <v>0.2059</v>
      </c>
      <c r="R106" s="64">
        <f t="shared" ref="R106" si="302">F106+L106</f>
        <v>0</v>
      </c>
      <c r="S106" s="64">
        <f t="shared" ref="S106" si="303">G106+M106</f>
        <v>0</v>
      </c>
      <c r="T106" s="107">
        <f t="shared" ref="T106" si="304">H106+N106</f>
        <v>0</v>
      </c>
      <c r="V106" s="154">
        <f>O106-'3 priedas_asignavimai'!AC278</f>
        <v>-0.71245999999999998</v>
      </c>
    </row>
    <row r="107" spans="1:22" ht="15.75" customHeight="1" x14ac:dyDescent="0.25">
      <c r="A107" s="11" t="s">
        <v>40</v>
      </c>
      <c r="B107" s="26" t="s">
        <v>264</v>
      </c>
      <c r="C107" s="59">
        <f t="shared" si="206"/>
        <v>1.6642699999999999</v>
      </c>
      <c r="D107" s="59">
        <f t="shared" ref="D107" si="305">D108</f>
        <v>0</v>
      </c>
      <c r="E107" s="59">
        <f t="shared" ref="E107" si="306">E108</f>
        <v>1.6642699999999999</v>
      </c>
      <c r="F107" s="59">
        <f t="shared" ref="F107" si="307">F108</f>
        <v>0</v>
      </c>
      <c r="G107" s="59">
        <f t="shared" ref="G107" si="308">G108</f>
        <v>0</v>
      </c>
      <c r="H107" s="59">
        <f t="shared" ref="H107" si="309">H108</f>
        <v>0</v>
      </c>
      <c r="I107" s="57">
        <f t="shared" si="205"/>
        <v>0</v>
      </c>
      <c r="J107" s="57">
        <f t="shared" ref="J107:N107" si="310">J108</f>
        <v>0</v>
      </c>
      <c r="K107" s="57">
        <f t="shared" si="310"/>
        <v>0</v>
      </c>
      <c r="L107" s="57">
        <f t="shared" si="310"/>
        <v>0</v>
      </c>
      <c r="M107" s="57">
        <f t="shared" si="310"/>
        <v>0</v>
      </c>
      <c r="N107" s="57">
        <f t="shared" si="310"/>
        <v>0</v>
      </c>
      <c r="O107" s="65">
        <f t="shared" ref="O107:T107" si="311">O108</f>
        <v>1.6642699999999999</v>
      </c>
      <c r="P107" s="65">
        <f t="shared" si="311"/>
        <v>0</v>
      </c>
      <c r="Q107" s="65">
        <f t="shared" si="311"/>
        <v>1.6642699999999999</v>
      </c>
      <c r="R107" s="65">
        <f t="shared" si="311"/>
        <v>0</v>
      </c>
      <c r="S107" s="65">
        <f t="shared" si="311"/>
        <v>0</v>
      </c>
      <c r="T107" s="106">
        <f t="shared" si="311"/>
        <v>0</v>
      </c>
      <c r="V107" s="154">
        <f>O107-'3 priedas_asignavimai'!AC279</f>
        <v>1.4583699999999999</v>
      </c>
    </row>
    <row r="108" spans="1:22" ht="15.75" customHeight="1" x14ac:dyDescent="0.25">
      <c r="A108" s="12"/>
      <c r="B108" s="8" t="s">
        <v>389</v>
      </c>
      <c r="C108" s="58">
        <f t="shared" si="206"/>
        <v>1.6642699999999999</v>
      </c>
      <c r="D108" s="80"/>
      <c r="E108" s="80">
        <v>1.6642699999999999</v>
      </c>
      <c r="F108" s="80"/>
      <c r="G108" s="80"/>
      <c r="H108" s="80"/>
      <c r="I108" s="63">
        <f t="shared" si="205"/>
        <v>0</v>
      </c>
      <c r="J108" s="83"/>
      <c r="K108" s="83"/>
      <c r="L108" s="83"/>
      <c r="M108" s="83"/>
      <c r="N108" s="83"/>
      <c r="O108" s="64">
        <f>P108+Q108+R108+S108+T108</f>
        <v>1.6642699999999999</v>
      </c>
      <c r="P108" s="64">
        <f t="shared" ref="P108" si="312">D108+J108</f>
        <v>0</v>
      </c>
      <c r="Q108" s="64">
        <f t="shared" ref="Q108" si="313">E108+K108</f>
        <v>1.6642699999999999</v>
      </c>
      <c r="R108" s="64">
        <f t="shared" ref="R108" si="314">F108+L108</f>
        <v>0</v>
      </c>
      <c r="S108" s="64">
        <f t="shared" ref="S108" si="315">G108+M108</f>
        <v>0</v>
      </c>
      <c r="T108" s="107">
        <f t="shared" ref="T108" si="316">H108+N108</f>
        <v>0</v>
      </c>
      <c r="V108" s="154">
        <f>O108-'3 priedas_asignavimai'!AC280</f>
        <v>1.4583699999999999</v>
      </c>
    </row>
    <row r="109" spans="1:22" ht="15.75" customHeight="1" x14ac:dyDescent="0.25">
      <c r="A109" s="11" t="s">
        <v>41</v>
      </c>
      <c r="B109" s="26" t="s">
        <v>263</v>
      </c>
      <c r="C109" s="59">
        <f t="shared" si="206"/>
        <v>15.58501</v>
      </c>
      <c r="D109" s="59">
        <f t="shared" ref="D109:T109" si="317">D110</f>
        <v>0</v>
      </c>
      <c r="E109" s="59">
        <f t="shared" si="317"/>
        <v>15.58501</v>
      </c>
      <c r="F109" s="59">
        <f t="shared" si="317"/>
        <v>0</v>
      </c>
      <c r="G109" s="59">
        <f t="shared" si="317"/>
        <v>0</v>
      </c>
      <c r="H109" s="59">
        <f t="shared" si="317"/>
        <v>0</v>
      </c>
      <c r="I109" s="57">
        <f t="shared" si="205"/>
        <v>0</v>
      </c>
      <c r="J109" s="57">
        <f t="shared" si="317"/>
        <v>0</v>
      </c>
      <c r="K109" s="57">
        <f t="shared" si="317"/>
        <v>0</v>
      </c>
      <c r="L109" s="57">
        <f t="shared" si="317"/>
        <v>0</v>
      </c>
      <c r="M109" s="57">
        <f t="shared" si="317"/>
        <v>0</v>
      </c>
      <c r="N109" s="57">
        <f t="shared" si="317"/>
        <v>0</v>
      </c>
      <c r="O109" s="65">
        <f t="shared" si="317"/>
        <v>15.58501</v>
      </c>
      <c r="P109" s="65">
        <f t="shared" si="317"/>
        <v>0</v>
      </c>
      <c r="Q109" s="65">
        <f t="shared" si="317"/>
        <v>15.58501</v>
      </c>
      <c r="R109" s="65">
        <f t="shared" si="317"/>
        <v>0</v>
      </c>
      <c r="S109" s="65">
        <f t="shared" si="317"/>
        <v>0</v>
      </c>
      <c r="T109" s="106">
        <f t="shared" si="317"/>
        <v>0</v>
      </c>
      <c r="V109" s="154">
        <f>O109-'3 priedas_asignavimai'!AC282</f>
        <v>13.92074</v>
      </c>
    </row>
    <row r="110" spans="1:22" ht="15.75" customHeight="1" x14ac:dyDescent="0.25">
      <c r="A110" s="12"/>
      <c r="B110" s="8" t="s">
        <v>389</v>
      </c>
      <c r="C110" s="58">
        <f t="shared" ref="C110:C119" si="318">D110+E110+F110+G110+H110</f>
        <v>15.58501</v>
      </c>
      <c r="D110" s="80"/>
      <c r="E110" s="80">
        <v>15.58501</v>
      </c>
      <c r="F110" s="80"/>
      <c r="G110" s="80"/>
      <c r="H110" s="80"/>
      <c r="I110" s="63">
        <f t="shared" si="205"/>
        <v>0</v>
      </c>
      <c r="J110" s="83"/>
      <c r="K110" s="83"/>
      <c r="L110" s="83"/>
      <c r="M110" s="83"/>
      <c r="N110" s="83"/>
      <c r="O110" s="64">
        <f>P110+Q110+R110+S110+T110</f>
        <v>15.58501</v>
      </c>
      <c r="P110" s="64">
        <f t="shared" ref="P110" si="319">D110+J110</f>
        <v>0</v>
      </c>
      <c r="Q110" s="64">
        <f t="shared" ref="Q110" si="320">E110+K110</f>
        <v>15.58501</v>
      </c>
      <c r="R110" s="64">
        <f t="shared" ref="R110" si="321">F110+L110</f>
        <v>0</v>
      </c>
      <c r="S110" s="64">
        <f t="shared" ref="S110" si="322">G110+M110</f>
        <v>0</v>
      </c>
      <c r="T110" s="107">
        <f t="shared" ref="T110" si="323">H110+N110</f>
        <v>0</v>
      </c>
      <c r="V110" s="154">
        <f>O110-'3 priedas_asignavimai'!AC282</f>
        <v>13.92074</v>
      </c>
    </row>
    <row r="111" spans="1:22" s="140" customFormat="1" ht="15.75" hidden="1" customHeight="1" x14ac:dyDescent="0.25">
      <c r="A111" s="134"/>
      <c r="B111" s="135" t="s">
        <v>308</v>
      </c>
      <c r="C111" s="136">
        <f t="shared" si="318"/>
        <v>0</v>
      </c>
      <c r="D111" s="136">
        <f t="shared" ref="D111:T111" si="324">D112</f>
        <v>0</v>
      </c>
      <c r="E111" s="136">
        <f t="shared" si="324"/>
        <v>0</v>
      </c>
      <c r="F111" s="136">
        <f t="shared" si="324"/>
        <v>0</v>
      </c>
      <c r="G111" s="136">
        <f t="shared" si="324"/>
        <v>0</v>
      </c>
      <c r="H111" s="136">
        <f t="shared" si="324"/>
        <v>0</v>
      </c>
      <c r="I111" s="137">
        <f t="shared" si="205"/>
        <v>0</v>
      </c>
      <c r="J111" s="136">
        <f t="shared" si="324"/>
        <v>0</v>
      </c>
      <c r="K111" s="136">
        <f t="shared" si="324"/>
        <v>0</v>
      </c>
      <c r="L111" s="136">
        <f t="shared" si="324"/>
        <v>0</v>
      </c>
      <c r="M111" s="136">
        <f t="shared" si="324"/>
        <v>0</v>
      </c>
      <c r="N111" s="136">
        <f t="shared" si="324"/>
        <v>0</v>
      </c>
      <c r="O111" s="138">
        <f t="shared" si="324"/>
        <v>0</v>
      </c>
      <c r="P111" s="138">
        <f t="shared" si="324"/>
        <v>0</v>
      </c>
      <c r="Q111" s="138">
        <f t="shared" si="324"/>
        <v>0</v>
      </c>
      <c r="R111" s="138">
        <f t="shared" si="324"/>
        <v>0</v>
      </c>
      <c r="S111" s="138">
        <f t="shared" si="324"/>
        <v>0</v>
      </c>
      <c r="T111" s="139">
        <f t="shared" si="324"/>
        <v>0</v>
      </c>
      <c r="V111" s="154">
        <f>O111-'3 priedas_asignavimai'!AC283</f>
        <v>0</v>
      </c>
    </row>
    <row r="112" spans="1:22" s="140" customFormat="1" ht="15.75" hidden="1" customHeight="1" x14ac:dyDescent="0.25">
      <c r="A112" s="141"/>
      <c r="B112" s="142" t="s">
        <v>4</v>
      </c>
      <c r="C112" s="136">
        <f t="shared" si="318"/>
        <v>0</v>
      </c>
      <c r="D112" s="144"/>
      <c r="E112" s="144"/>
      <c r="F112" s="144"/>
      <c r="G112" s="144"/>
      <c r="H112" s="144"/>
      <c r="I112" s="137">
        <f t="shared" si="205"/>
        <v>0</v>
      </c>
      <c r="J112" s="144"/>
      <c r="K112" s="144"/>
      <c r="L112" s="144"/>
      <c r="M112" s="144"/>
      <c r="N112" s="144"/>
      <c r="O112" s="146">
        <f>P112+Q112+R112+S112+T112</f>
        <v>0</v>
      </c>
      <c r="P112" s="146">
        <f t="shared" ref="P112" si="325">D112+J112</f>
        <v>0</v>
      </c>
      <c r="Q112" s="146">
        <f t="shared" ref="Q112" si="326">E112+K112</f>
        <v>0</v>
      </c>
      <c r="R112" s="146">
        <f t="shared" ref="R112" si="327">F112+L112</f>
        <v>0</v>
      </c>
      <c r="S112" s="146">
        <f t="shared" ref="S112" si="328">G112+M112</f>
        <v>0</v>
      </c>
      <c r="T112" s="147">
        <f t="shared" ref="T112" si="329">H112+N112</f>
        <v>0</v>
      </c>
      <c r="V112" s="154">
        <f>O112-'3 priedas_asignavimai'!AC285</f>
        <v>-15.58501</v>
      </c>
    </row>
    <row r="113" spans="1:22" ht="15.75" customHeight="1" x14ac:dyDescent="0.25">
      <c r="A113" s="11" t="s">
        <v>42</v>
      </c>
      <c r="B113" s="26" t="s">
        <v>427</v>
      </c>
      <c r="C113" s="59">
        <f t="shared" si="318"/>
        <v>11.43352</v>
      </c>
      <c r="D113" s="59">
        <f t="shared" ref="D113:T113" si="330">D114</f>
        <v>0</v>
      </c>
      <c r="E113" s="59">
        <f t="shared" si="330"/>
        <v>11.43352</v>
      </c>
      <c r="F113" s="59">
        <f t="shared" si="330"/>
        <v>0</v>
      </c>
      <c r="G113" s="59">
        <f t="shared" si="330"/>
        <v>0</v>
      </c>
      <c r="H113" s="59">
        <f t="shared" si="330"/>
        <v>0</v>
      </c>
      <c r="I113" s="57">
        <f t="shared" si="205"/>
        <v>0</v>
      </c>
      <c r="J113" s="57">
        <f t="shared" si="330"/>
        <v>0</v>
      </c>
      <c r="K113" s="57">
        <f t="shared" si="330"/>
        <v>0</v>
      </c>
      <c r="L113" s="57">
        <f t="shared" si="330"/>
        <v>0</v>
      </c>
      <c r="M113" s="57">
        <f t="shared" si="330"/>
        <v>0</v>
      </c>
      <c r="N113" s="57">
        <f t="shared" si="330"/>
        <v>0</v>
      </c>
      <c r="O113" s="65">
        <f t="shared" si="330"/>
        <v>11.43352</v>
      </c>
      <c r="P113" s="65">
        <f t="shared" si="330"/>
        <v>0</v>
      </c>
      <c r="Q113" s="65">
        <f t="shared" si="330"/>
        <v>11.43352</v>
      </c>
      <c r="R113" s="65">
        <f t="shared" si="330"/>
        <v>0</v>
      </c>
      <c r="S113" s="65">
        <f t="shared" si="330"/>
        <v>0</v>
      </c>
      <c r="T113" s="106">
        <f t="shared" si="330"/>
        <v>0</v>
      </c>
      <c r="V113" s="154">
        <f>O113-'3 priedas_asignavimai'!AC290</f>
        <v>11.43352</v>
      </c>
    </row>
    <row r="114" spans="1:22" ht="15.75" customHeight="1" x14ac:dyDescent="0.25">
      <c r="A114" s="12"/>
      <c r="B114" s="8" t="s">
        <v>388</v>
      </c>
      <c r="C114" s="58">
        <f t="shared" si="318"/>
        <v>11.43352</v>
      </c>
      <c r="D114" s="80"/>
      <c r="E114" s="80">
        <v>11.43352</v>
      </c>
      <c r="F114" s="80"/>
      <c r="G114" s="80"/>
      <c r="H114" s="80"/>
      <c r="I114" s="63">
        <f t="shared" si="205"/>
        <v>0</v>
      </c>
      <c r="J114" s="83"/>
      <c r="K114" s="83"/>
      <c r="L114" s="83"/>
      <c r="M114" s="83"/>
      <c r="N114" s="83"/>
      <c r="O114" s="64">
        <f>P114+Q114+R114+S114+T114</f>
        <v>11.43352</v>
      </c>
      <c r="P114" s="64">
        <f t="shared" ref="P114" si="331">D114+J114</f>
        <v>0</v>
      </c>
      <c r="Q114" s="64">
        <f t="shared" ref="Q114" si="332">E114+K114</f>
        <v>11.43352</v>
      </c>
      <c r="R114" s="64">
        <f t="shared" ref="R114" si="333">F114+L114</f>
        <v>0</v>
      </c>
      <c r="S114" s="64">
        <f t="shared" ref="S114" si="334">G114+M114</f>
        <v>0</v>
      </c>
      <c r="T114" s="107">
        <f t="shared" ref="T114" si="335">H114+N114</f>
        <v>0</v>
      </c>
      <c r="V114" s="154">
        <f>O114-'3 priedas_asignavimai'!AC291</f>
        <v>11.43352</v>
      </c>
    </row>
    <row r="115" spans="1:22" ht="15.75" customHeight="1" x14ac:dyDescent="0.25">
      <c r="A115" s="11" t="s">
        <v>49</v>
      </c>
      <c r="B115" s="26" t="s">
        <v>267</v>
      </c>
      <c r="C115" s="59">
        <f t="shared" si="318"/>
        <v>5.6341200000000002</v>
      </c>
      <c r="D115" s="59">
        <f t="shared" ref="D115:T115" si="336">D116</f>
        <v>0</v>
      </c>
      <c r="E115" s="59">
        <f t="shared" si="336"/>
        <v>5.6341200000000002</v>
      </c>
      <c r="F115" s="59">
        <f t="shared" si="336"/>
        <v>0</v>
      </c>
      <c r="G115" s="59">
        <f t="shared" si="336"/>
        <v>0</v>
      </c>
      <c r="H115" s="59">
        <f t="shared" si="336"/>
        <v>0</v>
      </c>
      <c r="I115" s="57">
        <f t="shared" si="205"/>
        <v>0</v>
      </c>
      <c r="J115" s="57">
        <f t="shared" si="336"/>
        <v>0</v>
      </c>
      <c r="K115" s="57">
        <f t="shared" si="336"/>
        <v>0</v>
      </c>
      <c r="L115" s="57">
        <f t="shared" si="336"/>
        <v>0</v>
      </c>
      <c r="M115" s="57">
        <f t="shared" si="336"/>
        <v>0</v>
      </c>
      <c r="N115" s="57">
        <f t="shared" si="336"/>
        <v>0</v>
      </c>
      <c r="O115" s="65">
        <f t="shared" si="336"/>
        <v>5.6341200000000002</v>
      </c>
      <c r="P115" s="65">
        <f t="shared" si="336"/>
        <v>0</v>
      </c>
      <c r="Q115" s="65">
        <f t="shared" si="336"/>
        <v>5.6341200000000002</v>
      </c>
      <c r="R115" s="65">
        <f t="shared" si="336"/>
        <v>0</v>
      </c>
      <c r="S115" s="65">
        <f t="shared" si="336"/>
        <v>0</v>
      </c>
      <c r="T115" s="106">
        <f t="shared" si="336"/>
        <v>0</v>
      </c>
      <c r="V115" s="154">
        <f>O115-'3 priedas_asignavimai'!AC293</f>
        <v>-5.7993999999999994</v>
      </c>
    </row>
    <row r="116" spans="1:22" ht="15.75" customHeight="1" x14ac:dyDescent="0.25">
      <c r="A116" s="12"/>
      <c r="B116" s="8" t="s">
        <v>388</v>
      </c>
      <c r="C116" s="58">
        <f t="shared" si="318"/>
        <v>5.6341200000000002</v>
      </c>
      <c r="D116" s="80"/>
      <c r="E116" s="80">
        <v>5.6341200000000002</v>
      </c>
      <c r="F116" s="80"/>
      <c r="G116" s="80"/>
      <c r="H116" s="80"/>
      <c r="I116" s="63">
        <f t="shared" si="205"/>
        <v>0</v>
      </c>
      <c r="J116" s="83"/>
      <c r="K116" s="83"/>
      <c r="L116" s="83"/>
      <c r="M116" s="83"/>
      <c r="N116" s="83"/>
      <c r="O116" s="64">
        <f>P116+Q116+R116+S116+T116</f>
        <v>5.6341200000000002</v>
      </c>
      <c r="P116" s="64">
        <f t="shared" ref="P116" si="337">D116+J116</f>
        <v>0</v>
      </c>
      <c r="Q116" s="64">
        <f t="shared" ref="Q116" si="338">E116+K116</f>
        <v>5.6341200000000002</v>
      </c>
      <c r="R116" s="64">
        <f t="shared" ref="R116" si="339">F116+L116</f>
        <v>0</v>
      </c>
      <c r="S116" s="64">
        <f t="shared" ref="S116" si="340">G116+M116</f>
        <v>0</v>
      </c>
      <c r="T116" s="107">
        <f t="shared" ref="T116" si="341">H116+N116</f>
        <v>0</v>
      </c>
      <c r="V116" s="154">
        <f>O116-'3 priedas_asignavimai'!AC294</f>
        <v>5.6341200000000002</v>
      </c>
    </row>
    <row r="117" spans="1:22" ht="15.75" customHeight="1" x14ac:dyDescent="0.25">
      <c r="A117" s="11" t="s">
        <v>50</v>
      </c>
      <c r="B117" s="26" t="s">
        <v>266</v>
      </c>
      <c r="C117" s="59">
        <f t="shared" si="318"/>
        <v>10.097099999999999</v>
      </c>
      <c r="D117" s="59">
        <f t="shared" ref="D117:T117" si="342">D118</f>
        <v>0</v>
      </c>
      <c r="E117" s="59">
        <f t="shared" si="342"/>
        <v>10.097099999999999</v>
      </c>
      <c r="F117" s="59">
        <f t="shared" si="342"/>
        <v>0</v>
      </c>
      <c r="G117" s="59">
        <f t="shared" si="342"/>
        <v>0</v>
      </c>
      <c r="H117" s="59">
        <f t="shared" si="342"/>
        <v>0</v>
      </c>
      <c r="I117" s="57">
        <f t="shared" si="205"/>
        <v>0</v>
      </c>
      <c r="J117" s="57">
        <f t="shared" si="342"/>
        <v>0</v>
      </c>
      <c r="K117" s="57">
        <f t="shared" si="342"/>
        <v>0</v>
      </c>
      <c r="L117" s="57">
        <f t="shared" si="342"/>
        <v>0</v>
      </c>
      <c r="M117" s="57">
        <f t="shared" si="342"/>
        <v>0</v>
      </c>
      <c r="N117" s="57">
        <f t="shared" si="342"/>
        <v>0</v>
      </c>
      <c r="O117" s="65">
        <f t="shared" si="342"/>
        <v>10.097099999999999</v>
      </c>
      <c r="P117" s="65">
        <f t="shared" si="342"/>
        <v>0</v>
      </c>
      <c r="Q117" s="65">
        <f t="shared" si="342"/>
        <v>10.097099999999999</v>
      </c>
      <c r="R117" s="65">
        <f t="shared" si="342"/>
        <v>0</v>
      </c>
      <c r="S117" s="65">
        <f t="shared" si="342"/>
        <v>0</v>
      </c>
      <c r="T117" s="106">
        <f t="shared" si="342"/>
        <v>0</v>
      </c>
      <c r="V117" s="154">
        <f>O117-'3 priedas_asignavimai'!AC301</f>
        <v>10.097099999999999</v>
      </c>
    </row>
    <row r="118" spans="1:22" ht="15.75" customHeight="1" x14ac:dyDescent="0.25">
      <c r="A118" s="12"/>
      <c r="B118" s="4" t="s">
        <v>388</v>
      </c>
      <c r="C118" s="58">
        <f t="shared" si="318"/>
        <v>10.097099999999999</v>
      </c>
      <c r="D118" s="80"/>
      <c r="E118" s="80">
        <v>10.097099999999999</v>
      </c>
      <c r="F118" s="80"/>
      <c r="G118" s="80"/>
      <c r="H118" s="80"/>
      <c r="I118" s="63">
        <f t="shared" si="205"/>
        <v>0</v>
      </c>
      <c r="J118" s="83"/>
      <c r="K118" s="83"/>
      <c r="L118" s="83"/>
      <c r="M118" s="83"/>
      <c r="N118" s="83"/>
      <c r="O118" s="64">
        <f>P118+Q118+R118+S118+T118</f>
        <v>10.097099999999999</v>
      </c>
      <c r="P118" s="64">
        <f t="shared" ref="P118" si="343">D118+J118</f>
        <v>0</v>
      </c>
      <c r="Q118" s="64">
        <f t="shared" ref="Q118" si="344">E118+K118</f>
        <v>10.097099999999999</v>
      </c>
      <c r="R118" s="64">
        <f t="shared" ref="R118" si="345">F118+L118</f>
        <v>0</v>
      </c>
      <c r="S118" s="64">
        <f t="shared" ref="S118" si="346">G118+M118</f>
        <v>0</v>
      </c>
      <c r="T118" s="107">
        <f t="shared" ref="T118" si="347">H118+N118</f>
        <v>0</v>
      </c>
      <c r="V118" s="154">
        <f>O118-'3 priedas_asignavimai'!AC302</f>
        <v>10.097099999999999</v>
      </c>
    </row>
    <row r="119" spans="1:22" s="9" customFormat="1" ht="15.9" customHeight="1" x14ac:dyDescent="0.25">
      <c r="A119" s="88" t="s">
        <v>43</v>
      </c>
      <c r="B119" s="91" t="s">
        <v>55</v>
      </c>
      <c r="C119" s="71">
        <f t="shared" si="318"/>
        <v>4011.7223100000001</v>
      </c>
      <c r="D119" s="123">
        <f>D12+D20+D23+D26+D29+D32+D35+D38+D41+D43+D45+D47+D49+D51+D53+D55+D57+D59+D61+D63+D65+D67+D69+D71+D73+D75+D77+D79+D81+D83+D85+D87+D89+D91+D93+D95+D97+D103+D99+D101+D105+D107+D109+D111+D113+D115+D117</f>
        <v>3529.1020000000003</v>
      </c>
      <c r="E119" s="123">
        <f>E12+E20+E23+E26+E29+E32+E35+E38+E41+E43+E45+E47+E49+E51+E53+E55+E57+E59+E61+E63+E65+E67+E69+E71+E73+E75+E77+E79+E81+E83+E85+E87+E89+E91+E93+E95+E97+E103+E99+E101+E105+E107+E109+E111+E113+E115+E117</f>
        <v>224.97197999999997</v>
      </c>
      <c r="F119" s="123">
        <f t="shared" ref="F119:H119" si="348">F12+F20+F23+F26+F29+F32+F35+F38+F41+F43+F45+F47+F49+F51+F53+F55+F57+F59+F61+F63+F65+F67+F69+F71+F73+F75+F77+F79+F81+F83+F85+F87+F89+F91+F93+F95+F97+F103+F99+F101+F105+F107+F109+F111+F113+F115+F117</f>
        <v>121.25966</v>
      </c>
      <c r="G119" s="123">
        <f t="shared" si="348"/>
        <v>136.38866999999999</v>
      </c>
      <c r="H119" s="123">
        <f t="shared" si="348"/>
        <v>0</v>
      </c>
      <c r="I119" s="71">
        <f t="shared" si="205"/>
        <v>0</v>
      </c>
      <c r="J119" s="123">
        <f>J12+J20+J23+J26+J29+J32+J35+J38+J41+J43+J45+J47+J49+J51+J53+J55+J57+J59+J61+J63+J65+J67+J69+J71+J73+J75+J77+J79+J81+J83+J85+J87+J89+J91+J93+J95+J97+J103+J99+J101+J105+J107+J109+J111+J113+J115+J117</f>
        <v>0</v>
      </c>
      <c r="K119" s="123">
        <f t="shared" ref="K119:N119" si="349">K12+K20+K23+K26+K29+K32+K35+K38+K41+K43+K45+K47+K49+K51+K53+K55+K57+K59+K61+K63+K65+K67+K69+K71+K73+K75+K77+K79+K81+K83+K85+K87+K89+K91+K93+K95+K97+K103+K99+K101+K105+K107+K109+K111+K113+K115+K117</f>
        <v>0</v>
      </c>
      <c r="L119" s="123">
        <f t="shared" si="349"/>
        <v>0</v>
      </c>
      <c r="M119" s="123">
        <f t="shared" si="349"/>
        <v>0</v>
      </c>
      <c r="N119" s="123">
        <f t="shared" si="349"/>
        <v>0</v>
      </c>
      <c r="O119" s="65">
        <f>P119+Q119+R119+S119+T119</f>
        <v>4011.7223100000001</v>
      </c>
      <c r="P119" s="185">
        <f>P12+P20+P23+P26+P29+P32+P35+P38+P41+P43+P45+P47+P49+P51+P53+P55+P57+P59+P61+P63+P65+P67+P69+P71+P73+P75+P77+P79+P81+P83+P85+P87+P89+P91+P93+P95+P97+P103+P99+P101+P105+P107+P109+P111+P113+P115+P117</f>
        <v>3529.1020000000003</v>
      </c>
      <c r="Q119" s="185">
        <f t="shared" ref="Q119:T119" si="350">Q12+Q20+Q23+Q26+Q29+Q32+Q35+Q38+Q41+Q43+Q45+Q47+Q49+Q51+Q53+Q55+Q57+Q59+Q61+Q63+Q65+Q67+Q69+Q71+Q73+Q75+Q77+Q79+Q81+Q83+Q85+Q87+Q89+Q91+Q93+Q95+Q97+Q103+Q99+Q101+Q105+Q107+Q109+Q111+Q113+Q115+Q117</f>
        <v>224.97197999999997</v>
      </c>
      <c r="R119" s="185">
        <f t="shared" si="350"/>
        <v>121.25966</v>
      </c>
      <c r="S119" s="185">
        <f t="shared" si="350"/>
        <v>136.38866999999999</v>
      </c>
      <c r="T119" s="123">
        <f t="shared" si="350"/>
        <v>0</v>
      </c>
      <c r="V119" s="154">
        <f>O119-'3 priedas_asignavimai'!AC304</f>
        <v>4001.6252100000002</v>
      </c>
    </row>
    <row r="120" spans="1:22" hidden="1" x14ac:dyDescent="0.25"/>
    <row r="121" spans="1:22" hidden="1" x14ac:dyDescent="0.25">
      <c r="B121" s="338" t="s">
        <v>373</v>
      </c>
      <c r="C121" s="82">
        <f>C12+C20+C23+C26+C29+C32+C35+C38+C41+C43+C45+C47+C49+C51+C55+C59+C65+C67+C69+C71+C73+C75+C77+C79+C81+C83+C85+C87+C89+C91+C93+C95+C97+C103+C105+C107+C109+C111+C113+C115+C117</f>
        <v>4010.3814500000003</v>
      </c>
      <c r="D121" s="82">
        <f>D12+D20+D23+D26+D29+D32+D35+D38+D41+D43+D45+D47+D49+D51+D55+D59+D65+D67+D69+D71+D73+D75+D77+D79+D81+D83+D85+D87+D89+D91+D93+D95+D97+D103+D105+D107+D109+D111+D113+D115+D117</f>
        <v>3529.1020000000003</v>
      </c>
      <c r="E121" s="82">
        <f t="shared" ref="E121:S121" si="351">E12+E20+E23+E26+E29+E32+E35+E38+E41+E43+E45+E47+E49+E51+E55+E59+E65+E67+E69+E71+E73+E75+E77+E79+E81+E83+E85+E87+E89+E91+E93+E95+E97+E103+E105+E107+E109+E111+E113+E115+E117</f>
        <v>223.63111999999998</v>
      </c>
      <c r="F121" s="82">
        <f t="shared" si="351"/>
        <v>121.25966</v>
      </c>
      <c r="G121" s="82">
        <f t="shared" si="351"/>
        <v>136.38866999999999</v>
      </c>
      <c r="H121" s="82">
        <f t="shared" si="351"/>
        <v>0</v>
      </c>
      <c r="I121" s="82">
        <f t="shared" si="351"/>
        <v>0</v>
      </c>
      <c r="J121" s="82">
        <f t="shared" si="351"/>
        <v>0</v>
      </c>
      <c r="K121" s="82">
        <f t="shared" si="351"/>
        <v>0</v>
      </c>
      <c r="L121" s="82">
        <f t="shared" si="351"/>
        <v>0</v>
      </c>
      <c r="M121" s="82">
        <f t="shared" si="351"/>
        <v>0</v>
      </c>
      <c r="N121" s="82">
        <f t="shared" si="351"/>
        <v>0</v>
      </c>
      <c r="O121" s="82">
        <f t="shared" si="351"/>
        <v>4010.3814500000003</v>
      </c>
      <c r="P121" s="82">
        <f t="shared" si="351"/>
        <v>3529.1020000000003</v>
      </c>
      <c r="Q121" s="82">
        <f t="shared" si="351"/>
        <v>223.63111999999998</v>
      </c>
      <c r="R121" s="82">
        <f t="shared" si="351"/>
        <v>121.25966</v>
      </c>
      <c r="S121" s="82">
        <f t="shared" si="351"/>
        <v>136.38866999999999</v>
      </c>
    </row>
    <row r="122" spans="1:22" hidden="1" x14ac:dyDescent="0.25">
      <c r="B122" s="338"/>
      <c r="C122" s="82">
        <f>C121-C119</f>
        <v>-1.3408599999997932</v>
      </c>
      <c r="D122" s="82">
        <f t="shared" ref="D122:S122" si="352">D121-D119</f>
        <v>0</v>
      </c>
      <c r="E122" s="92">
        <f t="shared" si="352"/>
        <v>-1.3408599999999922</v>
      </c>
      <c r="F122" s="92">
        <f t="shared" si="352"/>
        <v>0</v>
      </c>
      <c r="G122" s="92">
        <f t="shared" si="352"/>
        <v>0</v>
      </c>
      <c r="H122" s="92">
        <f t="shared" si="352"/>
        <v>0</v>
      </c>
      <c r="I122" s="92">
        <f t="shared" si="352"/>
        <v>0</v>
      </c>
      <c r="J122" s="92">
        <f t="shared" si="352"/>
        <v>0</v>
      </c>
      <c r="K122" s="92">
        <f t="shared" si="352"/>
        <v>0</v>
      </c>
      <c r="L122" s="92">
        <f t="shared" si="352"/>
        <v>0</v>
      </c>
      <c r="M122" s="92">
        <f t="shared" si="352"/>
        <v>0</v>
      </c>
      <c r="N122" s="92">
        <f t="shared" si="352"/>
        <v>0</v>
      </c>
      <c r="O122" s="92">
        <f t="shared" si="352"/>
        <v>-1.3408599999997932</v>
      </c>
      <c r="P122" s="82">
        <f t="shared" si="352"/>
        <v>0</v>
      </c>
      <c r="Q122" s="82">
        <f t="shared" si="352"/>
        <v>-1.3408599999999922</v>
      </c>
      <c r="R122" s="82">
        <f t="shared" si="352"/>
        <v>0</v>
      </c>
      <c r="S122" s="82">
        <f t="shared" si="352"/>
        <v>0</v>
      </c>
    </row>
    <row r="123" spans="1:22" hidden="1" x14ac:dyDescent="0.25">
      <c r="B123" s="85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</row>
    <row r="124" spans="1:22" hidden="1" x14ac:dyDescent="0.25">
      <c r="B124" s="337" t="s">
        <v>365</v>
      </c>
      <c r="C124" s="53">
        <v>4700.3236300000008</v>
      </c>
      <c r="D124" s="47">
        <v>4358.7368200000001</v>
      </c>
      <c r="E124" s="47">
        <v>227.65321999999998</v>
      </c>
      <c r="F124" s="47">
        <v>24.438960000000002</v>
      </c>
      <c r="G124" s="47">
        <v>89.494630000000001</v>
      </c>
      <c r="H124" s="47">
        <v>0</v>
      </c>
    </row>
    <row r="125" spans="1:22" hidden="1" x14ac:dyDescent="0.25">
      <c r="B125" s="337"/>
      <c r="C125" s="53">
        <f>C119-C124</f>
        <v>-688.60132000000067</v>
      </c>
      <c r="D125" s="53">
        <f t="shared" ref="D125:H125" si="353">D119-D124</f>
        <v>-829.63481999999976</v>
      </c>
      <c r="E125" s="93">
        <f t="shared" si="353"/>
        <v>-2.6812400000000025</v>
      </c>
      <c r="F125" s="93">
        <f t="shared" si="353"/>
        <v>96.820699999999988</v>
      </c>
      <c r="G125" s="93">
        <f t="shared" si="353"/>
        <v>46.89403999999999</v>
      </c>
      <c r="H125" s="93">
        <f t="shared" si="353"/>
        <v>0</v>
      </c>
      <c r="J125" s="9"/>
    </row>
    <row r="126" spans="1:22" s="9" customFormat="1" hidden="1" x14ac:dyDescent="0.25">
      <c r="A126" s="1"/>
      <c r="B126" s="1"/>
      <c r="C126" s="53">
        <f t="shared" ref="C126:H126" si="354">I119</f>
        <v>0</v>
      </c>
      <c r="D126" s="53">
        <f t="shared" si="354"/>
        <v>0</v>
      </c>
      <c r="E126" s="53">
        <f t="shared" si="354"/>
        <v>0</v>
      </c>
      <c r="F126" s="53">
        <f t="shared" si="354"/>
        <v>0</v>
      </c>
      <c r="G126" s="53">
        <f t="shared" si="354"/>
        <v>0</v>
      </c>
      <c r="H126" s="53">
        <f t="shared" si="354"/>
        <v>0</v>
      </c>
      <c r="I126" s="9">
        <f t="shared" ref="I126" si="355">Q120</f>
        <v>0</v>
      </c>
      <c r="J126" s="9">
        <f>R120</f>
        <v>0</v>
      </c>
      <c r="K126" s="1"/>
      <c r="L126" s="1"/>
      <c r="M126" s="1"/>
      <c r="N126" s="1"/>
      <c r="O126" s="53"/>
      <c r="P126" s="47"/>
      <c r="Q126" s="47"/>
      <c r="R126" s="47"/>
      <c r="S126" s="47"/>
      <c r="T126" s="47"/>
      <c r="U126" s="1"/>
      <c r="V126" s="153"/>
    </row>
    <row r="127" spans="1:22" s="9" customFormat="1" hidden="1" x14ac:dyDescent="0.25">
      <c r="A127" s="1"/>
      <c r="B127" s="1"/>
      <c r="C127" s="53"/>
      <c r="D127" s="47"/>
      <c r="E127" s="47"/>
      <c r="F127" s="47"/>
      <c r="G127" s="47"/>
      <c r="H127" s="47"/>
      <c r="I127" s="1"/>
      <c r="J127" s="1"/>
      <c r="K127" s="1"/>
      <c r="L127" s="1"/>
      <c r="M127" s="1"/>
      <c r="N127" s="1"/>
      <c r="O127" s="53"/>
      <c r="P127" s="47"/>
      <c r="Q127" s="47"/>
      <c r="R127" s="47"/>
      <c r="S127" s="47"/>
      <c r="T127" s="47"/>
      <c r="U127" s="1"/>
      <c r="V127" s="153"/>
    </row>
    <row r="128" spans="1:22" s="9" customFormat="1" hidden="1" x14ac:dyDescent="0.25">
      <c r="A128" s="1"/>
      <c r="B128" s="1"/>
      <c r="C128" s="53"/>
      <c r="D128" s="47"/>
      <c r="E128" s="47"/>
      <c r="F128" s="47"/>
      <c r="G128" s="47"/>
      <c r="H128" s="47"/>
      <c r="J128" s="1"/>
      <c r="K128" s="1"/>
      <c r="L128" s="1"/>
      <c r="M128" s="1"/>
      <c r="N128" s="1"/>
      <c r="O128" s="53"/>
      <c r="P128" s="47"/>
      <c r="Q128" s="47"/>
      <c r="R128" s="47"/>
      <c r="S128" s="47"/>
      <c r="T128" s="47"/>
      <c r="U128" s="1"/>
      <c r="V128" s="153"/>
    </row>
    <row r="129" spans="1:22" s="9" customFormat="1" hidden="1" x14ac:dyDescent="0.25">
      <c r="A129" s="1"/>
      <c r="B129" s="1"/>
      <c r="C129" s="53"/>
      <c r="D129" s="47"/>
      <c r="E129" s="47"/>
      <c r="F129" s="47"/>
      <c r="G129" s="47"/>
      <c r="H129" s="47"/>
      <c r="J129" s="1"/>
      <c r="K129" s="1"/>
      <c r="L129" s="1"/>
      <c r="M129" s="1"/>
      <c r="N129" s="1"/>
      <c r="O129" s="53"/>
      <c r="P129" s="47"/>
      <c r="Q129" s="47"/>
      <c r="R129" s="47"/>
      <c r="S129" s="47"/>
      <c r="T129" s="47"/>
      <c r="U129" s="1"/>
      <c r="V129" s="153"/>
    </row>
    <row r="130" spans="1:22" s="9" customFormat="1" hidden="1" x14ac:dyDescent="0.25">
      <c r="A130" s="1"/>
      <c r="B130" s="1"/>
      <c r="C130" s="53"/>
      <c r="D130" s="47"/>
      <c r="E130" s="47"/>
      <c r="F130" s="47"/>
      <c r="G130" s="47"/>
      <c r="H130" s="47"/>
      <c r="J130" s="1"/>
      <c r="K130" s="1"/>
      <c r="L130" s="1"/>
      <c r="M130" s="1"/>
      <c r="N130" s="1"/>
      <c r="O130" s="53"/>
      <c r="P130" s="47"/>
      <c r="Q130" s="47"/>
      <c r="R130" s="47"/>
      <c r="S130" s="47"/>
      <c r="T130" s="47"/>
      <c r="U130" s="1"/>
      <c r="V130" s="153"/>
    </row>
    <row r="131" spans="1:22" s="9" customFormat="1" x14ac:dyDescent="0.25">
      <c r="A131" s="1"/>
      <c r="B131" s="1"/>
      <c r="C131" s="53"/>
      <c r="D131" s="47"/>
      <c r="E131" s="47"/>
      <c r="F131" s="47"/>
      <c r="G131" s="47"/>
      <c r="H131" s="47"/>
      <c r="J131" s="1"/>
      <c r="K131" s="1"/>
      <c r="L131" s="1"/>
      <c r="M131" s="1"/>
      <c r="N131" s="1"/>
      <c r="O131" s="53"/>
      <c r="P131" s="47"/>
      <c r="Q131" s="47"/>
      <c r="R131" s="47"/>
      <c r="S131" s="47"/>
      <c r="T131" s="47"/>
      <c r="U131" s="1"/>
      <c r="V131" s="153"/>
    </row>
    <row r="132" spans="1:22" s="9" customFormat="1" x14ac:dyDescent="0.25">
      <c r="A132" s="1"/>
      <c r="B132" s="1"/>
      <c r="C132" s="53"/>
      <c r="D132" s="47"/>
      <c r="E132" s="47"/>
      <c r="F132" s="47"/>
      <c r="G132" s="47"/>
      <c r="H132" s="47"/>
      <c r="J132" s="1"/>
      <c r="K132" s="1"/>
      <c r="L132" s="1"/>
      <c r="M132" s="1"/>
      <c r="N132" s="1"/>
      <c r="O132" s="53"/>
      <c r="P132" s="47"/>
      <c r="Q132" s="47"/>
      <c r="R132" s="47"/>
      <c r="S132" s="47"/>
      <c r="T132" s="47"/>
      <c r="U132" s="1"/>
      <c r="V132" s="153"/>
    </row>
    <row r="133" spans="1:22" s="9" customFormat="1" x14ac:dyDescent="0.25">
      <c r="A133" s="1"/>
      <c r="B133" s="1"/>
      <c r="C133" s="53"/>
      <c r="D133" s="47"/>
      <c r="E133" s="47"/>
      <c r="F133" s="47"/>
      <c r="G133" s="47"/>
      <c r="H133" s="47"/>
      <c r="J133" s="1"/>
      <c r="K133" s="1"/>
      <c r="L133" s="1"/>
      <c r="M133" s="1"/>
      <c r="N133" s="1"/>
      <c r="O133" s="53"/>
      <c r="P133" s="47"/>
      <c r="Q133" s="47"/>
      <c r="R133" s="47"/>
      <c r="S133" s="47"/>
      <c r="T133" s="47"/>
      <c r="U133" s="1"/>
      <c r="V133" s="153"/>
    </row>
    <row r="134" spans="1:22" s="9" customFormat="1" x14ac:dyDescent="0.25">
      <c r="A134" s="1"/>
      <c r="B134" s="1"/>
      <c r="C134" s="53"/>
      <c r="D134" s="47"/>
      <c r="E134" s="47"/>
      <c r="F134" s="47"/>
      <c r="G134" s="47"/>
      <c r="H134" s="47"/>
      <c r="J134" s="1"/>
      <c r="K134" s="1"/>
      <c r="L134" s="1"/>
      <c r="M134" s="1"/>
      <c r="N134" s="1"/>
      <c r="O134" s="53"/>
      <c r="P134" s="47"/>
      <c r="Q134" s="47"/>
      <c r="R134" s="47"/>
      <c r="S134" s="47"/>
      <c r="T134" s="47"/>
      <c r="U134" s="1"/>
      <c r="V134" s="153"/>
    </row>
    <row r="135" spans="1:22" s="9" customFormat="1" x14ac:dyDescent="0.25">
      <c r="A135" s="1"/>
      <c r="B135" s="1"/>
      <c r="C135" s="53"/>
      <c r="D135" s="47"/>
      <c r="E135" s="47"/>
      <c r="F135" s="47"/>
      <c r="G135" s="47"/>
      <c r="H135" s="47"/>
      <c r="J135" s="1"/>
      <c r="K135" s="1"/>
      <c r="L135" s="1"/>
      <c r="M135" s="1"/>
      <c r="N135" s="1"/>
      <c r="O135" s="53"/>
      <c r="P135" s="47"/>
      <c r="Q135" s="47"/>
      <c r="R135" s="47"/>
      <c r="S135" s="47"/>
      <c r="T135" s="47"/>
      <c r="U135" s="1"/>
      <c r="V135" s="153"/>
    </row>
    <row r="136" spans="1:22" s="9" customFormat="1" x14ac:dyDescent="0.25">
      <c r="A136" s="1"/>
      <c r="B136" s="1"/>
      <c r="C136" s="53"/>
      <c r="D136" s="47"/>
      <c r="E136" s="47"/>
      <c r="F136" s="47"/>
      <c r="G136" s="47"/>
      <c r="H136" s="47"/>
      <c r="J136" s="1"/>
      <c r="K136" s="1"/>
      <c r="L136" s="1"/>
      <c r="M136" s="1"/>
      <c r="N136" s="1"/>
      <c r="O136" s="53"/>
      <c r="P136" s="47"/>
      <c r="Q136" s="47"/>
      <c r="R136" s="47"/>
      <c r="S136" s="47"/>
      <c r="T136" s="47"/>
      <c r="U136" s="1"/>
      <c r="V136" s="153"/>
    </row>
    <row r="137" spans="1:22" s="9" customFormat="1" x14ac:dyDescent="0.25">
      <c r="A137" s="1"/>
      <c r="B137" s="1"/>
      <c r="C137" s="53"/>
      <c r="D137" s="47"/>
      <c r="E137" s="47"/>
      <c r="F137" s="47"/>
      <c r="G137" s="47"/>
      <c r="H137" s="47"/>
      <c r="J137" s="1"/>
      <c r="K137" s="1"/>
      <c r="L137" s="1"/>
      <c r="M137" s="1"/>
      <c r="N137" s="1"/>
      <c r="O137" s="53"/>
      <c r="P137" s="47"/>
      <c r="Q137" s="47"/>
      <c r="R137" s="47"/>
      <c r="S137" s="47"/>
      <c r="T137" s="47"/>
      <c r="U137" s="1"/>
      <c r="V137" s="153"/>
    </row>
    <row r="138" spans="1:22" s="9" customFormat="1" x14ac:dyDescent="0.25">
      <c r="A138" s="1"/>
      <c r="B138" s="1"/>
      <c r="C138" s="53"/>
      <c r="D138" s="47"/>
      <c r="E138" s="47"/>
      <c r="F138" s="47"/>
      <c r="G138" s="47"/>
      <c r="H138" s="47"/>
      <c r="J138" s="1"/>
      <c r="K138" s="1"/>
      <c r="L138" s="1"/>
      <c r="M138" s="1"/>
      <c r="N138" s="1"/>
      <c r="O138" s="53"/>
      <c r="P138" s="47"/>
      <c r="Q138" s="47"/>
      <c r="R138" s="47"/>
      <c r="S138" s="47"/>
      <c r="T138" s="47"/>
      <c r="U138" s="1"/>
      <c r="V138" s="153"/>
    </row>
    <row r="139" spans="1:22" s="9" customFormat="1" x14ac:dyDescent="0.25">
      <c r="A139" s="1"/>
      <c r="B139" s="1"/>
      <c r="C139" s="53"/>
      <c r="D139" s="47"/>
      <c r="E139" s="47"/>
      <c r="F139" s="47"/>
      <c r="G139" s="47"/>
      <c r="H139" s="47"/>
      <c r="J139" s="1"/>
      <c r="K139" s="1"/>
      <c r="L139" s="1"/>
      <c r="M139" s="1"/>
      <c r="N139" s="1"/>
      <c r="O139" s="53"/>
      <c r="P139" s="47"/>
      <c r="Q139" s="47"/>
      <c r="R139" s="47"/>
      <c r="S139" s="47"/>
      <c r="T139" s="47"/>
      <c r="U139" s="1"/>
      <c r="V139" s="153"/>
    </row>
    <row r="140" spans="1:22" s="9" customFormat="1" x14ac:dyDescent="0.25">
      <c r="A140" s="1"/>
      <c r="B140" s="1"/>
      <c r="C140" s="53"/>
      <c r="D140" s="47"/>
      <c r="E140" s="47"/>
      <c r="F140" s="47"/>
      <c r="G140" s="47"/>
      <c r="H140" s="47"/>
      <c r="J140" s="1"/>
      <c r="K140" s="1"/>
      <c r="L140" s="1"/>
      <c r="M140" s="1"/>
      <c r="N140" s="1"/>
      <c r="O140" s="53"/>
      <c r="P140" s="47"/>
      <c r="Q140" s="47"/>
      <c r="R140" s="47"/>
      <c r="S140" s="47"/>
      <c r="T140" s="47"/>
      <c r="U140" s="1"/>
      <c r="V140" s="153"/>
    </row>
    <row r="141" spans="1:22" s="9" customFormat="1" x14ac:dyDescent="0.25">
      <c r="A141" s="1"/>
      <c r="B141" s="1"/>
      <c r="C141" s="53"/>
      <c r="D141" s="47"/>
      <c r="E141" s="47"/>
      <c r="F141" s="47"/>
      <c r="G141" s="47"/>
      <c r="H141" s="47"/>
      <c r="J141" s="1"/>
      <c r="K141" s="1"/>
      <c r="L141" s="1"/>
      <c r="M141" s="1"/>
      <c r="N141" s="1"/>
      <c r="O141" s="53"/>
      <c r="P141" s="47"/>
      <c r="Q141" s="47"/>
      <c r="R141" s="47"/>
      <c r="S141" s="47"/>
      <c r="T141" s="47"/>
      <c r="U141" s="1"/>
      <c r="V141" s="153"/>
    </row>
    <row r="142" spans="1:22" s="9" customFormat="1" x14ac:dyDescent="0.25">
      <c r="A142" s="1"/>
      <c r="B142" s="1"/>
      <c r="C142" s="53"/>
      <c r="D142" s="47"/>
      <c r="E142" s="47"/>
      <c r="F142" s="47"/>
      <c r="G142" s="47"/>
      <c r="H142" s="47"/>
      <c r="J142" s="1"/>
      <c r="K142" s="1"/>
      <c r="L142" s="1"/>
      <c r="M142" s="1"/>
      <c r="N142" s="1"/>
      <c r="O142" s="53"/>
      <c r="P142" s="47"/>
      <c r="Q142" s="47"/>
      <c r="R142" s="47"/>
      <c r="S142" s="47"/>
      <c r="T142" s="47"/>
      <c r="U142" s="1"/>
      <c r="V142" s="153"/>
    </row>
    <row r="143" spans="1:22" s="9" customFormat="1" x14ac:dyDescent="0.25">
      <c r="A143" s="1"/>
      <c r="B143" s="1"/>
      <c r="C143" s="53"/>
      <c r="D143" s="47"/>
      <c r="E143" s="47"/>
      <c r="F143" s="47"/>
      <c r="G143" s="47"/>
      <c r="H143" s="47"/>
      <c r="J143" s="1"/>
      <c r="K143" s="1"/>
      <c r="L143" s="1"/>
      <c r="M143" s="1"/>
      <c r="N143" s="1"/>
      <c r="O143" s="53"/>
      <c r="P143" s="47"/>
      <c r="Q143" s="47"/>
      <c r="R143" s="47"/>
      <c r="S143" s="47"/>
      <c r="T143" s="47"/>
      <c r="U143" s="1"/>
      <c r="V143" s="153"/>
    </row>
    <row r="144" spans="1:22" s="9" customFormat="1" x14ac:dyDescent="0.25">
      <c r="A144" s="1"/>
      <c r="B144" s="1"/>
      <c r="C144" s="53"/>
      <c r="D144" s="47"/>
      <c r="E144" s="47"/>
      <c r="F144" s="47"/>
      <c r="G144" s="47"/>
      <c r="H144" s="47"/>
      <c r="J144" s="1"/>
      <c r="K144" s="1"/>
      <c r="L144" s="1"/>
      <c r="M144" s="1"/>
      <c r="N144" s="1"/>
      <c r="O144" s="53"/>
      <c r="P144" s="47"/>
      <c r="Q144" s="47"/>
      <c r="R144" s="47"/>
      <c r="S144" s="47"/>
      <c r="T144" s="47"/>
      <c r="U144" s="1"/>
      <c r="V144" s="153"/>
    </row>
    <row r="145" spans="1:22" s="9" customFormat="1" x14ac:dyDescent="0.25">
      <c r="A145" s="1"/>
      <c r="B145" s="1"/>
      <c r="C145" s="53"/>
      <c r="D145" s="47"/>
      <c r="E145" s="47"/>
      <c r="F145" s="47"/>
      <c r="G145" s="47"/>
      <c r="H145" s="47"/>
      <c r="J145" s="1"/>
      <c r="K145" s="1"/>
      <c r="L145" s="1"/>
      <c r="M145" s="1"/>
      <c r="N145" s="1"/>
      <c r="O145" s="53"/>
      <c r="P145" s="47"/>
      <c r="Q145" s="47"/>
      <c r="R145" s="47"/>
      <c r="S145" s="47"/>
      <c r="T145" s="47"/>
      <c r="U145" s="1"/>
      <c r="V145" s="153"/>
    </row>
    <row r="146" spans="1:22" s="9" customFormat="1" x14ac:dyDescent="0.25">
      <c r="A146" s="1"/>
      <c r="B146" s="1"/>
      <c r="C146" s="53"/>
      <c r="D146" s="47"/>
      <c r="E146" s="47"/>
      <c r="F146" s="47"/>
      <c r="G146" s="47"/>
      <c r="H146" s="47"/>
      <c r="J146" s="1"/>
      <c r="K146" s="1"/>
      <c r="L146" s="1"/>
      <c r="M146" s="1"/>
      <c r="N146" s="1"/>
      <c r="O146" s="53"/>
      <c r="P146" s="47"/>
      <c r="Q146" s="47"/>
      <c r="R146" s="47"/>
      <c r="S146" s="47"/>
      <c r="T146" s="47"/>
      <c r="U146" s="1"/>
      <c r="V146" s="153"/>
    </row>
    <row r="147" spans="1:22" s="9" customFormat="1" x14ac:dyDescent="0.25">
      <c r="A147" s="1"/>
      <c r="B147" s="1"/>
      <c r="C147" s="53"/>
      <c r="D147" s="47"/>
      <c r="E147" s="47"/>
      <c r="F147" s="47"/>
      <c r="G147" s="47"/>
      <c r="H147" s="47"/>
      <c r="J147" s="1"/>
      <c r="K147" s="1"/>
      <c r="L147" s="1"/>
      <c r="M147" s="1"/>
      <c r="N147" s="1"/>
      <c r="O147" s="53"/>
      <c r="P147" s="47"/>
      <c r="Q147" s="47"/>
      <c r="R147" s="47"/>
      <c r="S147" s="47"/>
      <c r="T147" s="47"/>
      <c r="U147" s="1"/>
      <c r="V147" s="153"/>
    </row>
    <row r="148" spans="1:22" s="9" customFormat="1" x14ac:dyDescent="0.25">
      <c r="A148" s="1"/>
      <c r="B148" s="1"/>
      <c r="C148" s="53"/>
      <c r="D148" s="47"/>
      <c r="E148" s="47"/>
      <c r="F148" s="47"/>
      <c r="G148" s="47"/>
      <c r="H148" s="47"/>
      <c r="J148" s="1"/>
      <c r="K148" s="1"/>
      <c r="L148" s="1"/>
      <c r="M148" s="1"/>
      <c r="N148" s="1"/>
      <c r="O148" s="53"/>
      <c r="P148" s="47"/>
      <c r="Q148" s="47"/>
      <c r="R148" s="47"/>
      <c r="S148" s="47"/>
      <c r="T148" s="47"/>
      <c r="U148" s="1"/>
      <c r="V148" s="153"/>
    </row>
    <row r="149" spans="1:22" s="9" customFormat="1" x14ac:dyDescent="0.25">
      <c r="A149" s="1"/>
      <c r="B149" s="1"/>
      <c r="C149" s="53"/>
      <c r="D149" s="47"/>
      <c r="E149" s="47"/>
      <c r="F149" s="47"/>
      <c r="G149" s="47"/>
      <c r="H149" s="47"/>
      <c r="J149" s="1"/>
      <c r="K149" s="1"/>
      <c r="L149" s="1"/>
      <c r="M149" s="1"/>
      <c r="N149" s="1"/>
      <c r="O149" s="53"/>
      <c r="P149" s="47"/>
      <c r="Q149" s="47"/>
      <c r="R149" s="47"/>
      <c r="S149" s="47"/>
      <c r="T149" s="47"/>
      <c r="U149" s="1"/>
      <c r="V149" s="153"/>
    </row>
    <row r="150" spans="1:22" s="9" customFormat="1" x14ac:dyDescent="0.25">
      <c r="A150" s="1"/>
      <c r="B150" s="1"/>
      <c r="C150" s="53"/>
      <c r="D150" s="47"/>
      <c r="E150" s="47"/>
      <c r="F150" s="47"/>
      <c r="G150" s="47"/>
      <c r="H150" s="47"/>
      <c r="J150" s="1"/>
      <c r="K150" s="1"/>
      <c r="L150" s="1"/>
      <c r="M150" s="1"/>
      <c r="N150" s="1"/>
      <c r="O150" s="53"/>
      <c r="P150" s="47"/>
      <c r="Q150" s="47"/>
      <c r="R150" s="47"/>
      <c r="S150" s="47"/>
      <c r="T150" s="47"/>
      <c r="U150" s="1"/>
      <c r="V150" s="153"/>
    </row>
    <row r="151" spans="1:22" s="9" customFormat="1" x14ac:dyDescent="0.25">
      <c r="A151" s="1"/>
      <c r="B151" s="1"/>
      <c r="C151" s="53"/>
      <c r="D151" s="47"/>
      <c r="E151" s="47"/>
      <c r="F151" s="47"/>
      <c r="G151" s="47"/>
      <c r="H151" s="47"/>
      <c r="J151" s="1"/>
      <c r="K151" s="1"/>
      <c r="L151" s="1"/>
      <c r="M151" s="1"/>
      <c r="N151" s="1"/>
      <c r="O151" s="53"/>
      <c r="P151" s="47"/>
      <c r="Q151" s="47"/>
      <c r="R151" s="47"/>
      <c r="S151" s="47"/>
      <c r="T151" s="47"/>
      <c r="U151" s="1"/>
      <c r="V151" s="153"/>
    </row>
    <row r="152" spans="1:22" s="9" customFormat="1" x14ac:dyDescent="0.25">
      <c r="A152" s="1"/>
      <c r="B152" s="1"/>
      <c r="C152" s="53"/>
      <c r="D152" s="47"/>
      <c r="E152" s="47"/>
      <c r="F152" s="47"/>
      <c r="G152" s="47"/>
      <c r="H152" s="47"/>
      <c r="J152" s="1"/>
      <c r="K152" s="1"/>
      <c r="L152" s="1"/>
      <c r="M152" s="1"/>
      <c r="N152" s="1"/>
      <c r="O152" s="53"/>
      <c r="P152" s="47"/>
      <c r="Q152" s="47"/>
      <c r="R152" s="47"/>
      <c r="S152" s="47"/>
      <c r="T152" s="47"/>
      <c r="U152" s="1"/>
      <c r="V152" s="153"/>
    </row>
    <row r="153" spans="1:22" s="9" customFormat="1" x14ac:dyDescent="0.25">
      <c r="A153" s="1"/>
      <c r="B153" s="1"/>
      <c r="C153" s="53"/>
      <c r="D153" s="47"/>
      <c r="E153" s="47"/>
      <c r="F153" s="47"/>
      <c r="G153" s="47"/>
      <c r="H153" s="47"/>
      <c r="J153" s="1"/>
      <c r="K153" s="1"/>
      <c r="L153" s="1"/>
      <c r="M153" s="1"/>
      <c r="N153" s="1"/>
      <c r="O153" s="53"/>
      <c r="P153" s="47"/>
      <c r="Q153" s="47"/>
      <c r="R153" s="47"/>
      <c r="S153" s="47"/>
      <c r="T153" s="47"/>
      <c r="U153" s="1"/>
      <c r="V153" s="153"/>
    </row>
    <row r="154" spans="1:22" s="9" customFormat="1" x14ac:dyDescent="0.25">
      <c r="A154" s="1"/>
      <c r="B154" s="1"/>
      <c r="C154" s="53"/>
      <c r="D154" s="47"/>
      <c r="E154" s="47"/>
      <c r="F154" s="47"/>
      <c r="G154" s="47"/>
      <c r="H154" s="47"/>
      <c r="J154" s="1"/>
      <c r="K154" s="1"/>
      <c r="L154" s="1"/>
      <c r="M154" s="1"/>
      <c r="N154" s="1"/>
      <c r="O154" s="53"/>
      <c r="P154" s="47"/>
      <c r="Q154" s="47"/>
      <c r="R154" s="47"/>
      <c r="S154" s="47"/>
      <c r="T154" s="47"/>
      <c r="U154" s="1"/>
      <c r="V154" s="153"/>
    </row>
    <row r="155" spans="1:22" s="9" customFormat="1" x14ac:dyDescent="0.25">
      <c r="A155" s="1"/>
      <c r="B155" s="1"/>
      <c r="C155" s="53"/>
      <c r="D155" s="47"/>
      <c r="E155" s="47"/>
      <c r="F155" s="47"/>
      <c r="G155" s="47"/>
      <c r="H155" s="47"/>
      <c r="J155" s="1"/>
      <c r="K155" s="1"/>
      <c r="L155" s="1"/>
      <c r="M155" s="1"/>
      <c r="N155" s="1"/>
      <c r="O155" s="53"/>
      <c r="P155" s="47"/>
      <c r="Q155" s="47"/>
      <c r="R155" s="47"/>
      <c r="S155" s="47"/>
      <c r="T155" s="47"/>
      <c r="U155" s="1"/>
      <c r="V155" s="153"/>
    </row>
    <row r="156" spans="1:22" s="9" customFormat="1" x14ac:dyDescent="0.25">
      <c r="A156" s="1"/>
      <c r="B156" s="1"/>
      <c r="C156" s="53"/>
      <c r="D156" s="47"/>
      <c r="E156" s="47"/>
      <c r="F156" s="47"/>
      <c r="G156" s="47"/>
      <c r="H156" s="47"/>
      <c r="J156" s="1"/>
      <c r="K156" s="1"/>
      <c r="L156" s="1"/>
      <c r="M156" s="1"/>
      <c r="N156" s="1"/>
      <c r="O156" s="53"/>
      <c r="P156" s="47"/>
      <c r="Q156" s="47"/>
      <c r="R156" s="47"/>
      <c r="S156" s="47"/>
      <c r="T156" s="47"/>
      <c r="U156" s="1"/>
      <c r="V156" s="153"/>
    </row>
    <row r="157" spans="1:22" s="9" customFormat="1" x14ac:dyDescent="0.25">
      <c r="A157" s="1"/>
      <c r="B157" s="1"/>
      <c r="C157" s="53"/>
      <c r="D157" s="47"/>
      <c r="E157" s="47"/>
      <c r="F157" s="47"/>
      <c r="G157" s="47"/>
      <c r="H157" s="47"/>
      <c r="J157" s="1"/>
      <c r="K157" s="1"/>
      <c r="L157" s="1"/>
      <c r="M157" s="1"/>
      <c r="N157" s="1"/>
      <c r="O157" s="53"/>
      <c r="P157" s="47"/>
      <c r="Q157" s="47"/>
      <c r="R157" s="47"/>
      <c r="S157" s="47"/>
      <c r="T157" s="47"/>
      <c r="U157" s="1"/>
      <c r="V157" s="153"/>
    </row>
    <row r="158" spans="1:22" s="9" customFormat="1" x14ac:dyDescent="0.25">
      <c r="A158" s="1"/>
      <c r="B158" s="1"/>
      <c r="C158" s="53"/>
      <c r="D158" s="47"/>
      <c r="E158" s="47"/>
      <c r="F158" s="47"/>
      <c r="G158" s="47"/>
      <c r="H158" s="47"/>
      <c r="J158" s="1"/>
      <c r="K158" s="1"/>
      <c r="L158" s="1"/>
      <c r="M158" s="1"/>
      <c r="N158" s="1"/>
      <c r="O158" s="53"/>
      <c r="P158" s="47"/>
      <c r="Q158" s="47"/>
      <c r="R158" s="47"/>
      <c r="S158" s="47"/>
      <c r="T158" s="47"/>
      <c r="U158" s="1"/>
      <c r="V158" s="153"/>
    </row>
    <row r="159" spans="1:22" s="9" customFormat="1" x14ac:dyDescent="0.25">
      <c r="A159" s="1"/>
      <c r="B159" s="1"/>
      <c r="C159" s="53"/>
      <c r="D159" s="47"/>
      <c r="E159" s="47"/>
      <c r="F159" s="47"/>
      <c r="G159" s="47"/>
      <c r="H159" s="47"/>
      <c r="J159" s="1"/>
      <c r="K159" s="1"/>
      <c r="L159" s="1"/>
      <c r="M159" s="1"/>
      <c r="N159" s="1"/>
      <c r="O159" s="53"/>
      <c r="P159" s="47"/>
      <c r="Q159" s="47"/>
      <c r="R159" s="47"/>
      <c r="S159" s="47"/>
      <c r="T159" s="47"/>
      <c r="U159" s="1"/>
      <c r="V159" s="153"/>
    </row>
    <row r="160" spans="1:22" s="9" customFormat="1" x14ac:dyDescent="0.25">
      <c r="A160" s="1"/>
      <c r="B160" s="1"/>
      <c r="C160" s="53"/>
      <c r="D160" s="47"/>
      <c r="E160" s="47"/>
      <c r="F160" s="47"/>
      <c r="G160" s="47"/>
      <c r="H160" s="47"/>
      <c r="J160" s="1"/>
      <c r="K160" s="1"/>
      <c r="L160" s="1"/>
      <c r="M160" s="1"/>
      <c r="N160" s="1"/>
      <c r="O160" s="53"/>
      <c r="P160" s="47"/>
      <c r="Q160" s="47"/>
      <c r="R160" s="47"/>
      <c r="S160" s="47"/>
      <c r="T160" s="47"/>
      <c r="U160" s="1"/>
      <c r="V160" s="153"/>
    </row>
    <row r="161" spans="1:22" s="9" customFormat="1" x14ac:dyDescent="0.25">
      <c r="A161" s="1"/>
      <c r="B161" s="1"/>
      <c r="C161" s="53"/>
      <c r="D161" s="47"/>
      <c r="E161" s="47"/>
      <c r="F161" s="47"/>
      <c r="G161" s="47"/>
      <c r="H161" s="47"/>
      <c r="J161" s="1"/>
      <c r="K161" s="1"/>
      <c r="L161" s="1"/>
      <c r="M161" s="1"/>
      <c r="N161" s="1"/>
      <c r="O161" s="53"/>
      <c r="P161" s="47"/>
      <c r="Q161" s="47"/>
      <c r="R161" s="47"/>
      <c r="S161" s="47"/>
      <c r="T161" s="47"/>
      <c r="U161" s="1"/>
      <c r="V161" s="153"/>
    </row>
    <row r="162" spans="1:22" s="9" customFormat="1" x14ac:dyDescent="0.25">
      <c r="A162" s="1"/>
      <c r="B162" s="1"/>
      <c r="C162" s="53"/>
      <c r="D162" s="47"/>
      <c r="E162" s="47"/>
      <c r="F162" s="47"/>
      <c r="G162" s="47"/>
      <c r="H162" s="47"/>
      <c r="J162" s="1"/>
      <c r="K162" s="1"/>
      <c r="L162" s="1"/>
      <c r="M162" s="1"/>
      <c r="N162" s="1"/>
      <c r="O162" s="53"/>
      <c r="P162" s="47"/>
      <c r="Q162" s="47"/>
      <c r="R162" s="47"/>
      <c r="S162" s="47"/>
      <c r="T162" s="47"/>
      <c r="U162" s="1"/>
      <c r="V162" s="153"/>
    </row>
    <row r="163" spans="1:22" s="9" customFormat="1" x14ac:dyDescent="0.25">
      <c r="A163" s="1"/>
      <c r="B163" s="1"/>
      <c r="C163" s="53"/>
      <c r="D163" s="47"/>
      <c r="E163" s="47"/>
      <c r="F163" s="47"/>
      <c r="G163" s="47"/>
      <c r="H163" s="47"/>
      <c r="J163" s="1"/>
      <c r="K163" s="1"/>
      <c r="L163" s="1"/>
      <c r="M163" s="1"/>
      <c r="N163" s="1"/>
      <c r="O163" s="53"/>
      <c r="P163" s="47"/>
      <c r="Q163" s="47"/>
      <c r="R163" s="47"/>
      <c r="S163" s="47"/>
      <c r="T163" s="47"/>
      <c r="U163" s="1"/>
      <c r="V163" s="153"/>
    </row>
    <row r="164" spans="1:22" s="9" customFormat="1" x14ac:dyDescent="0.25">
      <c r="A164" s="1"/>
      <c r="B164" s="1"/>
      <c r="C164" s="53"/>
      <c r="D164" s="47"/>
      <c r="E164" s="47"/>
      <c r="F164" s="47"/>
      <c r="G164" s="47"/>
      <c r="H164" s="47"/>
      <c r="J164" s="1"/>
      <c r="K164" s="1"/>
      <c r="L164" s="1"/>
      <c r="M164" s="1"/>
      <c r="N164" s="1"/>
      <c r="O164" s="53"/>
      <c r="P164" s="47"/>
      <c r="Q164" s="47"/>
      <c r="R164" s="47"/>
      <c r="S164" s="47"/>
      <c r="T164" s="47"/>
      <c r="U164" s="1"/>
      <c r="V164" s="153"/>
    </row>
    <row r="165" spans="1:22" s="9" customFormat="1" x14ac:dyDescent="0.25">
      <c r="A165" s="1"/>
      <c r="B165" s="1"/>
      <c r="C165" s="53"/>
      <c r="D165" s="47"/>
      <c r="E165" s="47"/>
      <c r="F165" s="47"/>
      <c r="G165" s="47"/>
      <c r="H165" s="47"/>
      <c r="J165" s="1"/>
      <c r="K165" s="1"/>
      <c r="L165" s="1"/>
      <c r="M165" s="1"/>
      <c r="N165" s="1"/>
      <c r="O165" s="53"/>
      <c r="P165" s="47"/>
      <c r="Q165" s="47"/>
      <c r="R165" s="47"/>
      <c r="S165" s="47"/>
      <c r="T165" s="47"/>
      <c r="U165" s="1"/>
      <c r="V165" s="153"/>
    </row>
    <row r="166" spans="1:22" s="9" customFormat="1" x14ac:dyDescent="0.25">
      <c r="A166" s="1"/>
      <c r="B166" s="1"/>
      <c r="C166" s="53"/>
      <c r="D166" s="47"/>
      <c r="E166" s="47"/>
      <c r="F166" s="47"/>
      <c r="G166" s="47"/>
      <c r="H166" s="47"/>
      <c r="J166" s="1"/>
      <c r="K166" s="1"/>
      <c r="L166" s="1"/>
      <c r="M166" s="1"/>
      <c r="N166" s="1"/>
      <c r="O166" s="53"/>
      <c r="P166" s="47"/>
      <c r="Q166" s="47"/>
      <c r="R166" s="47"/>
      <c r="S166" s="47"/>
      <c r="T166" s="47"/>
      <c r="U166" s="1"/>
      <c r="V166" s="153"/>
    </row>
    <row r="167" spans="1:22" s="9" customFormat="1" x14ac:dyDescent="0.25">
      <c r="A167" s="1"/>
      <c r="B167" s="1"/>
      <c r="C167" s="53"/>
      <c r="D167" s="47"/>
      <c r="E167" s="47"/>
      <c r="F167" s="47"/>
      <c r="G167" s="47"/>
      <c r="H167" s="47"/>
      <c r="J167" s="1"/>
      <c r="K167" s="1"/>
      <c r="L167" s="1"/>
      <c r="M167" s="1"/>
      <c r="N167" s="1"/>
      <c r="O167" s="53"/>
      <c r="P167" s="47"/>
      <c r="Q167" s="47"/>
      <c r="R167" s="47"/>
      <c r="S167" s="47"/>
      <c r="T167" s="47"/>
      <c r="U167" s="1"/>
      <c r="V167" s="153"/>
    </row>
    <row r="168" spans="1:22" s="9" customFormat="1" x14ac:dyDescent="0.25">
      <c r="A168" s="1"/>
      <c r="B168" s="1"/>
      <c r="C168" s="53"/>
      <c r="D168" s="47"/>
      <c r="E168" s="47"/>
      <c r="F168" s="47"/>
      <c r="G168" s="47"/>
      <c r="H168" s="47"/>
      <c r="J168" s="1"/>
      <c r="K168" s="1"/>
      <c r="L168" s="1"/>
      <c r="M168" s="1"/>
      <c r="N168" s="1"/>
      <c r="O168" s="53"/>
      <c r="P168" s="47"/>
      <c r="Q168" s="47"/>
      <c r="R168" s="47"/>
      <c r="S168" s="47"/>
      <c r="T168" s="47"/>
      <c r="U168" s="1"/>
      <c r="V168" s="153"/>
    </row>
    <row r="169" spans="1:22" s="9" customFormat="1" x14ac:dyDescent="0.25">
      <c r="A169" s="1"/>
      <c r="B169" s="1"/>
      <c r="C169" s="53"/>
      <c r="D169" s="47"/>
      <c r="E169" s="47"/>
      <c r="F169" s="47"/>
      <c r="G169" s="47"/>
      <c r="H169" s="47"/>
      <c r="J169" s="1"/>
      <c r="K169" s="1"/>
      <c r="L169" s="1"/>
      <c r="M169" s="1"/>
      <c r="N169" s="1"/>
      <c r="O169" s="53"/>
      <c r="P169" s="47"/>
      <c r="Q169" s="47"/>
      <c r="R169" s="47"/>
      <c r="S169" s="47"/>
      <c r="T169" s="47"/>
      <c r="U169" s="1"/>
      <c r="V169" s="153"/>
    </row>
    <row r="170" spans="1:22" s="9" customFormat="1" x14ac:dyDescent="0.25">
      <c r="A170" s="1"/>
      <c r="B170" s="1"/>
      <c r="C170" s="53"/>
      <c r="D170" s="47"/>
      <c r="E170" s="47"/>
      <c r="F170" s="47"/>
      <c r="G170" s="47"/>
      <c r="H170" s="47"/>
      <c r="J170" s="1"/>
      <c r="K170" s="1"/>
      <c r="L170" s="1"/>
      <c r="M170" s="1"/>
      <c r="N170" s="1"/>
      <c r="O170" s="53"/>
      <c r="P170" s="47"/>
      <c r="Q170" s="47"/>
      <c r="R170" s="47"/>
      <c r="S170" s="47"/>
      <c r="T170" s="47"/>
      <c r="U170" s="1"/>
      <c r="V170" s="153"/>
    </row>
    <row r="171" spans="1:22" s="9" customFormat="1" x14ac:dyDescent="0.25">
      <c r="A171" s="1"/>
      <c r="B171" s="1"/>
      <c r="C171" s="53"/>
      <c r="D171" s="47"/>
      <c r="E171" s="47"/>
      <c r="F171" s="47"/>
      <c r="G171" s="47"/>
      <c r="H171" s="47"/>
      <c r="J171" s="1"/>
      <c r="K171" s="1"/>
      <c r="L171" s="1"/>
      <c r="M171" s="1"/>
      <c r="N171" s="1"/>
      <c r="O171" s="53"/>
      <c r="P171" s="47"/>
      <c r="Q171" s="47"/>
      <c r="R171" s="47"/>
      <c r="S171" s="47"/>
      <c r="T171" s="47"/>
      <c r="U171" s="1"/>
      <c r="V171" s="153"/>
    </row>
    <row r="172" spans="1:22" s="9" customFormat="1" x14ac:dyDescent="0.25">
      <c r="A172" s="1"/>
      <c r="B172" s="1"/>
      <c r="C172" s="53"/>
      <c r="D172" s="47"/>
      <c r="E172" s="47"/>
      <c r="F172" s="47"/>
      <c r="G172" s="47"/>
      <c r="H172" s="47"/>
      <c r="J172" s="1"/>
      <c r="K172" s="1"/>
      <c r="L172" s="1"/>
      <c r="M172" s="1"/>
      <c r="N172" s="1"/>
      <c r="O172" s="53"/>
      <c r="P172" s="47"/>
      <c r="Q172" s="47"/>
      <c r="R172" s="47"/>
      <c r="S172" s="47"/>
      <c r="T172" s="47"/>
      <c r="U172" s="1"/>
      <c r="V172" s="153"/>
    </row>
    <row r="173" spans="1:22" s="9" customFormat="1" x14ac:dyDescent="0.25">
      <c r="A173" s="1"/>
      <c r="B173" s="1"/>
      <c r="C173" s="53"/>
      <c r="D173" s="47"/>
      <c r="E173" s="47"/>
      <c r="F173" s="47"/>
      <c r="G173" s="47"/>
      <c r="H173" s="47"/>
      <c r="J173" s="1"/>
      <c r="K173" s="1"/>
      <c r="L173" s="1"/>
      <c r="M173" s="1"/>
      <c r="N173" s="1"/>
      <c r="O173" s="53"/>
      <c r="P173" s="47"/>
      <c r="Q173" s="47"/>
      <c r="R173" s="47"/>
      <c r="S173" s="47"/>
      <c r="T173" s="47"/>
      <c r="U173" s="1"/>
      <c r="V173" s="153"/>
    </row>
    <row r="174" spans="1:22" s="9" customFormat="1" x14ac:dyDescent="0.25">
      <c r="A174" s="1"/>
      <c r="B174" s="1"/>
      <c r="C174" s="53"/>
      <c r="D174" s="47"/>
      <c r="E174" s="47"/>
      <c r="F174" s="47"/>
      <c r="G174" s="47"/>
      <c r="H174" s="47"/>
      <c r="J174" s="1"/>
      <c r="K174" s="1"/>
      <c r="L174" s="1"/>
      <c r="M174" s="1"/>
      <c r="N174" s="1"/>
      <c r="O174" s="53"/>
      <c r="P174" s="47"/>
      <c r="Q174" s="47"/>
      <c r="R174" s="47"/>
      <c r="S174" s="47"/>
      <c r="T174" s="47"/>
      <c r="U174" s="1"/>
      <c r="V174" s="153"/>
    </row>
    <row r="175" spans="1:22" s="9" customFormat="1" x14ac:dyDescent="0.25">
      <c r="A175" s="1"/>
      <c r="B175" s="1"/>
      <c r="C175" s="53"/>
      <c r="D175" s="47"/>
      <c r="E175" s="47"/>
      <c r="F175" s="47"/>
      <c r="G175" s="47"/>
      <c r="H175" s="47"/>
      <c r="J175" s="1"/>
      <c r="K175" s="1"/>
      <c r="L175" s="1"/>
      <c r="M175" s="1"/>
      <c r="N175" s="1"/>
      <c r="O175" s="53"/>
      <c r="P175" s="47"/>
      <c r="Q175" s="47"/>
      <c r="R175" s="47"/>
      <c r="S175" s="47"/>
      <c r="T175" s="47"/>
      <c r="U175" s="1"/>
      <c r="V175" s="153"/>
    </row>
    <row r="176" spans="1:22" s="9" customFormat="1" x14ac:dyDescent="0.25">
      <c r="A176" s="1"/>
      <c r="B176" s="1"/>
      <c r="C176" s="53"/>
      <c r="D176" s="47"/>
      <c r="E176" s="47"/>
      <c r="F176" s="47"/>
      <c r="G176" s="47"/>
      <c r="H176" s="47"/>
      <c r="J176" s="1"/>
      <c r="K176" s="1"/>
      <c r="L176" s="1"/>
      <c r="M176" s="1"/>
      <c r="N176" s="1"/>
      <c r="O176" s="53"/>
      <c r="P176" s="47"/>
      <c r="Q176" s="47"/>
      <c r="R176" s="47"/>
      <c r="S176" s="47"/>
      <c r="T176" s="47"/>
      <c r="U176" s="1"/>
      <c r="V176" s="153"/>
    </row>
    <row r="177" spans="1:22" s="9" customFormat="1" x14ac:dyDescent="0.25">
      <c r="A177" s="1"/>
      <c r="B177" s="1"/>
      <c r="C177" s="53"/>
      <c r="D177" s="47"/>
      <c r="E177" s="47"/>
      <c r="F177" s="47"/>
      <c r="G177" s="47"/>
      <c r="H177" s="47"/>
      <c r="J177" s="1"/>
      <c r="K177" s="1"/>
      <c r="L177" s="1"/>
      <c r="M177" s="1"/>
      <c r="N177" s="1"/>
      <c r="O177" s="53"/>
      <c r="P177" s="47"/>
      <c r="Q177" s="47"/>
      <c r="R177" s="47"/>
      <c r="S177" s="47"/>
      <c r="T177" s="47"/>
      <c r="U177" s="1"/>
      <c r="V177" s="153"/>
    </row>
    <row r="178" spans="1:22" s="9" customFormat="1" x14ac:dyDescent="0.25">
      <c r="A178" s="1"/>
      <c r="B178" s="1"/>
      <c r="C178" s="53"/>
      <c r="D178" s="47"/>
      <c r="E178" s="47"/>
      <c r="F178" s="47"/>
      <c r="G178" s="47"/>
      <c r="H178" s="47"/>
      <c r="J178" s="1"/>
      <c r="K178" s="1"/>
      <c r="L178" s="1"/>
      <c r="M178" s="1"/>
      <c r="N178" s="1"/>
      <c r="O178" s="53"/>
      <c r="P178" s="47"/>
      <c r="Q178" s="47"/>
      <c r="R178" s="47"/>
      <c r="S178" s="47"/>
      <c r="T178" s="47"/>
      <c r="U178" s="1"/>
      <c r="V178" s="153"/>
    </row>
    <row r="179" spans="1:22" s="9" customFormat="1" x14ac:dyDescent="0.25">
      <c r="A179" s="1"/>
      <c r="B179" s="1"/>
      <c r="C179" s="53"/>
      <c r="D179" s="47"/>
      <c r="E179" s="47"/>
      <c r="F179" s="47"/>
      <c r="G179" s="47"/>
      <c r="H179" s="47"/>
      <c r="J179" s="1"/>
      <c r="K179" s="1"/>
      <c r="L179" s="1"/>
      <c r="M179" s="1"/>
      <c r="N179" s="1"/>
      <c r="O179" s="53"/>
      <c r="P179" s="47"/>
      <c r="Q179" s="47"/>
      <c r="R179" s="47"/>
      <c r="S179" s="47"/>
      <c r="T179" s="47"/>
      <c r="U179" s="1"/>
      <c r="V179" s="153"/>
    </row>
    <row r="180" spans="1:22" s="9" customFormat="1" x14ac:dyDescent="0.25">
      <c r="A180" s="1"/>
      <c r="B180" s="1"/>
      <c r="C180" s="53"/>
      <c r="D180" s="47"/>
      <c r="E180" s="47"/>
      <c r="F180" s="47"/>
      <c r="G180" s="47"/>
      <c r="H180" s="47"/>
      <c r="J180" s="1"/>
      <c r="K180" s="1"/>
      <c r="L180" s="1"/>
      <c r="M180" s="1"/>
      <c r="N180" s="1"/>
      <c r="O180" s="53"/>
      <c r="P180" s="47"/>
      <c r="Q180" s="47"/>
      <c r="R180" s="47"/>
      <c r="S180" s="47"/>
      <c r="T180" s="47"/>
      <c r="U180" s="1"/>
      <c r="V180" s="153"/>
    </row>
    <row r="181" spans="1:22" s="9" customFormat="1" x14ac:dyDescent="0.25">
      <c r="A181" s="1"/>
      <c r="B181" s="1"/>
      <c r="C181" s="53"/>
      <c r="D181" s="47"/>
      <c r="E181" s="47"/>
      <c r="F181" s="47"/>
      <c r="G181" s="47"/>
      <c r="H181" s="47"/>
      <c r="J181" s="1"/>
      <c r="K181" s="1"/>
      <c r="L181" s="1"/>
      <c r="M181" s="1"/>
      <c r="N181" s="1"/>
      <c r="O181" s="53"/>
      <c r="P181" s="47"/>
      <c r="Q181" s="47"/>
      <c r="R181" s="47"/>
      <c r="S181" s="47"/>
      <c r="T181" s="47"/>
      <c r="U181" s="1"/>
      <c r="V181" s="153"/>
    </row>
    <row r="182" spans="1:22" s="9" customFormat="1" x14ac:dyDescent="0.25">
      <c r="A182" s="1"/>
      <c r="B182" s="1"/>
      <c r="C182" s="53"/>
      <c r="D182" s="47"/>
      <c r="E182" s="47"/>
      <c r="F182" s="47"/>
      <c r="G182" s="47"/>
      <c r="H182" s="47"/>
      <c r="J182" s="1"/>
      <c r="K182" s="1"/>
      <c r="L182" s="1"/>
      <c r="M182" s="1"/>
      <c r="N182" s="1"/>
      <c r="O182" s="53"/>
      <c r="P182" s="47"/>
      <c r="Q182" s="47"/>
      <c r="R182" s="47"/>
      <c r="S182" s="47"/>
      <c r="T182" s="47"/>
      <c r="U182" s="1"/>
      <c r="V182" s="153"/>
    </row>
    <row r="183" spans="1:22" s="9" customFormat="1" x14ac:dyDescent="0.25">
      <c r="A183" s="1"/>
      <c r="B183" s="1"/>
      <c r="C183" s="53"/>
      <c r="D183" s="47"/>
      <c r="E183" s="47"/>
      <c r="F183" s="47"/>
      <c r="G183" s="47"/>
      <c r="H183" s="47"/>
      <c r="J183" s="1"/>
      <c r="K183" s="1"/>
      <c r="L183" s="1"/>
      <c r="M183" s="1"/>
      <c r="N183" s="1"/>
      <c r="O183" s="53"/>
      <c r="P183" s="47"/>
      <c r="Q183" s="47"/>
      <c r="R183" s="47"/>
      <c r="S183" s="47"/>
      <c r="T183" s="47"/>
      <c r="U183" s="1"/>
      <c r="V183" s="153"/>
    </row>
    <row r="184" spans="1:22" s="9" customFormat="1" x14ac:dyDescent="0.25">
      <c r="A184" s="1"/>
      <c r="B184" s="1"/>
      <c r="C184" s="53"/>
      <c r="D184" s="47"/>
      <c r="E184" s="47"/>
      <c r="F184" s="47"/>
      <c r="G184" s="47"/>
      <c r="H184" s="47"/>
      <c r="J184" s="1"/>
      <c r="K184" s="1"/>
      <c r="L184" s="1"/>
      <c r="M184" s="1"/>
      <c r="N184" s="1"/>
      <c r="O184" s="53"/>
      <c r="P184" s="47"/>
      <c r="Q184" s="47"/>
      <c r="R184" s="47"/>
      <c r="S184" s="47"/>
      <c r="T184" s="47"/>
      <c r="U184" s="1"/>
      <c r="V184" s="153"/>
    </row>
    <row r="185" spans="1:22" s="9" customFormat="1" x14ac:dyDescent="0.25">
      <c r="A185" s="1"/>
      <c r="B185" s="1"/>
      <c r="C185" s="53"/>
      <c r="D185" s="47"/>
      <c r="E185" s="47"/>
      <c r="F185" s="47"/>
      <c r="G185" s="47"/>
      <c r="H185" s="47"/>
      <c r="J185" s="1"/>
      <c r="K185" s="1"/>
      <c r="L185" s="1"/>
      <c r="M185" s="1"/>
      <c r="N185" s="1"/>
      <c r="O185" s="53"/>
      <c r="P185" s="47"/>
      <c r="Q185" s="47"/>
      <c r="R185" s="47"/>
      <c r="S185" s="47"/>
      <c r="T185" s="47"/>
      <c r="U185" s="1"/>
      <c r="V185" s="153"/>
    </row>
    <row r="186" spans="1:22" s="9" customFormat="1" x14ac:dyDescent="0.25">
      <c r="A186" s="1"/>
      <c r="B186" s="1"/>
      <c r="C186" s="53"/>
      <c r="D186" s="47"/>
      <c r="E186" s="47"/>
      <c r="F186" s="47"/>
      <c r="G186" s="47"/>
      <c r="H186" s="47"/>
      <c r="J186" s="1"/>
      <c r="K186" s="1"/>
      <c r="L186" s="1"/>
      <c r="M186" s="1"/>
      <c r="N186" s="1"/>
      <c r="O186" s="53"/>
      <c r="P186" s="47"/>
      <c r="Q186" s="47"/>
      <c r="R186" s="47"/>
      <c r="S186" s="47"/>
      <c r="T186" s="47"/>
      <c r="U186" s="1"/>
      <c r="V186" s="153"/>
    </row>
    <row r="187" spans="1:22" s="9" customFormat="1" x14ac:dyDescent="0.25">
      <c r="A187" s="1"/>
      <c r="B187" s="1"/>
      <c r="C187" s="53"/>
      <c r="D187" s="47"/>
      <c r="E187" s="47"/>
      <c r="F187" s="47"/>
      <c r="G187" s="47"/>
      <c r="H187" s="47"/>
      <c r="J187" s="1"/>
      <c r="K187" s="1"/>
      <c r="L187" s="1"/>
      <c r="M187" s="1"/>
      <c r="N187" s="1"/>
      <c r="O187" s="53"/>
      <c r="P187" s="47"/>
      <c r="Q187" s="47"/>
      <c r="R187" s="47"/>
      <c r="S187" s="47"/>
      <c r="T187" s="47"/>
      <c r="U187" s="1"/>
      <c r="V187" s="153"/>
    </row>
    <row r="188" spans="1:22" s="9" customFormat="1" x14ac:dyDescent="0.25">
      <c r="A188" s="1"/>
      <c r="B188" s="1"/>
      <c r="C188" s="53"/>
      <c r="D188" s="47"/>
      <c r="E188" s="47"/>
      <c r="F188" s="47"/>
      <c r="G188" s="47"/>
      <c r="H188" s="47"/>
      <c r="J188" s="1"/>
      <c r="K188" s="1"/>
      <c r="L188" s="1"/>
      <c r="M188" s="1"/>
      <c r="N188" s="1"/>
      <c r="O188" s="53"/>
      <c r="P188" s="47"/>
      <c r="Q188" s="47"/>
      <c r="R188" s="47"/>
      <c r="S188" s="47"/>
      <c r="T188" s="47"/>
      <c r="U188" s="1"/>
      <c r="V188" s="153"/>
    </row>
    <row r="189" spans="1:22" s="9" customFormat="1" x14ac:dyDescent="0.25">
      <c r="A189" s="1"/>
      <c r="B189" s="1"/>
      <c r="C189" s="53"/>
      <c r="D189" s="47"/>
      <c r="E189" s="47"/>
      <c r="F189" s="47"/>
      <c r="G189" s="47"/>
      <c r="H189" s="47"/>
      <c r="J189" s="1"/>
      <c r="K189" s="1"/>
      <c r="L189" s="1"/>
      <c r="M189" s="1"/>
      <c r="N189" s="1"/>
      <c r="O189" s="53"/>
      <c r="P189" s="47"/>
      <c r="Q189" s="47"/>
      <c r="R189" s="47"/>
      <c r="S189" s="47"/>
      <c r="T189" s="47"/>
      <c r="U189" s="1"/>
      <c r="V189" s="153"/>
    </row>
    <row r="190" spans="1:22" s="9" customFormat="1" x14ac:dyDescent="0.25">
      <c r="A190" s="1"/>
      <c r="B190" s="1"/>
      <c r="C190" s="53"/>
      <c r="D190" s="47"/>
      <c r="E190" s="47"/>
      <c r="F190" s="47"/>
      <c r="G190" s="47"/>
      <c r="H190" s="47"/>
      <c r="J190" s="1"/>
      <c r="K190" s="1"/>
      <c r="L190" s="1"/>
      <c r="M190" s="1"/>
      <c r="N190" s="1"/>
      <c r="O190" s="53"/>
      <c r="P190" s="47"/>
      <c r="Q190" s="47"/>
      <c r="R190" s="47"/>
      <c r="S190" s="47"/>
      <c r="T190" s="47"/>
      <c r="U190" s="1"/>
      <c r="V190" s="153"/>
    </row>
    <row r="191" spans="1:22" s="9" customFormat="1" x14ac:dyDescent="0.25">
      <c r="A191" s="1"/>
      <c r="B191" s="1"/>
      <c r="C191" s="53"/>
      <c r="D191" s="47"/>
      <c r="E191" s="47"/>
      <c r="F191" s="47"/>
      <c r="G191" s="47"/>
      <c r="H191" s="47"/>
      <c r="J191" s="1"/>
      <c r="K191" s="1"/>
      <c r="L191" s="1"/>
      <c r="M191" s="1"/>
      <c r="N191" s="1"/>
      <c r="O191" s="53"/>
      <c r="P191" s="47"/>
      <c r="Q191" s="47"/>
      <c r="R191" s="47"/>
      <c r="S191" s="47"/>
      <c r="T191" s="47"/>
      <c r="U191" s="1"/>
      <c r="V191" s="153"/>
    </row>
    <row r="192" spans="1:22" s="9" customFormat="1" x14ac:dyDescent="0.25">
      <c r="A192" s="1"/>
      <c r="B192" s="1"/>
      <c r="C192" s="53"/>
      <c r="D192" s="47"/>
      <c r="E192" s="47"/>
      <c r="F192" s="47"/>
      <c r="G192" s="47"/>
      <c r="H192" s="47"/>
      <c r="J192" s="1"/>
      <c r="K192" s="1"/>
      <c r="L192" s="1"/>
      <c r="M192" s="1"/>
      <c r="N192" s="1"/>
      <c r="O192" s="53"/>
      <c r="P192" s="47"/>
      <c r="Q192" s="47"/>
      <c r="R192" s="47"/>
      <c r="S192" s="47"/>
      <c r="T192" s="47"/>
      <c r="U192" s="1"/>
      <c r="V192" s="153"/>
    </row>
    <row r="193" spans="1:22" s="9" customFormat="1" x14ac:dyDescent="0.25">
      <c r="A193" s="1"/>
      <c r="B193" s="1"/>
      <c r="C193" s="53"/>
      <c r="D193" s="47"/>
      <c r="E193" s="47"/>
      <c r="F193" s="47"/>
      <c r="G193" s="47"/>
      <c r="H193" s="47"/>
      <c r="J193" s="1"/>
      <c r="K193" s="1"/>
      <c r="L193" s="1"/>
      <c r="M193" s="1"/>
      <c r="N193" s="1"/>
      <c r="O193" s="53"/>
      <c r="P193" s="47"/>
      <c r="Q193" s="47"/>
      <c r="R193" s="47"/>
      <c r="S193" s="47"/>
      <c r="T193" s="47"/>
      <c r="U193" s="1"/>
      <c r="V193" s="153"/>
    </row>
    <row r="194" spans="1:22" s="9" customFormat="1" x14ac:dyDescent="0.25">
      <c r="A194" s="1"/>
      <c r="B194" s="1"/>
      <c r="C194" s="53"/>
      <c r="D194" s="47"/>
      <c r="E194" s="47"/>
      <c r="F194" s="47"/>
      <c r="G194" s="47"/>
      <c r="H194" s="47"/>
      <c r="J194" s="1"/>
      <c r="K194" s="1"/>
      <c r="L194" s="1"/>
      <c r="M194" s="1"/>
      <c r="N194" s="1"/>
      <c r="O194" s="53"/>
      <c r="P194" s="47"/>
      <c r="Q194" s="47"/>
      <c r="R194" s="47"/>
      <c r="S194" s="47"/>
      <c r="T194" s="47"/>
      <c r="U194" s="1"/>
      <c r="V194" s="153"/>
    </row>
    <row r="195" spans="1:22" s="9" customFormat="1" x14ac:dyDescent="0.25">
      <c r="A195" s="1"/>
      <c r="B195" s="1"/>
      <c r="C195" s="53"/>
      <c r="D195" s="47"/>
      <c r="E195" s="47"/>
      <c r="F195" s="47"/>
      <c r="G195" s="47"/>
      <c r="H195" s="47"/>
      <c r="J195" s="1"/>
      <c r="K195" s="1"/>
      <c r="L195" s="1"/>
      <c r="M195" s="1"/>
      <c r="N195" s="1"/>
      <c r="O195" s="53"/>
      <c r="P195" s="47"/>
      <c r="Q195" s="47"/>
      <c r="R195" s="47"/>
      <c r="S195" s="47"/>
      <c r="T195" s="47"/>
      <c r="U195" s="1"/>
      <c r="V195" s="153"/>
    </row>
    <row r="196" spans="1:22" s="9" customFormat="1" x14ac:dyDescent="0.25">
      <c r="A196" s="1"/>
      <c r="B196" s="1"/>
      <c r="C196" s="53"/>
      <c r="D196" s="47"/>
      <c r="E196" s="47"/>
      <c r="F196" s="47"/>
      <c r="G196" s="47"/>
      <c r="H196" s="47"/>
      <c r="J196" s="1"/>
      <c r="K196" s="1"/>
      <c r="L196" s="1"/>
      <c r="M196" s="1"/>
      <c r="N196" s="1"/>
      <c r="O196" s="53"/>
      <c r="P196" s="47"/>
      <c r="Q196" s="47"/>
      <c r="R196" s="47"/>
      <c r="S196" s="47"/>
      <c r="T196" s="47"/>
      <c r="U196" s="1"/>
      <c r="V196" s="153"/>
    </row>
    <row r="197" spans="1:22" s="9" customFormat="1" x14ac:dyDescent="0.25">
      <c r="A197" s="1"/>
      <c r="B197" s="1"/>
      <c r="C197" s="53"/>
      <c r="D197" s="47"/>
      <c r="E197" s="47"/>
      <c r="F197" s="47"/>
      <c r="G197" s="47"/>
      <c r="H197" s="47"/>
      <c r="J197" s="1"/>
      <c r="K197" s="1"/>
      <c r="L197" s="1"/>
      <c r="M197" s="1"/>
      <c r="N197" s="1"/>
      <c r="O197" s="53"/>
      <c r="P197" s="47"/>
      <c r="Q197" s="47"/>
      <c r="R197" s="47"/>
      <c r="S197" s="47"/>
      <c r="T197" s="47"/>
      <c r="U197" s="1"/>
      <c r="V197" s="153"/>
    </row>
    <row r="198" spans="1:22" s="9" customFormat="1" x14ac:dyDescent="0.25">
      <c r="A198" s="1"/>
      <c r="B198" s="1"/>
      <c r="C198" s="53"/>
      <c r="D198" s="47"/>
      <c r="E198" s="47"/>
      <c r="F198" s="47"/>
      <c r="G198" s="47"/>
      <c r="H198" s="47"/>
      <c r="J198" s="1"/>
      <c r="K198" s="1"/>
      <c r="L198" s="1"/>
      <c r="M198" s="1"/>
      <c r="N198" s="1"/>
      <c r="O198" s="53"/>
      <c r="P198" s="47"/>
      <c r="Q198" s="47"/>
      <c r="R198" s="47"/>
      <c r="S198" s="47"/>
      <c r="T198" s="47"/>
      <c r="U198" s="1"/>
      <c r="V198" s="153"/>
    </row>
    <row r="199" spans="1:22" s="9" customFormat="1" x14ac:dyDescent="0.25">
      <c r="A199" s="1"/>
      <c r="B199" s="1"/>
      <c r="C199" s="53"/>
      <c r="D199" s="47"/>
      <c r="E199" s="47"/>
      <c r="F199" s="47"/>
      <c r="G199" s="47"/>
      <c r="H199" s="47"/>
      <c r="J199" s="1"/>
      <c r="K199" s="1"/>
      <c r="L199" s="1"/>
      <c r="M199" s="1"/>
      <c r="N199" s="1"/>
      <c r="O199" s="53"/>
      <c r="P199" s="47"/>
      <c r="Q199" s="47"/>
      <c r="R199" s="47"/>
      <c r="S199" s="47"/>
      <c r="T199" s="47"/>
      <c r="U199" s="1"/>
      <c r="V199" s="153"/>
    </row>
    <row r="200" spans="1:22" s="9" customFormat="1" x14ac:dyDescent="0.25">
      <c r="A200" s="1"/>
      <c r="B200" s="1"/>
      <c r="C200" s="53"/>
      <c r="D200" s="47"/>
      <c r="E200" s="47"/>
      <c r="F200" s="47"/>
      <c r="G200" s="47"/>
      <c r="H200" s="47"/>
      <c r="J200" s="1"/>
      <c r="K200" s="1"/>
      <c r="L200" s="1"/>
      <c r="M200" s="1"/>
      <c r="N200" s="1"/>
      <c r="O200" s="53"/>
      <c r="P200" s="47"/>
      <c r="Q200" s="47"/>
      <c r="R200" s="47"/>
      <c r="S200" s="47"/>
      <c r="T200" s="47"/>
      <c r="U200" s="1"/>
      <c r="V200" s="153"/>
    </row>
    <row r="201" spans="1:22" s="9" customFormat="1" x14ac:dyDescent="0.25">
      <c r="A201" s="1"/>
      <c r="B201" s="1"/>
      <c r="C201" s="53"/>
      <c r="D201" s="47"/>
      <c r="E201" s="47"/>
      <c r="F201" s="47"/>
      <c r="G201" s="47"/>
      <c r="H201" s="47"/>
      <c r="J201" s="1"/>
      <c r="K201" s="1"/>
      <c r="L201" s="1"/>
      <c r="M201" s="1"/>
      <c r="N201" s="1"/>
      <c r="O201" s="53"/>
      <c r="P201" s="47"/>
      <c r="Q201" s="47"/>
      <c r="R201" s="47"/>
      <c r="S201" s="47"/>
      <c r="T201" s="47"/>
      <c r="U201" s="1"/>
      <c r="V201" s="153"/>
    </row>
    <row r="202" spans="1:22" s="9" customFormat="1" x14ac:dyDescent="0.25">
      <c r="A202" s="1"/>
      <c r="B202" s="1"/>
      <c r="C202" s="53"/>
      <c r="D202" s="47"/>
      <c r="E202" s="47"/>
      <c r="F202" s="47"/>
      <c r="G202" s="47"/>
      <c r="H202" s="47"/>
      <c r="J202" s="1"/>
      <c r="K202" s="1"/>
      <c r="L202" s="1"/>
      <c r="M202" s="1"/>
      <c r="N202" s="1"/>
      <c r="O202" s="53"/>
      <c r="P202" s="47"/>
      <c r="Q202" s="47"/>
      <c r="R202" s="47"/>
      <c r="S202" s="47"/>
      <c r="T202" s="47"/>
      <c r="U202" s="1"/>
      <c r="V202" s="153"/>
    </row>
    <row r="203" spans="1:22" s="9" customFormat="1" x14ac:dyDescent="0.25">
      <c r="A203" s="1"/>
      <c r="B203" s="1"/>
      <c r="C203" s="53"/>
      <c r="D203" s="47"/>
      <c r="E203" s="47"/>
      <c r="F203" s="47"/>
      <c r="G203" s="47"/>
      <c r="H203" s="47"/>
      <c r="J203" s="1"/>
      <c r="K203" s="1"/>
      <c r="L203" s="1"/>
      <c r="M203" s="1"/>
      <c r="N203" s="1"/>
      <c r="O203" s="53"/>
      <c r="P203" s="47"/>
      <c r="Q203" s="47"/>
      <c r="R203" s="47"/>
      <c r="S203" s="47"/>
      <c r="T203" s="47"/>
      <c r="U203" s="1"/>
      <c r="V203" s="153"/>
    </row>
    <row r="204" spans="1:22" s="9" customFormat="1" x14ac:dyDescent="0.25">
      <c r="A204" s="1"/>
      <c r="B204" s="1"/>
      <c r="C204" s="53"/>
      <c r="D204" s="47"/>
      <c r="E204" s="47"/>
      <c r="F204" s="47"/>
      <c r="G204" s="47"/>
      <c r="H204" s="47"/>
      <c r="J204" s="1"/>
      <c r="K204" s="1"/>
      <c r="L204" s="1"/>
      <c r="M204" s="1"/>
      <c r="N204" s="1"/>
      <c r="O204" s="53"/>
      <c r="P204" s="47"/>
      <c r="Q204" s="47"/>
      <c r="R204" s="47"/>
      <c r="S204" s="47"/>
      <c r="T204" s="47"/>
      <c r="U204" s="1"/>
      <c r="V204" s="153"/>
    </row>
    <row r="205" spans="1:22" s="9" customFormat="1" x14ac:dyDescent="0.25">
      <c r="A205" s="1"/>
      <c r="B205" s="1"/>
      <c r="C205" s="53"/>
      <c r="D205" s="47"/>
      <c r="E205" s="47"/>
      <c r="F205" s="47"/>
      <c r="G205" s="47"/>
      <c r="H205" s="47"/>
      <c r="J205" s="1"/>
      <c r="K205" s="1"/>
      <c r="L205" s="1"/>
      <c r="M205" s="1"/>
      <c r="N205" s="1"/>
      <c r="O205" s="53"/>
      <c r="P205" s="47"/>
      <c r="Q205" s="47"/>
      <c r="R205" s="47"/>
      <c r="S205" s="47"/>
      <c r="T205" s="47"/>
      <c r="U205" s="1"/>
      <c r="V205" s="153"/>
    </row>
    <row r="206" spans="1:22" s="9" customFormat="1" x14ac:dyDescent="0.25">
      <c r="A206" s="1"/>
      <c r="B206" s="1"/>
      <c r="C206" s="53"/>
      <c r="D206" s="47"/>
      <c r="E206" s="47"/>
      <c r="F206" s="47"/>
      <c r="G206" s="47"/>
      <c r="H206" s="47"/>
      <c r="J206" s="1"/>
      <c r="K206" s="1"/>
      <c r="L206" s="1"/>
      <c r="M206" s="1"/>
      <c r="N206" s="1"/>
      <c r="O206" s="53"/>
      <c r="P206" s="47"/>
      <c r="Q206" s="47"/>
      <c r="R206" s="47"/>
      <c r="S206" s="47"/>
      <c r="T206" s="47"/>
      <c r="U206" s="1"/>
      <c r="V206" s="153"/>
    </row>
    <row r="207" spans="1:22" s="9" customFormat="1" x14ac:dyDescent="0.25">
      <c r="A207" s="1"/>
      <c r="B207" s="1"/>
      <c r="C207" s="53"/>
      <c r="D207" s="47"/>
      <c r="E207" s="47"/>
      <c r="F207" s="47"/>
      <c r="G207" s="47"/>
      <c r="H207" s="47"/>
      <c r="J207" s="1"/>
      <c r="K207" s="1"/>
      <c r="L207" s="1"/>
      <c r="M207" s="1"/>
      <c r="N207" s="1"/>
      <c r="O207" s="53"/>
      <c r="P207" s="47"/>
      <c r="Q207" s="47"/>
      <c r="R207" s="47"/>
      <c r="S207" s="47"/>
      <c r="T207" s="47"/>
      <c r="U207" s="1"/>
      <c r="V207" s="153"/>
    </row>
    <row r="208" spans="1:22" s="9" customFormat="1" x14ac:dyDescent="0.25">
      <c r="A208" s="1"/>
      <c r="B208" s="1"/>
      <c r="C208" s="53"/>
      <c r="D208" s="47"/>
      <c r="E208" s="47"/>
      <c r="F208" s="47"/>
      <c r="G208" s="47"/>
      <c r="H208" s="47"/>
      <c r="J208" s="1"/>
      <c r="K208" s="1"/>
      <c r="L208" s="1"/>
      <c r="M208" s="1"/>
      <c r="N208" s="1"/>
      <c r="O208" s="53"/>
      <c r="P208" s="47"/>
      <c r="Q208" s="47"/>
      <c r="R208" s="47"/>
      <c r="S208" s="47"/>
      <c r="T208" s="47"/>
      <c r="U208" s="1"/>
      <c r="V208" s="153"/>
    </row>
    <row r="209" spans="1:22" s="9" customFormat="1" x14ac:dyDescent="0.25">
      <c r="A209" s="1"/>
      <c r="B209" s="1"/>
      <c r="C209" s="53"/>
      <c r="D209" s="47"/>
      <c r="E209" s="47"/>
      <c r="F209" s="47"/>
      <c r="G209" s="47"/>
      <c r="H209" s="47"/>
      <c r="J209" s="1"/>
      <c r="K209" s="1"/>
      <c r="L209" s="1"/>
      <c r="M209" s="1"/>
      <c r="N209" s="1"/>
      <c r="O209" s="53"/>
      <c r="P209" s="47"/>
      <c r="Q209" s="47"/>
      <c r="R209" s="47"/>
      <c r="S209" s="47"/>
      <c r="T209" s="47"/>
      <c r="U209" s="1"/>
      <c r="V209" s="153"/>
    </row>
    <row r="210" spans="1:22" s="9" customFormat="1" x14ac:dyDescent="0.25">
      <c r="A210" s="1"/>
      <c r="B210" s="1"/>
      <c r="C210" s="53"/>
      <c r="D210" s="47"/>
      <c r="E210" s="47"/>
      <c r="F210" s="47"/>
      <c r="G210" s="47"/>
      <c r="H210" s="47"/>
      <c r="J210" s="1"/>
      <c r="K210" s="1"/>
      <c r="L210" s="1"/>
      <c r="M210" s="1"/>
      <c r="N210" s="1"/>
      <c r="O210" s="53"/>
      <c r="P210" s="47"/>
      <c r="Q210" s="47"/>
      <c r="R210" s="47"/>
      <c r="S210" s="47"/>
      <c r="T210" s="47"/>
      <c r="U210" s="1"/>
      <c r="V210" s="153"/>
    </row>
    <row r="211" spans="1:22" s="9" customFormat="1" x14ac:dyDescent="0.25">
      <c r="A211" s="1"/>
      <c r="B211" s="1"/>
      <c r="C211" s="53"/>
      <c r="D211" s="47"/>
      <c r="E211" s="47"/>
      <c r="F211" s="47"/>
      <c r="G211" s="47"/>
      <c r="H211" s="47"/>
      <c r="J211" s="1"/>
      <c r="K211" s="1"/>
      <c r="L211" s="1"/>
      <c r="M211" s="1"/>
      <c r="N211" s="1"/>
      <c r="O211" s="53"/>
      <c r="P211" s="47"/>
      <c r="Q211" s="47"/>
      <c r="R211" s="47"/>
      <c r="S211" s="47"/>
      <c r="T211" s="47"/>
      <c r="U211" s="1"/>
      <c r="V211" s="153"/>
    </row>
    <row r="212" spans="1:22" s="9" customFormat="1" x14ac:dyDescent="0.25">
      <c r="A212" s="1"/>
      <c r="B212" s="1"/>
      <c r="C212" s="53"/>
      <c r="D212" s="47"/>
      <c r="E212" s="47"/>
      <c r="F212" s="47"/>
      <c r="G212" s="47"/>
      <c r="H212" s="47"/>
      <c r="J212" s="1"/>
      <c r="K212" s="1"/>
      <c r="L212" s="1"/>
      <c r="M212" s="1"/>
      <c r="N212" s="1"/>
      <c r="O212" s="53"/>
      <c r="P212" s="47"/>
      <c r="Q212" s="47"/>
      <c r="R212" s="47"/>
      <c r="S212" s="47"/>
      <c r="T212" s="47"/>
      <c r="U212" s="1"/>
      <c r="V212" s="153"/>
    </row>
  </sheetData>
  <sheetProtection formatCells="0" formatColumns="0" formatRows="0" insertColumns="0" insertRows="0" insertHyperlinks="0" deleteColumns="0" deleteRows="0" sort="0" autoFilter="0" pivotTables="0"/>
  <mergeCells count="12">
    <mergeCell ref="A10:A11"/>
    <mergeCell ref="B10:B11"/>
    <mergeCell ref="O10:O11"/>
    <mergeCell ref="A8:T8"/>
    <mergeCell ref="S6:T6"/>
    <mergeCell ref="P10:T10"/>
    <mergeCell ref="B124:B125"/>
    <mergeCell ref="B121:B122"/>
    <mergeCell ref="I10:I11"/>
    <mergeCell ref="J10:N10"/>
    <mergeCell ref="C10:C11"/>
    <mergeCell ref="D10:H10"/>
  </mergeCells>
  <pageMargins left="0.39370078740157483" right="0.39370078740157483" top="0.59055118110236227" bottom="0.39370078740157483" header="0.31496062992125984" footer="0.31496062992125984"/>
  <pageSetup paperSize="9" scale="45" fitToHeight="0" orientation="landscape" r:id="rId1"/>
  <ignoredErrors>
    <ignoredError sqref="O25:T86 O20:T22 O89:T119 O87:S88 O23:S2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5">
    <tabColor rgb="FFFFFF00"/>
  </sheetPr>
  <dimension ref="A2:AC76"/>
  <sheetViews>
    <sheetView showZeros="0" workbookViewId="0">
      <pane xSplit="1" ySplit="3" topLeftCell="B55" activePane="bottomRight" state="frozen"/>
      <selection pane="topRight" activeCell="B1" sqref="B1"/>
      <selection pane="bottomLeft" activeCell="A4" sqref="A4"/>
      <selection pane="bottomRight" activeCell="E74" sqref="E74"/>
    </sheetView>
  </sheetViews>
  <sheetFormatPr defaultColWidth="9.109375" defaultRowHeight="13.2" x14ac:dyDescent="0.25"/>
  <cols>
    <col min="1" max="1" width="88.44140625" style="94" customWidth="1"/>
    <col min="2" max="4" width="13.109375" style="94" customWidth="1"/>
    <col min="5" max="5" width="10.109375" style="94" bestFit="1" customWidth="1"/>
    <col min="6" max="6" width="13.109375" style="94" bestFit="1" customWidth="1"/>
    <col min="7" max="7" width="11.5546875" style="94" bestFit="1" customWidth="1"/>
    <col min="8" max="8" width="13.109375" style="94" bestFit="1" customWidth="1"/>
    <col min="9" max="9" width="10.109375" style="94" customWidth="1"/>
    <col min="10" max="11" width="9.33203125" style="94" bestFit="1" customWidth="1"/>
    <col min="12" max="28" width="9.109375" style="94"/>
    <col min="29" max="29" width="12.109375" style="94" bestFit="1" customWidth="1"/>
    <col min="30" max="30" width="11.6640625" style="94" customWidth="1"/>
    <col min="31" max="31" width="11.5546875" style="94" bestFit="1" customWidth="1"/>
    <col min="32" max="16384" width="9.109375" style="94"/>
  </cols>
  <sheetData>
    <row r="2" spans="1:10" x14ac:dyDescent="0.25">
      <c r="B2" s="95" t="s">
        <v>274</v>
      </c>
      <c r="C2" s="96" t="s">
        <v>275</v>
      </c>
      <c r="D2" s="95" t="s">
        <v>276</v>
      </c>
      <c r="F2" s="352" t="s">
        <v>294</v>
      </c>
      <c r="G2" s="352"/>
      <c r="H2" s="352"/>
      <c r="I2" s="97"/>
    </row>
    <row r="3" spans="1:10" x14ac:dyDescent="0.25">
      <c r="B3" s="95" t="s">
        <v>278</v>
      </c>
      <c r="C3" s="96" t="s">
        <v>278</v>
      </c>
      <c r="D3" s="95"/>
      <c r="F3" s="98" t="s">
        <v>288</v>
      </c>
      <c r="G3" s="98" t="s">
        <v>289</v>
      </c>
      <c r="H3" s="98"/>
    </row>
    <row r="4" spans="1:10" ht="27.6" x14ac:dyDescent="0.25">
      <c r="A4" s="38" t="s">
        <v>155</v>
      </c>
      <c r="B4" s="66">
        <f>'1 priedas_pajamos'!G49</f>
        <v>0.99529999999999996</v>
      </c>
      <c r="C4" s="66">
        <f>SUM(C5:C28)</f>
        <v>13625.338000000002</v>
      </c>
      <c r="D4" s="66">
        <f t="shared" ref="D4:D26" si="0">B4-C4</f>
        <v>-13624.342700000001</v>
      </c>
      <c r="F4" s="94">
        <f>'1 priedas_pajamos'!G49</f>
        <v>0.99529999999999996</v>
      </c>
      <c r="G4" s="94">
        <f>'3 priedas_asignavimai'!W304</f>
        <v>0</v>
      </c>
      <c r="H4" s="70"/>
      <c r="J4" s="94">
        <f>G4-C4</f>
        <v>-13625.338000000002</v>
      </c>
    </row>
    <row r="5" spans="1:10" x14ac:dyDescent="0.25">
      <c r="A5" s="24" t="s">
        <v>200</v>
      </c>
      <c r="B5" s="69">
        <f>'1 priedas_pajamos'!G50</f>
        <v>37351.580450000001</v>
      </c>
      <c r="C5" s="69">
        <f>'3 priedas_asignavimai'!W16</f>
        <v>4847.7579999999998</v>
      </c>
      <c r="D5" s="69">
        <f t="shared" si="0"/>
        <v>32503.82245</v>
      </c>
    </row>
    <row r="6" spans="1:10" x14ac:dyDescent="0.25">
      <c r="A6" s="24" t="s">
        <v>59</v>
      </c>
      <c r="B6" s="69">
        <f>'1 priedas_pajamos'!G51</f>
        <v>7324.8999999999969</v>
      </c>
      <c r="C6" s="69">
        <f>'3 priedas_asignavimai'!W17</f>
        <v>546.97899999999993</v>
      </c>
      <c r="D6" s="69">
        <f t="shared" si="0"/>
        <v>6777.9209999999966</v>
      </c>
    </row>
    <row r="7" spans="1:10" x14ac:dyDescent="0.25">
      <c r="A7" s="24" t="s">
        <v>66</v>
      </c>
      <c r="B7" s="69">
        <f>'1 priedas_pajamos'!G52</f>
        <v>1</v>
      </c>
      <c r="C7" s="69">
        <f>'3 priedas_asignavimai'!W18</f>
        <v>1</v>
      </c>
      <c r="D7" s="69">
        <f t="shared" si="0"/>
        <v>0</v>
      </c>
    </row>
    <row r="8" spans="1:10" x14ac:dyDescent="0.25">
      <c r="A8" s="24" t="s">
        <v>60</v>
      </c>
      <c r="B8" s="69">
        <f>'1 priedas_pajamos'!G53</f>
        <v>35.5</v>
      </c>
      <c r="C8" s="69">
        <f>'3 priedas_asignavimai'!W19+'3 priedas_asignavimai'!W90</f>
        <v>51.75</v>
      </c>
      <c r="D8" s="69">
        <f t="shared" si="0"/>
        <v>-16.25</v>
      </c>
    </row>
    <row r="9" spans="1:10" x14ac:dyDescent="0.25">
      <c r="A9" s="24" t="s">
        <v>185</v>
      </c>
      <c r="B9" s="69">
        <f>'1 priedas_pajamos'!G54</f>
        <v>9</v>
      </c>
      <c r="C9" s="69">
        <f>'3 priedas_asignavimai'!W20+'3 priedas_asignavimai'!W91</f>
        <v>157.46199999999999</v>
      </c>
      <c r="D9" s="69">
        <f t="shared" si="0"/>
        <v>-148.46199999999999</v>
      </c>
    </row>
    <row r="10" spans="1:10" x14ac:dyDescent="0.25">
      <c r="A10" s="24" t="s">
        <v>74</v>
      </c>
      <c r="B10" s="69">
        <f>'1 priedas_pajamos'!G55</f>
        <v>400.8</v>
      </c>
      <c r="C10" s="69">
        <f>'3 priedas_asignavimai'!W21+'3 priedas_asignavimai'!W92+'3 priedas_asignavimai'!W93+'3 priedas_asignavimai'!W94+'3 priedas_asignavimai'!W295+'3 priedas_asignavimai'!W296</f>
        <v>5722.3069999999998</v>
      </c>
      <c r="D10" s="69">
        <f>B10-C10</f>
        <v>-5321.5069999999996</v>
      </c>
    </row>
    <row r="11" spans="1:10" x14ac:dyDescent="0.25">
      <c r="A11" s="24" t="s">
        <v>67</v>
      </c>
      <c r="B11" s="69">
        <f>'1 priedas_pajamos'!G56</f>
        <v>710.7</v>
      </c>
      <c r="C11" s="69">
        <f>'3 priedas_asignavimai'!W24</f>
        <v>0</v>
      </c>
      <c r="D11" s="69">
        <f t="shared" si="0"/>
        <v>710.7</v>
      </c>
    </row>
    <row r="12" spans="1:10" x14ac:dyDescent="0.25">
      <c r="A12" s="24" t="s">
        <v>145</v>
      </c>
      <c r="B12" s="69">
        <f>'1 priedas_pajamos'!G57</f>
        <v>3821.4</v>
      </c>
      <c r="C12" s="69">
        <f>'3 priedas_asignavimai'!W25+'3 priedas_asignavimai'!W89</f>
        <v>2.7</v>
      </c>
      <c r="D12" s="69">
        <f t="shared" si="0"/>
        <v>3818.7000000000003</v>
      </c>
    </row>
    <row r="13" spans="1:10" ht="26.4" x14ac:dyDescent="0.25">
      <c r="A13" s="24" t="s">
        <v>201</v>
      </c>
      <c r="B13" s="69">
        <f>'1 priedas_pajamos'!G58</f>
        <v>21.2</v>
      </c>
      <c r="C13" s="69">
        <f>'3 priedas_asignavimai'!W146</f>
        <v>493.42</v>
      </c>
      <c r="D13" s="69">
        <f t="shared" si="0"/>
        <v>-472.22</v>
      </c>
    </row>
    <row r="14" spans="1:10" ht="26.4" x14ac:dyDescent="0.25">
      <c r="A14" s="24" t="s">
        <v>318</v>
      </c>
      <c r="B14" s="69">
        <f>'1 priedas_pajamos'!G59</f>
        <v>154.4</v>
      </c>
      <c r="C14" s="69">
        <f>'3 priedas_asignavimai'!W148</f>
        <v>386.36</v>
      </c>
      <c r="D14" s="69">
        <f t="shared" si="0"/>
        <v>-231.96</v>
      </c>
    </row>
    <row r="15" spans="1:10" x14ac:dyDescent="0.25">
      <c r="A15" s="24" t="s">
        <v>61</v>
      </c>
      <c r="B15" s="69">
        <f>'1 priedas_pajamos'!G60</f>
        <v>386.36</v>
      </c>
      <c r="C15" s="69">
        <f>'3 priedas_asignavimai'!W26</f>
        <v>21.2</v>
      </c>
      <c r="D15" s="69">
        <f t="shared" si="0"/>
        <v>365.16</v>
      </c>
    </row>
    <row r="16" spans="1:10" x14ac:dyDescent="0.25">
      <c r="A16" s="24" t="s">
        <v>62</v>
      </c>
      <c r="B16" s="69">
        <f>'1 priedas_pajamos'!G61</f>
        <v>107.06</v>
      </c>
      <c r="C16" s="69">
        <f>'3 priedas_asignavimai'!W27</f>
        <v>5.9379999999999997</v>
      </c>
      <c r="D16" s="69">
        <f t="shared" si="0"/>
        <v>101.122</v>
      </c>
    </row>
    <row r="17" spans="1:9" x14ac:dyDescent="0.25">
      <c r="A17" s="24" t="s">
        <v>64</v>
      </c>
      <c r="B17" s="69">
        <f>'1 priedas_pajamos'!G62</f>
        <v>31.9</v>
      </c>
      <c r="C17" s="69">
        <f>'3 priedas_asignavimai'!W28</f>
        <v>31.9</v>
      </c>
      <c r="D17" s="69">
        <f t="shared" si="0"/>
        <v>0</v>
      </c>
    </row>
    <row r="18" spans="1:9" x14ac:dyDescent="0.25">
      <c r="A18" s="24" t="s">
        <v>65</v>
      </c>
      <c r="B18" s="69">
        <f>'1 priedas_pajamos'!G63</f>
        <v>9.58</v>
      </c>
      <c r="C18" s="69">
        <f>'3 priedas_asignavimai'!W29</f>
        <v>9.58</v>
      </c>
      <c r="D18" s="69">
        <f t="shared" si="0"/>
        <v>0</v>
      </c>
    </row>
    <row r="19" spans="1:9" x14ac:dyDescent="0.25">
      <c r="A19" s="24" t="s">
        <v>71</v>
      </c>
      <c r="B19" s="69">
        <f>'1 priedas_pajamos'!G64</f>
        <v>0.69</v>
      </c>
      <c r="C19" s="69">
        <f>'3 priedas_asignavimai'!W143</f>
        <v>927.1</v>
      </c>
      <c r="D19" s="69">
        <f t="shared" si="0"/>
        <v>-926.41</v>
      </c>
    </row>
    <row r="20" spans="1:9" ht="26.4" x14ac:dyDescent="0.25">
      <c r="A20" s="24" t="s">
        <v>187</v>
      </c>
      <c r="B20" s="69">
        <f>'1 priedas_pajamos'!G65</f>
        <v>40.700000000000003</v>
      </c>
      <c r="C20" s="69">
        <f>'3 priedas_asignavimai'!W30+'3 priedas_asignavimai'!W137</f>
        <v>4.8900000000000006</v>
      </c>
      <c r="D20" s="69">
        <f t="shared" si="0"/>
        <v>35.81</v>
      </c>
    </row>
    <row r="21" spans="1:9" x14ac:dyDescent="0.25">
      <c r="A21" s="24" t="s">
        <v>180</v>
      </c>
      <c r="B21" s="69">
        <f>'1 priedas_pajamos'!G66</f>
        <v>927.1</v>
      </c>
      <c r="C21" s="69">
        <f>'3 priedas_asignavimai'!W31+'3 priedas_asignavimai'!W97+'3 priedas_asignavimai'!W101+'3 priedas_asignavimai'!W105+'3 priedas_asignavimai'!W109+'3 priedas_asignavimai'!W113+'3 priedas_asignavimai'!W117+'3 priedas_asignavimai'!W121+'3 priedas_asignavimai'!W125+'3 priedas_asignavimai'!W129+'3 priedas_asignavimai'!W133</f>
        <v>162.29999999999998</v>
      </c>
      <c r="D21" s="69">
        <f t="shared" si="0"/>
        <v>764.80000000000007</v>
      </c>
    </row>
    <row r="22" spans="1:9" ht="26.4" x14ac:dyDescent="0.25">
      <c r="A22" s="24" t="s">
        <v>202</v>
      </c>
      <c r="B22" s="69">
        <f>'1 priedas_pajamos'!G67</f>
        <v>4.2</v>
      </c>
      <c r="C22" s="69">
        <f>'3 priedas_asignavimai'!W34</f>
        <v>0</v>
      </c>
      <c r="D22" s="69">
        <f t="shared" si="0"/>
        <v>4.2</v>
      </c>
    </row>
    <row r="23" spans="1:9" ht="26.4" x14ac:dyDescent="0.25">
      <c r="A23" s="23" t="s">
        <v>72</v>
      </c>
      <c r="B23" s="69">
        <f>'1 priedas_pajamos'!G68</f>
        <v>277.10000000000002</v>
      </c>
      <c r="C23" s="69">
        <f>'3 priedas_asignavimai'!W65</f>
        <v>0</v>
      </c>
      <c r="D23" s="69">
        <f t="shared" si="0"/>
        <v>277.10000000000002</v>
      </c>
    </row>
    <row r="24" spans="1:9" x14ac:dyDescent="0.25">
      <c r="A24" s="24" t="s">
        <v>63</v>
      </c>
      <c r="B24" s="69">
        <f>'1 priedas_pajamos'!G69</f>
        <v>65.843999999999994</v>
      </c>
      <c r="C24" s="69">
        <f>'3 priedas_asignavimai'!W33</f>
        <v>155.5</v>
      </c>
      <c r="D24" s="69">
        <f t="shared" si="0"/>
        <v>-89.656000000000006</v>
      </c>
    </row>
    <row r="25" spans="1:9" x14ac:dyDescent="0.25">
      <c r="A25" s="24" t="s">
        <v>73</v>
      </c>
      <c r="B25" s="69">
        <f>'1 priedas_pajamos'!G70</f>
        <v>220.9</v>
      </c>
      <c r="C25" s="69">
        <f>'3 priedas_asignavimai'!W88+'3 priedas_asignavimai'!W35</f>
        <v>30.7</v>
      </c>
      <c r="D25" s="69">
        <f t="shared" si="0"/>
        <v>190.20000000000002</v>
      </c>
    </row>
    <row r="26" spans="1:9" x14ac:dyDescent="0.25">
      <c r="A26" s="24" t="s">
        <v>140</v>
      </c>
      <c r="B26" s="69">
        <f>'1 priedas_pajamos'!G71</f>
        <v>30.7</v>
      </c>
      <c r="C26" s="69">
        <f>'3 priedas_asignavimai'!W87</f>
        <v>0</v>
      </c>
      <c r="D26" s="69">
        <f t="shared" si="0"/>
        <v>30.7</v>
      </c>
    </row>
    <row r="27" spans="1:9" x14ac:dyDescent="0.25">
      <c r="A27" s="24" t="s">
        <v>151</v>
      </c>
      <c r="B27" s="69">
        <f>'1 priedas_pajamos'!G73</f>
        <v>2.7</v>
      </c>
      <c r="C27" s="69">
        <f>'3 priedas_asignavimai'!W37</f>
        <v>0.65</v>
      </c>
      <c r="D27" s="69">
        <f>B27-C27</f>
        <v>2.0500000000000003</v>
      </c>
    </row>
    <row r="28" spans="1:9" ht="26.4" x14ac:dyDescent="0.25">
      <c r="A28" s="22" t="s">
        <v>217</v>
      </c>
      <c r="B28" s="69">
        <f>'1 priedas_pajamos'!G72</f>
        <v>16.899999999999999</v>
      </c>
      <c r="C28" s="69">
        <f>'3 priedas_asignavimai'!W36</f>
        <v>65.843999999999994</v>
      </c>
      <c r="D28" s="69">
        <f>B28-C28</f>
        <v>-48.943999999999996</v>
      </c>
    </row>
    <row r="29" spans="1:9" ht="13.8" x14ac:dyDescent="0.25">
      <c r="A29" s="38" t="s">
        <v>154</v>
      </c>
      <c r="B29" s="66">
        <f>'1 priedas_pajamos'!G75</f>
        <v>15.596</v>
      </c>
      <c r="C29" s="66">
        <f>SUM(C30:C58)</f>
        <v>2872.2508800000005</v>
      </c>
      <c r="D29" s="66">
        <f>SUM(D30:D56)</f>
        <v>25277.520060000003</v>
      </c>
    </row>
    <row r="30" spans="1:9" ht="13.8" x14ac:dyDescent="0.25">
      <c r="A30" s="40" t="s">
        <v>129</v>
      </c>
      <c r="B30" s="64">
        <f>'1 priedas_pajamos'!G76</f>
        <v>20658.400000000001</v>
      </c>
      <c r="C30" s="64">
        <f>'3 priedas_asignavimai'!X289</f>
        <v>11.116</v>
      </c>
      <c r="D30" s="69">
        <f t="shared" ref="D30:D35" si="1">B30-C30</f>
        <v>20647.284</v>
      </c>
    </row>
    <row r="31" spans="1:9" ht="13.8" x14ac:dyDescent="0.25">
      <c r="A31" s="39" t="s">
        <v>188</v>
      </c>
      <c r="B31" s="64">
        <f>'1 priedas_pajamos'!G77</f>
        <v>5222.4299700000001</v>
      </c>
      <c r="C31" s="64">
        <f>'3 priedas_asignavimai'!X281</f>
        <v>50.124000000000002</v>
      </c>
      <c r="D31" s="69">
        <f t="shared" si="1"/>
        <v>5172.3059700000003</v>
      </c>
    </row>
    <row r="32" spans="1:9" ht="13.8" x14ac:dyDescent="0.25">
      <c r="A32" s="39" t="s">
        <v>189</v>
      </c>
      <c r="B32" s="64">
        <f>'1 priedas_pajamos'!G78</f>
        <v>26</v>
      </c>
      <c r="C32" s="64">
        <f>'3 priedas_asignavimai'!X38+'3 priedas_asignavimai'!X72</f>
        <v>845.25171000000012</v>
      </c>
      <c r="D32" s="69">
        <f t="shared" si="1"/>
        <v>-819.25171000000012</v>
      </c>
      <c r="F32" s="352" t="s">
        <v>296</v>
      </c>
      <c r="G32" s="352"/>
      <c r="H32" s="352"/>
      <c r="I32" s="97"/>
    </row>
    <row r="33" spans="1:29" ht="13.8" x14ac:dyDescent="0.25">
      <c r="A33" s="39" t="s">
        <v>378</v>
      </c>
      <c r="B33" s="64">
        <f>'1 priedas_pajamos'!G101</f>
        <v>32.988999999999997</v>
      </c>
      <c r="C33" s="64">
        <f>'3 priedas_asignavimai'!X39</f>
        <v>0</v>
      </c>
      <c r="D33" s="69"/>
      <c r="F33" s="70">
        <f>B29</f>
        <v>15.596</v>
      </c>
      <c r="G33" s="70">
        <f>C29</f>
        <v>2872.2508800000005</v>
      </c>
      <c r="H33" s="70"/>
      <c r="I33" s="70"/>
    </row>
    <row r="34" spans="1:29" ht="13.8" x14ac:dyDescent="0.25">
      <c r="A34" s="39" t="s">
        <v>194</v>
      </c>
      <c r="B34" s="64">
        <f>'1 priedas_pajamos'!G79</f>
        <v>50.124000000000002</v>
      </c>
      <c r="C34" s="64">
        <f>'3 priedas_asignavimai'!X61</f>
        <v>0</v>
      </c>
      <c r="D34" s="69">
        <f t="shared" si="1"/>
        <v>50.124000000000002</v>
      </c>
      <c r="F34" s="99" t="s">
        <v>288</v>
      </c>
      <c r="G34" s="99" t="s">
        <v>289</v>
      </c>
      <c r="H34" s="99"/>
      <c r="I34" s="99"/>
    </row>
    <row r="35" spans="1:29" ht="27.6" x14ac:dyDescent="0.25">
      <c r="A35" s="39" t="s">
        <v>416</v>
      </c>
      <c r="B35" s="64">
        <f>'1 priedas_pajamos'!G80</f>
        <v>280.10000000000002</v>
      </c>
      <c r="C35" s="69">
        <f>'3 priedas_asignavimai'!X194+'3 priedas_asignavimai'!X208+'3 priedas_asignavimai'!X185+'3 priedas_asignavimai'!X170+'3 priedas_asignavimai'!X177+'3 priedas_asignavimai'!X200+'3 priedas_asignavimai'!X213+'3 priedas_asignavimai'!X220+'3 priedas_asignavimai'!X226+'3 priedas_asignavimai'!X243+'3 priedas_asignavimai'!X231+'3 priedas_asignavimai'!X248+'3 priedas_asignavimai'!X252+'3 priedas_asignavimai'!X237+'3 priedas_asignavimai'!X257+'3 priedas_asignavimai'!X260</f>
        <v>322.33977999999996</v>
      </c>
      <c r="D35" s="69">
        <f t="shared" si="1"/>
        <v>-42.239779999999939</v>
      </c>
    </row>
    <row r="36" spans="1:29" ht="27.6" x14ac:dyDescent="0.25">
      <c r="A36" s="41" t="s">
        <v>404</v>
      </c>
      <c r="B36" s="64">
        <f>'1 priedas_pajamos'!G81</f>
        <v>315</v>
      </c>
      <c r="C36" s="64">
        <f>'3 priedas_asignavimai'!X58+'3 priedas_asignavimai'!X155+'3 priedas_asignavimai'!X166+'3 priedas_asignavimai'!X180+'3 priedas_asignavimai'!X184+'3 priedas_asignavimai'!X191+'3 priedas_asignavimai'!X197+'3 priedas_asignavimai'!X203+'3 priedas_asignavimai'!X219+'3 priedas_asignavimai'!X223+'3 priedas_asignavimai'!X240+'3 priedas_asignavimai'!X246+'3 priedas_asignavimai'!X251+'3 priedas_asignavimai'!X236+'3 priedas_asignavimai'!X234+'3 priedas_asignavimai'!X229</f>
        <v>471.33165000000002</v>
      </c>
      <c r="D36" s="64">
        <f t="shared" ref="D36:D58" si="2">B36-C36</f>
        <v>-156.33165000000002</v>
      </c>
      <c r="F36" s="353" t="s">
        <v>294</v>
      </c>
      <c r="G36" s="353"/>
      <c r="H36" s="353"/>
    </row>
    <row r="37" spans="1:29" ht="13.8" x14ac:dyDescent="0.25">
      <c r="A37" s="42" t="s">
        <v>377</v>
      </c>
      <c r="B37" s="64">
        <f>'1 priedas_pajamos'!G82</f>
        <v>335</v>
      </c>
      <c r="C37" s="64">
        <f>'3 priedas_asignavimai'!X264</f>
        <v>119.28700000000001</v>
      </c>
      <c r="D37" s="64">
        <f t="shared" si="2"/>
        <v>215.71299999999999</v>
      </c>
      <c r="F37" s="98" t="s">
        <v>288</v>
      </c>
      <c r="G37" s="98" t="s">
        <v>289</v>
      </c>
      <c r="H37" s="98"/>
    </row>
    <row r="38" spans="1:29" ht="13.8" x14ac:dyDescent="0.25">
      <c r="A38" s="42" t="s">
        <v>437</v>
      </c>
      <c r="B38" s="64">
        <f>'1 priedas_pajamos'!G83</f>
        <v>316.40899999999999</v>
      </c>
      <c r="C38" s="64">
        <f>'3 priedas_asignavimai'!X74</f>
        <v>274.60000000000002</v>
      </c>
      <c r="D38" s="64">
        <f t="shared" si="2"/>
        <v>41.808999999999969</v>
      </c>
      <c r="F38" s="70">
        <f>'1 priedas_pajamos'!G48-'1 priedas_pajamos'!G49-'1 priedas_pajamos'!G74-'1 priedas_pajamos'!G105</f>
        <v>-88.165300000000002</v>
      </c>
      <c r="G38" s="70">
        <f>'3 priedas_asignavimai'!X304</f>
        <v>22.231000000000002</v>
      </c>
      <c r="H38" s="70"/>
    </row>
    <row r="39" spans="1:29" ht="13.8" x14ac:dyDescent="0.25">
      <c r="A39" s="42" t="s">
        <v>320</v>
      </c>
      <c r="B39" s="64">
        <f>'1 priedas_pajamos'!G84</f>
        <v>119.28700000000001</v>
      </c>
      <c r="C39" s="64">
        <f>'3 priedas_asignavimai'!X75+'3 priedas_asignavimai'!X22</f>
        <v>0</v>
      </c>
      <c r="D39" s="64">
        <f t="shared" si="2"/>
        <v>119.28700000000001</v>
      </c>
      <c r="F39" s="94">
        <f>F33-F38</f>
        <v>103.76130000000001</v>
      </c>
      <c r="G39" s="70">
        <f>G33-G38</f>
        <v>2850.0198800000003</v>
      </c>
      <c r="H39" s="70">
        <f>H33-H38</f>
        <v>0</v>
      </c>
    </row>
    <row r="40" spans="1:29" ht="13.8" x14ac:dyDescent="0.25">
      <c r="A40" s="42" t="s">
        <v>357</v>
      </c>
      <c r="B40" s="64">
        <f>'1 priedas_pajamos'!G86</f>
        <v>67.23599999999999</v>
      </c>
      <c r="C40" s="64">
        <f>'3 priedas_asignavimai'!X287+'3 priedas_asignavimai'!X292+'3 priedas_asignavimai'!X298+'3 priedas_asignavimai'!X303+'3 priedas_asignavimai'!X23</f>
        <v>116.68899999999999</v>
      </c>
      <c r="D40" s="64">
        <f t="shared" si="2"/>
        <v>-49.453000000000003</v>
      </c>
    </row>
    <row r="41" spans="1:29" ht="13.8" x14ac:dyDescent="0.25">
      <c r="A41" s="42" t="s">
        <v>322</v>
      </c>
      <c r="B41" s="64">
        <f>'1 priedas_pajamos'!G87</f>
        <v>204</v>
      </c>
      <c r="C41" s="64">
        <f>'3 priedas_asignavimai'!X288</f>
        <v>64.816000000000003</v>
      </c>
      <c r="D41" s="64">
        <f t="shared" si="2"/>
        <v>139.184</v>
      </c>
    </row>
    <row r="42" spans="1:29" s="103" customFormat="1" ht="41.4" x14ac:dyDescent="0.25">
      <c r="A42" s="74" t="s">
        <v>335</v>
      </c>
      <c r="B42" s="146">
        <f>'1 priedas_pajamos'!G92</f>
        <v>0</v>
      </c>
      <c r="C42" s="146">
        <f>'3 priedas_asignavimai'!X299+'3 priedas_asignavimai'!X85+'3 priedas_asignavimai'!X41</f>
        <v>68.819000000000003</v>
      </c>
      <c r="D42" s="146">
        <f t="shared" si="2"/>
        <v>-68.819000000000003</v>
      </c>
    </row>
    <row r="43" spans="1:29" s="103" customFormat="1" ht="13.8" x14ac:dyDescent="0.25">
      <c r="A43" s="74" t="s">
        <v>315</v>
      </c>
      <c r="B43" s="146">
        <f>'1 priedas_pajamos'!G91</f>
        <v>26.855</v>
      </c>
      <c r="C43" s="146">
        <f>'3 priedas_asignavimai'!X48</f>
        <v>0</v>
      </c>
      <c r="D43" s="146">
        <f t="shared" si="2"/>
        <v>26.855</v>
      </c>
    </row>
    <row r="44" spans="1:29" ht="13.8" x14ac:dyDescent="0.25">
      <c r="A44" s="42" t="s">
        <v>450</v>
      </c>
      <c r="B44" s="64">
        <f>'1 priedas_pajamos'!G88</f>
        <v>127.21299999999999</v>
      </c>
      <c r="C44" s="64">
        <f>'3 priedas_asignavimai'!X60</f>
        <v>0</v>
      </c>
      <c r="D44" s="64">
        <f t="shared" si="2"/>
        <v>127.21299999999999</v>
      </c>
    </row>
    <row r="45" spans="1:29" ht="13.8" x14ac:dyDescent="0.25">
      <c r="A45" s="42" t="s">
        <v>290</v>
      </c>
      <c r="B45" s="64">
        <f>'1 priedas_pajamos'!G89</f>
        <v>27.7</v>
      </c>
      <c r="C45" s="64">
        <f>'3 priedas_asignavimai'!X68</f>
        <v>26.855</v>
      </c>
      <c r="D45" s="64">
        <f t="shared" si="2"/>
        <v>0.84499999999999886</v>
      </c>
    </row>
    <row r="46" spans="1:29" ht="27.6" x14ac:dyDescent="0.25">
      <c r="A46" s="39" t="s">
        <v>128</v>
      </c>
      <c r="B46" s="64">
        <f>'1 priedas_pajamos'!G94</f>
        <v>0</v>
      </c>
      <c r="C46" s="64">
        <f>'3 priedas_asignavimai'!X51</f>
        <v>0</v>
      </c>
      <c r="D46" s="64">
        <f t="shared" si="2"/>
        <v>0</v>
      </c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</row>
    <row r="47" spans="1:29" s="103" customFormat="1" ht="13.8" x14ac:dyDescent="0.25">
      <c r="A47" s="75" t="s">
        <v>312</v>
      </c>
      <c r="B47" s="146">
        <f>'1 priedas_pajamos'!G90</f>
        <v>68</v>
      </c>
      <c r="C47" s="146">
        <f>'3 priedas_asignavimai'!X47</f>
        <v>0</v>
      </c>
      <c r="D47" s="146">
        <f t="shared" si="2"/>
        <v>68</v>
      </c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</row>
    <row r="48" spans="1:29" ht="41.4" x14ac:dyDescent="0.25">
      <c r="A48" s="286" t="s">
        <v>303</v>
      </c>
      <c r="B48" s="64">
        <f>'1 priedas_pajamos'!G93</f>
        <v>0</v>
      </c>
      <c r="C48" s="64">
        <f>'3 priedas_asignavimai'!X171+'3 priedas_asignavimai'!X207+'3 priedas_asignavimai'!X152+'3 priedas_asignavimai'!X181+'3 priedas_asignavimai'!X192+'3 priedas_asignavimai'!X59</f>
        <v>48.949570000000008</v>
      </c>
      <c r="D48" s="64">
        <f t="shared" si="2"/>
        <v>-48.949570000000008</v>
      </c>
    </row>
    <row r="49" spans="1:11" ht="13.8" x14ac:dyDescent="0.25">
      <c r="A49" s="42" t="s">
        <v>285</v>
      </c>
      <c r="B49" s="64">
        <f>'1 priedas_pajamos'!G85</f>
        <v>152.95843000000002</v>
      </c>
      <c r="C49" s="64">
        <f>'3 priedas_asignavimai'!X76</f>
        <v>152.95843000000002</v>
      </c>
      <c r="D49" s="64">
        <f t="shared" si="2"/>
        <v>0</v>
      </c>
    </row>
    <row r="50" spans="1:11" ht="41.4" x14ac:dyDescent="0.25">
      <c r="A50" s="39" t="s">
        <v>442</v>
      </c>
      <c r="B50" s="64">
        <f>'1 priedas_pajamos'!G97</f>
        <v>3.6</v>
      </c>
      <c r="C50" s="64">
        <f>'3 priedas_asignavimai'!X78+'3 priedas_asignavimai'!X42</f>
        <v>204</v>
      </c>
      <c r="D50" s="64">
        <f t="shared" si="2"/>
        <v>-200.4</v>
      </c>
    </row>
    <row r="51" spans="1:11" ht="41.4" x14ac:dyDescent="0.25">
      <c r="A51" s="39" t="s">
        <v>332</v>
      </c>
      <c r="B51" s="64">
        <f>'1 priedas_pajamos'!G98</f>
        <v>44.4</v>
      </c>
      <c r="C51" s="64">
        <f>'3 priedas_asignavimai'!X79+'3 priedas_asignavimai'!X43</f>
        <v>0</v>
      </c>
      <c r="D51" s="64">
        <f t="shared" si="2"/>
        <v>44.4</v>
      </c>
    </row>
    <row r="52" spans="1:11" ht="41.4" x14ac:dyDescent="0.25">
      <c r="A52" s="39" t="s">
        <v>443</v>
      </c>
      <c r="B52" s="64">
        <f>'1 priedas_pajamos'!G99</f>
        <v>7.2309999999999999</v>
      </c>
      <c r="C52" s="64">
        <f>'3 priedas_asignavimai'!X80</f>
        <v>7.0023499999999999</v>
      </c>
      <c r="D52" s="64">
        <f t="shared" si="2"/>
        <v>0.22865000000000002</v>
      </c>
    </row>
    <row r="53" spans="1:11" ht="44.25" customHeight="1" x14ac:dyDescent="0.25">
      <c r="A53" s="39" t="s">
        <v>445</v>
      </c>
      <c r="B53" s="64">
        <f>'1 priedas_pajamos'!G100</f>
        <v>1.5839999999999999</v>
      </c>
      <c r="C53" s="64">
        <f>'3 priedas_asignavimai'!X86</f>
        <v>0</v>
      </c>
      <c r="D53" s="64">
        <f t="shared" si="2"/>
        <v>1.5839999999999999</v>
      </c>
    </row>
    <row r="54" spans="1:11" s="103" customFormat="1" ht="27.6" x14ac:dyDescent="0.25">
      <c r="A54" s="176" t="s">
        <v>333</v>
      </c>
      <c r="B54" s="146">
        <f>'1 priedas_pajamos'!G102</f>
        <v>5.3015400000000001</v>
      </c>
      <c r="C54" s="146">
        <f>'3 priedas_asignavimai'!X49</f>
        <v>0</v>
      </c>
      <c r="D54" s="146">
        <f t="shared" si="2"/>
        <v>5.3015400000000001</v>
      </c>
    </row>
    <row r="55" spans="1:11" ht="27.6" x14ac:dyDescent="0.25">
      <c r="A55" s="39" t="s">
        <v>334</v>
      </c>
      <c r="B55" s="64">
        <f>'1 priedas_pajamos'!G103</f>
        <v>24.419</v>
      </c>
      <c r="C55" s="64">
        <f>'3 priedas_asignavimai'!X81</f>
        <v>1.5223900000000001</v>
      </c>
      <c r="D55" s="64">
        <f t="shared" si="2"/>
        <v>22.896609999999999</v>
      </c>
    </row>
    <row r="56" spans="1:11" ht="13.8" x14ac:dyDescent="0.25">
      <c r="A56" s="42" t="s">
        <v>328</v>
      </c>
      <c r="B56" s="64">
        <f>'1 priedas_pajamos'!G95</f>
        <v>12.923</v>
      </c>
      <c r="C56" s="64">
        <f>'3 priedas_asignavimai'!X82</f>
        <v>32.988999999999997</v>
      </c>
      <c r="D56" s="64">
        <f t="shared" si="2"/>
        <v>-20.065999999999995</v>
      </c>
    </row>
    <row r="57" spans="1:11" ht="13.8" x14ac:dyDescent="0.25">
      <c r="A57" s="42" t="s">
        <v>406</v>
      </c>
      <c r="B57" s="64">
        <f>'1 priedas_pajamos'!G96</f>
        <v>2920.5</v>
      </c>
      <c r="C57" s="64">
        <f>'3 priedas_asignavimai'!X83</f>
        <v>53.6</v>
      </c>
      <c r="D57" s="64">
        <f t="shared" si="2"/>
        <v>2866.9</v>
      </c>
    </row>
    <row r="58" spans="1:11" s="103" customFormat="1" ht="13.8" x14ac:dyDescent="0.25">
      <c r="A58" s="176" t="s">
        <v>340</v>
      </c>
      <c r="B58" s="146">
        <f>'1 priedas_pajamos'!G104</f>
        <v>0</v>
      </c>
      <c r="C58" s="146">
        <f>'3 priedas_asignavimai'!X50</f>
        <v>0</v>
      </c>
      <c r="D58" s="146">
        <f t="shared" si="2"/>
        <v>0</v>
      </c>
    </row>
    <row r="59" spans="1:11" ht="13.8" x14ac:dyDescent="0.25">
      <c r="A59" s="38" t="s">
        <v>139</v>
      </c>
      <c r="B59" s="66">
        <f>'1 priedas_pajamos'!G107</f>
        <v>4145.8504799999992</v>
      </c>
      <c r="C59" s="66">
        <f>'3 priedas_asignavimai'!Y284+'3 priedas_asignavimai'!Y71+'3 priedas_asignavimai'!Y67+'3 priedas_asignavimai'!Y64+'3 priedas_asignavimai'!Y56+'3 priedas_asignavimai'!Y54+'3 priedas_asignavimai'!Y45</f>
        <v>2204.5500000000002</v>
      </c>
      <c r="D59" s="66">
        <f t="shared" ref="D59:D64" si="3">B59-C59</f>
        <v>1941.300479999999</v>
      </c>
      <c r="F59" s="352" t="s">
        <v>294</v>
      </c>
      <c r="G59" s="352"/>
      <c r="H59" s="352"/>
      <c r="I59" s="97"/>
    </row>
    <row r="60" spans="1:11" ht="27.6" x14ac:dyDescent="0.25">
      <c r="A60" s="38" t="s">
        <v>279</v>
      </c>
      <c r="B60" s="66">
        <f>'1 priedas_pajamos'!G108</f>
        <v>58.750480000000003</v>
      </c>
      <c r="C60" s="66">
        <f>'3 priedas_asignavimai'!Y53+'3 priedas_asignavimai'!Y57</f>
        <v>582.1</v>
      </c>
      <c r="D60" s="66">
        <f t="shared" si="3"/>
        <v>-523.34951999999998</v>
      </c>
      <c r="F60" s="98" t="s">
        <v>288</v>
      </c>
      <c r="G60" s="98" t="s">
        <v>289</v>
      </c>
      <c r="H60" s="98"/>
    </row>
    <row r="61" spans="1:11" ht="13.8" x14ac:dyDescent="0.25">
      <c r="A61" s="38" t="s">
        <v>199</v>
      </c>
      <c r="B61" s="66">
        <f>'1 priedas_pajamos'!G74</f>
        <v>33.57</v>
      </c>
      <c r="C61" s="66">
        <f>'3 priedas_asignavimai'!Z55+'3 priedas_asignavimai'!Z154+'3 priedas_asignavimai'!Z150+'3 priedas_asignavimai'!Z161+'3 priedas_asignavimai'!Z165+'3 priedas_asignavimai'!Z173+'3 priedas_asignavimai'!Z176+'3 priedas_asignavimai'!Z183+'3 priedas_asignavimai'!Z190+'3 priedas_asignavimai'!Z196+'3 priedas_asignavimai'!Z202+'3 priedas_asignavimai'!Z210+'3 priedas_asignavimai'!Z215+'3 priedas_asignavimai'!Z222+'3 priedas_asignavimai'!Z228+'3 priedas_asignavimai'!Z233+'3 priedas_asignavimai'!Z239+'3 priedas_asignavimai'!Z245+'3 priedas_asignavimai'!Z250+'3 priedas_asignavimai'!Z256+'3 priedas_asignavimai'!Z259+'3 priedas_asignavimai'!Z262</f>
        <v>0</v>
      </c>
      <c r="D61" s="66">
        <f t="shared" si="3"/>
        <v>33.57</v>
      </c>
      <c r="F61" s="70">
        <f>'1 priedas_pajamos'!G74</f>
        <v>33.57</v>
      </c>
      <c r="G61" s="70">
        <f>'3 priedas_asignavimai'!Z304</f>
        <v>0</v>
      </c>
      <c r="H61" s="70">
        <f>F61-G61</f>
        <v>33.57</v>
      </c>
      <c r="I61" s="70"/>
      <c r="J61" s="70">
        <f>G61-C61</f>
        <v>0</v>
      </c>
      <c r="K61" s="70"/>
    </row>
    <row r="62" spans="1:11" ht="13.8" x14ac:dyDescent="0.25">
      <c r="A62" s="38" t="s">
        <v>280</v>
      </c>
      <c r="B62" s="71">
        <f>'1 priedas_pajamos'!G15+'1 priedas_pajamos'!G17+'1 priedas_pajamos'!G25+'1 priedas_pajamos'!G35+'1 priedas_pajamos'!G36+'1 priedas_pajamos'!G37+'1 priedas_pajamos'!G39+'1 priedas_pajamos'!G41-'1 priedas_pajamos'!G40+'1 priedas_pajamos'!G106+'1 priedas_pajamos'!G28</f>
        <v>103358.07764000002</v>
      </c>
      <c r="C62" s="71" t="e">
        <f>'3 priedas_asignavimai'!V12+'3 priedas_asignavimai'!V14+'3 priedas_asignavimai'!V95+'3 priedas_asignavimai'!V99+'3 priedas_asignavimai'!V103+'3 priedas_asignavimai'!V107+'3 priedas_asignavimai'!V111+'3 priedas_asignavimai'!V115+'3 priedas_asignavimai'!V119+'3 priedas_asignavimai'!V123+'3 priedas_asignavimai'!V127+'3 priedas_asignavimai'!V131+'3 priedas_asignavimai'!V135+'3 priedas_asignavimai'!V139+'3 priedas_asignavimai'!V141+'3 priedas_asignavimai'!V144+'3 priedas_asignavimai'!V149+'3 priedas_asignavimai'!V153+'3 priedas_asignavimai'!V160+'3 priedas_asignavimai'!V164+'3 priedas_asignavimai'!V172+'3 priedas_asignavimai'!V175+'3 priedas_asignavimai'!V182+'3 priedas_asignavimai'!V189+'3 priedas_asignavimai'!V195+'3 priedas_asignavimai'!V201+'3 priedas_asignavimai'!V209+'3 priedas_asignavimai'!V214+'3 priedas_asignavimai'!V221+'3 priedas_asignavimai'!V227+'3 priedas_asignavimai'!V232+'3 priedas_asignavimai'!V238+'3 priedas_asignavimai'!V244+'3 priedas_asignavimai'!V249+'3 priedas_asignavimai'!V255+'3 priedas_asignavimai'!V258+'3 priedas_asignavimai'!V261+'3 priedas_asignavimai'!V265+'3 priedas_asignavimai'!V267+'3 priedas_asignavimai'!V269+'3 priedas_asignavimai'!V271+'3 priedas_asignavimai'!V273+'3 priedas_asignavimai'!V275+'3 priedas_asignavimai'!V277+'3 priedas_asignavimai'!V279+'3 priedas_asignavimai'!V282+'3 priedas_asignavimai'!V285+'3 priedas_asignavimai'!V290+'3 priedas_asignavimai'!V293+'3 priedas_asignavimai'!V301</f>
        <v>#VALUE!</v>
      </c>
      <c r="D62" s="66" t="e">
        <f t="shared" si="3"/>
        <v>#VALUE!</v>
      </c>
      <c r="F62" s="70">
        <f>'1 priedas_pajamos'!G109-'1 priedas_pajamos'!G48-'1 priedas_pajamos'!G40-'1 priedas_pajamos'!G32-'1 priedas_pajamos'!G31-'1 priedas_pajamos'!G30-'1 priedas_pajamos'!G27-'1 priedas_pajamos'!G26-'1 priedas_pajamos'!G22+'1 priedas_pajamos'!G106-'1 priedas_pajamos'!G33</f>
        <v>-4536.2500000000009</v>
      </c>
      <c r="G62" s="70">
        <f>'3 priedas_asignavimai'!V304</f>
        <v>522.73599999999999</v>
      </c>
      <c r="H62" s="70">
        <f t="shared" ref="H62:H68" si="4">F62-G62</f>
        <v>-5058.9860000000008</v>
      </c>
      <c r="I62" s="70"/>
      <c r="J62" s="70" t="e">
        <f>G62-C62</f>
        <v>#VALUE!</v>
      </c>
      <c r="K62" s="70"/>
    </row>
    <row r="63" spans="1:11" ht="14.4" thickBot="1" x14ac:dyDescent="0.3">
      <c r="A63" s="43" t="s">
        <v>293</v>
      </c>
      <c r="B63" s="72">
        <f>'1 priedas_pajamos'!G22+'1 priedas_pajamos'!G26+'1 priedas_pajamos'!G27+'1 priedas_pajamos'!G30+'1 priedas_pajamos'!G31+'1 priedas_pajamos'!G32+'1 priedas_pajamos'!G40+'1 priedas_pajamos'!G33</f>
        <v>8453.4</v>
      </c>
      <c r="C63" s="72">
        <f>'3 priedas_asignavimai'!AA304</f>
        <v>420</v>
      </c>
      <c r="D63" s="66">
        <f t="shared" si="3"/>
        <v>8033.4</v>
      </c>
      <c r="F63" s="70">
        <f>'1 priedas_pajamos'!G22+'1 priedas_pajamos'!G26+'1 priedas_pajamos'!G27+'1 priedas_pajamos'!G30+'1 priedas_pajamos'!G31+'1 priedas_pajamos'!G32+'1 priedas_pajamos'!G40+'1 priedas_pajamos'!G33</f>
        <v>8453.4</v>
      </c>
      <c r="G63" s="70">
        <f>'3 priedas_asignavimai'!AA304</f>
        <v>420</v>
      </c>
      <c r="H63" s="70">
        <f t="shared" si="4"/>
        <v>8033.4</v>
      </c>
      <c r="I63" s="70"/>
      <c r="J63" s="70">
        <f>G63-C63</f>
        <v>0</v>
      </c>
      <c r="K63" s="70"/>
    </row>
    <row r="64" spans="1:11" ht="18" customHeight="1" thickBot="1" x14ac:dyDescent="0.35">
      <c r="A64" s="44" t="s">
        <v>298</v>
      </c>
      <c r="B64" s="67">
        <f>B4+B29+B59+B60+B61+B62+B63</f>
        <v>116066.23990000002</v>
      </c>
      <c r="C64" s="67" t="e">
        <f>C4+C29+C59+C60+C61+C62+C63</f>
        <v>#VALUE!</v>
      </c>
      <c r="D64" s="68" t="e">
        <f t="shared" si="3"/>
        <v>#VALUE!</v>
      </c>
      <c r="F64" s="70"/>
      <c r="G64" s="70"/>
      <c r="H64" s="70">
        <f t="shared" si="4"/>
        <v>0</v>
      </c>
      <c r="I64" s="70"/>
      <c r="J64" s="70"/>
      <c r="K64" s="70"/>
    </row>
    <row r="65" spans="1:11" x14ac:dyDescent="0.25">
      <c r="A65" s="100" t="s">
        <v>295</v>
      </c>
      <c r="B65" s="70">
        <f>'1 priedas_pajamos'!G109</f>
        <v>3917.1499999999996</v>
      </c>
      <c r="C65" s="70">
        <f>'3 priedas_asignavimai'!V304+'3 priedas_asignavimai'!W304+'3 priedas_asignavimai'!X304+'3 priedas_asignavimai'!Y304+'3 priedas_asignavimai'!Z304+'3 priedas_asignavimai'!AA304</f>
        <v>964.96699999999998</v>
      </c>
      <c r="F65" s="101" t="s">
        <v>288</v>
      </c>
      <c r="G65" s="101" t="s">
        <v>289</v>
      </c>
      <c r="H65" s="70"/>
      <c r="I65" s="70"/>
      <c r="J65" s="70"/>
      <c r="K65" s="70"/>
    </row>
    <row r="66" spans="1:11" x14ac:dyDescent="0.25">
      <c r="B66" s="7">
        <f>B64-B65</f>
        <v>112149.08990000002</v>
      </c>
      <c r="C66" s="70" t="e">
        <f>C64-C65</f>
        <v>#VALUE!</v>
      </c>
      <c r="F66" s="70"/>
      <c r="G66" s="70"/>
      <c r="H66" s="70">
        <f t="shared" si="4"/>
        <v>0</v>
      </c>
      <c r="I66" s="70"/>
      <c r="J66" s="70"/>
      <c r="K66" s="70"/>
    </row>
    <row r="67" spans="1:11" ht="13.8" x14ac:dyDescent="0.25">
      <c r="A67" s="38" t="s">
        <v>297</v>
      </c>
      <c r="B67" s="66">
        <v>3345.4110000000001</v>
      </c>
      <c r="C67" s="66">
        <f>'3 priedas_asignavimai'!AB44+'3 priedas_asignavimai'!AB55+'3 priedas_asignavimai'!AB62+'3 priedas_asignavimai'!AB66+'3 priedas_asignavimai'!AB70+'3 priedas_asignavimai'!AB52</f>
        <v>0</v>
      </c>
      <c r="D67" s="66">
        <f>B67-C67</f>
        <v>3345.4110000000001</v>
      </c>
      <c r="F67" s="70">
        <f>B67</f>
        <v>3345.4110000000001</v>
      </c>
      <c r="G67" s="70">
        <f>'3 priedas_asignavimai'!AB304</f>
        <v>0</v>
      </c>
      <c r="H67" s="70">
        <f t="shared" si="4"/>
        <v>3345.4110000000001</v>
      </c>
      <c r="I67" s="70"/>
      <c r="J67" s="70">
        <f>G67-C67</f>
        <v>0</v>
      </c>
      <c r="K67" s="70"/>
    </row>
    <row r="68" spans="1:11" ht="14.4" thickBot="1" x14ac:dyDescent="0.3">
      <c r="A68" s="38" t="s">
        <v>153</v>
      </c>
      <c r="B68" s="66">
        <f>'4 priedas_ nepanaudotos lėšos'!O119</f>
        <v>4011.7223100000001</v>
      </c>
      <c r="C68" s="66">
        <f>'3 priedas_asignavimai'!AC12+'3 priedas_asignavimai'!AC14+'3 priedas_asignavimai'!AC95+'3 priedas_asignavimai'!AC99+'3 priedas_asignavimai'!AC103+'3 priedas_asignavimai'!AC107+'3 priedas_asignavimai'!AC111+'3 priedas_asignavimai'!AC115+'3 priedas_asignavimai'!AC119+'3 priedas_asignavimai'!AC123+'3 priedas_asignavimai'!AC131+'3 priedas_asignavimai'!AC135+'3 priedas_asignavimai'!AC144+'3 priedas_asignavimai'!AC149+'3 priedas_asignavimai'!AC153+'3 priedas_asignavimai'!AC160+'3 priedas_asignavimai'!AC164+'3 priedas_asignavimai'!AC172+'3 priedas_asignavimai'!AC175+'3 priedas_asignavimai'!AC182+'3 priedas_asignavimai'!AC189+'3 priedas_asignavimai'!AC195+'3 priedas_asignavimai'!AC201+'3 priedas_asignavimai'!AC209+'3 priedas_asignavimai'!AC214+'3 priedas_asignavimai'!AC221+'3 priedas_asignavimai'!AC232+'3 priedas_asignavimai'!AC227+'3 priedas_asignavimai'!AC238+'3 priedas_asignavimai'!AC244+'3 priedas_asignavimai'!AC249+'3 priedas_asignavimai'!AC255+'3 priedas_asignavimai'!AC258+'3 priedas_asignavimai'!AC261+'3 priedas_asignavimai'!AC265+'3 priedas_asignavimai'!AC269+'3 priedas_asignavimai'!AC271+'3 priedas_asignavimai'!AC277+'3 priedas_asignavimai'!AC279+'3 priedas_asignavimai'!AC282+'3 priedas_asignavimai'!AC285+'3 priedas_asignavimai'!AC290+'3 priedas_asignavimai'!AC293+'3 priedas_asignavimai'!AC301+'3 priedas_asignavimai'!AC142+'3 priedas_asignavimai'!AC127+'3 priedas_asignavimai'!AC267+'3 priedas_asignavimai'!AC275</f>
        <v>161.35682</v>
      </c>
      <c r="D68" s="66">
        <f t="shared" ref="D68" si="5">B68-C68</f>
        <v>3850.3654900000001</v>
      </c>
      <c r="F68" s="70">
        <f>B68</f>
        <v>4011.7223100000001</v>
      </c>
      <c r="G68" s="70">
        <f>'3 priedas_asignavimai'!AC304</f>
        <v>10.097099999999999</v>
      </c>
      <c r="H68" s="70">
        <f t="shared" si="4"/>
        <v>4001.6252100000002</v>
      </c>
      <c r="I68" s="70"/>
      <c r="J68" s="70">
        <f>G68-C68</f>
        <v>-151.25971999999999</v>
      </c>
      <c r="K68" s="70"/>
    </row>
    <row r="69" spans="1:11" ht="16.2" thickBot="1" x14ac:dyDescent="0.35">
      <c r="A69" s="44" t="s">
        <v>299</v>
      </c>
      <c r="B69" s="67">
        <f>B64+B67+B68</f>
        <v>123423.37321000001</v>
      </c>
      <c r="C69" s="67" t="e">
        <f>C64+C67+C68</f>
        <v>#VALUE!</v>
      </c>
      <c r="D69" s="68" t="e">
        <f>B69-C69</f>
        <v>#VALUE!</v>
      </c>
    </row>
    <row r="72" spans="1:11" x14ac:dyDescent="0.25">
      <c r="G72" s="102"/>
    </row>
    <row r="76" spans="1:11" x14ac:dyDescent="0.25">
      <c r="D76" s="94" t="s">
        <v>329</v>
      </c>
    </row>
  </sheetData>
  <mergeCells count="4">
    <mergeCell ref="F32:H32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2025-06-11T06:36:22Z</cp:lastPrinted>
  <dcterms:created xsi:type="dcterms:W3CDTF">2007-01-10T08:42:24Z</dcterms:created>
  <dcterms:modified xsi:type="dcterms:W3CDTF">2025-12-02T05:52:37Z</dcterms:modified>
</cp:coreProperties>
</file>