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codeName="Šios_darbaknyges" defaultThemeVersion="124226"/>
  <mc:AlternateContent xmlns:mc="http://schemas.openxmlformats.org/markup-compatibility/2006">
    <mc:Choice Requires="x15">
      <x15ac:absPath xmlns:x15ac="http://schemas.microsoft.com/office/spreadsheetml/2010/11/ac" url="Y:\S_2025_TARYBOS SPRENDIMAI\"/>
    </mc:Choice>
  </mc:AlternateContent>
  <xr:revisionPtr revIDLastSave="0" documentId="13_ncr:1_{87F06528-FDB0-490D-A19A-640CC2551C26}" xr6:coauthVersionLast="47" xr6:coauthVersionMax="47" xr10:uidLastSave="{00000000-0000-0000-0000-000000000000}"/>
  <bookViews>
    <workbookView xWindow="-120" yWindow="-120" windowWidth="29040" windowHeight="15840" tabRatio="778" activeTab="3" xr2:uid="{00000000-000D-0000-FFFF-FFFF00000000}"/>
  </bookViews>
  <sheets>
    <sheet name="1 priedas_pajamos" sheetId="11" r:id="rId1"/>
    <sheet name="2 priedas_pajamų įmokos" sheetId="18" r:id="rId2"/>
    <sheet name="3 priedas_asignavimai" sheetId="14" r:id="rId3"/>
    <sheet name="4 priedas_ nepanaudotos lėšos" sheetId="16" r:id="rId4"/>
    <sheet name="tikrinimui" sheetId="19" state="hidden" r:id="rId5"/>
  </sheets>
  <definedNames>
    <definedName name="_xlnm.Print_Titles" localSheetId="0">'1 priedas_pajamos'!$12:$12</definedName>
    <definedName name="_xlnm.Print_Titles" localSheetId="1">'2 priedas_pajamų įmokos'!$10:$12</definedName>
    <definedName name="_xlnm.Print_Titles" localSheetId="2">'3 priedas_asignavimai'!$11:$11</definedName>
    <definedName name="_xlnm.Print_Titles" localSheetId="3">'4 priedas_ nepanaudotos lėšos'!$10:$11</definedName>
  </definedNames>
  <calcPr calcId="191029"/>
</workbook>
</file>

<file path=xl/calcChain.xml><?xml version="1.0" encoding="utf-8"?>
<calcChain xmlns="http://schemas.openxmlformats.org/spreadsheetml/2006/main">
  <c r="M70" i="14" l="1"/>
  <c r="E123" i="11"/>
  <c r="G39" i="11"/>
  <c r="G40" i="11"/>
  <c r="G36" i="11"/>
  <c r="C60" i="19"/>
  <c r="O262" i="14"/>
  <c r="X262" i="14"/>
  <c r="R274" i="14" l="1"/>
  <c r="E29" i="11"/>
  <c r="F29" i="11"/>
  <c r="P52" i="14"/>
  <c r="P53" i="14" l="1"/>
  <c r="P55" i="14"/>
  <c r="X53" i="14"/>
  <c r="E108" i="11"/>
  <c r="O15" i="14"/>
  <c r="O190" i="14"/>
  <c r="O176" i="14"/>
  <c r="X165" i="14"/>
  <c r="O165" i="14"/>
  <c r="U150" i="14"/>
  <c r="O150" i="14"/>
  <c r="O70" i="14"/>
  <c r="O311" i="14" s="1"/>
  <c r="R23" i="16"/>
  <c r="I52" i="14"/>
  <c r="I44" i="14"/>
  <c r="Y284" i="14"/>
  <c r="O305" i="14"/>
  <c r="O301" i="14"/>
  <c r="O293" i="14"/>
  <c r="O290" i="14"/>
  <c r="O285" i="14"/>
  <c r="O283" i="14"/>
  <c r="O310" i="14" s="1"/>
  <c r="O282" i="14"/>
  <c r="O279" i="14"/>
  <c r="O277" i="14"/>
  <c r="O275" i="14"/>
  <c r="O273" i="14"/>
  <c r="O271" i="14"/>
  <c r="O269" i="14"/>
  <c r="O267" i="14"/>
  <c r="O265" i="14"/>
  <c r="O261" i="14"/>
  <c r="O258" i="14"/>
  <c r="O255" i="14"/>
  <c r="O249" i="14"/>
  <c r="O244" i="14"/>
  <c r="O238" i="14"/>
  <c r="O232" i="14"/>
  <c r="O227" i="14"/>
  <c r="O221" i="14"/>
  <c r="O214" i="14"/>
  <c r="O209" i="14"/>
  <c r="O201" i="14"/>
  <c r="O195" i="14"/>
  <c r="O189" i="14"/>
  <c r="O182" i="14"/>
  <c r="O175" i="14"/>
  <c r="O172" i="14"/>
  <c r="O164" i="14"/>
  <c r="O160" i="14"/>
  <c r="O153" i="14"/>
  <c r="O149" i="14"/>
  <c r="O144" i="14"/>
  <c r="O141" i="14"/>
  <c r="O139" i="14"/>
  <c r="O135" i="14"/>
  <c r="O131" i="14"/>
  <c r="O127" i="14"/>
  <c r="O123" i="14"/>
  <c r="O119" i="14"/>
  <c r="O115" i="14"/>
  <c r="O111" i="14"/>
  <c r="O107" i="14"/>
  <c r="O103" i="14"/>
  <c r="O99" i="14"/>
  <c r="O95" i="14"/>
  <c r="O66" i="14"/>
  <c r="O62" i="14"/>
  <c r="O309" i="14" s="1"/>
  <c r="O55" i="14"/>
  <c r="O308" i="14" s="1"/>
  <c r="O52" i="14"/>
  <c r="O307" i="14" s="1"/>
  <c r="O44" i="14"/>
  <c r="O12" i="14"/>
  <c r="P14" i="14"/>
  <c r="P95" i="14"/>
  <c r="P99" i="14"/>
  <c r="P103" i="14"/>
  <c r="P107" i="14"/>
  <c r="P111" i="14"/>
  <c r="P115" i="14"/>
  <c r="P119" i="14"/>
  <c r="P123" i="14"/>
  <c r="P127" i="14"/>
  <c r="P131" i="14"/>
  <c r="P135" i="14"/>
  <c r="P139" i="14"/>
  <c r="P141" i="14"/>
  <c r="P144" i="14"/>
  <c r="P149" i="14"/>
  <c r="P153" i="14"/>
  <c r="P160" i="14"/>
  <c r="P164" i="14"/>
  <c r="P172" i="14"/>
  <c r="P175" i="14"/>
  <c r="P182" i="14"/>
  <c r="P189" i="14"/>
  <c r="P195" i="14"/>
  <c r="P201" i="14"/>
  <c r="P209" i="14"/>
  <c r="P214" i="14"/>
  <c r="P221" i="14"/>
  <c r="P227" i="14"/>
  <c r="P232" i="14"/>
  <c r="P238" i="14"/>
  <c r="P244" i="14"/>
  <c r="P249" i="14"/>
  <c r="P255" i="14"/>
  <c r="P258" i="14"/>
  <c r="P261" i="14"/>
  <c r="P265" i="14"/>
  <c r="P267" i="14"/>
  <c r="P269" i="14"/>
  <c r="P271" i="14"/>
  <c r="P273" i="14"/>
  <c r="P275" i="14"/>
  <c r="P277" i="14"/>
  <c r="P279" i="14"/>
  <c r="P282" i="14"/>
  <c r="P285" i="14"/>
  <c r="P290" i="14"/>
  <c r="P293" i="14"/>
  <c r="P301" i="14"/>
  <c r="P305" i="14"/>
  <c r="P306" i="14"/>
  <c r="P307" i="14"/>
  <c r="P308" i="14"/>
  <c r="P309" i="14"/>
  <c r="P310" i="14"/>
  <c r="P311" i="14"/>
  <c r="Y15" i="14"/>
  <c r="Y262" i="14"/>
  <c r="Y261" i="14" s="1"/>
  <c r="Y259" i="14"/>
  <c r="Y258" i="14" s="1"/>
  <c r="Y245" i="14"/>
  <c r="Y244" i="14" s="1"/>
  <c r="Y228" i="14"/>
  <c r="Y227" i="14" s="1"/>
  <c r="Y215" i="14"/>
  <c r="Y214" i="14" s="1"/>
  <c r="Y173" i="14"/>
  <c r="Y172" i="14" s="1"/>
  <c r="Y165" i="14"/>
  <c r="Y164" i="14" s="1"/>
  <c r="Y140" i="14"/>
  <c r="Y139" i="14" s="1"/>
  <c r="Y132" i="14"/>
  <c r="L56" i="14"/>
  <c r="Y53" i="14"/>
  <c r="L303" i="14"/>
  <c r="L300" i="14"/>
  <c r="L299" i="14"/>
  <c r="L298" i="14"/>
  <c r="L297" i="14"/>
  <c r="L296" i="14"/>
  <c r="L295" i="14"/>
  <c r="L292" i="14"/>
  <c r="L289" i="14"/>
  <c r="L288" i="14"/>
  <c r="L287" i="14"/>
  <c r="L281" i="14"/>
  <c r="L274" i="14"/>
  <c r="L264" i="14"/>
  <c r="L263" i="14"/>
  <c r="L260" i="14"/>
  <c r="L257" i="14"/>
  <c r="L254" i="14"/>
  <c r="L253" i="14"/>
  <c r="L252" i="14"/>
  <c r="L251" i="14"/>
  <c r="L248" i="14"/>
  <c r="L247" i="14"/>
  <c r="L246" i="14"/>
  <c r="L243" i="14"/>
  <c r="L242" i="14"/>
  <c r="L241" i="14"/>
  <c r="L240" i="14"/>
  <c r="L237" i="14"/>
  <c r="L236" i="14"/>
  <c r="L235" i="14"/>
  <c r="L234" i="14"/>
  <c r="L231" i="14"/>
  <c r="L230" i="14"/>
  <c r="L229" i="14"/>
  <c r="L226" i="14"/>
  <c r="L225" i="14"/>
  <c r="L224" i="14"/>
  <c r="L223" i="14"/>
  <c r="L220" i="14"/>
  <c r="L219" i="14"/>
  <c r="L218" i="14"/>
  <c r="L217" i="14"/>
  <c r="L216" i="14"/>
  <c r="L213" i="14"/>
  <c r="L212" i="14"/>
  <c r="L211" i="14"/>
  <c r="L208" i="14"/>
  <c r="L207" i="14"/>
  <c r="L206" i="14"/>
  <c r="L205" i="14"/>
  <c r="L204" i="14"/>
  <c r="L203" i="14"/>
  <c r="L200" i="14"/>
  <c r="L199" i="14"/>
  <c r="L198" i="14"/>
  <c r="L197" i="14"/>
  <c r="L194" i="14"/>
  <c r="L193" i="14"/>
  <c r="L192" i="14"/>
  <c r="L191" i="14"/>
  <c r="L188" i="14"/>
  <c r="L187" i="14"/>
  <c r="L186" i="14"/>
  <c r="L185" i="14"/>
  <c r="L184" i="14"/>
  <c r="L181" i="14"/>
  <c r="L180" i="14"/>
  <c r="L179" i="14"/>
  <c r="L178" i="14"/>
  <c r="L177" i="14"/>
  <c r="L174" i="14"/>
  <c r="L171" i="14"/>
  <c r="L170" i="14"/>
  <c r="L169" i="14"/>
  <c r="L168" i="14"/>
  <c r="L167" i="14"/>
  <c r="L166" i="14"/>
  <c r="L163" i="14"/>
  <c r="L162" i="14"/>
  <c r="L159" i="14"/>
  <c r="L158" i="14"/>
  <c r="L157" i="14"/>
  <c r="L156" i="14"/>
  <c r="L155" i="14"/>
  <c r="L152" i="14"/>
  <c r="L151" i="14"/>
  <c r="L150" i="14"/>
  <c r="L148" i="14"/>
  <c r="L147" i="14"/>
  <c r="L146" i="14"/>
  <c r="L143" i="14"/>
  <c r="L137" i="14"/>
  <c r="L133" i="14"/>
  <c r="L129" i="14"/>
  <c r="L125" i="14"/>
  <c r="L121" i="14"/>
  <c r="L117" i="14"/>
  <c r="L113" i="14"/>
  <c r="L109" i="14"/>
  <c r="L105" i="14"/>
  <c r="L101" i="14"/>
  <c r="L97" i="14"/>
  <c r="L94" i="14"/>
  <c r="L93" i="14"/>
  <c r="L92" i="14"/>
  <c r="L91" i="14"/>
  <c r="L90" i="14"/>
  <c r="L89" i="14"/>
  <c r="L88" i="14"/>
  <c r="L87" i="14"/>
  <c r="L86" i="14"/>
  <c r="L85" i="14"/>
  <c r="L84" i="14"/>
  <c r="L83" i="14"/>
  <c r="L82" i="14"/>
  <c r="L81" i="14"/>
  <c r="L80" i="14"/>
  <c r="L79" i="14"/>
  <c r="L78" i="14"/>
  <c r="L77" i="14"/>
  <c r="L76" i="14"/>
  <c r="L75" i="14"/>
  <c r="L74" i="14"/>
  <c r="L73" i="14"/>
  <c r="L72" i="14"/>
  <c r="L71" i="14"/>
  <c r="L69" i="14"/>
  <c r="L68" i="14"/>
  <c r="L67" i="14"/>
  <c r="L65" i="14"/>
  <c r="L64" i="14"/>
  <c r="L63" i="14"/>
  <c r="L61" i="14"/>
  <c r="L60" i="14"/>
  <c r="L59" i="14"/>
  <c r="L58" i="14"/>
  <c r="L57" i="14"/>
  <c r="L54" i="14"/>
  <c r="L51" i="14"/>
  <c r="L50" i="14"/>
  <c r="L49" i="14"/>
  <c r="L48" i="14"/>
  <c r="L47" i="14"/>
  <c r="L46" i="14"/>
  <c r="L43" i="14"/>
  <c r="L42" i="14"/>
  <c r="L41" i="14"/>
  <c r="L40" i="14"/>
  <c r="L39" i="14"/>
  <c r="L38" i="14"/>
  <c r="L37" i="14"/>
  <c r="L36" i="14"/>
  <c r="L35" i="14"/>
  <c r="L34" i="14"/>
  <c r="L33" i="14"/>
  <c r="L32" i="14"/>
  <c r="L31" i="14"/>
  <c r="L30" i="14"/>
  <c r="L29" i="14"/>
  <c r="L28" i="14"/>
  <c r="L27" i="14"/>
  <c r="L26" i="14"/>
  <c r="L25" i="14"/>
  <c r="L24" i="14"/>
  <c r="L23" i="14"/>
  <c r="L22" i="14"/>
  <c r="L21" i="14"/>
  <c r="L20" i="14"/>
  <c r="L19" i="14"/>
  <c r="L18" i="14"/>
  <c r="L17" i="14"/>
  <c r="L16" i="14"/>
  <c r="L13" i="14"/>
  <c r="C303" i="14"/>
  <c r="C298" i="14"/>
  <c r="C296" i="14"/>
  <c r="C295" i="14"/>
  <c r="C292" i="14"/>
  <c r="C289" i="14"/>
  <c r="C288" i="14"/>
  <c r="C287" i="14"/>
  <c r="C281" i="14"/>
  <c r="C274" i="14"/>
  <c r="C264" i="14"/>
  <c r="C260" i="14"/>
  <c r="C257" i="14"/>
  <c r="C252" i="14"/>
  <c r="C251" i="14"/>
  <c r="C248" i="14"/>
  <c r="C246" i="14"/>
  <c r="C243" i="14"/>
  <c r="C240" i="14"/>
  <c r="C237" i="14"/>
  <c r="C234" i="14"/>
  <c r="C231" i="14"/>
  <c r="C229" i="14"/>
  <c r="C226" i="14"/>
  <c r="C223" i="14"/>
  <c r="C220" i="14"/>
  <c r="C224" i="14"/>
  <c r="C225" i="14"/>
  <c r="C219" i="14"/>
  <c r="C213" i="14"/>
  <c r="C208" i="14"/>
  <c r="C200" i="14"/>
  <c r="C194" i="14"/>
  <c r="C191" i="14"/>
  <c r="C185" i="14"/>
  <c r="C184" i="14"/>
  <c r="C180" i="14"/>
  <c r="C177" i="14"/>
  <c r="C170" i="14"/>
  <c r="C166" i="14"/>
  <c r="C155" i="14"/>
  <c r="C148" i="14"/>
  <c r="C146" i="14"/>
  <c r="C143" i="14"/>
  <c r="C140" i="14"/>
  <c r="C137" i="14"/>
  <c r="C105" i="14"/>
  <c r="C109" i="14"/>
  <c r="C113" i="14"/>
  <c r="C117" i="14"/>
  <c r="C121" i="14"/>
  <c r="C125" i="14"/>
  <c r="C129" i="14"/>
  <c r="C133" i="14"/>
  <c r="C101" i="14"/>
  <c r="C97" i="14"/>
  <c r="C73" i="14"/>
  <c r="C74" i="14"/>
  <c r="C75" i="14"/>
  <c r="C76" i="14"/>
  <c r="C77" i="14"/>
  <c r="C78" i="14"/>
  <c r="C79" i="14"/>
  <c r="C80" i="14"/>
  <c r="C81" i="14"/>
  <c r="C82" i="14"/>
  <c r="C83" i="14"/>
  <c r="C84" i="14"/>
  <c r="C85" i="14"/>
  <c r="C86" i="14"/>
  <c r="C87" i="14"/>
  <c r="C88" i="14"/>
  <c r="C89" i="14"/>
  <c r="C90" i="14"/>
  <c r="C91" i="14"/>
  <c r="C92" i="14"/>
  <c r="C93" i="14"/>
  <c r="C94" i="14"/>
  <c r="C72" i="14"/>
  <c r="C71" i="14"/>
  <c r="C68" i="14"/>
  <c r="C67" i="14"/>
  <c r="C65" i="14"/>
  <c r="C64" i="14"/>
  <c r="C61" i="14"/>
  <c r="C56" i="14"/>
  <c r="C54" i="14"/>
  <c r="C53" i="14"/>
  <c r="C51" i="14"/>
  <c r="C45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16" i="14"/>
  <c r="C13" i="14"/>
  <c r="G283" i="14"/>
  <c r="G44" i="14"/>
  <c r="G306" i="14" s="1"/>
  <c r="G52" i="14"/>
  <c r="G70" i="14"/>
  <c r="Y70" i="14" s="1"/>
  <c r="G66" i="14"/>
  <c r="Y66" i="14" s="1"/>
  <c r="C63" i="14"/>
  <c r="G62" i="14"/>
  <c r="Y62" i="14" s="1"/>
  <c r="G55" i="14"/>
  <c r="Y55" i="14" s="1"/>
  <c r="Y302" i="14"/>
  <c r="Y301" i="14" s="1"/>
  <c r="Y300" i="14"/>
  <c r="Y299" i="14"/>
  <c r="Y298" i="14"/>
  <c r="Y297" i="14"/>
  <c r="Y296" i="14"/>
  <c r="Y295" i="14"/>
  <c r="Y294" i="14"/>
  <c r="Y293" i="14" s="1"/>
  <c r="Y292" i="14"/>
  <c r="Y291" i="14"/>
  <c r="Y290" i="14" s="1"/>
  <c r="Y289" i="14"/>
  <c r="Y288" i="14"/>
  <c r="Y287" i="14"/>
  <c r="Y286" i="14"/>
  <c r="Y285" i="14" s="1"/>
  <c r="Y281" i="14"/>
  <c r="Y276" i="14"/>
  <c r="Y275" i="14"/>
  <c r="Y274" i="14"/>
  <c r="Y273" i="14" s="1"/>
  <c r="Y270" i="14"/>
  <c r="Y269" i="14" s="1"/>
  <c r="Y268" i="14"/>
  <c r="Y267" i="14"/>
  <c r="Y266" i="14"/>
  <c r="Y265" i="14" s="1"/>
  <c r="Y264" i="14"/>
  <c r="Y263" i="14"/>
  <c r="Y260" i="14"/>
  <c r="Y257" i="14"/>
  <c r="Y256" i="14"/>
  <c r="Y255" i="14" s="1"/>
  <c r="Y254" i="14"/>
  <c r="Y253" i="14"/>
  <c r="Y252" i="14"/>
  <c r="Y251" i="14"/>
  <c r="Y250" i="14"/>
  <c r="Y249" i="14" s="1"/>
  <c r="Y248" i="14"/>
  <c r="Y247" i="14"/>
  <c r="Y246" i="14"/>
  <c r="Y243" i="14"/>
  <c r="Y242" i="14"/>
  <c r="Y241" i="14"/>
  <c r="Y240" i="14"/>
  <c r="Y239" i="14"/>
  <c r="Y238" i="14" s="1"/>
  <c r="Y237" i="14"/>
  <c r="Y236" i="14"/>
  <c r="Y235" i="14"/>
  <c r="Y234" i="14"/>
  <c r="Y233" i="14"/>
  <c r="Y232" i="14"/>
  <c r="Y231" i="14"/>
  <c r="Y230" i="14"/>
  <c r="Y229" i="14"/>
  <c r="Y226" i="14"/>
  <c r="Y225" i="14"/>
  <c r="Y224" i="14"/>
  <c r="Y223" i="14"/>
  <c r="Y222" i="14"/>
  <c r="Y221" i="14" s="1"/>
  <c r="Y220" i="14"/>
  <c r="Y219" i="14"/>
  <c r="Y218" i="14"/>
  <c r="Y217" i="14"/>
  <c r="Y216" i="14"/>
  <c r="Y213" i="14"/>
  <c r="Y212" i="14"/>
  <c r="Y211" i="14"/>
  <c r="Y210" i="14"/>
  <c r="Y209" i="14" s="1"/>
  <c r="Y208" i="14"/>
  <c r="Y207" i="14"/>
  <c r="Y206" i="14"/>
  <c r="Y205" i="14"/>
  <c r="Y204" i="14"/>
  <c r="Y203" i="14"/>
  <c r="Y202" i="14"/>
  <c r="Y201" i="14" s="1"/>
  <c r="Y200" i="14"/>
  <c r="Y199" i="14"/>
  <c r="Y198" i="14"/>
  <c r="Y197" i="14"/>
  <c r="Y196" i="14"/>
  <c r="Y195" i="14" s="1"/>
  <c r="Y194" i="14"/>
  <c r="Y193" i="14"/>
  <c r="Y192" i="14"/>
  <c r="Y191" i="14"/>
  <c r="Y190" i="14"/>
  <c r="Y189" i="14"/>
  <c r="Y188" i="14"/>
  <c r="Y187" i="14"/>
  <c r="Y186" i="14"/>
  <c r="Y185" i="14"/>
  <c r="Y184" i="14"/>
  <c r="Y183" i="14"/>
  <c r="Y182" i="14" s="1"/>
  <c r="Y181" i="14"/>
  <c r="Y180" i="14"/>
  <c r="Y179" i="14"/>
  <c r="Y178" i="14"/>
  <c r="Y177" i="14"/>
  <c r="Y174" i="14"/>
  <c r="Y171" i="14"/>
  <c r="Y170" i="14"/>
  <c r="Y169" i="14"/>
  <c r="Y168" i="14"/>
  <c r="Y167" i="14"/>
  <c r="Y166" i="14"/>
  <c r="Y163" i="14"/>
  <c r="Y162" i="14"/>
  <c r="Y161" i="14"/>
  <c r="Y160" i="14" s="1"/>
  <c r="Y159" i="14"/>
  <c r="Y158" i="14"/>
  <c r="Y157" i="14"/>
  <c r="Y156" i="14"/>
  <c r="Y155" i="14"/>
  <c r="Y154" i="14"/>
  <c r="Y153" i="14" s="1"/>
  <c r="Y152" i="14"/>
  <c r="Y151" i="14"/>
  <c r="Y150" i="14"/>
  <c r="Y149" i="14" s="1"/>
  <c r="Y148" i="14"/>
  <c r="Y147" i="14"/>
  <c r="Y146" i="14"/>
  <c r="Y145" i="14"/>
  <c r="Y144" i="14" s="1"/>
  <c r="Y143" i="14"/>
  <c r="Y138" i="14"/>
  <c r="Y137" i="14"/>
  <c r="Y136" i="14"/>
  <c r="Y134" i="14"/>
  <c r="Y133" i="14"/>
  <c r="Y130" i="14"/>
  <c r="Y129" i="14"/>
  <c r="Y128" i="14"/>
  <c r="Y127" i="14" s="1"/>
  <c r="Y126" i="14"/>
  <c r="Y125" i="14"/>
  <c r="Y124" i="14"/>
  <c r="Y122" i="14"/>
  <c r="Y121" i="14"/>
  <c r="Y120" i="14"/>
  <c r="Y118" i="14"/>
  <c r="Y117" i="14"/>
  <c r="Y116" i="14"/>
  <c r="Y114" i="14"/>
  <c r="Y113" i="14"/>
  <c r="Y112" i="14"/>
  <c r="Y110" i="14"/>
  <c r="Y109" i="14"/>
  <c r="Y108" i="14"/>
  <c r="Y106" i="14"/>
  <c r="Y105" i="14"/>
  <c r="Y102" i="14"/>
  <c r="Y101" i="14"/>
  <c r="Y98" i="14"/>
  <c r="Y97" i="14"/>
  <c r="Y96" i="14"/>
  <c r="Y94" i="14"/>
  <c r="Y93" i="14"/>
  <c r="Y91" i="14"/>
  <c r="Y90" i="14"/>
  <c r="Y89" i="14"/>
  <c r="Y88" i="14"/>
  <c r="Y87" i="14"/>
  <c r="Y86" i="14"/>
  <c r="Y85" i="14"/>
  <c r="Y84" i="14"/>
  <c r="Y82" i="14"/>
  <c r="Y81" i="14"/>
  <c r="Y80" i="14"/>
  <c r="Y79" i="14"/>
  <c r="Y78" i="14"/>
  <c r="Y77" i="14"/>
  <c r="Y76" i="14"/>
  <c r="Y75" i="14"/>
  <c r="Y74" i="14"/>
  <c r="Y73" i="14"/>
  <c r="Y72" i="14"/>
  <c r="Y71" i="14"/>
  <c r="Y69" i="14"/>
  <c r="Y68" i="14"/>
  <c r="Y67" i="14"/>
  <c r="Y65" i="14"/>
  <c r="Y64" i="14"/>
  <c r="Y63" i="14"/>
  <c r="Y61" i="14"/>
  <c r="Y60" i="14"/>
  <c r="Y59" i="14"/>
  <c r="Y58" i="14"/>
  <c r="Y57" i="14"/>
  <c r="Y56" i="14"/>
  <c r="Y54" i="14"/>
  <c r="Y52" i="14"/>
  <c r="Y51" i="14"/>
  <c r="Y50" i="14"/>
  <c r="Y49" i="14"/>
  <c r="Y48" i="14"/>
  <c r="Y47" i="14"/>
  <c r="Y46" i="14"/>
  <c r="Y44" i="14"/>
  <c r="Y43" i="14"/>
  <c r="Y42" i="14"/>
  <c r="Y41" i="14"/>
  <c r="Y40" i="14"/>
  <c r="Y39" i="14"/>
  <c r="Y38" i="14"/>
  <c r="Y37" i="14"/>
  <c r="Y36" i="14"/>
  <c r="Y35" i="14"/>
  <c r="Y34" i="14"/>
  <c r="Y33" i="14"/>
  <c r="Y32" i="14"/>
  <c r="Y31" i="14"/>
  <c r="Y30" i="14"/>
  <c r="Y29" i="14"/>
  <c r="Y28" i="14"/>
  <c r="Y27" i="14"/>
  <c r="Y26" i="14"/>
  <c r="Y25" i="14"/>
  <c r="Y24" i="14"/>
  <c r="Y23" i="14"/>
  <c r="Y22" i="14"/>
  <c r="Y21" i="14"/>
  <c r="Y20" i="14"/>
  <c r="Y19" i="14"/>
  <c r="Y18" i="14"/>
  <c r="Y17" i="14"/>
  <c r="Y16" i="14"/>
  <c r="Y13" i="14"/>
  <c r="Y12" i="14" s="1"/>
  <c r="P12" i="14"/>
  <c r="G309" i="14"/>
  <c r="G308" i="14"/>
  <c r="G307" i="14"/>
  <c r="G305" i="14"/>
  <c r="G301" i="14"/>
  <c r="G293" i="14"/>
  <c r="G290" i="14"/>
  <c r="G285" i="14"/>
  <c r="G282" i="14"/>
  <c r="G279" i="14"/>
  <c r="G277" i="14"/>
  <c r="G275" i="14"/>
  <c r="G273" i="14"/>
  <c r="G271" i="14"/>
  <c r="G269" i="14"/>
  <c r="G267" i="14"/>
  <c r="G265" i="14"/>
  <c r="G261" i="14"/>
  <c r="G258" i="14"/>
  <c r="G255" i="14"/>
  <c r="G249" i="14"/>
  <c r="G244" i="14"/>
  <c r="G238" i="14"/>
  <c r="G232" i="14"/>
  <c r="G227" i="14"/>
  <c r="G221" i="14"/>
  <c r="G214" i="14"/>
  <c r="G209" i="14"/>
  <c r="G201" i="14"/>
  <c r="G195" i="14"/>
  <c r="G189" i="14"/>
  <c r="G182" i="14"/>
  <c r="G175" i="14"/>
  <c r="G172" i="14"/>
  <c r="G164" i="14"/>
  <c r="G160" i="14"/>
  <c r="G153" i="14"/>
  <c r="G149" i="14"/>
  <c r="G144" i="14"/>
  <c r="G141" i="14"/>
  <c r="G139" i="14"/>
  <c r="G135" i="14"/>
  <c r="G131" i="14"/>
  <c r="G127" i="14"/>
  <c r="G123" i="14"/>
  <c r="G119" i="14"/>
  <c r="G115" i="14"/>
  <c r="G111" i="14"/>
  <c r="G107" i="14"/>
  <c r="G103" i="14"/>
  <c r="G99" i="14"/>
  <c r="G95" i="14"/>
  <c r="G12" i="14"/>
  <c r="T13" i="16"/>
  <c r="T12" i="16" s="1"/>
  <c r="T14" i="16"/>
  <c r="T15" i="16"/>
  <c r="T16" i="16"/>
  <c r="T17" i="16"/>
  <c r="T18" i="16"/>
  <c r="T19" i="16"/>
  <c r="T21" i="16"/>
  <c r="T20" i="16" s="1"/>
  <c r="T22" i="16"/>
  <c r="T24" i="16"/>
  <c r="T25" i="16"/>
  <c r="T23" i="16" s="1"/>
  <c r="T27" i="16"/>
  <c r="T26" i="16" s="1"/>
  <c r="T28" i="16"/>
  <c r="T30" i="16"/>
  <c r="T29" i="16" s="1"/>
  <c r="T31" i="16"/>
  <c r="T33" i="16"/>
  <c r="T32" i="16" s="1"/>
  <c r="T34" i="16"/>
  <c r="T35" i="16"/>
  <c r="T36" i="16"/>
  <c r="T37" i="16"/>
  <c r="T39" i="16"/>
  <c r="T38" i="16" s="1"/>
  <c r="T40" i="16"/>
  <c r="T42" i="16"/>
  <c r="T41" i="16" s="1"/>
  <c r="T43" i="16"/>
  <c r="T44" i="16"/>
  <c r="T46" i="16"/>
  <c r="T45" i="16" s="1"/>
  <c r="T48" i="16"/>
  <c r="T47" i="16" s="1"/>
  <c r="T50" i="16"/>
  <c r="T49" i="16" s="1"/>
  <c r="T51" i="16"/>
  <c r="T52" i="16"/>
  <c r="T54" i="16"/>
  <c r="T53" i="16" s="1"/>
  <c r="T56" i="16"/>
  <c r="T55" i="16" s="1"/>
  <c r="T58" i="16"/>
  <c r="T57" i="16" s="1"/>
  <c r="T59" i="16"/>
  <c r="T60" i="16"/>
  <c r="T62" i="16"/>
  <c r="T61" i="16" s="1"/>
  <c r="T64" i="16"/>
  <c r="T63" i="16" s="1"/>
  <c r="T66" i="16"/>
  <c r="T65" i="16" s="1"/>
  <c r="T67" i="16"/>
  <c r="T68" i="16"/>
  <c r="T70" i="16"/>
  <c r="T69" i="16" s="1"/>
  <c r="T72" i="16"/>
  <c r="T71" i="16" s="1"/>
  <c r="T74" i="16"/>
  <c r="T73" i="16" s="1"/>
  <c r="T75" i="16"/>
  <c r="T76" i="16"/>
  <c r="T78" i="16"/>
  <c r="T77" i="16" s="1"/>
  <c r="T80" i="16"/>
  <c r="T79" i="16" s="1"/>
  <c r="T82" i="16"/>
  <c r="T81" i="16" s="1"/>
  <c r="T83" i="16"/>
  <c r="T84" i="16"/>
  <c r="T86" i="16"/>
  <c r="T85" i="16" s="1"/>
  <c r="T88" i="16"/>
  <c r="T90" i="16"/>
  <c r="T89" i="16" s="1"/>
  <c r="T91" i="16"/>
  <c r="T92" i="16"/>
  <c r="T94" i="16"/>
  <c r="T93" i="16" s="1"/>
  <c r="T96" i="16"/>
  <c r="T95" i="16" s="1"/>
  <c r="T98" i="16"/>
  <c r="T97" i="16" s="1"/>
  <c r="T99" i="16"/>
  <c r="T100" i="16"/>
  <c r="T102" i="16"/>
  <c r="T101" i="16" s="1"/>
  <c r="T104" i="16"/>
  <c r="T103" i="16" s="1"/>
  <c r="T106" i="16"/>
  <c r="T105" i="16" s="1"/>
  <c r="T107" i="16"/>
  <c r="T108" i="16"/>
  <c r="T110" i="16"/>
  <c r="T109" i="16" s="1"/>
  <c r="T112" i="16"/>
  <c r="T111" i="16" s="1"/>
  <c r="T114" i="16"/>
  <c r="T113" i="16" s="1"/>
  <c r="T115" i="16"/>
  <c r="T116" i="16"/>
  <c r="T118" i="16"/>
  <c r="T117" i="16" s="1"/>
  <c r="F283" i="14"/>
  <c r="AB284" i="14"/>
  <c r="AA284" i="14"/>
  <c r="Z284" i="14"/>
  <c r="X284" i="14"/>
  <c r="W284" i="14"/>
  <c r="V284" i="14"/>
  <c r="D14" i="16"/>
  <c r="D153" i="14"/>
  <c r="F259" i="14"/>
  <c r="AC260" i="14"/>
  <c r="U260" i="14" s="1"/>
  <c r="AB260" i="14"/>
  <c r="AA260" i="14"/>
  <c r="Z260" i="14"/>
  <c r="X260" i="14"/>
  <c r="W260" i="14"/>
  <c r="V260" i="14"/>
  <c r="F66" i="14"/>
  <c r="AC67" i="14"/>
  <c r="AB67" i="14"/>
  <c r="AA67" i="14"/>
  <c r="Z67" i="14"/>
  <c r="X67" i="14"/>
  <c r="W67" i="14"/>
  <c r="V67" i="14"/>
  <c r="U67" i="14" s="1"/>
  <c r="F52" i="14"/>
  <c r="AC53" i="14"/>
  <c r="AB53" i="14"/>
  <c r="AA53" i="14"/>
  <c r="Z53" i="14"/>
  <c r="W53" i="14"/>
  <c r="V53" i="14"/>
  <c r="F62" i="14"/>
  <c r="AC64" i="14"/>
  <c r="U64" i="14" s="1"/>
  <c r="AB64" i="14"/>
  <c r="AA64" i="14"/>
  <c r="Z64" i="14"/>
  <c r="X64" i="14"/>
  <c r="W64" i="14"/>
  <c r="V64" i="14"/>
  <c r="AC54" i="14"/>
  <c r="AB54" i="14"/>
  <c r="AA54" i="14"/>
  <c r="Z54" i="14"/>
  <c r="X54" i="14"/>
  <c r="W54" i="14"/>
  <c r="V54" i="14"/>
  <c r="C105" i="11"/>
  <c r="D108" i="11"/>
  <c r="G108" i="11" s="1"/>
  <c r="D107" i="11"/>
  <c r="G107" i="11" s="1"/>
  <c r="F105" i="11"/>
  <c r="E105" i="11"/>
  <c r="U53" i="14" l="1"/>
  <c r="O14" i="14"/>
  <c r="G311" i="14"/>
  <c r="Y311" i="14" s="1"/>
  <c r="O306" i="14"/>
  <c r="U54" i="14"/>
  <c r="Y283" i="14"/>
  <c r="Y282" i="14" s="1"/>
  <c r="G310" i="14"/>
  <c r="Y310" i="14" s="1"/>
  <c r="P304" i="14"/>
  <c r="Y111" i="14"/>
  <c r="Y306" i="14"/>
  <c r="Y135" i="14"/>
  <c r="G14" i="14"/>
  <c r="G318" i="14" s="1"/>
  <c r="Y131" i="14"/>
  <c r="Y123" i="14"/>
  <c r="Y107" i="14"/>
  <c r="Y115" i="14"/>
  <c r="Y95" i="14"/>
  <c r="Y119" i="14"/>
  <c r="Y45" i="14"/>
  <c r="C59" i="19" s="1"/>
  <c r="Y278" i="14"/>
  <c r="Y277" i="14" s="1"/>
  <c r="L140" i="14"/>
  <c r="Y104" i="14"/>
  <c r="Y103" i="14" s="1"/>
  <c r="L45" i="14"/>
  <c r="L53" i="14"/>
  <c r="Y309" i="14"/>
  <c r="Y142" i="14"/>
  <c r="Y141" i="14" s="1"/>
  <c r="Y272" i="14"/>
  <c r="Y271" i="14" s="1"/>
  <c r="Y100" i="14"/>
  <c r="Y99" i="14" s="1"/>
  <c r="Y176" i="14"/>
  <c r="Y175" i="14" s="1"/>
  <c r="Y280" i="14"/>
  <c r="Y279" i="14" s="1"/>
  <c r="Y14" i="14"/>
  <c r="P318" i="14"/>
  <c r="W92" i="14"/>
  <c r="U92" i="14" s="1"/>
  <c r="U23" i="16"/>
  <c r="AB136" i="14"/>
  <c r="AA136" i="14"/>
  <c r="Z136" i="14"/>
  <c r="X136" i="14"/>
  <c r="V136" i="14"/>
  <c r="N136" i="14"/>
  <c r="E136" i="14"/>
  <c r="AB132" i="14"/>
  <c r="AA132" i="14"/>
  <c r="Z132" i="14"/>
  <c r="X132" i="14"/>
  <c r="V132" i="14"/>
  <c r="N132" i="14"/>
  <c r="N131" i="14" s="1"/>
  <c r="E132" i="14"/>
  <c r="C132" i="14" s="1"/>
  <c r="AB128" i="14"/>
  <c r="AA128" i="14"/>
  <c r="Z128" i="14"/>
  <c r="X128" i="14"/>
  <c r="V128" i="14"/>
  <c r="N128" i="14"/>
  <c r="E128" i="14"/>
  <c r="AB124" i="14"/>
  <c r="AA124" i="14"/>
  <c r="Z124" i="14"/>
  <c r="X124" i="14"/>
  <c r="V124" i="14"/>
  <c r="N124" i="14"/>
  <c r="E124" i="14"/>
  <c r="C124" i="14" s="1"/>
  <c r="V126" i="14"/>
  <c r="W126" i="14"/>
  <c r="X126" i="14"/>
  <c r="Z126" i="14"/>
  <c r="AA126" i="14"/>
  <c r="AB126" i="14"/>
  <c r="AB120" i="14"/>
  <c r="AA120" i="14"/>
  <c r="Z120" i="14"/>
  <c r="X120" i="14"/>
  <c r="V120" i="14"/>
  <c r="N120" i="14"/>
  <c r="E120" i="14"/>
  <c r="AB116" i="14"/>
  <c r="AA116" i="14"/>
  <c r="Z116" i="14"/>
  <c r="X116" i="14"/>
  <c r="V116" i="14"/>
  <c r="N116" i="14"/>
  <c r="E116" i="14"/>
  <c r="AB112" i="14"/>
  <c r="AA112" i="14"/>
  <c r="Z112" i="14"/>
  <c r="X112" i="14"/>
  <c r="V112" i="14"/>
  <c r="N112" i="14"/>
  <c r="E112" i="14"/>
  <c r="C112" i="14" s="1"/>
  <c r="S135" i="14"/>
  <c r="R135" i="14"/>
  <c r="Q135" i="14"/>
  <c r="M135" i="14"/>
  <c r="J135" i="14"/>
  <c r="I135" i="14"/>
  <c r="H135" i="14"/>
  <c r="F135" i="14"/>
  <c r="D135" i="14"/>
  <c r="S131" i="14"/>
  <c r="R131" i="14"/>
  <c r="Q131" i="14"/>
  <c r="M131" i="14"/>
  <c r="J131" i="14"/>
  <c r="I131" i="14"/>
  <c r="H131" i="14"/>
  <c r="F131" i="14"/>
  <c r="D131" i="14"/>
  <c r="S127" i="14"/>
  <c r="R127" i="14"/>
  <c r="Q127" i="14"/>
  <c r="M127" i="14"/>
  <c r="J127" i="14"/>
  <c r="I127" i="14"/>
  <c r="H127" i="14"/>
  <c r="F127" i="14"/>
  <c r="D127" i="14"/>
  <c r="S123" i="14"/>
  <c r="R123" i="14"/>
  <c r="Q123" i="14"/>
  <c r="M123" i="14"/>
  <c r="J123" i="14"/>
  <c r="I123" i="14"/>
  <c r="H123" i="14"/>
  <c r="F123" i="14"/>
  <c r="D123" i="14"/>
  <c r="S119" i="14"/>
  <c r="R119" i="14"/>
  <c r="Q119" i="14"/>
  <c r="M119" i="14"/>
  <c r="J119" i="14"/>
  <c r="I119" i="14"/>
  <c r="H119" i="14"/>
  <c r="F119" i="14"/>
  <c r="D119" i="14"/>
  <c r="S115" i="14"/>
  <c r="R115" i="14"/>
  <c r="Q115" i="14"/>
  <c r="M115" i="14"/>
  <c r="J115" i="14"/>
  <c r="I115" i="14"/>
  <c r="H115" i="14"/>
  <c r="F115" i="14"/>
  <c r="D115" i="14"/>
  <c r="V113" i="14"/>
  <c r="W113" i="14"/>
  <c r="X113" i="14"/>
  <c r="Z113" i="14"/>
  <c r="AA113" i="14"/>
  <c r="AB113" i="14"/>
  <c r="AC113" i="14"/>
  <c r="S111" i="14"/>
  <c r="R111" i="14"/>
  <c r="Q111" i="14"/>
  <c r="M111" i="14"/>
  <c r="J111" i="14"/>
  <c r="I111" i="14"/>
  <c r="H111" i="14"/>
  <c r="F111" i="14"/>
  <c r="D111" i="14"/>
  <c r="N108" i="14"/>
  <c r="Q107" i="14"/>
  <c r="R107" i="14"/>
  <c r="S107" i="14"/>
  <c r="M107" i="14"/>
  <c r="F107" i="14"/>
  <c r="H107" i="14"/>
  <c r="I107" i="14"/>
  <c r="J107" i="14"/>
  <c r="D107" i="14"/>
  <c r="E108" i="14"/>
  <c r="N104" i="14"/>
  <c r="E104" i="14"/>
  <c r="N100" i="14"/>
  <c r="E100" i="14"/>
  <c r="N96" i="14"/>
  <c r="E96" i="14"/>
  <c r="S103" i="14"/>
  <c r="R103" i="14"/>
  <c r="Q103" i="14"/>
  <c r="M103" i="14"/>
  <c r="J103" i="14"/>
  <c r="I103" i="14"/>
  <c r="H103" i="14"/>
  <c r="F103" i="14"/>
  <c r="D103" i="14"/>
  <c r="Q99" i="14"/>
  <c r="R99" i="14"/>
  <c r="S99" i="14"/>
  <c r="M99" i="14"/>
  <c r="F99" i="14"/>
  <c r="H99" i="14"/>
  <c r="I99" i="14"/>
  <c r="J99" i="14"/>
  <c r="D99" i="14"/>
  <c r="P319" i="14" l="1"/>
  <c r="E115" i="14"/>
  <c r="C116" i="14"/>
  <c r="N115" i="14"/>
  <c r="E135" i="14"/>
  <c r="E119" i="14"/>
  <c r="C120" i="14"/>
  <c r="E107" i="14"/>
  <c r="N119" i="14"/>
  <c r="N135" i="14"/>
  <c r="G304" i="14"/>
  <c r="Y304" i="14" s="1"/>
  <c r="N127" i="14"/>
  <c r="N107" i="14"/>
  <c r="U113" i="14"/>
  <c r="E127" i="14"/>
  <c r="C128" i="14"/>
  <c r="O304" i="14"/>
  <c r="Y318" i="14"/>
  <c r="Y308" i="14"/>
  <c r="Y307" i="14"/>
  <c r="Y305" i="14"/>
  <c r="W124" i="14"/>
  <c r="W123" i="14" s="1"/>
  <c r="W128" i="14"/>
  <c r="W112" i="14"/>
  <c r="W116" i="14"/>
  <c r="E131" i="14"/>
  <c r="W136" i="14"/>
  <c r="AB123" i="14"/>
  <c r="E123" i="14"/>
  <c r="Z123" i="14"/>
  <c r="W132" i="14"/>
  <c r="N123" i="14"/>
  <c r="W120" i="14"/>
  <c r="AA123" i="14"/>
  <c r="X123" i="14"/>
  <c r="V123" i="14"/>
  <c r="Q35" i="18"/>
  <c r="P35" i="18"/>
  <c r="O35" i="18"/>
  <c r="N35" i="18"/>
  <c r="M35" i="18" s="1"/>
  <c r="S35" i="18" s="1"/>
  <c r="J34" i="18"/>
  <c r="K34" i="18"/>
  <c r="L34" i="18"/>
  <c r="I34" i="18"/>
  <c r="E34" i="18"/>
  <c r="F34" i="18"/>
  <c r="G34" i="18"/>
  <c r="D34" i="18"/>
  <c r="C35" i="18"/>
  <c r="C36" i="18"/>
  <c r="D96" i="18"/>
  <c r="C15" i="11"/>
  <c r="C14" i="11" s="1"/>
  <c r="C39" i="11"/>
  <c r="D44" i="11"/>
  <c r="D43" i="11"/>
  <c r="D40" i="11"/>
  <c r="D39" i="11"/>
  <c r="D37" i="11"/>
  <c r="D36" i="11"/>
  <c r="D33" i="11"/>
  <c r="D27" i="11"/>
  <c r="D26" i="11"/>
  <c r="D25" i="11"/>
  <c r="D22" i="11"/>
  <c r="D20" i="11"/>
  <c r="D19" i="11"/>
  <c r="D18" i="11"/>
  <c r="D16" i="11"/>
  <c r="D15" i="11"/>
  <c r="C42" i="11"/>
  <c r="C41" i="11" s="1"/>
  <c r="C34" i="11"/>
  <c r="C29" i="11" s="1"/>
  <c r="C24" i="11"/>
  <c r="C21" i="11"/>
  <c r="C17" i="11"/>
  <c r="Y319" i="14" l="1"/>
  <c r="G316" i="14"/>
  <c r="G319" i="14"/>
  <c r="C13" i="11"/>
  <c r="C23" i="11"/>
  <c r="D12" i="16" l="1"/>
  <c r="N23" i="16"/>
  <c r="M23" i="16"/>
  <c r="L23" i="16"/>
  <c r="K23" i="16"/>
  <c r="J23" i="16"/>
  <c r="I23" i="16"/>
  <c r="H23" i="16"/>
  <c r="G23" i="16"/>
  <c r="F23" i="16"/>
  <c r="E23" i="16"/>
  <c r="D23" i="16"/>
  <c r="S24" i="16"/>
  <c r="R24" i="16"/>
  <c r="Q24" i="16"/>
  <c r="P24" i="16"/>
  <c r="I24" i="16"/>
  <c r="C24" i="16"/>
  <c r="K100" i="14" s="1"/>
  <c r="C100" i="14" s="1"/>
  <c r="D106" i="11"/>
  <c r="D267" i="14"/>
  <c r="O24" i="16" l="1"/>
  <c r="G106" i="11"/>
  <c r="D105" i="11"/>
  <c r="F190" i="14"/>
  <c r="G105" i="11" l="1"/>
  <c r="E75" i="11"/>
  <c r="F245" i="14" l="1"/>
  <c r="C236" i="14"/>
  <c r="V236" i="14"/>
  <c r="W236" i="14"/>
  <c r="X236" i="14"/>
  <c r="Z236" i="14"/>
  <c r="AA236" i="14"/>
  <c r="AB236" i="14"/>
  <c r="AC236" i="14"/>
  <c r="U236" i="14" l="1"/>
  <c r="AC219" i="14"/>
  <c r="AB219" i="14"/>
  <c r="AA219" i="14"/>
  <c r="Z219" i="14"/>
  <c r="X219" i="14"/>
  <c r="W219" i="14"/>
  <c r="V219" i="14"/>
  <c r="AC180" i="14"/>
  <c r="AB180" i="14"/>
  <c r="AA180" i="14"/>
  <c r="Z180" i="14"/>
  <c r="X180" i="14"/>
  <c r="W180" i="14"/>
  <c r="V180" i="14"/>
  <c r="X83" i="14"/>
  <c r="U83" i="14" s="1"/>
  <c r="X84" i="14"/>
  <c r="X85" i="14"/>
  <c r="U180" i="14" l="1"/>
  <c r="U219" i="14"/>
  <c r="C57" i="19"/>
  <c r="D96" i="11"/>
  <c r="G96" i="11" s="1"/>
  <c r="B57" i="19" s="1"/>
  <c r="F150" i="14"/>
  <c r="F149" i="14" l="1"/>
  <c r="D57" i="19"/>
  <c r="O22" i="18"/>
  <c r="I27" i="16"/>
  <c r="I28" i="16"/>
  <c r="I30" i="16"/>
  <c r="I31" i="16"/>
  <c r="C43" i="14"/>
  <c r="V43" i="14"/>
  <c r="W43" i="14"/>
  <c r="X43" i="14"/>
  <c r="Z43" i="14"/>
  <c r="AA43" i="14"/>
  <c r="AB43" i="14"/>
  <c r="AC43" i="14"/>
  <c r="U43" i="14" l="1"/>
  <c r="S311" i="14"/>
  <c r="R311" i="14"/>
  <c r="Q311" i="14"/>
  <c r="M311" i="14"/>
  <c r="S310" i="14"/>
  <c r="R310" i="14"/>
  <c r="Q310" i="14"/>
  <c r="N310" i="14"/>
  <c r="M310" i="14"/>
  <c r="S309" i="14"/>
  <c r="R309" i="14"/>
  <c r="Q309" i="14"/>
  <c r="M309" i="14"/>
  <c r="S308" i="14"/>
  <c r="R308" i="14"/>
  <c r="Q308" i="14"/>
  <c r="N308" i="14"/>
  <c r="M308" i="14"/>
  <c r="S307" i="14"/>
  <c r="R307" i="14"/>
  <c r="Q307" i="14"/>
  <c r="M307" i="14"/>
  <c r="S306" i="14"/>
  <c r="R306" i="14"/>
  <c r="Q306" i="14"/>
  <c r="M306" i="14"/>
  <c r="S305" i="14"/>
  <c r="R305" i="14"/>
  <c r="Q305" i="14"/>
  <c r="M305" i="14"/>
  <c r="S301" i="14"/>
  <c r="R301" i="14"/>
  <c r="Q301" i="14"/>
  <c r="N301" i="14"/>
  <c r="M301" i="14"/>
  <c r="N294" i="14"/>
  <c r="S293" i="14"/>
  <c r="R293" i="14"/>
  <c r="Q293" i="14"/>
  <c r="M293" i="14"/>
  <c r="S290" i="14"/>
  <c r="R290" i="14"/>
  <c r="Q290" i="14"/>
  <c r="N290" i="14"/>
  <c r="M290" i="14"/>
  <c r="S285" i="14"/>
  <c r="R285" i="14"/>
  <c r="Q285" i="14"/>
  <c r="N285" i="14"/>
  <c r="M285" i="14"/>
  <c r="S282" i="14"/>
  <c r="R282" i="14"/>
  <c r="Q282" i="14"/>
  <c r="N282" i="14"/>
  <c r="M282" i="14"/>
  <c r="S279" i="14"/>
  <c r="R279" i="14"/>
  <c r="Q279" i="14"/>
  <c r="N279" i="14"/>
  <c r="M279" i="14"/>
  <c r="S277" i="14"/>
  <c r="R277" i="14"/>
  <c r="Q277" i="14"/>
  <c r="N277" i="14"/>
  <c r="M277" i="14"/>
  <c r="S275" i="14"/>
  <c r="R275" i="14"/>
  <c r="Q275" i="14"/>
  <c r="N275" i="14"/>
  <c r="M275" i="14"/>
  <c r="S273" i="14"/>
  <c r="R273" i="14"/>
  <c r="Q273" i="14"/>
  <c r="N273" i="14"/>
  <c r="M273" i="14"/>
  <c r="S271" i="14"/>
  <c r="R271" i="14"/>
  <c r="Q271" i="14"/>
  <c r="N271" i="14"/>
  <c r="M271" i="14"/>
  <c r="S269" i="14"/>
  <c r="R269" i="14"/>
  <c r="Q269" i="14"/>
  <c r="N269" i="14"/>
  <c r="M269" i="14"/>
  <c r="S267" i="14"/>
  <c r="R267" i="14"/>
  <c r="Q267" i="14"/>
  <c r="N267" i="14"/>
  <c r="M267" i="14"/>
  <c r="S265" i="14"/>
  <c r="R265" i="14"/>
  <c r="Q265" i="14"/>
  <c r="N265" i="14"/>
  <c r="M265" i="14"/>
  <c r="S261" i="14"/>
  <c r="R261" i="14"/>
  <c r="Q261" i="14"/>
  <c r="N261" i="14"/>
  <c r="M261" i="14"/>
  <c r="S258" i="14"/>
  <c r="R258" i="14"/>
  <c r="Q258" i="14"/>
  <c r="N258" i="14"/>
  <c r="M258" i="14"/>
  <c r="S255" i="14"/>
  <c r="R255" i="14"/>
  <c r="Q255" i="14"/>
  <c r="N255" i="14"/>
  <c r="M255" i="14"/>
  <c r="S249" i="14"/>
  <c r="R249" i="14"/>
  <c r="Q249" i="14"/>
  <c r="N249" i="14"/>
  <c r="M249" i="14"/>
  <c r="S244" i="14"/>
  <c r="R244" i="14"/>
  <c r="Q244" i="14"/>
  <c r="N244" i="14"/>
  <c r="M244" i="14"/>
  <c r="S238" i="14"/>
  <c r="R238" i="14"/>
  <c r="Q238" i="14"/>
  <c r="N238" i="14"/>
  <c r="M238" i="14"/>
  <c r="S232" i="14"/>
  <c r="R232" i="14"/>
  <c r="Q232" i="14"/>
  <c r="N232" i="14"/>
  <c r="M232" i="14"/>
  <c r="S227" i="14"/>
  <c r="R227" i="14"/>
  <c r="Q227" i="14"/>
  <c r="N227" i="14"/>
  <c r="M227" i="14"/>
  <c r="S221" i="14"/>
  <c r="R221" i="14"/>
  <c r="Q221" i="14"/>
  <c r="N221" i="14"/>
  <c r="M221" i="14"/>
  <c r="S214" i="14"/>
  <c r="R214" i="14"/>
  <c r="Q214" i="14"/>
  <c r="N214" i="14"/>
  <c r="M214" i="14"/>
  <c r="S209" i="14"/>
  <c r="R209" i="14"/>
  <c r="Q209" i="14"/>
  <c r="N209" i="14"/>
  <c r="M209" i="14"/>
  <c r="S201" i="14"/>
  <c r="R201" i="14"/>
  <c r="Q201" i="14"/>
  <c r="N201" i="14"/>
  <c r="M201" i="14"/>
  <c r="S195" i="14"/>
  <c r="R195" i="14"/>
  <c r="Q195" i="14"/>
  <c r="N195" i="14"/>
  <c r="M195" i="14"/>
  <c r="S189" i="14"/>
  <c r="R189" i="14"/>
  <c r="Q189" i="14"/>
  <c r="N189" i="14"/>
  <c r="M189" i="14"/>
  <c r="S182" i="14"/>
  <c r="R182" i="14"/>
  <c r="Q182" i="14"/>
  <c r="N182" i="14"/>
  <c r="M182" i="14"/>
  <c r="S175" i="14"/>
  <c r="R175" i="14"/>
  <c r="Q175" i="14"/>
  <c r="N175" i="14"/>
  <c r="M175" i="14"/>
  <c r="S172" i="14"/>
  <c r="R172" i="14"/>
  <c r="Q172" i="14"/>
  <c r="N172" i="14"/>
  <c r="M172" i="14"/>
  <c r="S164" i="14"/>
  <c r="R164" i="14"/>
  <c r="Q164" i="14"/>
  <c r="N164" i="14"/>
  <c r="M164" i="14"/>
  <c r="S160" i="14"/>
  <c r="R160" i="14"/>
  <c r="Q160" i="14"/>
  <c r="N160" i="14"/>
  <c r="M160" i="14"/>
  <c r="S153" i="14"/>
  <c r="R153" i="14"/>
  <c r="Q153" i="14"/>
  <c r="N153" i="14"/>
  <c r="M153" i="14"/>
  <c r="S149" i="14"/>
  <c r="R149" i="14"/>
  <c r="Q149" i="14"/>
  <c r="N149" i="14"/>
  <c r="M149" i="14"/>
  <c r="N145" i="14"/>
  <c r="S144" i="14"/>
  <c r="R144" i="14"/>
  <c r="Q144" i="14"/>
  <c r="M144" i="14"/>
  <c r="N142" i="14"/>
  <c r="S141" i="14"/>
  <c r="R141" i="14"/>
  <c r="Q141" i="14"/>
  <c r="M141" i="14"/>
  <c r="S139" i="14"/>
  <c r="R139" i="14"/>
  <c r="Q139" i="14"/>
  <c r="N139" i="14"/>
  <c r="M139" i="14"/>
  <c r="L139" i="14" s="1"/>
  <c r="N111" i="14"/>
  <c r="N103" i="14"/>
  <c r="N99" i="14"/>
  <c r="S95" i="14"/>
  <c r="R95" i="14"/>
  <c r="Q95" i="14"/>
  <c r="M95" i="14"/>
  <c r="N70" i="14"/>
  <c r="N62" i="14"/>
  <c r="N15" i="14"/>
  <c r="S14" i="14"/>
  <c r="R14" i="14"/>
  <c r="Q14" i="14"/>
  <c r="M14" i="14"/>
  <c r="S12" i="14"/>
  <c r="R12" i="14"/>
  <c r="Q12" i="14"/>
  <c r="N12" i="14"/>
  <c r="M12" i="14"/>
  <c r="T12" i="14"/>
  <c r="T139" i="14"/>
  <c r="T141" i="14"/>
  <c r="T144" i="14"/>
  <c r="T149" i="14"/>
  <c r="T273" i="14"/>
  <c r="I112" i="18"/>
  <c r="J112" i="18"/>
  <c r="K112" i="18"/>
  <c r="Q119" i="18"/>
  <c r="P119" i="18"/>
  <c r="O119" i="18"/>
  <c r="N119" i="18"/>
  <c r="Q117" i="18"/>
  <c r="P117" i="18"/>
  <c r="O117" i="18"/>
  <c r="N117" i="18"/>
  <c r="Q115" i="18"/>
  <c r="P115" i="18"/>
  <c r="O115" i="18"/>
  <c r="N115" i="18"/>
  <c r="Q113" i="18"/>
  <c r="P113" i="18"/>
  <c r="O113" i="18"/>
  <c r="N113" i="18"/>
  <c r="Q111" i="18"/>
  <c r="P111" i="18"/>
  <c r="O111" i="18"/>
  <c r="N111" i="18"/>
  <c r="Q109" i="18"/>
  <c r="P109" i="18"/>
  <c r="O109" i="18"/>
  <c r="N109" i="18"/>
  <c r="Q107" i="18"/>
  <c r="P107" i="18"/>
  <c r="O107" i="18"/>
  <c r="N107" i="18"/>
  <c r="Q105" i="18"/>
  <c r="P105" i="18"/>
  <c r="O105" i="18"/>
  <c r="N105" i="18"/>
  <c r="Q103" i="18"/>
  <c r="P103" i="18"/>
  <c r="O103" i="18"/>
  <c r="N103" i="18"/>
  <c r="Q101" i="18"/>
  <c r="P101" i="18"/>
  <c r="O101" i="18"/>
  <c r="N101" i="18"/>
  <c r="Q99" i="18"/>
  <c r="P99" i="18"/>
  <c r="O99" i="18"/>
  <c r="N99" i="18"/>
  <c r="Q97" i="18"/>
  <c r="P97" i="18"/>
  <c r="O97" i="18"/>
  <c r="N97" i="18"/>
  <c r="Q95" i="18"/>
  <c r="P95" i="18"/>
  <c r="O95" i="18"/>
  <c r="N95" i="18"/>
  <c r="Q93" i="18"/>
  <c r="P93" i="18"/>
  <c r="O93" i="18"/>
  <c r="N93" i="18"/>
  <c r="Q91" i="18"/>
  <c r="P91" i="18"/>
  <c r="O91" i="18"/>
  <c r="N91" i="18"/>
  <c r="Q89" i="18"/>
  <c r="P89" i="18"/>
  <c r="O89" i="18"/>
  <c r="N89" i="18"/>
  <c r="Q87" i="18"/>
  <c r="P87" i="18"/>
  <c r="O87" i="18"/>
  <c r="N87" i="18"/>
  <c r="Q85" i="18"/>
  <c r="P85" i="18"/>
  <c r="O85" i="18"/>
  <c r="N85" i="18"/>
  <c r="Q83" i="18"/>
  <c r="P83" i="18"/>
  <c r="O83" i="18"/>
  <c r="N83" i="18"/>
  <c r="Q81" i="18"/>
  <c r="P81" i="18"/>
  <c r="O81" i="18"/>
  <c r="N81" i="18"/>
  <c r="Q79" i="18"/>
  <c r="P79" i="18"/>
  <c r="O79" i="18"/>
  <c r="N79" i="18"/>
  <c r="Q77" i="18"/>
  <c r="P77" i="18"/>
  <c r="O77" i="18"/>
  <c r="N77" i="18"/>
  <c r="Q75" i="18"/>
  <c r="P75" i="18"/>
  <c r="O75" i="18"/>
  <c r="N75" i="18"/>
  <c r="Q73" i="18"/>
  <c r="P73" i="18"/>
  <c r="O73" i="18"/>
  <c r="N73" i="18"/>
  <c r="Q71" i="18"/>
  <c r="P71" i="18"/>
  <c r="O71" i="18"/>
  <c r="N71" i="18"/>
  <c r="Q69" i="18"/>
  <c r="P69" i="18"/>
  <c r="O69" i="18"/>
  <c r="N69" i="18"/>
  <c r="Q67" i="18"/>
  <c r="P67" i="18"/>
  <c r="O67" i="18"/>
  <c r="N67" i="18"/>
  <c r="Q65" i="18"/>
  <c r="P65" i="18"/>
  <c r="O65" i="18"/>
  <c r="N65" i="18"/>
  <c r="Q63" i="18"/>
  <c r="P63" i="18"/>
  <c r="O63" i="18"/>
  <c r="N63" i="18"/>
  <c r="Q61" i="18"/>
  <c r="P61" i="18"/>
  <c r="O61" i="18"/>
  <c r="N61" i="18"/>
  <c r="Q59" i="18"/>
  <c r="P59" i="18"/>
  <c r="O59" i="18"/>
  <c r="N59" i="18"/>
  <c r="Q57" i="18"/>
  <c r="P57" i="18"/>
  <c r="O57" i="18"/>
  <c r="N57" i="18"/>
  <c r="Q55" i="18"/>
  <c r="P55" i="18"/>
  <c r="O55" i="18"/>
  <c r="N55" i="18"/>
  <c r="Q53" i="18"/>
  <c r="P53" i="18"/>
  <c r="O53" i="18"/>
  <c r="N53" i="18"/>
  <c r="Q51" i="18"/>
  <c r="P51" i="18"/>
  <c r="O51" i="18"/>
  <c r="N51" i="18"/>
  <c r="Q49" i="18"/>
  <c r="P49" i="18"/>
  <c r="O49" i="18"/>
  <c r="N49" i="18"/>
  <c r="Q47" i="18"/>
  <c r="P47" i="18"/>
  <c r="O47" i="18"/>
  <c r="N47" i="18"/>
  <c r="Q45" i="18"/>
  <c r="P45" i="18"/>
  <c r="O45" i="18"/>
  <c r="N45" i="18"/>
  <c r="Q44" i="18"/>
  <c r="P44" i="18"/>
  <c r="O44" i="18"/>
  <c r="N44" i="18"/>
  <c r="Q42" i="18"/>
  <c r="P42" i="18"/>
  <c r="O42" i="18"/>
  <c r="N42" i="18"/>
  <c r="Q41" i="18"/>
  <c r="P41" i="18"/>
  <c r="O41" i="18"/>
  <c r="N41" i="18"/>
  <c r="Q39" i="18"/>
  <c r="P39" i="18"/>
  <c r="O39" i="18"/>
  <c r="N39" i="18"/>
  <c r="Q38" i="18"/>
  <c r="P38" i="18"/>
  <c r="O38" i="18"/>
  <c r="N38" i="18"/>
  <c r="Q36" i="18"/>
  <c r="Q34" i="18" s="1"/>
  <c r="P36" i="18"/>
  <c r="P34" i="18" s="1"/>
  <c r="O36" i="18"/>
  <c r="O34" i="18" s="1"/>
  <c r="N36" i="18"/>
  <c r="N34" i="18" s="1"/>
  <c r="Q33" i="18"/>
  <c r="P33" i="18"/>
  <c r="O33" i="18"/>
  <c r="N33" i="18"/>
  <c r="Q32" i="18"/>
  <c r="P32" i="18"/>
  <c r="O32" i="18"/>
  <c r="N32" i="18"/>
  <c r="Q30" i="18"/>
  <c r="P30" i="18"/>
  <c r="O30" i="18"/>
  <c r="N30" i="18"/>
  <c r="Q28" i="18"/>
  <c r="P28" i="18"/>
  <c r="O28" i="18"/>
  <c r="N28" i="18"/>
  <c r="Q27" i="18"/>
  <c r="P27" i="18"/>
  <c r="O27" i="18"/>
  <c r="N27" i="18"/>
  <c r="Q25" i="18"/>
  <c r="P25" i="18"/>
  <c r="O25" i="18"/>
  <c r="N25" i="18"/>
  <c r="Q24" i="18"/>
  <c r="P24" i="18"/>
  <c r="O24" i="18"/>
  <c r="N24" i="18"/>
  <c r="Q22" i="18"/>
  <c r="P22" i="18"/>
  <c r="N22" i="18"/>
  <c r="Q21" i="18"/>
  <c r="P21" i="18"/>
  <c r="O21" i="18"/>
  <c r="N21" i="18"/>
  <c r="Q19" i="18"/>
  <c r="P19" i="18"/>
  <c r="O19" i="18"/>
  <c r="N19" i="18"/>
  <c r="Q18" i="18"/>
  <c r="P18" i="18"/>
  <c r="O18" i="18"/>
  <c r="N18" i="18"/>
  <c r="Q16" i="18"/>
  <c r="P16" i="18"/>
  <c r="O16" i="18"/>
  <c r="N16" i="18"/>
  <c r="Q15" i="18"/>
  <c r="P15" i="18"/>
  <c r="O15" i="18"/>
  <c r="N15" i="18"/>
  <c r="O14" i="18"/>
  <c r="P14" i="18"/>
  <c r="Q14" i="18"/>
  <c r="N14" i="18"/>
  <c r="H119" i="18"/>
  <c r="L118" i="18"/>
  <c r="K118" i="18"/>
  <c r="J118" i="18"/>
  <c r="I118" i="18"/>
  <c r="H117" i="18"/>
  <c r="L116" i="18"/>
  <c r="K116" i="18"/>
  <c r="J116" i="18"/>
  <c r="I116" i="18"/>
  <c r="H115" i="18"/>
  <c r="L114" i="18"/>
  <c r="K114" i="18"/>
  <c r="J114" i="18"/>
  <c r="I114" i="18"/>
  <c r="H113" i="18"/>
  <c r="L112" i="18"/>
  <c r="H111" i="18"/>
  <c r="L110" i="18"/>
  <c r="K110" i="18"/>
  <c r="J110" i="18"/>
  <c r="I110" i="18"/>
  <c r="H109" i="18"/>
  <c r="L108" i="18"/>
  <c r="K108" i="18"/>
  <c r="J108" i="18"/>
  <c r="I108" i="18"/>
  <c r="H107" i="18"/>
  <c r="L106" i="18"/>
  <c r="K106" i="18"/>
  <c r="J106" i="18"/>
  <c r="I106" i="18"/>
  <c r="H105" i="18"/>
  <c r="L104" i="18"/>
  <c r="K104" i="18"/>
  <c r="J104" i="18"/>
  <c r="I104" i="18"/>
  <c r="H103" i="18"/>
  <c r="L102" i="18"/>
  <c r="K102" i="18"/>
  <c r="J102" i="18"/>
  <c r="I102" i="18"/>
  <c r="H101" i="18"/>
  <c r="L100" i="18"/>
  <c r="K100" i="18"/>
  <c r="J100" i="18"/>
  <c r="I100" i="18"/>
  <c r="H99" i="18"/>
  <c r="L98" i="18"/>
  <c r="K98" i="18"/>
  <c r="J98" i="18"/>
  <c r="I98" i="18"/>
  <c r="H97" i="18"/>
  <c r="L96" i="18"/>
  <c r="K96" i="18"/>
  <c r="J96" i="18"/>
  <c r="I96" i="18"/>
  <c r="H95" i="18"/>
  <c r="L94" i="18"/>
  <c r="K94" i="18"/>
  <c r="J94" i="18"/>
  <c r="I94" i="18"/>
  <c r="H93" i="18"/>
  <c r="L92" i="18"/>
  <c r="K92" i="18"/>
  <c r="J92" i="18"/>
  <c r="I92" i="18"/>
  <c r="H91" i="18"/>
  <c r="L90" i="18"/>
  <c r="K90" i="18"/>
  <c r="J90" i="18"/>
  <c r="I90" i="18"/>
  <c r="H89" i="18"/>
  <c r="L88" i="18"/>
  <c r="K88" i="18"/>
  <c r="J88" i="18"/>
  <c r="I88" i="18"/>
  <c r="H87" i="18"/>
  <c r="L86" i="18"/>
  <c r="K86" i="18"/>
  <c r="J86" i="18"/>
  <c r="I86" i="18"/>
  <c r="H85" i="18"/>
  <c r="L84" i="18"/>
  <c r="K84" i="18"/>
  <c r="J84" i="18"/>
  <c r="I84" i="18"/>
  <c r="H83" i="18"/>
  <c r="L82" i="18"/>
  <c r="K82" i="18"/>
  <c r="J82" i="18"/>
  <c r="I82" i="18"/>
  <c r="H81" i="18"/>
  <c r="L80" i="18"/>
  <c r="K80" i="18"/>
  <c r="J80" i="18"/>
  <c r="I80" i="18"/>
  <c r="H79" i="18"/>
  <c r="L78" i="18"/>
  <c r="K78" i="18"/>
  <c r="J78" i="18"/>
  <c r="I78" i="18"/>
  <c r="H77" i="18"/>
  <c r="L76" i="18"/>
  <c r="K76" i="18"/>
  <c r="J76" i="18"/>
  <c r="I76" i="18"/>
  <c r="H75" i="18"/>
  <c r="L74" i="18"/>
  <c r="K74" i="18"/>
  <c r="J74" i="18"/>
  <c r="I74" i="18"/>
  <c r="H73" i="18"/>
  <c r="L72" i="18"/>
  <c r="K72" i="18"/>
  <c r="J72" i="18"/>
  <c r="I72" i="18"/>
  <c r="H71" i="18"/>
  <c r="L70" i="18"/>
  <c r="K70" i="18"/>
  <c r="J70" i="18"/>
  <c r="I70" i="18"/>
  <c r="H69" i="18"/>
  <c r="L68" i="18"/>
  <c r="K68" i="18"/>
  <c r="J68" i="18"/>
  <c r="I68" i="18"/>
  <c r="H67" i="18"/>
  <c r="L66" i="18"/>
  <c r="K66" i="18"/>
  <c r="J66" i="18"/>
  <c r="I66" i="18"/>
  <c r="H65" i="18"/>
  <c r="L64" i="18"/>
  <c r="K64" i="18"/>
  <c r="J64" i="18"/>
  <c r="I64" i="18"/>
  <c r="H63" i="18"/>
  <c r="L62" i="18"/>
  <c r="K62" i="18"/>
  <c r="J62" i="18"/>
  <c r="I62" i="18"/>
  <c r="H61" i="18"/>
  <c r="L60" i="18"/>
  <c r="K60" i="18"/>
  <c r="J60" i="18"/>
  <c r="I60" i="18"/>
  <c r="H59" i="18"/>
  <c r="L58" i="18"/>
  <c r="K58" i="18"/>
  <c r="J58" i="18"/>
  <c r="I58" i="18"/>
  <c r="H57" i="18"/>
  <c r="L56" i="18"/>
  <c r="K56" i="18"/>
  <c r="J56" i="18"/>
  <c r="I56" i="18"/>
  <c r="H55" i="18"/>
  <c r="L54" i="18"/>
  <c r="K54" i="18"/>
  <c r="J54" i="18"/>
  <c r="I54" i="18"/>
  <c r="H53" i="18"/>
  <c r="L52" i="18"/>
  <c r="K52" i="18"/>
  <c r="J52" i="18"/>
  <c r="I52" i="18"/>
  <c r="H51" i="18"/>
  <c r="L50" i="18"/>
  <c r="K50" i="18"/>
  <c r="J50" i="18"/>
  <c r="I50" i="18"/>
  <c r="H49" i="18"/>
  <c r="L48" i="18"/>
  <c r="K48" i="18"/>
  <c r="J48" i="18"/>
  <c r="I48" i="18"/>
  <c r="H47" i="18"/>
  <c r="L46" i="18"/>
  <c r="K46" i="18"/>
  <c r="J46" i="18"/>
  <c r="I46" i="18"/>
  <c r="H45" i="18"/>
  <c r="H44" i="18"/>
  <c r="L43" i="18"/>
  <c r="K43" i="18"/>
  <c r="J43" i="18"/>
  <c r="I43" i="18"/>
  <c r="H42" i="18"/>
  <c r="H41" i="18"/>
  <c r="L40" i="18"/>
  <c r="K40" i="18"/>
  <c r="J40" i="18"/>
  <c r="I40" i="18"/>
  <c r="H39" i="18"/>
  <c r="H38" i="18"/>
  <c r="L37" i="18"/>
  <c r="K37" i="18"/>
  <c r="J37" i="18"/>
  <c r="I37" i="18"/>
  <c r="H36" i="18"/>
  <c r="H33" i="18"/>
  <c r="H32" i="18"/>
  <c r="L31" i="18"/>
  <c r="K31" i="18"/>
  <c r="J31" i="18"/>
  <c r="I31" i="18"/>
  <c r="H30" i="18"/>
  <c r="L29" i="18"/>
  <c r="K29" i="18"/>
  <c r="J29" i="18"/>
  <c r="I29" i="18"/>
  <c r="H28" i="18"/>
  <c r="H27" i="18"/>
  <c r="L26" i="18"/>
  <c r="K26" i="18"/>
  <c r="J26" i="18"/>
  <c r="I26" i="18"/>
  <c r="H25" i="18"/>
  <c r="H24" i="18"/>
  <c r="L23" i="18"/>
  <c r="J23" i="18"/>
  <c r="I23" i="18"/>
  <c r="H22" i="18"/>
  <c r="H21" i="18"/>
  <c r="L20" i="18"/>
  <c r="J20" i="18"/>
  <c r="I20" i="18"/>
  <c r="H19" i="18"/>
  <c r="H18" i="18"/>
  <c r="L17" i="18"/>
  <c r="J17" i="18"/>
  <c r="I17" i="18"/>
  <c r="H16" i="18"/>
  <c r="H15" i="18"/>
  <c r="H14" i="18"/>
  <c r="L13" i="18"/>
  <c r="J13" i="18"/>
  <c r="I13" i="18"/>
  <c r="L273" i="14" l="1"/>
  <c r="N293" i="14"/>
  <c r="L12" i="14"/>
  <c r="L141" i="14"/>
  <c r="N141" i="14"/>
  <c r="L142" i="14"/>
  <c r="L144" i="14"/>
  <c r="N307" i="14"/>
  <c r="L145" i="14"/>
  <c r="L149" i="14"/>
  <c r="H17" i="18"/>
  <c r="M27" i="18"/>
  <c r="M47" i="18"/>
  <c r="M87" i="18"/>
  <c r="M117" i="18"/>
  <c r="M93" i="18"/>
  <c r="H48" i="18"/>
  <c r="M51" i="18"/>
  <c r="M73" i="18"/>
  <c r="M89" i="18"/>
  <c r="M119" i="18"/>
  <c r="H64" i="18"/>
  <c r="M101" i="18"/>
  <c r="M109" i="18"/>
  <c r="M113" i="18"/>
  <c r="M71" i="18"/>
  <c r="M83" i="18"/>
  <c r="H76" i="18"/>
  <c r="H92" i="18"/>
  <c r="N306" i="14"/>
  <c r="M65" i="18"/>
  <c r="H72" i="18"/>
  <c r="M49" i="18"/>
  <c r="M24" i="18"/>
  <c r="M25" i="18"/>
  <c r="H31" i="18"/>
  <c r="M15" i="18"/>
  <c r="H26" i="18"/>
  <c r="H62" i="18"/>
  <c r="H68" i="18"/>
  <c r="H84" i="18"/>
  <c r="H114" i="18"/>
  <c r="H56" i="18"/>
  <c r="M14" i="18"/>
  <c r="M16" i="18"/>
  <c r="M19" i="18"/>
  <c r="M22" i="18"/>
  <c r="M28" i="18"/>
  <c r="M36" i="18"/>
  <c r="M45" i="18"/>
  <c r="M63" i="18"/>
  <c r="M99" i="18"/>
  <c r="M103" i="18"/>
  <c r="M77" i="18"/>
  <c r="M97" i="18"/>
  <c r="H37" i="18"/>
  <c r="M67" i="18"/>
  <c r="M105" i="18"/>
  <c r="H23" i="18"/>
  <c r="H43" i="18"/>
  <c r="H106" i="18"/>
  <c r="M61" i="18"/>
  <c r="M107" i="18"/>
  <c r="H50" i="18"/>
  <c r="M81" i="18"/>
  <c r="M38" i="18"/>
  <c r="S38" i="18" s="1"/>
  <c r="M55" i="18"/>
  <c r="M79" i="18"/>
  <c r="H98" i="18"/>
  <c r="H104" i="18"/>
  <c r="M18" i="18"/>
  <c r="M21" i="18"/>
  <c r="M30" i="18"/>
  <c r="M57" i="18"/>
  <c r="H46" i="18"/>
  <c r="H58" i="18"/>
  <c r="H86" i="18"/>
  <c r="H118" i="18"/>
  <c r="M39" i="18"/>
  <c r="S39" i="18" s="1"/>
  <c r="M42" i="18"/>
  <c r="M75" i="18"/>
  <c r="H13" i="18"/>
  <c r="H34" i="18"/>
  <c r="H52" i="18"/>
  <c r="H80" i="18"/>
  <c r="H96" i="18"/>
  <c r="H102" i="18"/>
  <c r="H108" i="18"/>
  <c r="M33" i="18"/>
  <c r="M69" i="18"/>
  <c r="H40" i="18"/>
  <c r="H94" i="18"/>
  <c r="M41" i="18"/>
  <c r="S41" i="18" s="1"/>
  <c r="M95" i="18"/>
  <c r="H20" i="18"/>
  <c r="H29" i="18"/>
  <c r="H60" i="18"/>
  <c r="H66" i="18"/>
  <c r="H88" i="18"/>
  <c r="M32" i="18"/>
  <c r="S32" i="18" s="1"/>
  <c r="M44" i="18"/>
  <c r="S44" i="18" s="1"/>
  <c r="M91" i="18"/>
  <c r="M115" i="18"/>
  <c r="H74" i="18"/>
  <c r="M59" i="18"/>
  <c r="H90" i="18"/>
  <c r="H100" i="18"/>
  <c r="M53" i="18"/>
  <c r="H54" i="18"/>
  <c r="H82" i="18"/>
  <c r="H110" i="18"/>
  <c r="Q304" i="14"/>
  <c r="N144" i="14"/>
  <c r="R304" i="14"/>
  <c r="S304" i="14"/>
  <c r="N305" i="14"/>
  <c r="M304" i="14"/>
  <c r="N95" i="14"/>
  <c r="N311" i="14"/>
  <c r="N309" i="14"/>
  <c r="N14" i="14"/>
  <c r="H116" i="18"/>
  <c r="H112" i="18"/>
  <c r="M111" i="18"/>
  <c r="M85" i="18"/>
  <c r="H78" i="18"/>
  <c r="H70" i="18"/>
  <c r="K120" i="18"/>
  <c r="J120" i="18"/>
  <c r="L120" i="18"/>
  <c r="I120" i="18"/>
  <c r="X95" i="14"/>
  <c r="D95" i="14"/>
  <c r="K12" i="14"/>
  <c r="K139" i="14"/>
  <c r="K273" i="14"/>
  <c r="F95" i="14"/>
  <c r="H95" i="14"/>
  <c r="I95" i="14"/>
  <c r="J95" i="14"/>
  <c r="S112" i="16"/>
  <c r="R112" i="16"/>
  <c r="Q112" i="16"/>
  <c r="P112" i="16"/>
  <c r="S106" i="16"/>
  <c r="R106" i="16"/>
  <c r="Q106" i="16"/>
  <c r="P106" i="16"/>
  <c r="S98" i="16"/>
  <c r="R98" i="16"/>
  <c r="Q98" i="16"/>
  <c r="P98" i="16"/>
  <c r="S118" i="16"/>
  <c r="R118" i="16"/>
  <c r="Q118" i="16"/>
  <c r="P118" i="16"/>
  <c r="S116" i="16"/>
  <c r="R116" i="16"/>
  <c r="Q116" i="16"/>
  <c r="P116" i="16"/>
  <c r="S114" i="16"/>
  <c r="R114" i="16"/>
  <c r="Q114" i="16"/>
  <c r="P114" i="16"/>
  <c r="S110" i="16"/>
  <c r="R110" i="16"/>
  <c r="Q110" i="16"/>
  <c r="P110" i="16"/>
  <c r="S108" i="16"/>
  <c r="R108" i="16"/>
  <c r="Q108" i="16"/>
  <c r="P108" i="16"/>
  <c r="S104" i="16"/>
  <c r="R104" i="16"/>
  <c r="Q104" i="16"/>
  <c r="P104" i="16"/>
  <c r="S96" i="16"/>
  <c r="R96" i="16"/>
  <c r="Q96" i="16"/>
  <c r="P96" i="16"/>
  <c r="S94" i="16"/>
  <c r="R94" i="16"/>
  <c r="Q94" i="16"/>
  <c r="P94" i="16"/>
  <c r="S92" i="16"/>
  <c r="R92" i="16"/>
  <c r="Q92" i="16"/>
  <c r="P92" i="16"/>
  <c r="S90" i="16"/>
  <c r="R90" i="16"/>
  <c r="Q90" i="16"/>
  <c r="P90" i="16"/>
  <c r="S88" i="16"/>
  <c r="R88" i="16"/>
  <c r="Q88" i="16"/>
  <c r="P88" i="16"/>
  <c r="S86" i="16"/>
  <c r="R86" i="16"/>
  <c r="Q86" i="16"/>
  <c r="P86" i="16"/>
  <c r="S84" i="16"/>
  <c r="R84" i="16"/>
  <c r="Q84" i="16"/>
  <c r="P84" i="16"/>
  <c r="S82" i="16"/>
  <c r="R82" i="16"/>
  <c r="Q82" i="16"/>
  <c r="P82" i="16"/>
  <c r="S80" i="16"/>
  <c r="R80" i="16"/>
  <c r="Q80" i="16"/>
  <c r="P80" i="16"/>
  <c r="S78" i="16"/>
  <c r="R78" i="16"/>
  <c r="Q78" i="16"/>
  <c r="P78" i="16"/>
  <c r="S76" i="16"/>
  <c r="R76" i="16"/>
  <c r="Q76" i="16"/>
  <c r="P76" i="16"/>
  <c r="S74" i="16"/>
  <c r="R74" i="16"/>
  <c r="Q74" i="16"/>
  <c r="P74" i="16"/>
  <c r="S72" i="16"/>
  <c r="R72" i="16"/>
  <c r="Q72" i="16"/>
  <c r="P72" i="16"/>
  <c r="S70" i="16"/>
  <c r="R70" i="16"/>
  <c r="Q70" i="16"/>
  <c r="P70" i="16"/>
  <c r="S68" i="16"/>
  <c r="R68" i="16"/>
  <c r="Q68" i="16"/>
  <c r="P68" i="16"/>
  <c r="S66" i="16"/>
  <c r="R66" i="16"/>
  <c r="Q66" i="16"/>
  <c r="P66" i="16"/>
  <c r="S60" i="16"/>
  <c r="R60" i="16"/>
  <c r="Q60" i="16"/>
  <c r="P60" i="16"/>
  <c r="S56" i="16"/>
  <c r="R56" i="16"/>
  <c r="Q56" i="16"/>
  <c r="P56" i="16"/>
  <c r="S52" i="16"/>
  <c r="R52" i="16"/>
  <c r="Q52" i="16"/>
  <c r="P52" i="16"/>
  <c r="S50" i="16"/>
  <c r="R50" i="16"/>
  <c r="Q50" i="16"/>
  <c r="P50" i="16"/>
  <c r="S48" i="16"/>
  <c r="R48" i="16"/>
  <c r="Q48" i="16"/>
  <c r="P48" i="16"/>
  <c r="S46" i="16"/>
  <c r="R46" i="16"/>
  <c r="Q46" i="16"/>
  <c r="P46" i="16"/>
  <c r="S44" i="16"/>
  <c r="R44" i="16"/>
  <c r="Q44" i="16"/>
  <c r="P44" i="16"/>
  <c r="S42" i="16"/>
  <c r="R42" i="16"/>
  <c r="Q42" i="16"/>
  <c r="P42" i="16"/>
  <c r="S40" i="16"/>
  <c r="R40" i="16"/>
  <c r="Q40" i="16"/>
  <c r="P40" i="16"/>
  <c r="S37" i="16"/>
  <c r="R37" i="16"/>
  <c r="Q37" i="16"/>
  <c r="P37" i="16"/>
  <c r="S36" i="16"/>
  <c r="R36" i="16"/>
  <c r="Q36" i="16"/>
  <c r="P36" i="16"/>
  <c r="S34" i="16"/>
  <c r="R34" i="16"/>
  <c r="Q34" i="16"/>
  <c r="P34" i="16"/>
  <c r="S31" i="16"/>
  <c r="R31" i="16"/>
  <c r="Q31" i="16"/>
  <c r="P31" i="16"/>
  <c r="S28" i="16"/>
  <c r="R28" i="16"/>
  <c r="Q28" i="16"/>
  <c r="P28" i="16"/>
  <c r="S25" i="16"/>
  <c r="S23" i="16" s="1"/>
  <c r="R25" i="16"/>
  <c r="Q25" i="16"/>
  <c r="Q23" i="16" s="1"/>
  <c r="P25" i="16"/>
  <c r="P23" i="16" s="1"/>
  <c r="S22" i="16"/>
  <c r="R22" i="16"/>
  <c r="Q22" i="16"/>
  <c r="P22" i="16"/>
  <c r="P14" i="16"/>
  <c r="Q14" i="16"/>
  <c r="R14" i="16"/>
  <c r="S14" i="16"/>
  <c r="P15" i="16"/>
  <c r="Q15" i="16"/>
  <c r="R15" i="16"/>
  <c r="S15" i="16"/>
  <c r="P16" i="16"/>
  <c r="Q16" i="16"/>
  <c r="R16" i="16"/>
  <c r="S16" i="16"/>
  <c r="P17" i="16"/>
  <c r="Q17" i="16"/>
  <c r="R17" i="16"/>
  <c r="S17" i="16"/>
  <c r="P18" i="16"/>
  <c r="Q18" i="16"/>
  <c r="R18" i="16"/>
  <c r="S18" i="16"/>
  <c r="P19" i="16"/>
  <c r="Q19" i="16"/>
  <c r="R19" i="16"/>
  <c r="S19" i="16"/>
  <c r="Q13" i="16"/>
  <c r="R13" i="16"/>
  <c r="S13" i="16"/>
  <c r="P13" i="16"/>
  <c r="J77" i="16"/>
  <c r="K77" i="16"/>
  <c r="J26" i="16"/>
  <c r="K26" i="16"/>
  <c r="J29" i="16"/>
  <c r="K29" i="16"/>
  <c r="J32" i="16"/>
  <c r="K32" i="16"/>
  <c r="J35" i="16"/>
  <c r="K35" i="16"/>
  <c r="J38" i="16"/>
  <c r="K38" i="16"/>
  <c r="J41" i="16"/>
  <c r="K41" i="16"/>
  <c r="J43" i="16"/>
  <c r="K43" i="16"/>
  <c r="J45" i="16"/>
  <c r="K45" i="16"/>
  <c r="J47" i="16"/>
  <c r="D38" i="16"/>
  <c r="J12" i="16"/>
  <c r="K12" i="16"/>
  <c r="I118" i="16"/>
  <c r="T302" i="14" s="1"/>
  <c r="N117" i="16"/>
  <c r="M117" i="16"/>
  <c r="L117" i="16"/>
  <c r="K117" i="16"/>
  <c r="J117" i="16"/>
  <c r="I116" i="16"/>
  <c r="T294" i="14" s="1"/>
  <c r="T293" i="14" s="1"/>
  <c r="N115" i="16"/>
  <c r="M115" i="16"/>
  <c r="L115" i="16"/>
  <c r="K115" i="16"/>
  <c r="J115" i="16"/>
  <c r="I114" i="16"/>
  <c r="T291" i="14" s="1"/>
  <c r="N113" i="16"/>
  <c r="M113" i="16"/>
  <c r="L113" i="16"/>
  <c r="K113" i="16"/>
  <c r="J113" i="16"/>
  <c r="I112" i="16"/>
  <c r="N111" i="16"/>
  <c r="M111" i="16"/>
  <c r="L111" i="16"/>
  <c r="K111" i="16"/>
  <c r="J111" i="16"/>
  <c r="I110" i="16"/>
  <c r="T283" i="14" s="1"/>
  <c r="L283" i="14" s="1"/>
  <c r="N109" i="16"/>
  <c r="M109" i="16"/>
  <c r="L109" i="16"/>
  <c r="K109" i="16"/>
  <c r="J109" i="16"/>
  <c r="I108" i="16"/>
  <c r="T280" i="14" s="1"/>
  <c r="L280" i="14" s="1"/>
  <c r="N107" i="16"/>
  <c r="M107" i="16"/>
  <c r="L107" i="16"/>
  <c r="K107" i="16"/>
  <c r="J107" i="16"/>
  <c r="I106" i="16"/>
  <c r="T278" i="14" s="1"/>
  <c r="L278" i="14" s="1"/>
  <c r="N105" i="16"/>
  <c r="M105" i="16"/>
  <c r="L105" i="16"/>
  <c r="K105" i="16"/>
  <c r="J105" i="16"/>
  <c r="I104" i="16"/>
  <c r="T276" i="14" s="1"/>
  <c r="L276" i="14" s="1"/>
  <c r="N103" i="16"/>
  <c r="M103" i="16"/>
  <c r="L103" i="16"/>
  <c r="K103" i="16"/>
  <c r="J103" i="16"/>
  <c r="I102" i="16"/>
  <c r="N101" i="16"/>
  <c r="M101" i="16"/>
  <c r="L101" i="16"/>
  <c r="K101" i="16"/>
  <c r="J101" i="16"/>
  <c r="I100" i="16"/>
  <c r="T270" i="14" s="1"/>
  <c r="L270" i="14" s="1"/>
  <c r="N99" i="16"/>
  <c r="M99" i="16"/>
  <c r="L99" i="16"/>
  <c r="K99" i="16"/>
  <c r="J99" i="16"/>
  <c r="I98" i="16"/>
  <c r="T126" i="14" s="1"/>
  <c r="L126" i="14" s="1"/>
  <c r="N97" i="16"/>
  <c r="M97" i="16"/>
  <c r="L97" i="16"/>
  <c r="K97" i="16"/>
  <c r="J97" i="16"/>
  <c r="I96" i="16"/>
  <c r="T266" i="14" s="1"/>
  <c r="L266" i="14" s="1"/>
  <c r="N95" i="16"/>
  <c r="M95" i="16"/>
  <c r="L95" i="16"/>
  <c r="K95" i="16"/>
  <c r="J95" i="16"/>
  <c r="I94" i="16"/>
  <c r="T262" i="14" s="1"/>
  <c r="L262" i="14" s="1"/>
  <c r="N93" i="16"/>
  <c r="M93" i="16"/>
  <c r="L93" i="16"/>
  <c r="K93" i="16"/>
  <c r="J93" i="16"/>
  <c r="I92" i="16"/>
  <c r="T259" i="14" s="1"/>
  <c r="L259" i="14" s="1"/>
  <c r="N91" i="16"/>
  <c r="M91" i="16"/>
  <c r="L91" i="16"/>
  <c r="K91" i="16"/>
  <c r="J91" i="16"/>
  <c r="I90" i="16"/>
  <c r="T256" i="14" s="1"/>
  <c r="L256" i="14" s="1"/>
  <c r="N89" i="16"/>
  <c r="M89" i="16"/>
  <c r="L89" i="16"/>
  <c r="K89" i="16"/>
  <c r="J89" i="16"/>
  <c r="I88" i="16"/>
  <c r="N87" i="16"/>
  <c r="M87" i="16"/>
  <c r="L87" i="16"/>
  <c r="K87" i="16"/>
  <c r="J87" i="16"/>
  <c r="I86" i="16"/>
  <c r="T245" i="14" s="1"/>
  <c r="N85" i="16"/>
  <c r="M85" i="16"/>
  <c r="L85" i="16"/>
  <c r="K85" i="16"/>
  <c r="J85" i="16"/>
  <c r="I84" i="16"/>
  <c r="N83" i="16"/>
  <c r="M83" i="16"/>
  <c r="L83" i="16"/>
  <c r="K83" i="16"/>
  <c r="J83" i="16"/>
  <c r="I82" i="16"/>
  <c r="T233" i="14" s="1"/>
  <c r="N81" i="16"/>
  <c r="M81" i="16"/>
  <c r="L81" i="16"/>
  <c r="K81" i="16"/>
  <c r="J81" i="16"/>
  <c r="I80" i="16"/>
  <c r="T228" i="14" s="1"/>
  <c r="L228" i="14" s="1"/>
  <c r="N79" i="16"/>
  <c r="M79" i="16"/>
  <c r="L79" i="16"/>
  <c r="K79" i="16"/>
  <c r="J79" i="16"/>
  <c r="I78" i="16"/>
  <c r="T222" i="14" s="1"/>
  <c r="L222" i="14" s="1"/>
  <c r="N77" i="16"/>
  <c r="M77" i="16"/>
  <c r="L77" i="16"/>
  <c r="I76" i="16"/>
  <c r="T215" i="14" s="1"/>
  <c r="N75" i="16"/>
  <c r="M75" i="16"/>
  <c r="L75" i="16"/>
  <c r="K75" i="16"/>
  <c r="J75" i="16"/>
  <c r="I74" i="16"/>
  <c r="N73" i="16"/>
  <c r="M73" i="16"/>
  <c r="L73" i="16"/>
  <c r="K73" i="16"/>
  <c r="J73" i="16"/>
  <c r="I72" i="16"/>
  <c r="T202" i="14" s="1"/>
  <c r="L202" i="14" s="1"/>
  <c r="N71" i="16"/>
  <c r="M71" i="16"/>
  <c r="L71" i="16"/>
  <c r="K71" i="16"/>
  <c r="J71" i="16"/>
  <c r="I70" i="16"/>
  <c r="N69" i="16"/>
  <c r="M69" i="16"/>
  <c r="L69" i="16"/>
  <c r="K69" i="16"/>
  <c r="J69" i="16"/>
  <c r="I68" i="16"/>
  <c r="T190" i="14" s="1"/>
  <c r="L190" i="14" s="1"/>
  <c r="N67" i="16"/>
  <c r="M67" i="16"/>
  <c r="L67" i="16"/>
  <c r="K67" i="16"/>
  <c r="J67" i="16"/>
  <c r="I66" i="16"/>
  <c r="T183" i="14" s="1"/>
  <c r="L183" i="14" s="1"/>
  <c r="N65" i="16"/>
  <c r="M65" i="16"/>
  <c r="L65" i="16"/>
  <c r="K65" i="16"/>
  <c r="J65" i="16"/>
  <c r="I64" i="16"/>
  <c r="T176" i="14" s="1"/>
  <c r="N63" i="16"/>
  <c r="M63" i="16"/>
  <c r="L63" i="16"/>
  <c r="K63" i="16"/>
  <c r="J63" i="16"/>
  <c r="I62" i="16"/>
  <c r="T173" i="14" s="1"/>
  <c r="L173" i="14" s="1"/>
  <c r="N61" i="16"/>
  <c r="M61" i="16"/>
  <c r="L61" i="16"/>
  <c r="K61" i="16"/>
  <c r="J61" i="16"/>
  <c r="I60" i="16"/>
  <c r="N59" i="16"/>
  <c r="M59" i="16"/>
  <c r="L59" i="16"/>
  <c r="K59" i="16"/>
  <c r="J59" i="16"/>
  <c r="I58" i="16"/>
  <c r="T161" i="14" s="1"/>
  <c r="L161" i="14" s="1"/>
  <c r="N57" i="16"/>
  <c r="M57" i="16"/>
  <c r="L57" i="16"/>
  <c r="K57" i="16"/>
  <c r="J57" i="16"/>
  <c r="I56" i="16"/>
  <c r="N55" i="16"/>
  <c r="M55" i="16"/>
  <c r="L55" i="16"/>
  <c r="K55" i="16"/>
  <c r="J55" i="16"/>
  <c r="I54" i="16"/>
  <c r="N53" i="16"/>
  <c r="M53" i="16"/>
  <c r="L53" i="16"/>
  <c r="K53" i="16"/>
  <c r="J53" i="16"/>
  <c r="I52" i="16"/>
  <c r="N51" i="16"/>
  <c r="M51" i="16"/>
  <c r="L51" i="16"/>
  <c r="K51" i="16"/>
  <c r="J51" i="16"/>
  <c r="I50" i="16"/>
  <c r="N49" i="16"/>
  <c r="M49" i="16"/>
  <c r="L49" i="16"/>
  <c r="K49" i="16"/>
  <c r="J49" i="16"/>
  <c r="I48" i="16"/>
  <c r="T138" i="14" s="1"/>
  <c r="L138" i="14" s="1"/>
  <c r="N47" i="16"/>
  <c r="M47" i="16"/>
  <c r="L47" i="16"/>
  <c r="K47" i="16"/>
  <c r="I46" i="16"/>
  <c r="N45" i="16"/>
  <c r="M45" i="16"/>
  <c r="L45" i="16"/>
  <c r="I44" i="16"/>
  <c r="T130" i="14" s="1"/>
  <c r="L130" i="14" s="1"/>
  <c r="N43" i="16"/>
  <c r="M43" i="16"/>
  <c r="L43" i="16"/>
  <c r="I42" i="16"/>
  <c r="N41" i="16"/>
  <c r="M41" i="16"/>
  <c r="L41" i="16"/>
  <c r="I40" i="16"/>
  <c r="I39" i="16"/>
  <c r="N38" i="16"/>
  <c r="M38" i="16"/>
  <c r="L38" i="16"/>
  <c r="I37" i="16"/>
  <c r="I36" i="16"/>
  <c r="N35" i="16"/>
  <c r="M35" i="16"/>
  <c r="L35" i="16"/>
  <c r="I34" i="16"/>
  <c r="I33" i="16"/>
  <c r="N32" i="16"/>
  <c r="M32" i="16"/>
  <c r="L32" i="16"/>
  <c r="N29" i="16"/>
  <c r="M29" i="16"/>
  <c r="L29" i="16"/>
  <c r="N26" i="16"/>
  <c r="M26" i="16"/>
  <c r="L26" i="16"/>
  <c r="I25" i="16"/>
  <c r="I22" i="16"/>
  <c r="T98" i="14" s="1"/>
  <c r="L98" i="14" s="1"/>
  <c r="I21" i="16"/>
  <c r="N20" i="16"/>
  <c r="M20" i="16"/>
  <c r="L20" i="16"/>
  <c r="K20" i="16"/>
  <c r="J20" i="16"/>
  <c r="I19" i="16"/>
  <c r="T70" i="14" s="1"/>
  <c r="L70" i="14" s="1"/>
  <c r="I18" i="16"/>
  <c r="T66" i="14" s="1"/>
  <c r="L66" i="14" s="1"/>
  <c r="I17" i="16"/>
  <c r="T62" i="14" s="1"/>
  <c r="T309" i="14" s="1"/>
  <c r="I16" i="16"/>
  <c r="T55" i="14" s="1"/>
  <c r="L55" i="14" s="1"/>
  <c r="I15" i="16"/>
  <c r="T52" i="14" s="1"/>
  <c r="L52" i="14" s="1"/>
  <c r="I14" i="16"/>
  <c r="T44" i="14" s="1"/>
  <c r="L44" i="14" s="1"/>
  <c r="I13" i="16"/>
  <c r="T15" i="14" s="1"/>
  <c r="L15" i="14" s="1"/>
  <c r="N12" i="16"/>
  <c r="M12" i="16"/>
  <c r="L12" i="16"/>
  <c r="L309" i="14" l="1"/>
  <c r="L293" i="14"/>
  <c r="L294" i="14"/>
  <c r="T214" i="14"/>
  <c r="L214" i="14" s="1"/>
  <c r="L215" i="14"/>
  <c r="L62" i="14"/>
  <c r="T175" i="14"/>
  <c r="L175" i="14" s="1"/>
  <c r="L176" i="14"/>
  <c r="T244" i="14"/>
  <c r="L244" i="14" s="1"/>
  <c r="L245" i="14"/>
  <c r="T301" i="14"/>
  <c r="L301" i="14" s="1"/>
  <c r="L302" i="14"/>
  <c r="T290" i="14"/>
  <c r="L290" i="14" s="1"/>
  <c r="L291" i="14"/>
  <c r="T232" i="14"/>
  <c r="L232" i="14" s="1"/>
  <c r="L233" i="14"/>
  <c r="I29" i="16"/>
  <c r="I55" i="16"/>
  <c r="I85" i="16"/>
  <c r="I93" i="16"/>
  <c r="O318" i="14"/>
  <c r="I87" i="16"/>
  <c r="T128" i="14" s="1"/>
  <c r="L128" i="14" s="1"/>
  <c r="O13" i="16"/>
  <c r="T261" i="14"/>
  <c r="L261" i="14" s="1"/>
  <c r="T172" i="14"/>
  <c r="L172" i="14" s="1"/>
  <c r="T307" i="14"/>
  <c r="L307" i="14" s="1"/>
  <c r="I59" i="16"/>
  <c r="T272" i="14"/>
  <c r="L272" i="14" s="1"/>
  <c r="T110" i="14"/>
  <c r="L110" i="14" s="1"/>
  <c r="T196" i="14"/>
  <c r="L196" i="14" s="1"/>
  <c r="T118" i="14"/>
  <c r="L118" i="14" s="1"/>
  <c r="T239" i="14"/>
  <c r="L239" i="14" s="1"/>
  <c r="T269" i="14"/>
  <c r="L269" i="14" s="1"/>
  <c r="T221" i="14"/>
  <c r="L221" i="14" s="1"/>
  <c r="I89" i="16"/>
  <c r="T279" i="14"/>
  <c r="L279" i="14" s="1"/>
  <c r="T154" i="14"/>
  <c r="L154" i="14" s="1"/>
  <c r="T102" i="14"/>
  <c r="L102" i="14" s="1"/>
  <c r="I20" i="16"/>
  <c r="T165" i="14"/>
  <c r="L165" i="14" s="1"/>
  <c r="T104" i="14"/>
  <c r="L104" i="14" s="1"/>
  <c r="I73" i="16"/>
  <c r="T14" i="14"/>
  <c r="L14" i="14" s="1"/>
  <c r="I69" i="16"/>
  <c r="I71" i="16"/>
  <c r="T112" i="14" s="1"/>
  <c r="L112" i="14" s="1"/>
  <c r="T201" i="14"/>
  <c r="L201" i="14" s="1"/>
  <c r="T282" i="14"/>
  <c r="L282" i="14" s="1"/>
  <c r="T258" i="14"/>
  <c r="L258" i="14" s="1"/>
  <c r="I57" i="16"/>
  <c r="T189" i="14"/>
  <c r="L189" i="14" s="1"/>
  <c r="T255" i="14"/>
  <c r="L255" i="14" s="1"/>
  <c r="T268" i="14"/>
  <c r="L268" i="14" s="1"/>
  <c r="T277" i="14"/>
  <c r="L277" i="14" s="1"/>
  <c r="T160" i="14"/>
  <c r="L160" i="14" s="1"/>
  <c r="T182" i="14"/>
  <c r="L182" i="14" s="1"/>
  <c r="T210" i="14"/>
  <c r="L210" i="14" s="1"/>
  <c r="T227" i="14"/>
  <c r="L227" i="14" s="1"/>
  <c r="T250" i="14"/>
  <c r="L250" i="14" s="1"/>
  <c r="T265" i="14"/>
  <c r="L265" i="14" s="1"/>
  <c r="T275" i="14"/>
  <c r="L275" i="14" s="1"/>
  <c r="T134" i="14"/>
  <c r="L134" i="14" s="1"/>
  <c r="T286" i="14"/>
  <c r="I117" i="16"/>
  <c r="N304" i="14"/>
  <c r="H120" i="18"/>
  <c r="I101" i="16"/>
  <c r="J119" i="16"/>
  <c r="I53" i="16"/>
  <c r="T100" i="14" s="1"/>
  <c r="L100" i="14" s="1"/>
  <c r="I105" i="16"/>
  <c r="N119" i="16"/>
  <c r="L119" i="16"/>
  <c r="M119" i="16"/>
  <c r="I97" i="16"/>
  <c r="I99" i="16"/>
  <c r="K119" i="16"/>
  <c r="I103" i="16"/>
  <c r="I111" i="16"/>
  <c r="T284" i="14" s="1"/>
  <c r="L284" i="14" s="1"/>
  <c r="I65" i="16"/>
  <c r="I109" i="16"/>
  <c r="I83" i="16"/>
  <c r="T124" i="14" s="1"/>
  <c r="L124" i="14" s="1"/>
  <c r="I61" i="16"/>
  <c r="I107" i="16"/>
  <c r="I47" i="16"/>
  <c r="I95" i="16"/>
  <c r="T136" i="14" s="1"/>
  <c r="L136" i="14" s="1"/>
  <c r="I63" i="16"/>
  <c r="T106" i="14" s="1"/>
  <c r="L106" i="14" s="1"/>
  <c r="I67" i="16"/>
  <c r="T108" i="14" s="1"/>
  <c r="L108" i="14" s="1"/>
  <c r="I91" i="16"/>
  <c r="I79" i="16"/>
  <c r="T120" i="14" s="1"/>
  <c r="L120" i="14" s="1"/>
  <c r="I115" i="16"/>
  <c r="I113" i="16"/>
  <c r="I81" i="16"/>
  <c r="I77" i="16"/>
  <c r="T114" i="14" s="1"/>
  <c r="I75" i="16"/>
  <c r="T116" i="14" s="1"/>
  <c r="L116" i="14" s="1"/>
  <c r="I51" i="16"/>
  <c r="I49" i="16"/>
  <c r="I45" i="16"/>
  <c r="T96" i="14" s="1"/>
  <c r="L96" i="14" s="1"/>
  <c r="I43" i="16"/>
  <c r="I41" i="16"/>
  <c r="I38" i="16"/>
  <c r="I35" i="16"/>
  <c r="I32" i="16"/>
  <c r="I26" i="16"/>
  <c r="I12" i="16"/>
  <c r="T111" i="14" l="1"/>
  <c r="L111" i="14" s="1"/>
  <c r="L114" i="14"/>
  <c r="T311" i="14"/>
  <c r="L311" i="14" s="1"/>
  <c r="L286" i="14"/>
  <c r="AC120" i="14"/>
  <c r="U120" i="14" s="1"/>
  <c r="AC116" i="14"/>
  <c r="U116" i="14" s="1"/>
  <c r="AC124" i="14"/>
  <c r="U124" i="14" s="1"/>
  <c r="T123" i="14"/>
  <c r="L123" i="14" s="1"/>
  <c r="T122" i="14"/>
  <c r="L122" i="14" s="1"/>
  <c r="T132" i="14"/>
  <c r="L132" i="14" s="1"/>
  <c r="AC128" i="14"/>
  <c r="U128" i="14" s="1"/>
  <c r="T127" i="14"/>
  <c r="L127" i="14" s="1"/>
  <c r="AC112" i="14"/>
  <c r="U112" i="14" s="1"/>
  <c r="T107" i="14"/>
  <c r="L107" i="14" s="1"/>
  <c r="T135" i="14"/>
  <c r="L135" i="14" s="1"/>
  <c r="T115" i="14"/>
  <c r="L115" i="14" s="1"/>
  <c r="T103" i="14"/>
  <c r="L103" i="14" s="1"/>
  <c r="T310" i="14"/>
  <c r="L310" i="14" s="1"/>
  <c r="T305" i="14"/>
  <c r="L305" i="14" s="1"/>
  <c r="T195" i="14"/>
  <c r="L195" i="14" s="1"/>
  <c r="T249" i="14"/>
  <c r="L249" i="14" s="1"/>
  <c r="T99" i="14"/>
  <c r="L99" i="14" s="1"/>
  <c r="T153" i="14"/>
  <c r="L153" i="14" s="1"/>
  <c r="T271" i="14"/>
  <c r="L271" i="14" s="1"/>
  <c r="T164" i="14"/>
  <c r="L164" i="14" s="1"/>
  <c r="T267" i="14"/>
  <c r="L267" i="14" s="1"/>
  <c r="T95" i="14"/>
  <c r="L95" i="14" s="1"/>
  <c r="T285" i="14"/>
  <c r="L285" i="14" s="1"/>
  <c r="T209" i="14"/>
  <c r="L209" i="14" s="1"/>
  <c r="T308" i="14"/>
  <c r="L308" i="14" s="1"/>
  <c r="T238" i="14"/>
  <c r="L238" i="14" s="1"/>
  <c r="I119" i="16"/>
  <c r="T119" i="14" l="1"/>
  <c r="L119" i="14" s="1"/>
  <c r="T131" i="14"/>
  <c r="L131" i="14" s="1"/>
  <c r="T306" i="14"/>
  <c r="L306" i="14" s="1"/>
  <c r="AC132" i="14"/>
  <c r="U132" i="14" s="1"/>
  <c r="T304" i="14"/>
  <c r="V15" i="14"/>
  <c r="V44" i="14"/>
  <c r="Z44" i="14"/>
  <c r="AA44" i="14"/>
  <c r="S15" i="18" s="1"/>
  <c r="AB44" i="14"/>
  <c r="V45" i="14"/>
  <c r="W45" i="14"/>
  <c r="X45" i="14"/>
  <c r="Z45" i="14"/>
  <c r="AA45" i="14"/>
  <c r="AB45" i="14"/>
  <c r="AC45" i="14"/>
  <c r="V46" i="14"/>
  <c r="W46" i="14"/>
  <c r="X46" i="14"/>
  <c r="Z46" i="14"/>
  <c r="AA46" i="14"/>
  <c r="AB46" i="14"/>
  <c r="AC46" i="14"/>
  <c r="V47" i="14"/>
  <c r="W47" i="14"/>
  <c r="X47" i="14"/>
  <c r="Z47" i="14"/>
  <c r="AA47" i="14"/>
  <c r="AB47" i="14"/>
  <c r="AC47" i="14"/>
  <c r="V48" i="14"/>
  <c r="W48" i="14"/>
  <c r="X48" i="14"/>
  <c r="Z48" i="14"/>
  <c r="AA48" i="14"/>
  <c r="AB48" i="14"/>
  <c r="AC48" i="14"/>
  <c r="V49" i="14"/>
  <c r="U49" i="14" s="1"/>
  <c r="W49" i="14"/>
  <c r="X49" i="14"/>
  <c r="Z49" i="14"/>
  <c r="AA49" i="14"/>
  <c r="AB49" i="14"/>
  <c r="AC49" i="14"/>
  <c r="V50" i="14"/>
  <c r="W50" i="14"/>
  <c r="X50" i="14"/>
  <c r="Z50" i="14"/>
  <c r="AA50" i="14"/>
  <c r="AB50" i="14"/>
  <c r="AC50" i="14"/>
  <c r="V51" i="14"/>
  <c r="W51" i="14"/>
  <c r="X51" i="14"/>
  <c r="Z51" i="14"/>
  <c r="AA51" i="14"/>
  <c r="AB51" i="14"/>
  <c r="AC51" i="14"/>
  <c r="V52" i="14"/>
  <c r="W52" i="14"/>
  <c r="X52" i="14"/>
  <c r="Z52" i="14"/>
  <c r="AA52" i="14"/>
  <c r="S16" i="18" s="1"/>
  <c r="AB52" i="14"/>
  <c r="V55" i="14"/>
  <c r="Z55" i="14"/>
  <c r="AA55" i="14"/>
  <c r="AB55" i="14"/>
  <c r="V56" i="14"/>
  <c r="W56" i="14"/>
  <c r="X56" i="14"/>
  <c r="Z56" i="14"/>
  <c r="AA56" i="14"/>
  <c r="AB56" i="14"/>
  <c r="AC56" i="14"/>
  <c r="V57" i="14"/>
  <c r="W57" i="14"/>
  <c r="X57" i="14"/>
  <c r="Z57" i="14"/>
  <c r="AA57" i="14"/>
  <c r="AB57" i="14"/>
  <c r="AC57" i="14"/>
  <c r="V58" i="14"/>
  <c r="W58" i="14"/>
  <c r="X58" i="14"/>
  <c r="Z58" i="14"/>
  <c r="AA58" i="14"/>
  <c r="AB58" i="14"/>
  <c r="AC58" i="14"/>
  <c r="V59" i="14"/>
  <c r="W59" i="14"/>
  <c r="X59" i="14"/>
  <c r="Z59" i="14"/>
  <c r="AA59" i="14"/>
  <c r="AB59" i="14"/>
  <c r="AC59" i="14"/>
  <c r="V60" i="14"/>
  <c r="W60" i="14"/>
  <c r="X60" i="14"/>
  <c r="C44" i="19" s="1"/>
  <c r="Z60" i="14"/>
  <c r="AA60" i="14"/>
  <c r="AB60" i="14"/>
  <c r="AC60" i="14"/>
  <c r="V61" i="14"/>
  <c r="W61" i="14"/>
  <c r="X61" i="14"/>
  <c r="Z61" i="14"/>
  <c r="AA61" i="14"/>
  <c r="AB61" i="14"/>
  <c r="AC61" i="14"/>
  <c r="V62" i="14"/>
  <c r="X62" i="14"/>
  <c r="Z62" i="14"/>
  <c r="AA62" i="14"/>
  <c r="AB62" i="14"/>
  <c r="V63" i="14"/>
  <c r="W63" i="14"/>
  <c r="X63" i="14"/>
  <c r="Z63" i="14"/>
  <c r="AA63" i="14"/>
  <c r="AB63" i="14"/>
  <c r="AC63" i="14"/>
  <c r="V65" i="14"/>
  <c r="W65" i="14"/>
  <c r="X65" i="14"/>
  <c r="Z65" i="14"/>
  <c r="AA65" i="14"/>
  <c r="AB65" i="14"/>
  <c r="AC65" i="14"/>
  <c r="V66" i="14"/>
  <c r="W66" i="14"/>
  <c r="Z66" i="14"/>
  <c r="AA66" i="14"/>
  <c r="AB66" i="14"/>
  <c r="V68" i="14"/>
  <c r="W68" i="14"/>
  <c r="X68" i="14"/>
  <c r="Z68" i="14"/>
  <c r="AA68" i="14"/>
  <c r="AB68" i="14"/>
  <c r="AC68" i="14"/>
  <c r="V69" i="14"/>
  <c r="U69" i="14" s="1"/>
  <c r="W69" i="14"/>
  <c r="X69" i="14"/>
  <c r="Z69" i="14"/>
  <c r="AA69" i="14"/>
  <c r="AB69" i="14"/>
  <c r="AC69" i="14"/>
  <c r="V70" i="14"/>
  <c r="Z70" i="14"/>
  <c r="AA70" i="14"/>
  <c r="AB70" i="14"/>
  <c r="V71" i="14"/>
  <c r="W71" i="14"/>
  <c r="X71" i="14"/>
  <c r="Z71" i="14"/>
  <c r="AA71" i="14"/>
  <c r="AB71" i="14"/>
  <c r="AC71" i="14"/>
  <c r="V72" i="14"/>
  <c r="W72" i="14"/>
  <c r="X72" i="14"/>
  <c r="Z72" i="14"/>
  <c r="AA72" i="14"/>
  <c r="AB72" i="14"/>
  <c r="AC72" i="14"/>
  <c r="V73" i="14"/>
  <c r="W73" i="14"/>
  <c r="X73" i="14"/>
  <c r="Z73" i="14"/>
  <c r="AA73" i="14"/>
  <c r="AB73" i="14"/>
  <c r="AC73" i="14"/>
  <c r="V74" i="14"/>
  <c r="W74" i="14"/>
  <c r="X74" i="14"/>
  <c r="Z74" i="14"/>
  <c r="AA74" i="14"/>
  <c r="AB74" i="14"/>
  <c r="AC74" i="14"/>
  <c r="V75" i="14"/>
  <c r="W75" i="14"/>
  <c r="X75" i="14"/>
  <c r="Z75" i="14"/>
  <c r="AA75" i="14"/>
  <c r="AB75" i="14"/>
  <c r="AC75" i="14"/>
  <c r="V76" i="14"/>
  <c r="W76" i="14"/>
  <c r="X76" i="14"/>
  <c r="Z76" i="14"/>
  <c r="AA76" i="14"/>
  <c r="AB76" i="14"/>
  <c r="AC76" i="14"/>
  <c r="V77" i="14"/>
  <c r="W77" i="14"/>
  <c r="X77" i="14"/>
  <c r="Z77" i="14"/>
  <c r="AA77" i="14"/>
  <c r="AB77" i="14"/>
  <c r="AC77" i="14"/>
  <c r="V78" i="14"/>
  <c r="W78" i="14"/>
  <c r="X78" i="14"/>
  <c r="Z78" i="14"/>
  <c r="AA78" i="14"/>
  <c r="AB78" i="14"/>
  <c r="AC78" i="14"/>
  <c r="V79" i="14"/>
  <c r="W79" i="14"/>
  <c r="X79" i="14"/>
  <c r="Z79" i="14"/>
  <c r="AA79" i="14"/>
  <c r="AB79" i="14"/>
  <c r="AC79" i="14"/>
  <c r="V80" i="14"/>
  <c r="W80" i="14"/>
  <c r="X80" i="14"/>
  <c r="Z80" i="14"/>
  <c r="AA80" i="14"/>
  <c r="AB80" i="14"/>
  <c r="AC80" i="14"/>
  <c r="V81" i="14"/>
  <c r="W81" i="14"/>
  <c r="X81" i="14"/>
  <c r="Z81" i="14"/>
  <c r="AA81" i="14"/>
  <c r="AB81" i="14"/>
  <c r="AC81" i="14"/>
  <c r="V82" i="14"/>
  <c r="U82" i="14" s="1"/>
  <c r="W82" i="14"/>
  <c r="X82" i="14"/>
  <c r="Z82" i="14"/>
  <c r="AA82" i="14"/>
  <c r="AB82" i="14"/>
  <c r="AC82" i="14"/>
  <c r="V84" i="14"/>
  <c r="W84" i="14"/>
  <c r="Z84" i="14"/>
  <c r="AA84" i="14"/>
  <c r="AB84" i="14"/>
  <c r="AC84" i="14"/>
  <c r="V85" i="14"/>
  <c r="W85" i="14"/>
  <c r="Z85" i="14"/>
  <c r="AA85" i="14"/>
  <c r="AB85" i="14"/>
  <c r="AC85" i="14"/>
  <c r="V86" i="14"/>
  <c r="W86" i="14"/>
  <c r="X86" i="14"/>
  <c r="Z86" i="14"/>
  <c r="AA86" i="14"/>
  <c r="AB86" i="14"/>
  <c r="AC86" i="14"/>
  <c r="V87" i="14"/>
  <c r="W87" i="14"/>
  <c r="X87" i="14"/>
  <c r="Z87" i="14"/>
  <c r="AA87" i="14"/>
  <c r="AB87" i="14"/>
  <c r="AC87" i="14"/>
  <c r="V88" i="14"/>
  <c r="W88" i="14"/>
  <c r="X88" i="14"/>
  <c r="Z88" i="14"/>
  <c r="AA88" i="14"/>
  <c r="AB88" i="14"/>
  <c r="AC88" i="14"/>
  <c r="V89" i="14"/>
  <c r="U89" i="14" s="1"/>
  <c r="W89" i="14"/>
  <c r="X89" i="14"/>
  <c r="Z89" i="14"/>
  <c r="AA89" i="14"/>
  <c r="AB89" i="14"/>
  <c r="AC89" i="14"/>
  <c r="V90" i="14"/>
  <c r="W90" i="14"/>
  <c r="X90" i="14"/>
  <c r="Z90" i="14"/>
  <c r="AA90" i="14"/>
  <c r="AB90" i="14"/>
  <c r="AC90" i="14"/>
  <c r="V91" i="14"/>
  <c r="W91" i="14"/>
  <c r="X91" i="14"/>
  <c r="Z91" i="14"/>
  <c r="AA91" i="14"/>
  <c r="AB91" i="14"/>
  <c r="AC91" i="14"/>
  <c r="V93" i="14"/>
  <c r="W93" i="14"/>
  <c r="X93" i="14"/>
  <c r="Z93" i="14"/>
  <c r="AA93" i="14"/>
  <c r="AB93" i="14"/>
  <c r="AC93" i="14"/>
  <c r="V94" i="14"/>
  <c r="W94" i="14"/>
  <c r="X94" i="14"/>
  <c r="Z94" i="14"/>
  <c r="AA94" i="14"/>
  <c r="AB94" i="14"/>
  <c r="AC94" i="14"/>
  <c r="V96" i="14"/>
  <c r="Z96" i="14"/>
  <c r="AA96" i="14"/>
  <c r="S18" i="18" s="1"/>
  <c r="AB96" i="14"/>
  <c r="V97" i="14"/>
  <c r="W97" i="14"/>
  <c r="Z97" i="14"/>
  <c r="AA97" i="14"/>
  <c r="AB97" i="14"/>
  <c r="AC97" i="14"/>
  <c r="V98" i="14"/>
  <c r="Z98" i="14"/>
  <c r="AA98" i="14"/>
  <c r="S19" i="18" s="1"/>
  <c r="AB98" i="14"/>
  <c r="V100" i="14"/>
  <c r="Z100" i="14"/>
  <c r="AA100" i="14"/>
  <c r="S21" i="18" s="1"/>
  <c r="AB100" i="14"/>
  <c r="AC100" i="14"/>
  <c r="V24" i="16" s="1"/>
  <c r="V101" i="14"/>
  <c r="W101" i="14"/>
  <c r="X101" i="14"/>
  <c r="Z101" i="14"/>
  <c r="AA101" i="14"/>
  <c r="AB101" i="14"/>
  <c r="AC101" i="14"/>
  <c r="V102" i="14"/>
  <c r="Z102" i="14"/>
  <c r="AA102" i="14"/>
  <c r="S22" i="18" s="1"/>
  <c r="AB102" i="14"/>
  <c r="V104" i="14"/>
  <c r="Z104" i="14"/>
  <c r="AA104" i="14"/>
  <c r="S24" i="18" s="1"/>
  <c r="AB104" i="14"/>
  <c r="V105" i="14"/>
  <c r="W105" i="14"/>
  <c r="X105" i="14"/>
  <c r="Z105" i="14"/>
  <c r="AA105" i="14"/>
  <c r="AB105" i="14"/>
  <c r="AC105" i="14"/>
  <c r="V106" i="14"/>
  <c r="Z106" i="14"/>
  <c r="AA106" i="14"/>
  <c r="S25" i="18" s="1"/>
  <c r="AB106" i="14"/>
  <c r="V108" i="14"/>
  <c r="Z108" i="14"/>
  <c r="AA108" i="14"/>
  <c r="AB108" i="14"/>
  <c r="V109" i="14"/>
  <c r="W109" i="14"/>
  <c r="X109" i="14"/>
  <c r="Z109" i="14"/>
  <c r="AA109" i="14"/>
  <c r="AB109" i="14"/>
  <c r="AC109" i="14"/>
  <c r="V110" i="14"/>
  <c r="Z110" i="14"/>
  <c r="AA110" i="14"/>
  <c r="S28" i="18" s="1"/>
  <c r="AB110" i="14"/>
  <c r="V114" i="14"/>
  <c r="Z114" i="14"/>
  <c r="Z111" i="14" s="1"/>
  <c r="AA114" i="14"/>
  <c r="AB114" i="14"/>
  <c r="AB111" i="14" s="1"/>
  <c r="V117" i="14"/>
  <c r="W117" i="14"/>
  <c r="X117" i="14"/>
  <c r="Z117" i="14"/>
  <c r="AA117" i="14"/>
  <c r="AB117" i="14"/>
  <c r="AC117" i="14"/>
  <c r="V118" i="14"/>
  <c r="Z118" i="14"/>
  <c r="Z115" i="14" s="1"/>
  <c r="AA118" i="14"/>
  <c r="AB118" i="14"/>
  <c r="AB115" i="14" s="1"/>
  <c r="V121" i="14"/>
  <c r="W121" i="14"/>
  <c r="X121" i="14"/>
  <c r="Z121" i="14"/>
  <c r="AA121" i="14"/>
  <c r="AB121" i="14"/>
  <c r="AC121" i="14"/>
  <c r="V122" i="14"/>
  <c r="Z122" i="14"/>
  <c r="Z119" i="14" s="1"/>
  <c r="AA122" i="14"/>
  <c r="S36" i="18" s="1"/>
  <c r="AB122" i="14"/>
  <c r="AB119" i="14" s="1"/>
  <c r="V125" i="14"/>
  <c r="W125" i="14"/>
  <c r="X125" i="14"/>
  <c r="Z125" i="14"/>
  <c r="AA125" i="14"/>
  <c r="AB125" i="14"/>
  <c r="AC125" i="14"/>
  <c r="V129" i="14"/>
  <c r="U129" i="14" s="1"/>
  <c r="W129" i="14"/>
  <c r="X129" i="14"/>
  <c r="Z129" i="14"/>
  <c r="AA129" i="14"/>
  <c r="AB129" i="14"/>
  <c r="AC129" i="14"/>
  <c r="V130" i="14"/>
  <c r="Z130" i="14"/>
  <c r="Z127" i="14" s="1"/>
  <c r="AA130" i="14"/>
  <c r="AB130" i="14"/>
  <c r="AB127" i="14" s="1"/>
  <c r="V133" i="14"/>
  <c r="W133" i="14"/>
  <c r="X133" i="14"/>
  <c r="Z133" i="14"/>
  <c r="AA133" i="14"/>
  <c r="AB133" i="14"/>
  <c r="AC133" i="14"/>
  <c r="V134" i="14"/>
  <c r="Z134" i="14"/>
  <c r="Z131" i="14" s="1"/>
  <c r="AA134" i="14"/>
  <c r="AB134" i="14"/>
  <c r="AB131" i="14" s="1"/>
  <c r="V137" i="14"/>
  <c r="W137" i="14"/>
  <c r="X137" i="14"/>
  <c r="Z137" i="14"/>
  <c r="AA137" i="14"/>
  <c r="AB137" i="14"/>
  <c r="AC137" i="14"/>
  <c r="V138" i="14"/>
  <c r="W138" i="14"/>
  <c r="W135" i="14" s="1"/>
  <c r="X138" i="14"/>
  <c r="X135" i="14" s="1"/>
  <c r="Z138" i="14"/>
  <c r="Z135" i="14" s="1"/>
  <c r="AA138" i="14"/>
  <c r="AB138" i="14"/>
  <c r="AB135" i="14" s="1"/>
  <c r="V140" i="14"/>
  <c r="W140" i="14"/>
  <c r="W139" i="14" s="1"/>
  <c r="X140" i="14"/>
  <c r="X139" i="14" s="1"/>
  <c r="Z140" i="14"/>
  <c r="Z139" i="14" s="1"/>
  <c r="AA140" i="14"/>
  <c r="AA139" i="14" s="1"/>
  <c r="AB140" i="14"/>
  <c r="AB139" i="14" s="1"/>
  <c r="AC140" i="14"/>
  <c r="AC139" i="14" s="1"/>
  <c r="V142" i="14"/>
  <c r="X142" i="14"/>
  <c r="X141" i="14" s="1"/>
  <c r="Z142" i="14"/>
  <c r="Z141" i="14" s="1"/>
  <c r="AA142" i="14"/>
  <c r="AB142" i="14"/>
  <c r="AB141" i="14" s="1"/>
  <c r="V143" i="14"/>
  <c r="W143" i="14"/>
  <c r="X143" i="14"/>
  <c r="Z143" i="14"/>
  <c r="AA143" i="14"/>
  <c r="AB143" i="14"/>
  <c r="AC143" i="14"/>
  <c r="V145" i="14"/>
  <c r="Z145" i="14"/>
  <c r="Z144" i="14" s="1"/>
  <c r="AA145" i="14"/>
  <c r="AB145" i="14"/>
  <c r="AB144" i="14" s="1"/>
  <c r="V146" i="14"/>
  <c r="W146" i="14"/>
  <c r="X146" i="14"/>
  <c r="Z146" i="14"/>
  <c r="AA146" i="14"/>
  <c r="AB146" i="14"/>
  <c r="AC146" i="14"/>
  <c r="V147" i="14"/>
  <c r="W147" i="14"/>
  <c r="X147" i="14"/>
  <c r="Z147" i="14"/>
  <c r="AA147" i="14"/>
  <c r="AB147" i="14"/>
  <c r="AC147" i="14"/>
  <c r="V148" i="14"/>
  <c r="U148" i="14" s="1"/>
  <c r="W148" i="14"/>
  <c r="X148" i="14"/>
  <c r="Z148" i="14"/>
  <c r="AA148" i="14"/>
  <c r="AB148" i="14"/>
  <c r="AC148" i="14"/>
  <c r="V150" i="14"/>
  <c r="W150" i="14"/>
  <c r="W149" i="14" s="1"/>
  <c r="Z150" i="14"/>
  <c r="Z149" i="14" s="1"/>
  <c r="AA150" i="14"/>
  <c r="AB150" i="14"/>
  <c r="AB149" i="14" s="1"/>
  <c r="V151" i="14"/>
  <c r="W151" i="14"/>
  <c r="X151" i="14"/>
  <c r="Z151" i="14"/>
  <c r="AA151" i="14"/>
  <c r="AB151" i="14"/>
  <c r="AC151" i="14"/>
  <c r="V152" i="14"/>
  <c r="W152" i="14"/>
  <c r="X152" i="14"/>
  <c r="Z152" i="14"/>
  <c r="AA152" i="14"/>
  <c r="AB152" i="14"/>
  <c r="AC152" i="14"/>
  <c r="V154" i="14"/>
  <c r="W154" i="14"/>
  <c r="W153" i="14" s="1"/>
  <c r="Z154" i="14"/>
  <c r="Z153" i="14" s="1"/>
  <c r="AA154" i="14"/>
  <c r="AB154" i="14"/>
  <c r="AB153" i="14" s="1"/>
  <c r="V155" i="14"/>
  <c r="W155" i="14"/>
  <c r="X155" i="14"/>
  <c r="Z155" i="14"/>
  <c r="AA155" i="14"/>
  <c r="AB155" i="14"/>
  <c r="AC155" i="14"/>
  <c r="V156" i="14"/>
  <c r="W156" i="14"/>
  <c r="X156" i="14"/>
  <c r="Z156" i="14"/>
  <c r="AA156" i="14"/>
  <c r="AB156" i="14"/>
  <c r="AC156" i="14"/>
  <c r="V157" i="14"/>
  <c r="W157" i="14"/>
  <c r="X157" i="14"/>
  <c r="Z157" i="14"/>
  <c r="AA157" i="14"/>
  <c r="AB157" i="14"/>
  <c r="AC157" i="14"/>
  <c r="V158" i="14"/>
  <c r="W158" i="14"/>
  <c r="X158" i="14"/>
  <c r="Z158" i="14"/>
  <c r="AA158" i="14"/>
  <c r="AB158" i="14"/>
  <c r="AC158" i="14"/>
  <c r="V159" i="14"/>
  <c r="W159" i="14"/>
  <c r="X159" i="14"/>
  <c r="Z159" i="14"/>
  <c r="AA159" i="14"/>
  <c r="AB159" i="14"/>
  <c r="AC159" i="14"/>
  <c r="V161" i="14"/>
  <c r="W161" i="14"/>
  <c r="W160" i="14" s="1"/>
  <c r="Z161" i="14"/>
  <c r="Z160" i="14" s="1"/>
  <c r="AA161" i="14"/>
  <c r="AB161" i="14"/>
  <c r="AB160" i="14" s="1"/>
  <c r="V162" i="14"/>
  <c r="W162" i="14"/>
  <c r="X162" i="14"/>
  <c r="Z162" i="14"/>
  <c r="AA162" i="14"/>
  <c r="AB162" i="14"/>
  <c r="AC162" i="14"/>
  <c r="V163" i="14"/>
  <c r="W163" i="14"/>
  <c r="X163" i="14"/>
  <c r="Z163" i="14"/>
  <c r="AA163" i="14"/>
  <c r="AB163" i="14"/>
  <c r="AC163" i="14"/>
  <c r="V165" i="14"/>
  <c r="W165" i="14"/>
  <c r="W164" i="14" s="1"/>
  <c r="Z165" i="14"/>
  <c r="Z164" i="14" s="1"/>
  <c r="AA165" i="14"/>
  <c r="AB165" i="14"/>
  <c r="AB164" i="14" s="1"/>
  <c r="V166" i="14"/>
  <c r="W166" i="14"/>
  <c r="X166" i="14"/>
  <c r="Z166" i="14"/>
  <c r="AA166" i="14"/>
  <c r="AB166" i="14"/>
  <c r="AC166" i="14"/>
  <c r="V167" i="14"/>
  <c r="W167" i="14"/>
  <c r="X167" i="14"/>
  <c r="Z167" i="14"/>
  <c r="AA167" i="14"/>
  <c r="AB167" i="14"/>
  <c r="AC167" i="14"/>
  <c r="V168" i="14"/>
  <c r="W168" i="14"/>
  <c r="X168" i="14"/>
  <c r="Z168" i="14"/>
  <c r="AA168" i="14"/>
  <c r="AB168" i="14"/>
  <c r="AC168" i="14"/>
  <c r="V169" i="14"/>
  <c r="W169" i="14"/>
  <c r="X169" i="14"/>
  <c r="Z169" i="14"/>
  <c r="AA169" i="14"/>
  <c r="AB169" i="14"/>
  <c r="AC169" i="14"/>
  <c r="V170" i="14"/>
  <c r="W170" i="14"/>
  <c r="X170" i="14"/>
  <c r="Z170" i="14"/>
  <c r="AA170" i="14"/>
  <c r="AB170" i="14"/>
  <c r="AC170" i="14"/>
  <c r="V171" i="14"/>
  <c r="W171" i="14"/>
  <c r="X171" i="14"/>
  <c r="Z171" i="14"/>
  <c r="AA171" i="14"/>
  <c r="AB171" i="14"/>
  <c r="AC171" i="14"/>
  <c r="V173" i="14"/>
  <c r="W173" i="14"/>
  <c r="W172" i="14" s="1"/>
  <c r="Z173" i="14"/>
  <c r="Z172" i="14" s="1"/>
  <c r="AA173" i="14"/>
  <c r="AB173" i="14"/>
  <c r="AB172" i="14" s="1"/>
  <c r="V174" i="14"/>
  <c r="W174" i="14"/>
  <c r="X174" i="14"/>
  <c r="Z174" i="14"/>
  <c r="AA174" i="14"/>
  <c r="AB174" i="14"/>
  <c r="AC174" i="14"/>
  <c r="V176" i="14"/>
  <c r="W176" i="14"/>
  <c r="W175" i="14" s="1"/>
  <c r="Z176" i="14"/>
  <c r="Z175" i="14" s="1"/>
  <c r="AA176" i="14"/>
  <c r="AB176" i="14"/>
  <c r="AB175" i="14" s="1"/>
  <c r="V177" i="14"/>
  <c r="W177" i="14"/>
  <c r="X177" i="14"/>
  <c r="Z177" i="14"/>
  <c r="AA177" i="14"/>
  <c r="AB177" i="14"/>
  <c r="AC177" i="14"/>
  <c r="V178" i="14"/>
  <c r="W178" i="14"/>
  <c r="X178" i="14"/>
  <c r="Z178" i="14"/>
  <c r="AA178" i="14"/>
  <c r="AB178" i="14"/>
  <c r="AC178" i="14"/>
  <c r="V179" i="14"/>
  <c r="W179" i="14"/>
  <c r="X179" i="14"/>
  <c r="Z179" i="14"/>
  <c r="AA179" i="14"/>
  <c r="AB179" i="14"/>
  <c r="AC179" i="14"/>
  <c r="V181" i="14"/>
  <c r="W181" i="14"/>
  <c r="X181" i="14"/>
  <c r="Z181" i="14"/>
  <c r="AA181" i="14"/>
  <c r="AB181" i="14"/>
  <c r="AC181" i="14"/>
  <c r="V183" i="14"/>
  <c r="W183" i="14"/>
  <c r="W182" i="14" s="1"/>
  <c r="Z183" i="14"/>
  <c r="Z182" i="14" s="1"/>
  <c r="AA183" i="14"/>
  <c r="AB183" i="14"/>
  <c r="AB182" i="14" s="1"/>
  <c r="V184" i="14"/>
  <c r="W184" i="14"/>
  <c r="X184" i="14"/>
  <c r="Z184" i="14"/>
  <c r="AA184" i="14"/>
  <c r="AB184" i="14"/>
  <c r="AC184" i="14"/>
  <c r="V185" i="14"/>
  <c r="W185" i="14"/>
  <c r="X185" i="14"/>
  <c r="Z185" i="14"/>
  <c r="AA185" i="14"/>
  <c r="AB185" i="14"/>
  <c r="AC185" i="14"/>
  <c r="V186" i="14"/>
  <c r="W186" i="14"/>
  <c r="X186" i="14"/>
  <c r="Z186" i="14"/>
  <c r="AA186" i="14"/>
  <c r="AB186" i="14"/>
  <c r="AC186" i="14"/>
  <c r="V187" i="14"/>
  <c r="W187" i="14"/>
  <c r="X187" i="14"/>
  <c r="Z187" i="14"/>
  <c r="AA187" i="14"/>
  <c r="AB187" i="14"/>
  <c r="AC187" i="14"/>
  <c r="V188" i="14"/>
  <c r="W188" i="14"/>
  <c r="X188" i="14"/>
  <c r="Z188" i="14"/>
  <c r="AA188" i="14"/>
  <c r="AB188" i="14"/>
  <c r="AC188" i="14"/>
  <c r="V190" i="14"/>
  <c r="W190" i="14"/>
  <c r="W189" i="14" s="1"/>
  <c r="Z190" i="14"/>
  <c r="Z189" i="14" s="1"/>
  <c r="AA190" i="14"/>
  <c r="AB190" i="14"/>
  <c r="AB189" i="14" s="1"/>
  <c r="V191" i="14"/>
  <c r="W191" i="14"/>
  <c r="X191" i="14"/>
  <c r="Z191" i="14"/>
  <c r="AA191" i="14"/>
  <c r="AB191" i="14"/>
  <c r="AC191" i="14"/>
  <c r="V192" i="14"/>
  <c r="W192" i="14"/>
  <c r="X192" i="14"/>
  <c r="Z192" i="14"/>
  <c r="AA192" i="14"/>
  <c r="AB192" i="14"/>
  <c r="AC192" i="14"/>
  <c r="V193" i="14"/>
  <c r="W193" i="14"/>
  <c r="X193" i="14"/>
  <c r="Z193" i="14"/>
  <c r="AA193" i="14"/>
  <c r="AB193" i="14"/>
  <c r="AC193" i="14"/>
  <c r="V194" i="14"/>
  <c r="W194" i="14"/>
  <c r="X194" i="14"/>
  <c r="Z194" i="14"/>
  <c r="AA194" i="14"/>
  <c r="AB194" i="14"/>
  <c r="AC194" i="14"/>
  <c r="V196" i="14"/>
  <c r="W196" i="14"/>
  <c r="W195" i="14" s="1"/>
  <c r="Z196" i="14"/>
  <c r="Z195" i="14" s="1"/>
  <c r="AA196" i="14"/>
  <c r="AB196" i="14"/>
  <c r="AB195" i="14" s="1"/>
  <c r="V197" i="14"/>
  <c r="W197" i="14"/>
  <c r="X197" i="14"/>
  <c r="Z197" i="14"/>
  <c r="AA197" i="14"/>
  <c r="AB197" i="14"/>
  <c r="AC197" i="14"/>
  <c r="V198" i="14"/>
  <c r="W198" i="14"/>
  <c r="X198" i="14"/>
  <c r="Z198" i="14"/>
  <c r="AA198" i="14"/>
  <c r="AB198" i="14"/>
  <c r="AC198" i="14"/>
  <c r="V199" i="14"/>
  <c r="W199" i="14"/>
  <c r="X199" i="14"/>
  <c r="Z199" i="14"/>
  <c r="AA199" i="14"/>
  <c r="AB199" i="14"/>
  <c r="AC199" i="14"/>
  <c r="V200" i="14"/>
  <c r="W200" i="14"/>
  <c r="X200" i="14"/>
  <c r="Z200" i="14"/>
  <c r="AA200" i="14"/>
  <c r="AB200" i="14"/>
  <c r="AC200" i="14"/>
  <c r="V202" i="14"/>
  <c r="W202" i="14"/>
  <c r="W201" i="14" s="1"/>
  <c r="Z202" i="14"/>
  <c r="Z201" i="14" s="1"/>
  <c r="AA202" i="14"/>
  <c r="AB202" i="14"/>
  <c r="AB201" i="14" s="1"/>
  <c r="V203" i="14"/>
  <c r="U203" i="14" s="1"/>
  <c r="W203" i="14"/>
  <c r="X203" i="14"/>
  <c r="Z203" i="14"/>
  <c r="AA203" i="14"/>
  <c r="AB203" i="14"/>
  <c r="AC203" i="14"/>
  <c r="V204" i="14"/>
  <c r="W204" i="14"/>
  <c r="X204" i="14"/>
  <c r="Z204" i="14"/>
  <c r="AA204" i="14"/>
  <c r="AB204" i="14"/>
  <c r="AC204" i="14"/>
  <c r="V205" i="14"/>
  <c r="W205" i="14"/>
  <c r="X205" i="14"/>
  <c r="Z205" i="14"/>
  <c r="AA205" i="14"/>
  <c r="AB205" i="14"/>
  <c r="AC205" i="14"/>
  <c r="V206" i="14"/>
  <c r="W206" i="14"/>
  <c r="X206" i="14"/>
  <c r="Z206" i="14"/>
  <c r="AA206" i="14"/>
  <c r="AB206" i="14"/>
  <c r="AC206" i="14"/>
  <c r="V207" i="14"/>
  <c r="W207" i="14"/>
  <c r="X207" i="14"/>
  <c r="Z207" i="14"/>
  <c r="AA207" i="14"/>
  <c r="AB207" i="14"/>
  <c r="AC207" i="14"/>
  <c r="V208" i="14"/>
  <c r="W208" i="14"/>
  <c r="X208" i="14"/>
  <c r="Z208" i="14"/>
  <c r="AA208" i="14"/>
  <c r="AB208" i="14"/>
  <c r="AC208" i="14"/>
  <c r="V210" i="14"/>
  <c r="W210" i="14"/>
  <c r="W209" i="14" s="1"/>
  <c r="Z210" i="14"/>
  <c r="Z209" i="14" s="1"/>
  <c r="AA210" i="14"/>
  <c r="AB210" i="14"/>
  <c r="AB209" i="14" s="1"/>
  <c r="V211" i="14"/>
  <c r="W211" i="14"/>
  <c r="X211" i="14"/>
  <c r="Z211" i="14"/>
  <c r="AA211" i="14"/>
  <c r="AB211" i="14"/>
  <c r="AC211" i="14"/>
  <c r="V212" i="14"/>
  <c r="W212" i="14"/>
  <c r="X212" i="14"/>
  <c r="Z212" i="14"/>
  <c r="AA212" i="14"/>
  <c r="AB212" i="14"/>
  <c r="AC212" i="14"/>
  <c r="V213" i="14"/>
  <c r="W213" i="14"/>
  <c r="X213" i="14"/>
  <c r="Z213" i="14"/>
  <c r="AA213" i="14"/>
  <c r="AB213" i="14"/>
  <c r="AC213" i="14"/>
  <c r="V215" i="14"/>
  <c r="W215" i="14"/>
  <c r="W214" i="14" s="1"/>
  <c r="Z215" i="14"/>
  <c r="Z214" i="14" s="1"/>
  <c r="AA215" i="14"/>
  <c r="AB215" i="14"/>
  <c r="AB214" i="14" s="1"/>
  <c r="V216" i="14"/>
  <c r="W216" i="14"/>
  <c r="X216" i="14"/>
  <c r="Z216" i="14"/>
  <c r="AA216" i="14"/>
  <c r="AB216" i="14"/>
  <c r="AC216" i="14"/>
  <c r="V217" i="14"/>
  <c r="U217" i="14" s="1"/>
  <c r="W217" i="14"/>
  <c r="X217" i="14"/>
  <c r="Z217" i="14"/>
  <c r="AA217" i="14"/>
  <c r="AB217" i="14"/>
  <c r="AC217" i="14"/>
  <c r="V218" i="14"/>
  <c r="W218" i="14"/>
  <c r="X218" i="14"/>
  <c r="Z218" i="14"/>
  <c r="AA218" i="14"/>
  <c r="AB218" i="14"/>
  <c r="AC218" i="14"/>
  <c r="V220" i="14"/>
  <c r="W220" i="14"/>
  <c r="X220" i="14"/>
  <c r="Z220" i="14"/>
  <c r="AA220" i="14"/>
  <c r="AB220" i="14"/>
  <c r="AC220" i="14"/>
  <c r="V222" i="14"/>
  <c r="W222" i="14"/>
  <c r="W221" i="14" s="1"/>
  <c r="Z222" i="14"/>
  <c r="Z221" i="14" s="1"/>
  <c r="AA222" i="14"/>
  <c r="AB222" i="14"/>
  <c r="AB221" i="14" s="1"/>
  <c r="V223" i="14"/>
  <c r="W223" i="14"/>
  <c r="X223" i="14"/>
  <c r="Z223" i="14"/>
  <c r="AA223" i="14"/>
  <c r="AB223" i="14"/>
  <c r="AC223" i="14"/>
  <c r="V224" i="14"/>
  <c r="W224" i="14"/>
  <c r="X224" i="14"/>
  <c r="Z224" i="14"/>
  <c r="AA224" i="14"/>
  <c r="AB224" i="14"/>
  <c r="AC224" i="14"/>
  <c r="V225" i="14"/>
  <c r="U225" i="14" s="1"/>
  <c r="W225" i="14"/>
  <c r="X225" i="14"/>
  <c r="Z225" i="14"/>
  <c r="AA225" i="14"/>
  <c r="AB225" i="14"/>
  <c r="AC225" i="14"/>
  <c r="V226" i="14"/>
  <c r="W226" i="14"/>
  <c r="X226" i="14"/>
  <c r="Z226" i="14"/>
  <c r="AA226" i="14"/>
  <c r="AB226" i="14"/>
  <c r="AC226" i="14"/>
  <c r="V228" i="14"/>
  <c r="W228" i="14"/>
  <c r="W227" i="14" s="1"/>
  <c r="Z228" i="14"/>
  <c r="Z227" i="14" s="1"/>
  <c r="AA228" i="14"/>
  <c r="AB228" i="14"/>
  <c r="AB227" i="14" s="1"/>
  <c r="V229" i="14"/>
  <c r="W229" i="14"/>
  <c r="X229" i="14"/>
  <c r="Z229" i="14"/>
  <c r="AA229" i="14"/>
  <c r="AB229" i="14"/>
  <c r="AC229" i="14"/>
  <c r="V230" i="14"/>
  <c r="W230" i="14"/>
  <c r="X230" i="14"/>
  <c r="Z230" i="14"/>
  <c r="AA230" i="14"/>
  <c r="AB230" i="14"/>
  <c r="AC230" i="14"/>
  <c r="V231" i="14"/>
  <c r="W231" i="14"/>
  <c r="X231" i="14"/>
  <c r="Z231" i="14"/>
  <c r="AA231" i="14"/>
  <c r="AB231" i="14"/>
  <c r="AC231" i="14"/>
  <c r="V233" i="14"/>
  <c r="W233" i="14"/>
  <c r="W232" i="14" s="1"/>
  <c r="Z233" i="14"/>
  <c r="Z232" i="14" s="1"/>
  <c r="AA233" i="14"/>
  <c r="AB233" i="14"/>
  <c r="AB232" i="14" s="1"/>
  <c r="V234" i="14"/>
  <c r="W234" i="14"/>
  <c r="X234" i="14"/>
  <c r="Z234" i="14"/>
  <c r="AA234" i="14"/>
  <c r="AB234" i="14"/>
  <c r="AC234" i="14"/>
  <c r="V235" i="14"/>
  <c r="W235" i="14"/>
  <c r="X235" i="14"/>
  <c r="Z235" i="14"/>
  <c r="AA235" i="14"/>
  <c r="AB235" i="14"/>
  <c r="AC235" i="14"/>
  <c r="V237" i="14"/>
  <c r="W237" i="14"/>
  <c r="X237" i="14"/>
  <c r="Z237" i="14"/>
  <c r="AA237" i="14"/>
  <c r="AB237" i="14"/>
  <c r="AC237" i="14"/>
  <c r="V239" i="14"/>
  <c r="W239" i="14"/>
  <c r="W238" i="14" s="1"/>
  <c r="Z239" i="14"/>
  <c r="Z238" i="14" s="1"/>
  <c r="AA239" i="14"/>
  <c r="AB239" i="14"/>
  <c r="AB238" i="14" s="1"/>
  <c r="V240" i="14"/>
  <c r="W240" i="14"/>
  <c r="X240" i="14"/>
  <c r="Z240" i="14"/>
  <c r="AA240" i="14"/>
  <c r="AB240" i="14"/>
  <c r="AC240" i="14"/>
  <c r="V241" i="14"/>
  <c r="W241" i="14"/>
  <c r="X241" i="14"/>
  <c r="Z241" i="14"/>
  <c r="AA241" i="14"/>
  <c r="AB241" i="14"/>
  <c r="AC241" i="14"/>
  <c r="V242" i="14"/>
  <c r="W242" i="14"/>
  <c r="X242" i="14"/>
  <c r="Z242" i="14"/>
  <c r="AA242" i="14"/>
  <c r="AB242" i="14"/>
  <c r="AC242" i="14"/>
  <c r="V243" i="14"/>
  <c r="W243" i="14"/>
  <c r="X243" i="14"/>
  <c r="Z243" i="14"/>
  <c r="AA243" i="14"/>
  <c r="AB243" i="14"/>
  <c r="AC243" i="14"/>
  <c r="V245" i="14"/>
  <c r="W245" i="14"/>
  <c r="W244" i="14" s="1"/>
  <c r="Z245" i="14"/>
  <c r="Z244" i="14" s="1"/>
  <c r="AA245" i="14"/>
  <c r="AB245" i="14"/>
  <c r="AB244" i="14" s="1"/>
  <c r="V246" i="14"/>
  <c r="U246" i="14" s="1"/>
  <c r="W246" i="14"/>
  <c r="X246" i="14"/>
  <c r="Z246" i="14"/>
  <c r="AA246" i="14"/>
  <c r="AB246" i="14"/>
  <c r="AC246" i="14"/>
  <c r="V247" i="14"/>
  <c r="W247" i="14"/>
  <c r="X247" i="14"/>
  <c r="Z247" i="14"/>
  <c r="AA247" i="14"/>
  <c r="AB247" i="14"/>
  <c r="AC247" i="14"/>
  <c r="V248" i="14"/>
  <c r="W248" i="14"/>
  <c r="X248" i="14"/>
  <c r="Z248" i="14"/>
  <c r="AA248" i="14"/>
  <c r="AB248" i="14"/>
  <c r="AC248" i="14"/>
  <c r="V250" i="14"/>
  <c r="W250" i="14"/>
  <c r="W249" i="14" s="1"/>
  <c r="Z250" i="14"/>
  <c r="Z249" i="14" s="1"/>
  <c r="AA250" i="14"/>
  <c r="AB250" i="14"/>
  <c r="AB249" i="14" s="1"/>
  <c r="V251" i="14"/>
  <c r="W251" i="14"/>
  <c r="X251" i="14"/>
  <c r="Z251" i="14"/>
  <c r="AA251" i="14"/>
  <c r="AB251" i="14"/>
  <c r="AC251" i="14"/>
  <c r="V252" i="14"/>
  <c r="W252" i="14"/>
  <c r="X252" i="14"/>
  <c r="Z252" i="14"/>
  <c r="AA252" i="14"/>
  <c r="AB252" i="14"/>
  <c r="AC252" i="14"/>
  <c r="V253" i="14"/>
  <c r="U253" i="14" s="1"/>
  <c r="W253" i="14"/>
  <c r="X253" i="14"/>
  <c r="Z253" i="14"/>
  <c r="AA253" i="14"/>
  <c r="AB253" i="14"/>
  <c r="AC253" i="14"/>
  <c r="V254" i="14"/>
  <c r="W254" i="14"/>
  <c r="X254" i="14"/>
  <c r="Z254" i="14"/>
  <c r="AA254" i="14"/>
  <c r="AB254" i="14"/>
  <c r="AC254" i="14"/>
  <c r="V256" i="14"/>
  <c r="W256" i="14"/>
  <c r="W255" i="14" s="1"/>
  <c r="Z256" i="14"/>
  <c r="Z255" i="14" s="1"/>
  <c r="AA256" i="14"/>
  <c r="AB256" i="14"/>
  <c r="AB255" i="14" s="1"/>
  <c r="V257" i="14"/>
  <c r="W257" i="14"/>
  <c r="X257" i="14"/>
  <c r="Z257" i="14"/>
  <c r="AA257" i="14"/>
  <c r="AB257" i="14"/>
  <c r="AC257" i="14"/>
  <c r="V259" i="14"/>
  <c r="W259" i="14"/>
  <c r="W258" i="14" s="1"/>
  <c r="X259" i="14"/>
  <c r="X258" i="14" s="1"/>
  <c r="Z259" i="14"/>
  <c r="Z258" i="14" s="1"/>
  <c r="AA259" i="14"/>
  <c r="AB259" i="14"/>
  <c r="AB258" i="14" s="1"/>
  <c r="V262" i="14"/>
  <c r="W262" i="14"/>
  <c r="W261" i="14" s="1"/>
  <c r="Z262" i="14"/>
  <c r="Z261" i="14" s="1"/>
  <c r="AA262" i="14"/>
  <c r="AB262" i="14"/>
  <c r="AB261" i="14" s="1"/>
  <c r="V263" i="14"/>
  <c r="W263" i="14"/>
  <c r="X263" i="14"/>
  <c r="Z263" i="14"/>
  <c r="AA263" i="14"/>
  <c r="AB263" i="14"/>
  <c r="AC263" i="14"/>
  <c r="V264" i="14"/>
  <c r="W264" i="14"/>
  <c r="X264" i="14"/>
  <c r="Z264" i="14"/>
  <c r="AA264" i="14"/>
  <c r="AB264" i="14"/>
  <c r="AC264" i="14"/>
  <c r="V266" i="14"/>
  <c r="W266" i="14"/>
  <c r="W265" i="14" s="1"/>
  <c r="X266" i="14"/>
  <c r="X265" i="14" s="1"/>
  <c r="Z266" i="14"/>
  <c r="Z265" i="14" s="1"/>
  <c r="AA266" i="14"/>
  <c r="AB266" i="14"/>
  <c r="AB265" i="14" s="1"/>
  <c r="V268" i="14"/>
  <c r="W268" i="14"/>
  <c r="W267" i="14" s="1"/>
  <c r="X268" i="14"/>
  <c r="X267" i="14" s="1"/>
  <c r="Z268" i="14"/>
  <c r="Z267" i="14" s="1"/>
  <c r="AA268" i="14"/>
  <c r="AB268" i="14"/>
  <c r="AB267" i="14" s="1"/>
  <c r="V270" i="14"/>
  <c r="W270" i="14"/>
  <c r="W269" i="14" s="1"/>
  <c r="X270" i="14"/>
  <c r="X269" i="14" s="1"/>
  <c r="Z270" i="14"/>
  <c r="Z269" i="14" s="1"/>
  <c r="AA270" i="14"/>
  <c r="AB270" i="14"/>
  <c r="AB269" i="14" s="1"/>
  <c r="V272" i="14"/>
  <c r="W272" i="14"/>
  <c r="W271" i="14" s="1"/>
  <c r="X272" i="14"/>
  <c r="X271" i="14" s="1"/>
  <c r="Z272" i="14"/>
  <c r="Z271" i="14" s="1"/>
  <c r="AA272" i="14"/>
  <c r="AB272" i="14"/>
  <c r="AB271" i="14" s="1"/>
  <c r="V274" i="14"/>
  <c r="W274" i="14"/>
  <c r="W273" i="14" s="1"/>
  <c r="X274" i="14"/>
  <c r="X273" i="14" s="1"/>
  <c r="Z274" i="14"/>
  <c r="Z273" i="14" s="1"/>
  <c r="AA274" i="14"/>
  <c r="AB274" i="14"/>
  <c r="AB273" i="14" s="1"/>
  <c r="AC274" i="14"/>
  <c r="AC273" i="14" s="1"/>
  <c r="V276" i="14"/>
  <c r="W276" i="14"/>
  <c r="W275" i="14" s="1"/>
  <c r="X276" i="14"/>
  <c r="X275" i="14" s="1"/>
  <c r="Z276" i="14"/>
  <c r="Z275" i="14" s="1"/>
  <c r="AA276" i="14"/>
  <c r="AB276" i="14"/>
  <c r="AB275" i="14" s="1"/>
  <c r="V278" i="14"/>
  <c r="W278" i="14"/>
  <c r="W277" i="14" s="1"/>
  <c r="X278" i="14"/>
  <c r="X277" i="14" s="1"/>
  <c r="Z278" i="14"/>
  <c r="Z277" i="14" s="1"/>
  <c r="AA278" i="14"/>
  <c r="AB278" i="14"/>
  <c r="AB277" i="14" s="1"/>
  <c r="V280" i="14"/>
  <c r="W280" i="14"/>
  <c r="W279" i="14" s="1"/>
  <c r="Z280" i="14"/>
  <c r="Z279" i="14" s="1"/>
  <c r="AA280" i="14"/>
  <c r="AB280" i="14"/>
  <c r="AB279" i="14" s="1"/>
  <c r="V281" i="14"/>
  <c r="W281" i="14"/>
  <c r="X281" i="14"/>
  <c r="Z281" i="14"/>
  <c r="AA281" i="14"/>
  <c r="AB281" i="14"/>
  <c r="AC281" i="14"/>
  <c r="V283" i="14"/>
  <c r="W283" i="14"/>
  <c r="W282" i="14" s="1"/>
  <c r="X283" i="14"/>
  <c r="X282" i="14" s="1"/>
  <c r="Z283" i="14"/>
  <c r="Z282" i="14" s="1"/>
  <c r="AA283" i="14"/>
  <c r="AB283" i="14"/>
  <c r="AB282" i="14" s="1"/>
  <c r="V286" i="14"/>
  <c r="W286" i="14"/>
  <c r="W285" i="14" s="1"/>
  <c r="Z286" i="14"/>
  <c r="Z285" i="14" s="1"/>
  <c r="AA286" i="14"/>
  <c r="AB286" i="14"/>
  <c r="AB285" i="14" s="1"/>
  <c r="V287" i="14"/>
  <c r="W287" i="14"/>
  <c r="X287" i="14"/>
  <c r="Z287" i="14"/>
  <c r="AA287" i="14"/>
  <c r="AB287" i="14"/>
  <c r="AC287" i="14"/>
  <c r="V288" i="14"/>
  <c r="W288" i="14"/>
  <c r="X288" i="14"/>
  <c r="Z288" i="14"/>
  <c r="AA288" i="14"/>
  <c r="AB288" i="14"/>
  <c r="AC288" i="14"/>
  <c r="V289" i="14"/>
  <c r="W289" i="14"/>
  <c r="X289" i="14"/>
  <c r="Z289" i="14"/>
  <c r="AA289" i="14"/>
  <c r="AB289" i="14"/>
  <c r="AC289" i="14"/>
  <c r="V291" i="14"/>
  <c r="W291" i="14"/>
  <c r="W290" i="14" s="1"/>
  <c r="Z291" i="14"/>
  <c r="Z290" i="14" s="1"/>
  <c r="AA291" i="14"/>
  <c r="AB291" i="14"/>
  <c r="AB290" i="14" s="1"/>
  <c r="V292" i="14"/>
  <c r="W292" i="14"/>
  <c r="X292" i="14"/>
  <c r="Z292" i="14"/>
  <c r="AA292" i="14"/>
  <c r="AB292" i="14"/>
  <c r="AC292" i="14"/>
  <c r="V294" i="14"/>
  <c r="Z294" i="14"/>
  <c r="Z293" i="14" s="1"/>
  <c r="AA294" i="14"/>
  <c r="AB294" i="14"/>
  <c r="AB293" i="14" s="1"/>
  <c r="V295" i="14"/>
  <c r="W295" i="14"/>
  <c r="X295" i="14"/>
  <c r="Z295" i="14"/>
  <c r="AA295" i="14"/>
  <c r="AB295" i="14"/>
  <c r="AC295" i="14"/>
  <c r="V296" i="14"/>
  <c r="W296" i="14"/>
  <c r="X296" i="14"/>
  <c r="Z296" i="14"/>
  <c r="AA296" i="14"/>
  <c r="AB296" i="14"/>
  <c r="AC296" i="14"/>
  <c r="V297" i="14"/>
  <c r="U297" i="14" s="1"/>
  <c r="W297" i="14"/>
  <c r="X297" i="14"/>
  <c r="Z297" i="14"/>
  <c r="AA297" i="14"/>
  <c r="AB297" i="14"/>
  <c r="AC297" i="14"/>
  <c r="V298" i="14"/>
  <c r="W298" i="14"/>
  <c r="X298" i="14"/>
  <c r="Z298" i="14"/>
  <c r="AA298" i="14"/>
  <c r="AB298" i="14"/>
  <c r="AC298" i="14"/>
  <c r="V299" i="14"/>
  <c r="W299" i="14"/>
  <c r="X299" i="14"/>
  <c r="Z299" i="14"/>
  <c r="AA299" i="14"/>
  <c r="AB299" i="14"/>
  <c r="AC299" i="14"/>
  <c r="V300" i="14"/>
  <c r="W300" i="14"/>
  <c r="X300" i="14"/>
  <c r="Z300" i="14"/>
  <c r="AA300" i="14"/>
  <c r="AB300" i="14"/>
  <c r="AC300" i="14"/>
  <c r="V302" i="14"/>
  <c r="W302" i="14"/>
  <c r="W301" i="14" s="1"/>
  <c r="Z302" i="14"/>
  <c r="Z301" i="14" s="1"/>
  <c r="AA302" i="14"/>
  <c r="AB302" i="14"/>
  <c r="AB301" i="14" s="1"/>
  <c r="V303" i="14"/>
  <c r="W303" i="14"/>
  <c r="X303" i="14"/>
  <c r="Z303" i="14"/>
  <c r="AA303" i="14"/>
  <c r="AB303" i="14"/>
  <c r="AC303" i="14"/>
  <c r="V17" i="14"/>
  <c r="U17" i="14" s="1"/>
  <c r="W17" i="14"/>
  <c r="X17" i="14"/>
  <c r="Z17" i="14"/>
  <c r="AA17" i="14"/>
  <c r="AB17" i="14"/>
  <c r="AC17" i="14"/>
  <c r="V18" i="14"/>
  <c r="W18" i="14"/>
  <c r="X18" i="14"/>
  <c r="Z18" i="14"/>
  <c r="AA18" i="14"/>
  <c r="AB18" i="14"/>
  <c r="AC18" i="14"/>
  <c r="V19" i="14"/>
  <c r="W19" i="14"/>
  <c r="X19" i="14"/>
  <c r="Z19" i="14"/>
  <c r="AA19" i="14"/>
  <c r="AB19" i="14"/>
  <c r="AC19" i="14"/>
  <c r="V20" i="14"/>
  <c r="W20" i="14"/>
  <c r="X20" i="14"/>
  <c r="Z20" i="14"/>
  <c r="AA20" i="14"/>
  <c r="AB20" i="14"/>
  <c r="AC20" i="14"/>
  <c r="V21" i="14"/>
  <c r="W21" i="14"/>
  <c r="X21" i="14"/>
  <c r="Z21" i="14"/>
  <c r="AA21" i="14"/>
  <c r="AB21" i="14"/>
  <c r="AC21" i="14"/>
  <c r="V22" i="14"/>
  <c r="W22" i="14"/>
  <c r="X22" i="14"/>
  <c r="Z22" i="14"/>
  <c r="AA22" i="14"/>
  <c r="AB22" i="14"/>
  <c r="AC22" i="14"/>
  <c r="V23" i="14"/>
  <c r="W23" i="14"/>
  <c r="X23" i="14"/>
  <c r="Z23" i="14"/>
  <c r="AA23" i="14"/>
  <c r="AB23" i="14"/>
  <c r="AC23" i="14"/>
  <c r="V24" i="14"/>
  <c r="W24" i="14"/>
  <c r="X24" i="14"/>
  <c r="Z24" i="14"/>
  <c r="AA24" i="14"/>
  <c r="AB24" i="14"/>
  <c r="AC24" i="14"/>
  <c r="V25" i="14"/>
  <c r="U25" i="14" s="1"/>
  <c r="W25" i="14"/>
  <c r="X25" i="14"/>
  <c r="Z25" i="14"/>
  <c r="AA25" i="14"/>
  <c r="AB25" i="14"/>
  <c r="AC25" i="14"/>
  <c r="V26" i="14"/>
  <c r="W26" i="14"/>
  <c r="X26" i="14"/>
  <c r="Z26" i="14"/>
  <c r="AA26" i="14"/>
  <c r="AB26" i="14"/>
  <c r="AC26" i="14"/>
  <c r="V27" i="14"/>
  <c r="W27" i="14"/>
  <c r="X27" i="14"/>
  <c r="Z27" i="14"/>
  <c r="AA27" i="14"/>
  <c r="AB27" i="14"/>
  <c r="AC27" i="14"/>
  <c r="V28" i="14"/>
  <c r="W28" i="14"/>
  <c r="X28" i="14"/>
  <c r="Z28" i="14"/>
  <c r="AA28" i="14"/>
  <c r="AB28" i="14"/>
  <c r="AC28" i="14"/>
  <c r="V29" i="14"/>
  <c r="W29" i="14"/>
  <c r="X29" i="14"/>
  <c r="Z29" i="14"/>
  <c r="AA29" i="14"/>
  <c r="AB29" i="14"/>
  <c r="AC29" i="14"/>
  <c r="V30" i="14"/>
  <c r="W30" i="14"/>
  <c r="X30" i="14"/>
  <c r="Z30" i="14"/>
  <c r="AA30" i="14"/>
  <c r="AB30" i="14"/>
  <c r="AC30" i="14"/>
  <c r="V31" i="14"/>
  <c r="W31" i="14"/>
  <c r="X31" i="14"/>
  <c r="Z31" i="14"/>
  <c r="AA31" i="14"/>
  <c r="AB31" i="14"/>
  <c r="AC31" i="14"/>
  <c r="V32" i="14"/>
  <c r="W32" i="14"/>
  <c r="X32" i="14"/>
  <c r="Z32" i="14"/>
  <c r="AA32" i="14"/>
  <c r="AB32" i="14"/>
  <c r="AC32" i="14"/>
  <c r="V33" i="14"/>
  <c r="W33" i="14"/>
  <c r="X33" i="14"/>
  <c r="Z33" i="14"/>
  <c r="AA33" i="14"/>
  <c r="AB33" i="14"/>
  <c r="AC33" i="14"/>
  <c r="V34" i="14"/>
  <c r="W34" i="14"/>
  <c r="X34" i="14"/>
  <c r="Z34" i="14"/>
  <c r="AA34" i="14"/>
  <c r="AB34" i="14"/>
  <c r="AC34" i="14"/>
  <c r="V35" i="14"/>
  <c r="W35" i="14"/>
  <c r="X35" i="14"/>
  <c r="Z35" i="14"/>
  <c r="AA35" i="14"/>
  <c r="AB35" i="14"/>
  <c r="AC35" i="14"/>
  <c r="V36" i="14"/>
  <c r="W36" i="14"/>
  <c r="X36" i="14"/>
  <c r="Z36" i="14"/>
  <c r="AA36" i="14"/>
  <c r="AB36" i="14"/>
  <c r="AC36" i="14"/>
  <c r="V37" i="14"/>
  <c r="W37" i="14"/>
  <c r="X37" i="14"/>
  <c r="Z37" i="14"/>
  <c r="AA37" i="14"/>
  <c r="AB37" i="14"/>
  <c r="AC37" i="14"/>
  <c r="V38" i="14"/>
  <c r="W38" i="14"/>
  <c r="X38" i="14"/>
  <c r="Z38" i="14"/>
  <c r="AA38" i="14"/>
  <c r="AB38" i="14"/>
  <c r="AC38" i="14"/>
  <c r="V39" i="14"/>
  <c r="W39" i="14"/>
  <c r="X39" i="14"/>
  <c r="Z39" i="14"/>
  <c r="AA39" i="14"/>
  <c r="AB39" i="14"/>
  <c r="AC39" i="14"/>
  <c r="V40" i="14"/>
  <c r="W40" i="14"/>
  <c r="X40" i="14"/>
  <c r="Z40" i="14"/>
  <c r="AA40" i="14"/>
  <c r="AB40" i="14"/>
  <c r="AC40" i="14"/>
  <c r="V41" i="14"/>
  <c r="W41" i="14"/>
  <c r="X41" i="14"/>
  <c r="Z41" i="14"/>
  <c r="AA41" i="14"/>
  <c r="AB41" i="14"/>
  <c r="AC41" i="14"/>
  <c r="V42" i="14"/>
  <c r="W42" i="14"/>
  <c r="X42" i="14"/>
  <c r="Z42" i="14"/>
  <c r="AA42" i="14"/>
  <c r="AB42" i="14"/>
  <c r="AC42" i="14"/>
  <c r="AC16" i="14"/>
  <c r="W16" i="14"/>
  <c r="X16" i="14"/>
  <c r="Z16" i="14"/>
  <c r="AA16" i="14"/>
  <c r="AB16" i="14"/>
  <c r="Z15" i="14"/>
  <c r="AA15" i="14"/>
  <c r="AB15" i="14"/>
  <c r="W13" i="14"/>
  <c r="X13" i="14"/>
  <c r="Z13" i="14"/>
  <c r="AA13" i="14"/>
  <c r="AB13" i="14"/>
  <c r="V13" i="14"/>
  <c r="V16" i="14"/>
  <c r="U168" i="14" l="1"/>
  <c r="L304" i="14"/>
  <c r="U74" i="14"/>
  <c r="U41" i="14"/>
  <c r="U33" i="14"/>
  <c r="V175" i="14"/>
  <c r="U42" i="14"/>
  <c r="U34" i="14"/>
  <c r="U26" i="14"/>
  <c r="U18" i="14"/>
  <c r="U298" i="14"/>
  <c r="U292" i="14"/>
  <c r="V269" i="14"/>
  <c r="U254" i="14"/>
  <c r="U247" i="14"/>
  <c r="U240" i="14"/>
  <c r="U226" i="14"/>
  <c r="U218" i="14"/>
  <c r="U211" i="14"/>
  <c r="U204" i="14"/>
  <c r="U197" i="14"/>
  <c r="U169" i="14"/>
  <c r="U162" i="14"/>
  <c r="U155" i="14"/>
  <c r="V149" i="14"/>
  <c r="U143" i="14"/>
  <c r="V127" i="14"/>
  <c r="V111" i="14"/>
  <c r="U97" i="14"/>
  <c r="U90" i="14"/>
  <c r="U84" i="14"/>
  <c r="U75" i="14"/>
  <c r="U56" i="14"/>
  <c r="U50" i="14"/>
  <c r="U220" i="14"/>
  <c r="U137" i="14"/>
  <c r="U121" i="14"/>
  <c r="U91" i="14"/>
  <c r="U63" i="14"/>
  <c r="U234" i="14"/>
  <c r="V285" i="14"/>
  <c r="V232" i="14"/>
  <c r="V279" i="14"/>
  <c r="U248" i="14"/>
  <c r="U241" i="14"/>
  <c r="U205" i="14"/>
  <c r="U101" i="14"/>
  <c r="U45" i="14"/>
  <c r="U28" i="14"/>
  <c r="U20" i="14"/>
  <c r="V271" i="14"/>
  <c r="U263" i="14"/>
  <c r="V249" i="14"/>
  <c r="U242" i="14"/>
  <c r="V221" i="14"/>
  <c r="U206" i="14"/>
  <c r="U199" i="14"/>
  <c r="U192" i="14"/>
  <c r="U185" i="14"/>
  <c r="U177" i="14"/>
  <c r="U171" i="14"/>
  <c r="V164" i="14"/>
  <c r="U157" i="14"/>
  <c r="V135" i="14"/>
  <c r="U105" i="14"/>
  <c r="U93" i="14"/>
  <c r="U85" i="14"/>
  <c r="U77" i="14"/>
  <c r="U65" i="14"/>
  <c r="U58" i="14"/>
  <c r="V12" i="14"/>
  <c r="U37" i="14"/>
  <c r="U29" i="14"/>
  <c r="U21" i="14"/>
  <c r="V301" i="14"/>
  <c r="U288" i="14"/>
  <c r="U264" i="14"/>
  <c r="U243" i="14"/>
  <c r="U235" i="14"/>
  <c r="V214" i="14"/>
  <c r="U207" i="14"/>
  <c r="U200" i="14"/>
  <c r="U193" i="14"/>
  <c r="U186" i="14"/>
  <c r="U178" i="14"/>
  <c r="V172" i="14"/>
  <c r="U158" i="14"/>
  <c r="U151" i="14"/>
  <c r="U109" i="14"/>
  <c r="U94" i="14"/>
  <c r="U78" i="14"/>
  <c r="U59" i="14"/>
  <c r="V277" i="14"/>
  <c r="U27" i="14"/>
  <c r="U19" i="14"/>
  <c r="U299" i="14"/>
  <c r="V293" i="14"/>
  <c r="V255" i="14"/>
  <c r="V227" i="14"/>
  <c r="U51" i="14"/>
  <c r="U300" i="14"/>
  <c r="U38" i="14"/>
  <c r="U22" i="14"/>
  <c r="U289" i="14"/>
  <c r="U281" i="14"/>
  <c r="V273" i="14"/>
  <c r="U274" i="14"/>
  <c r="V265" i="14"/>
  <c r="U257" i="14"/>
  <c r="U237" i="14"/>
  <c r="U229" i="14"/>
  <c r="U208" i="14"/>
  <c r="V201" i="14"/>
  <c r="U194" i="14"/>
  <c r="U187" i="14"/>
  <c r="U179" i="14"/>
  <c r="U159" i="14"/>
  <c r="U152" i="14"/>
  <c r="U133" i="14"/>
  <c r="U117" i="14"/>
  <c r="U86" i="14"/>
  <c r="U79" i="14"/>
  <c r="U71" i="14"/>
  <c r="U60" i="14"/>
  <c r="U46" i="14"/>
  <c r="U35" i="14"/>
  <c r="U212" i="14"/>
  <c r="U198" i="14"/>
  <c r="U191" i="14"/>
  <c r="U170" i="14"/>
  <c r="U163" i="14"/>
  <c r="V144" i="14"/>
  <c r="U16" i="14"/>
  <c r="U36" i="14"/>
  <c r="U287" i="14"/>
  <c r="U213" i="14"/>
  <c r="V119" i="14"/>
  <c r="U39" i="14"/>
  <c r="U23" i="14"/>
  <c r="V290" i="14"/>
  <c r="V282" i="14"/>
  <c r="V275" i="14"/>
  <c r="V258" i="14"/>
  <c r="U251" i="14"/>
  <c r="V238" i="14"/>
  <c r="U230" i="14"/>
  <c r="U223" i="14"/>
  <c r="V209" i="14"/>
  <c r="V195" i="14"/>
  <c r="U188" i="14"/>
  <c r="U181" i="14"/>
  <c r="U166" i="14"/>
  <c r="V160" i="14"/>
  <c r="V153" i="14"/>
  <c r="U146" i="14"/>
  <c r="V141" i="14"/>
  <c r="V131" i="14"/>
  <c r="V115" i="14"/>
  <c r="U87" i="14"/>
  <c r="U80" i="14"/>
  <c r="U72" i="14"/>
  <c r="U61" i="14"/>
  <c r="U47" i="14"/>
  <c r="V261" i="14"/>
  <c r="U184" i="14"/>
  <c r="U156" i="14"/>
  <c r="U76" i="14"/>
  <c r="U57" i="14"/>
  <c r="U30" i="14"/>
  <c r="U31" i="14"/>
  <c r="U295" i="14"/>
  <c r="U40" i="14"/>
  <c r="U32" i="14"/>
  <c r="U24" i="14"/>
  <c r="U303" i="14"/>
  <c r="U296" i="14"/>
  <c r="V267" i="14"/>
  <c r="U252" i="14"/>
  <c r="U231" i="14"/>
  <c r="U224" i="14"/>
  <c r="U216" i="14"/>
  <c r="V189" i="14"/>
  <c r="V182" i="14"/>
  <c r="U174" i="14"/>
  <c r="U167" i="14"/>
  <c r="U147" i="14"/>
  <c r="U125" i="14"/>
  <c r="U88" i="14"/>
  <c r="U81" i="14"/>
  <c r="U73" i="14"/>
  <c r="U68" i="14"/>
  <c r="U48" i="14"/>
  <c r="V139" i="14"/>
  <c r="U139" i="14" s="1"/>
  <c r="U140" i="14"/>
  <c r="C10" i="19"/>
  <c r="C35" i="19"/>
  <c r="C67" i="19"/>
  <c r="AA214" i="14"/>
  <c r="S75" i="18"/>
  <c r="AA172" i="14"/>
  <c r="S61" i="18"/>
  <c r="AA282" i="14"/>
  <c r="S111" i="18"/>
  <c r="AA275" i="14"/>
  <c r="S105" i="18"/>
  <c r="AA258" i="14"/>
  <c r="S91" i="18"/>
  <c r="AA244" i="14"/>
  <c r="S85" i="18"/>
  <c r="AA201" i="14"/>
  <c r="S71" i="18"/>
  <c r="AA290" i="14"/>
  <c r="S115" i="18"/>
  <c r="AA267" i="14"/>
  <c r="S97" i="18"/>
  <c r="AA238" i="14"/>
  <c r="S83" i="18"/>
  <c r="AA209" i="14"/>
  <c r="S73" i="18"/>
  <c r="AA195" i="14"/>
  <c r="S69" i="18"/>
  <c r="AA160" i="14"/>
  <c r="S57" i="18"/>
  <c r="AA153" i="14"/>
  <c r="S55" i="18"/>
  <c r="AA141" i="14"/>
  <c r="S49" i="18"/>
  <c r="AA301" i="14"/>
  <c r="S119" i="18"/>
  <c r="AA265" i="14"/>
  <c r="S95" i="18"/>
  <c r="AA189" i="14"/>
  <c r="S67" i="18"/>
  <c r="AA285" i="14"/>
  <c r="S113" i="18"/>
  <c r="AA269" i="14"/>
  <c r="S99" i="18"/>
  <c r="AA261" i="14"/>
  <c r="S93" i="18"/>
  <c r="AA232" i="14"/>
  <c r="S81" i="18"/>
  <c r="AA175" i="14"/>
  <c r="S63" i="18"/>
  <c r="AB107" i="14"/>
  <c r="AA249" i="14"/>
  <c r="S87" i="18"/>
  <c r="AA221" i="14"/>
  <c r="S77" i="18"/>
  <c r="AA164" i="14"/>
  <c r="S59" i="18"/>
  <c r="AA144" i="14"/>
  <c r="S51" i="18"/>
  <c r="AA182" i="14"/>
  <c r="S65" i="18"/>
  <c r="AA115" i="14"/>
  <c r="S33" i="18"/>
  <c r="AA149" i="14"/>
  <c r="S53" i="18"/>
  <c r="AA107" i="14"/>
  <c r="S27" i="18"/>
  <c r="AA293" i="14"/>
  <c r="S117" i="18"/>
  <c r="AA273" i="14"/>
  <c r="U273" i="14" s="1"/>
  <c r="S103" i="18"/>
  <c r="AA277" i="14"/>
  <c r="S107" i="18"/>
  <c r="AA131" i="14"/>
  <c r="S45" i="18"/>
  <c r="AA279" i="14"/>
  <c r="S109" i="18"/>
  <c r="AA271" i="14"/>
  <c r="S101" i="18"/>
  <c r="AA255" i="14"/>
  <c r="S89" i="18"/>
  <c r="AA227" i="14"/>
  <c r="S79" i="18"/>
  <c r="AA135" i="14"/>
  <c r="S47" i="18"/>
  <c r="AA127" i="14"/>
  <c r="S42" i="18"/>
  <c r="AA111" i="14"/>
  <c r="S30" i="18"/>
  <c r="AA119" i="14"/>
  <c r="Z107" i="14"/>
  <c r="V107" i="14"/>
  <c r="Z103" i="14"/>
  <c r="Z99" i="14"/>
  <c r="V103" i="14"/>
  <c r="V99" i="14"/>
  <c r="AA103" i="14"/>
  <c r="AB103" i="14"/>
  <c r="AB99" i="14"/>
  <c r="AA99" i="14"/>
  <c r="T15" i="18"/>
  <c r="X245" i="14"/>
  <c r="V244" i="14"/>
  <c r="C36" i="19"/>
  <c r="C48" i="19"/>
  <c r="AB95" i="14"/>
  <c r="AA95" i="14"/>
  <c r="Z95" i="14"/>
  <c r="V95" i="14"/>
  <c r="AB14" i="14"/>
  <c r="V14" i="14"/>
  <c r="AA14" i="14"/>
  <c r="Z14" i="14"/>
  <c r="W44" i="14"/>
  <c r="D112" i="11" l="1"/>
  <c r="G112" i="11" s="1"/>
  <c r="D111" i="11"/>
  <c r="G111" i="11" s="1"/>
  <c r="D76" i="11"/>
  <c r="G76" i="11" s="1"/>
  <c r="D77" i="11"/>
  <c r="G77" i="11" s="1"/>
  <c r="D78" i="11"/>
  <c r="G78" i="11" s="1"/>
  <c r="D79" i="11"/>
  <c r="G79" i="11" s="1"/>
  <c r="D80" i="11"/>
  <c r="G80" i="11" s="1"/>
  <c r="D81" i="11"/>
  <c r="G81" i="11" s="1"/>
  <c r="D82" i="11"/>
  <c r="G82" i="11" s="1"/>
  <c r="D83" i="11"/>
  <c r="G83" i="11" s="1"/>
  <c r="D84" i="11"/>
  <c r="G84" i="11" s="1"/>
  <c r="D85" i="11"/>
  <c r="G85" i="11" s="1"/>
  <c r="D86" i="11"/>
  <c r="G86" i="11" s="1"/>
  <c r="D87" i="11"/>
  <c r="G87" i="11" s="1"/>
  <c r="D88" i="11"/>
  <c r="G88" i="11" s="1"/>
  <c r="G89" i="11"/>
  <c r="D90" i="11"/>
  <c r="G90" i="11" s="1"/>
  <c r="D91" i="11"/>
  <c r="G91" i="11" s="1"/>
  <c r="D92" i="11"/>
  <c r="G92" i="11" s="1"/>
  <c r="D93" i="11"/>
  <c r="G93" i="11" s="1"/>
  <c r="D94" i="11"/>
  <c r="G94" i="11" s="1"/>
  <c r="D95" i="11"/>
  <c r="G95" i="11" s="1"/>
  <c r="D97" i="11"/>
  <c r="G97" i="11" s="1"/>
  <c r="D98" i="11"/>
  <c r="G98" i="11" s="1"/>
  <c r="D99" i="11"/>
  <c r="G99" i="11" s="1"/>
  <c r="D100" i="11"/>
  <c r="G100" i="11" s="1"/>
  <c r="D101" i="11"/>
  <c r="G101" i="11" s="1"/>
  <c r="B33" i="19" s="1"/>
  <c r="D102" i="11"/>
  <c r="G102" i="11" s="1"/>
  <c r="D103" i="11"/>
  <c r="G103" i="11" s="1"/>
  <c r="D104" i="11"/>
  <c r="G104" i="11" s="1"/>
  <c r="D74" i="11"/>
  <c r="G74" i="11" s="1"/>
  <c r="D51" i="11"/>
  <c r="G51" i="11" s="1"/>
  <c r="D52" i="11"/>
  <c r="G52" i="11" s="1"/>
  <c r="D53" i="11"/>
  <c r="G53" i="11" s="1"/>
  <c r="D54" i="11"/>
  <c r="G54" i="11" s="1"/>
  <c r="D55" i="11"/>
  <c r="G55" i="11" s="1"/>
  <c r="D56" i="11"/>
  <c r="G56" i="11" s="1"/>
  <c r="D57" i="11"/>
  <c r="G57" i="11" s="1"/>
  <c r="D58" i="11"/>
  <c r="G58" i="11" s="1"/>
  <c r="D59" i="11"/>
  <c r="G59" i="11" s="1"/>
  <c r="D60" i="11"/>
  <c r="G60" i="11" s="1"/>
  <c r="D61" i="11"/>
  <c r="G61" i="11" s="1"/>
  <c r="D62" i="11"/>
  <c r="G62" i="11" s="1"/>
  <c r="D63" i="11"/>
  <c r="G63" i="11" s="1"/>
  <c r="D64" i="11"/>
  <c r="G64" i="11" s="1"/>
  <c r="D65" i="11"/>
  <c r="G65" i="11" s="1"/>
  <c r="D66" i="11"/>
  <c r="G66" i="11" s="1"/>
  <c r="D67" i="11"/>
  <c r="G67" i="11" s="1"/>
  <c r="D68" i="11"/>
  <c r="G68" i="11" s="1"/>
  <c r="D69" i="11"/>
  <c r="G69" i="11" s="1"/>
  <c r="D70" i="11"/>
  <c r="G70" i="11" s="1"/>
  <c r="D71" i="11"/>
  <c r="G71" i="11" s="1"/>
  <c r="D72" i="11"/>
  <c r="G72" i="11" s="1"/>
  <c r="D73" i="11"/>
  <c r="G73" i="11" s="1"/>
  <c r="D50" i="11"/>
  <c r="G50" i="11" s="1"/>
  <c r="G44" i="11"/>
  <c r="G37" i="11"/>
  <c r="D35" i="11"/>
  <c r="G35" i="11" s="1"/>
  <c r="G33" i="11"/>
  <c r="D32" i="11"/>
  <c r="G32" i="11" s="1"/>
  <c r="D31" i="11"/>
  <c r="G31" i="11" s="1"/>
  <c r="D30" i="11"/>
  <c r="G30" i="11" s="1"/>
  <c r="D28" i="11"/>
  <c r="G27" i="11"/>
  <c r="G26" i="11"/>
  <c r="G25" i="11"/>
  <c r="G20" i="11"/>
  <c r="G19" i="11"/>
  <c r="G16" i="11"/>
  <c r="G15" i="11"/>
  <c r="D110" i="11"/>
  <c r="F110" i="11"/>
  <c r="F75" i="11"/>
  <c r="E49" i="11"/>
  <c r="F49" i="11"/>
  <c r="E42" i="11"/>
  <c r="E41" i="11" s="1"/>
  <c r="F42" i="11"/>
  <c r="F41" i="11" s="1"/>
  <c r="E34" i="11"/>
  <c r="F34" i="11"/>
  <c r="E24" i="11"/>
  <c r="F24" i="11"/>
  <c r="E21" i="11"/>
  <c r="F21" i="11"/>
  <c r="E17" i="11"/>
  <c r="F17" i="11"/>
  <c r="E14" i="11"/>
  <c r="F14" i="11"/>
  <c r="D144" i="14"/>
  <c r="C75" i="11"/>
  <c r="C48" i="11" s="1"/>
  <c r="C109" i="11" s="1"/>
  <c r="C116" i="11" s="1"/>
  <c r="H64" i="19"/>
  <c r="H66" i="19"/>
  <c r="G28" i="11" l="1"/>
  <c r="D24" i="11"/>
  <c r="G14" i="11"/>
  <c r="D34" i="11"/>
  <c r="F48" i="11"/>
  <c r="D17" i="11"/>
  <c r="G18" i="11"/>
  <c r="D21" i="11"/>
  <c r="G22" i="11"/>
  <c r="D42" i="11"/>
  <c r="D41" i="11" s="1"/>
  <c r="G43" i="11"/>
  <c r="D75" i="11"/>
  <c r="D29" i="11"/>
  <c r="D49" i="11"/>
  <c r="E48" i="11"/>
  <c r="E13" i="11"/>
  <c r="D14" i="11"/>
  <c r="F23" i="11"/>
  <c r="E23" i="11"/>
  <c r="F13" i="11"/>
  <c r="D23" i="11" l="1"/>
  <c r="D13" i="11"/>
  <c r="E109" i="11"/>
  <c r="C22" i="19"/>
  <c r="E308" i="14"/>
  <c r="H308" i="14"/>
  <c r="I308" i="14"/>
  <c r="J308" i="14"/>
  <c r="D308" i="14"/>
  <c r="D307" i="14"/>
  <c r="H306" i="14"/>
  <c r="I306" i="14"/>
  <c r="J306" i="14"/>
  <c r="D306" i="14"/>
  <c r="D305" i="14"/>
  <c r="D311" i="14"/>
  <c r="D310" i="14"/>
  <c r="H305" i="14"/>
  <c r="I305" i="14"/>
  <c r="J305" i="14"/>
  <c r="H311" i="14"/>
  <c r="I311" i="14"/>
  <c r="J311" i="14"/>
  <c r="AB311" i="14" s="1"/>
  <c r="E310" i="14"/>
  <c r="H310" i="14"/>
  <c r="I310" i="14"/>
  <c r="J310" i="14"/>
  <c r="F309" i="14"/>
  <c r="H309" i="14"/>
  <c r="I309" i="14"/>
  <c r="J309" i="14"/>
  <c r="D309" i="14"/>
  <c r="H307" i="14"/>
  <c r="Z307" i="14" s="1"/>
  <c r="I307" i="14"/>
  <c r="J307" i="14"/>
  <c r="C33" i="19"/>
  <c r="V305" i="14" l="1"/>
  <c r="AA311" i="14"/>
  <c r="AA309" i="14"/>
  <c r="X309" i="14"/>
  <c r="AB310" i="14"/>
  <c r="Z311" i="14"/>
  <c r="AA310" i="14"/>
  <c r="AB308" i="14"/>
  <c r="Z310" i="14"/>
  <c r="V310" i="14"/>
  <c r="AB307" i="14"/>
  <c r="Z309" i="14"/>
  <c r="V307" i="14"/>
  <c r="V308" i="14"/>
  <c r="V309" i="14"/>
  <c r="AA308" i="14"/>
  <c r="W310" i="14"/>
  <c r="Z308" i="14"/>
  <c r="V311" i="14"/>
  <c r="AB309" i="14"/>
  <c r="AA307" i="14"/>
  <c r="AA306" i="14"/>
  <c r="V306" i="14"/>
  <c r="AB306" i="14"/>
  <c r="AA305" i="14"/>
  <c r="Z306" i="14"/>
  <c r="AB305" i="14"/>
  <c r="Z305" i="14"/>
  <c r="C12" i="19"/>
  <c r="C28" i="19"/>
  <c r="E15" i="14" l="1"/>
  <c r="F15" i="14"/>
  <c r="F44" i="14"/>
  <c r="F55" i="14"/>
  <c r="E62" i="14"/>
  <c r="X66" i="14"/>
  <c r="E70" i="14"/>
  <c r="F70" i="14"/>
  <c r="X70" i="14" s="1"/>
  <c r="E301" i="14"/>
  <c r="H301" i="14"/>
  <c r="I301" i="14"/>
  <c r="J301" i="14"/>
  <c r="H293" i="14"/>
  <c r="I293" i="14"/>
  <c r="J293" i="14"/>
  <c r="E290" i="14"/>
  <c r="H290" i="14"/>
  <c r="I290" i="14"/>
  <c r="J290" i="14"/>
  <c r="E285" i="14"/>
  <c r="H285" i="14"/>
  <c r="I285" i="14"/>
  <c r="J285" i="14"/>
  <c r="E282" i="14"/>
  <c r="F282" i="14"/>
  <c r="H282" i="14"/>
  <c r="I282" i="14"/>
  <c r="J282" i="14"/>
  <c r="E279" i="14"/>
  <c r="H279" i="14"/>
  <c r="I279" i="14"/>
  <c r="J279" i="14"/>
  <c r="E277" i="14"/>
  <c r="F277" i="14"/>
  <c r="H277" i="14"/>
  <c r="I277" i="14"/>
  <c r="J277" i="14"/>
  <c r="E275" i="14"/>
  <c r="F275" i="14"/>
  <c r="H275" i="14"/>
  <c r="I275" i="14"/>
  <c r="J275" i="14"/>
  <c r="E273" i="14"/>
  <c r="F273" i="14"/>
  <c r="H273" i="14"/>
  <c r="I273" i="14"/>
  <c r="J273" i="14"/>
  <c r="E271" i="14"/>
  <c r="F271" i="14"/>
  <c r="H271" i="14"/>
  <c r="I271" i="14"/>
  <c r="J271" i="14"/>
  <c r="E269" i="14"/>
  <c r="F269" i="14"/>
  <c r="H269" i="14"/>
  <c r="I269" i="14"/>
  <c r="J269" i="14"/>
  <c r="E267" i="14"/>
  <c r="F267" i="14"/>
  <c r="H267" i="14"/>
  <c r="I267" i="14"/>
  <c r="J267" i="14"/>
  <c r="E265" i="14"/>
  <c r="F265" i="14"/>
  <c r="H265" i="14"/>
  <c r="I265" i="14"/>
  <c r="J265" i="14"/>
  <c r="E261" i="14"/>
  <c r="H261" i="14"/>
  <c r="I261" i="14"/>
  <c r="J261" i="14"/>
  <c r="E258" i="14"/>
  <c r="F258" i="14"/>
  <c r="H258" i="14"/>
  <c r="I258" i="14"/>
  <c r="J258" i="14"/>
  <c r="E255" i="14"/>
  <c r="H255" i="14"/>
  <c r="I255" i="14"/>
  <c r="J255" i="14"/>
  <c r="E249" i="14"/>
  <c r="H249" i="14"/>
  <c r="I249" i="14"/>
  <c r="J249" i="14"/>
  <c r="E244" i="14"/>
  <c r="H244" i="14"/>
  <c r="I244" i="14"/>
  <c r="J244" i="14"/>
  <c r="E238" i="14"/>
  <c r="H238" i="14"/>
  <c r="I238" i="14"/>
  <c r="J238" i="14"/>
  <c r="E232" i="14"/>
  <c r="H232" i="14"/>
  <c r="I232" i="14"/>
  <c r="J232" i="14"/>
  <c r="E227" i="14"/>
  <c r="H227" i="14"/>
  <c r="I227" i="14"/>
  <c r="J227" i="14"/>
  <c r="E221" i="14"/>
  <c r="H221" i="14"/>
  <c r="I221" i="14"/>
  <c r="J221" i="14"/>
  <c r="E214" i="14"/>
  <c r="H214" i="14"/>
  <c r="I214" i="14"/>
  <c r="J214" i="14"/>
  <c r="E209" i="14"/>
  <c r="H209" i="14"/>
  <c r="I209" i="14"/>
  <c r="J209" i="14"/>
  <c r="E201" i="14"/>
  <c r="H201" i="14"/>
  <c r="I201" i="14"/>
  <c r="J201" i="14"/>
  <c r="E195" i="14"/>
  <c r="H195" i="14"/>
  <c r="I195" i="14"/>
  <c r="J195" i="14"/>
  <c r="E189" i="14"/>
  <c r="H189" i="14"/>
  <c r="I189" i="14"/>
  <c r="J189" i="14"/>
  <c r="E182" i="14"/>
  <c r="H182" i="14"/>
  <c r="I182" i="14"/>
  <c r="J182" i="14"/>
  <c r="E175" i="14"/>
  <c r="H175" i="14"/>
  <c r="I175" i="14"/>
  <c r="J175" i="14"/>
  <c r="D175" i="14"/>
  <c r="E172" i="14"/>
  <c r="H172" i="14"/>
  <c r="I172" i="14"/>
  <c r="J172" i="14"/>
  <c r="E164" i="14"/>
  <c r="H164" i="14"/>
  <c r="I164" i="14"/>
  <c r="J164" i="14"/>
  <c r="E160" i="14"/>
  <c r="H160" i="14"/>
  <c r="I160" i="14"/>
  <c r="J160" i="14"/>
  <c r="E153" i="14"/>
  <c r="H153" i="14"/>
  <c r="I153" i="14"/>
  <c r="J153" i="14"/>
  <c r="E149" i="14"/>
  <c r="H149" i="14"/>
  <c r="I149" i="14"/>
  <c r="J149" i="14"/>
  <c r="H144" i="14"/>
  <c r="I144" i="14"/>
  <c r="J144" i="14"/>
  <c r="F141" i="14"/>
  <c r="H141" i="14"/>
  <c r="I141" i="14"/>
  <c r="J141" i="14"/>
  <c r="E139" i="14"/>
  <c r="F139" i="14"/>
  <c r="H139" i="14"/>
  <c r="I139" i="14"/>
  <c r="J139" i="14"/>
  <c r="H14" i="14"/>
  <c r="I14" i="14"/>
  <c r="J14" i="14"/>
  <c r="E12" i="14"/>
  <c r="F12" i="14"/>
  <c r="H12" i="14"/>
  <c r="I12" i="14"/>
  <c r="J12" i="14"/>
  <c r="D12" i="14"/>
  <c r="C36" i="16"/>
  <c r="S117" i="16"/>
  <c r="R117" i="16"/>
  <c r="Q117" i="16"/>
  <c r="P117" i="16"/>
  <c r="S115" i="16"/>
  <c r="R115" i="16"/>
  <c r="P115" i="16"/>
  <c r="S113" i="16"/>
  <c r="R113" i="16"/>
  <c r="Q113" i="16"/>
  <c r="S111" i="16"/>
  <c r="R111" i="16"/>
  <c r="Q111" i="16"/>
  <c r="P111" i="16"/>
  <c r="S109" i="16"/>
  <c r="R109" i="16"/>
  <c r="P109" i="16"/>
  <c r="S107" i="16"/>
  <c r="R107" i="16"/>
  <c r="P107" i="16"/>
  <c r="S105" i="16"/>
  <c r="R105" i="16"/>
  <c r="Q105" i="16"/>
  <c r="P105" i="16"/>
  <c r="S103" i="16"/>
  <c r="R103" i="16"/>
  <c r="Q103" i="16"/>
  <c r="P103" i="16"/>
  <c r="S97" i="16"/>
  <c r="R97" i="16"/>
  <c r="P97" i="16"/>
  <c r="R95" i="16"/>
  <c r="Q95" i="16"/>
  <c r="P95" i="16"/>
  <c r="S93" i="16"/>
  <c r="R93" i="16"/>
  <c r="P93" i="16"/>
  <c r="S91" i="16"/>
  <c r="R91" i="16"/>
  <c r="Q91" i="16"/>
  <c r="P91" i="16"/>
  <c r="S89" i="16"/>
  <c r="R89" i="16"/>
  <c r="Q89" i="16"/>
  <c r="P89" i="16"/>
  <c r="S87" i="16"/>
  <c r="R87" i="16"/>
  <c r="Q87" i="16"/>
  <c r="P87" i="16"/>
  <c r="S85" i="16"/>
  <c r="R85" i="16"/>
  <c r="P85" i="16"/>
  <c r="S83" i="16"/>
  <c r="R83" i="16"/>
  <c r="P83" i="16"/>
  <c r="S81" i="16"/>
  <c r="R81" i="16"/>
  <c r="Q81" i="16"/>
  <c r="P81" i="16"/>
  <c r="S79" i="16"/>
  <c r="R79" i="16"/>
  <c r="Q79" i="16"/>
  <c r="P79" i="16"/>
  <c r="S77" i="16"/>
  <c r="R77" i="16"/>
  <c r="P77" i="16"/>
  <c r="S75" i="16"/>
  <c r="R75" i="16"/>
  <c r="Q75" i="16"/>
  <c r="S73" i="16"/>
  <c r="R73" i="16"/>
  <c r="Q73" i="16"/>
  <c r="P73" i="16"/>
  <c r="S71" i="16"/>
  <c r="R71" i="16"/>
  <c r="Q71" i="16"/>
  <c r="P71" i="16"/>
  <c r="S69" i="16"/>
  <c r="R69" i="16"/>
  <c r="P69" i="16"/>
  <c r="S67" i="16"/>
  <c r="R67" i="16"/>
  <c r="Q67" i="16"/>
  <c r="P67" i="16"/>
  <c r="S65" i="16"/>
  <c r="R65" i="16"/>
  <c r="Q65" i="16"/>
  <c r="P65" i="16"/>
  <c r="S59" i="16"/>
  <c r="R59" i="16"/>
  <c r="Q59" i="16"/>
  <c r="P59" i="16"/>
  <c r="S55" i="16"/>
  <c r="R55" i="16"/>
  <c r="P55" i="16"/>
  <c r="S51" i="16"/>
  <c r="R51" i="16"/>
  <c r="P51" i="16"/>
  <c r="S49" i="16"/>
  <c r="R49" i="16"/>
  <c r="Q49" i="16"/>
  <c r="P49" i="16"/>
  <c r="S47" i="16"/>
  <c r="R47" i="16"/>
  <c r="Q47" i="16"/>
  <c r="P47" i="16"/>
  <c r="S45" i="16"/>
  <c r="R45" i="16"/>
  <c r="P45" i="16"/>
  <c r="S43" i="16"/>
  <c r="R43" i="16"/>
  <c r="P43" i="16"/>
  <c r="S41" i="16"/>
  <c r="R41" i="16"/>
  <c r="Q41" i="16"/>
  <c r="P41" i="16"/>
  <c r="U87" i="16"/>
  <c r="E107" i="16"/>
  <c r="E35" i="16"/>
  <c r="F35" i="16"/>
  <c r="G35" i="16"/>
  <c r="H35" i="16"/>
  <c r="D35" i="16"/>
  <c r="E117" i="16"/>
  <c r="F117" i="16"/>
  <c r="G117" i="16"/>
  <c r="H117" i="16"/>
  <c r="E115" i="16"/>
  <c r="F115" i="16"/>
  <c r="G115" i="16"/>
  <c r="H115" i="16"/>
  <c r="E113" i="16"/>
  <c r="F113" i="16"/>
  <c r="G113" i="16"/>
  <c r="H113" i="16"/>
  <c r="E111" i="16"/>
  <c r="F111" i="16"/>
  <c r="G111" i="16"/>
  <c r="H111" i="16"/>
  <c r="E109" i="16"/>
  <c r="F109" i="16"/>
  <c r="G109" i="16"/>
  <c r="H109" i="16"/>
  <c r="E105" i="16"/>
  <c r="F105" i="16"/>
  <c r="G105" i="16"/>
  <c r="H105" i="16"/>
  <c r="E103" i="16"/>
  <c r="F103" i="16"/>
  <c r="G103" i="16"/>
  <c r="H103" i="16"/>
  <c r="E97" i="16"/>
  <c r="F97" i="16"/>
  <c r="G97" i="16"/>
  <c r="H97" i="16"/>
  <c r="E95" i="16"/>
  <c r="F95" i="16"/>
  <c r="G95" i="16"/>
  <c r="H95" i="16"/>
  <c r="E93" i="16"/>
  <c r="F93" i="16"/>
  <c r="G93" i="16"/>
  <c r="H93" i="16"/>
  <c r="E91" i="16"/>
  <c r="F91" i="16"/>
  <c r="G91" i="16"/>
  <c r="H91" i="16"/>
  <c r="E89" i="16"/>
  <c r="F89" i="16"/>
  <c r="G89" i="16"/>
  <c r="H89" i="16"/>
  <c r="E87" i="16"/>
  <c r="F87" i="16"/>
  <c r="G87" i="16"/>
  <c r="H87" i="16"/>
  <c r="T87" i="16" s="1"/>
  <c r="T119" i="16" s="1"/>
  <c r="E85" i="16"/>
  <c r="F85" i="16"/>
  <c r="G85" i="16"/>
  <c r="H85" i="16"/>
  <c r="E83" i="16"/>
  <c r="F83" i="16"/>
  <c r="G83" i="16"/>
  <c r="H83" i="16"/>
  <c r="E81" i="16"/>
  <c r="F81" i="16"/>
  <c r="G81" i="16"/>
  <c r="H81" i="16"/>
  <c r="E79" i="16"/>
  <c r="F79" i="16"/>
  <c r="G79" i="16"/>
  <c r="H79" i="16"/>
  <c r="E77" i="16"/>
  <c r="F77" i="16"/>
  <c r="G77" i="16"/>
  <c r="H77" i="16"/>
  <c r="E75" i="16"/>
  <c r="F75" i="16"/>
  <c r="G75" i="16"/>
  <c r="H75" i="16"/>
  <c r="E73" i="16"/>
  <c r="F73" i="16"/>
  <c r="G73" i="16"/>
  <c r="H73" i="16"/>
  <c r="E71" i="16"/>
  <c r="F71" i="16"/>
  <c r="G71" i="16"/>
  <c r="H71" i="16"/>
  <c r="E69" i="16"/>
  <c r="F69" i="16"/>
  <c r="G69" i="16"/>
  <c r="H69" i="16"/>
  <c r="E67" i="16"/>
  <c r="F67" i="16"/>
  <c r="G67" i="16"/>
  <c r="H67" i="16"/>
  <c r="E65" i="16"/>
  <c r="F65" i="16"/>
  <c r="G65" i="16"/>
  <c r="H65" i="16"/>
  <c r="E59" i="16"/>
  <c r="F59" i="16"/>
  <c r="G59" i="16"/>
  <c r="H59" i="16"/>
  <c r="E55" i="16"/>
  <c r="F55" i="16"/>
  <c r="G55" i="16"/>
  <c r="H55" i="16"/>
  <c r="E51" i="16"/>
  <c r="F51" i="16"/>
  <c r="G51" i="16"/>
  <c r="H51" i="16"/>
  <c r="E49" i="16"/>
  <c r="F49" i="16"/>
  <c r="G49" i="16"/>
  <c r="H49" i="16"/>
  <c r="E47" i="16"/>
  <c r="F47" i="16"/>
  <c r="G47" i="16"/>
  <c r="H47" i="16"/>
  <c r="E45" i="16"/>
  <c r="F45" i="16"/>
  <c r="G45" i="16"/>
  <c r="H45" i="16"/>
  <c r="E43" i="16"/>
  <c r="F43" i="16"/>
  <c r="G43" i="16"/>
  <c r="H43" i="16"/>
  <c r="E41" i="16"/>
  <c r="F41" i="16"/>
  <c r="G41" i="16"/>
  <c r="H41" i="16"/>
  <c r="E38" i="16"/>
  <c r="F38" i="16"/>
  <c r="G38" i="16"/>
  <c r="H38" i="16"/>
  <c r="E32" i="16"/>
  <c r="F32" i="16"/>
  <c r="G32" i="16"/>
  <c r="H32" i="16"/>
  <c r="E29" i="16"/>
  <c r="F29" i="16"/>
  <c r="G29" i="16"/>
  <c r="H29" i="16"/>
  <c r="E26" i="16"/>
  <c r="F26" i="16"/>
  <c r="G26" i="16"/>
  <c r="H26" i="16"/>
  <c r="E20" i="16"/>
  <c r="F20" i="16"/>
  <c r="G20" i="16"/>
  <c r="H20" i="16"/>
  <c r="E12" i="16"/>
  <c r="F12" i="16"/>
  <c r="G12" i="16"/>
  <c r="H12" i="16"/>
  <c r="R124" i="18"/>
  <c r="T124" i="18"/>
  <c r="U124" i="18"/>
  <c r="Q118" i="18"/>
  <c r="P118" i="18"/>
  <c r="O118" i="18"/>
  <c r="N118" i="18"/>
  <c r="Q116" i="18"/>
  <c r="P116" i="18"/>
  <c r="O116" i="18"/>
  <c r="N116" i="18"/>
  <c r="Q114" i="18"/>
  <c r="P114" i="18"/>
  <c r="O114" i="18"/>
  <c r="N114" i="18"/>
  <c r="P112" i="18"/>
  <c r="O112" i="18"/>
  <c r="N112" i="18"/>
  <c r="Q110" i="18"/>
  <c r="P110" i="18"/>
  <c r="O110" i="18"/>
  <c r="P108" i="18"/>
  <c r="O108" i="18"/>
  <c r="Q106" i="18"/>
  <c r="P106" i="18"/>
  <c r="O106" i="18"/>
  <c r="P104" i="18"/>
  <c r="O104" i="18"/>
  <c r="Q102" i="18"/>
  <c r="P102" i="18"/>
  <c r="O102" i="18"/>
  <c r="Q100" i="18"/>
  <c r="P100" i="18"/>
  <c r="O100" i="18"/>
  <c r="Q98" i="18"/>
  <c r="P98" i="18"/>
  <c r="O98" i="18"/>
  <c r="P96" i="18"/>
  <c r="O96" i="18"/>
  <c r="Q94" i="18"/>
  <c r="P94" i="18"/>
  <c r="O94" i="18"/>
  <c r="P92" i="18"/>
  <c r="O92" i="18"/>
  <c r="Q90" i="18"/>
  <c r="P90" i="18"/>
  <c r="O90" i="18"/>
  <c r="Q88" i="18"/>
  <c r="O88" i="18"/>
  <c r="Q86" i="18"/>
  <c r="P86" i="18"/>
  <c r="O86" i="18"/>
  <c r="Q84" i="18"/>
  <c r="P84" i="18"/>
  <c r="O84" i="18"/>
  <c r="Q82" i="18"/>
  <c r="P82" i="18"/>
  <c r="O82" i="18"/>
  <c r="Q80" i="18"/>
  <c r="P80" i="18"/>
  <c r="O80" i="18"/>
  <c r="Q78" i="18"/>
  <c r="P78" i="18"/>
  <c r="O78" i="18"/>
  <c r="Q76" i="18"/>
  <c r="P76" i="18"/>
  <c r="O76" i="18"/>
  <c r="Q74" i="18"/>
  <c r="P74" i="18"/>
  <c r="O74" i="18"/>
  <c r="Q72" i="18"/>
  <c r="P72" i="18"/>
  <c r="O72" i="18"/>
  <c r="Q70" i="18"/>
  <c r="P70" i="18"/>
  <c r="O70" i="18"/>
  <c r="Q68" i="18"/>
  <c r="P68" i="18"/>
  <c r="O68" i="18"/>
  <c r="Q66" i="18"/>
  <c r="P66" i="18"/>
  <c r="O66" i="18"/>
  <c r="Q64" i="18"/>
  <c r="P64" i="18"/>
  <c r="O64" i="18"/>
  <c r="Q62" i="18"/>
  <c r="P62" i="18"/>
  <c r="O62" i="18"/>
  <c r="Q60" i="18"/>
  <c r="P60" i="18"/>
  <c r="O60" i="18"/>
  <c r="Q58" i="18"/>
  <c r="P58" i="18"/>
  <c r="O58" i="18"/>
  <c r="P56" i="18"/>
  <c r="O56" i="18"/>
  <c r="Q54" i="18"/>
  <c r="P54" i="18"/>
  <c r="O54" i="18"/>
  <c r="Q52" i="18"/>
  <c r="P52" i="18"/>
  <c r="O52" i="18"/>
  <c r="Q50" i="18"/>
  <c r="P50" i="18"/>
  <c r="O50" i="18"/>
  <c r="Q48" i="18"/>
  <c r="P48" i="18"/>
  <c r="O48" i="18"/>
  <c r="Q46" i="18"/>
  <c r="P46" i="18"/>
  <c r="O46" i="18"/>
  <c r="Q43" i="18"/>
  <c r="Q37" i="18"/>
  <c r="Q29" i="18"/>
  <c r="P29" i="18"/>
  <c r="O29" i="18"/>
  <c r="Q17" i="18"/>
  <c r="Q112" i="18"/>
  <c r="Q108" i="18"/>
  <c r="Q104" i="18"/>
  <c r="Q96" i="18"/>
  <c r="Q92" i="18"/>
  <c r="P88" i="18"/>
  <c r="R82" i="18"/>
  <c r="T82" i="18"/>
  <c r="U82" i="18"/>
  <c r="R62" i="18"/>
  <c r="T62" i="18"/>
  <c r="U62" i="18"/>
  <c r="Q56" i="18"/>
  <c r="E118" i="18"/>
  <c r="F118" i="18"/>
  <c r="G118" i="18"/>
  <c r="E116" i="18"/>
  <c r="F116" i="18"/>
  <c r="G116" i="18"/>
  <c r="E114" i="18"/>
  <c r="F114" i="18"/>
  <c r="G114" i="18"/>
  <c r="E112" i="18"/>
  <c r="F112" i="18"/>
  <c r="G112" i="18"/>
  <c r="E110" i="18"/>
  <c r="F110" i="18"/>
  <c r="G110" i="18"/>
  <c r="E108" i="18"/>
  <c r="F108" i="18"/>
  <c r="G108" i="18"/>
  <c r="E106" i="18"/>
  <c r="F106" i="18"/>
  <c r="G106" i="18"/>
  <c r="E104" i="18"/>
  <c r="F104" i="18"/>
  <c r="G104" i="18"/>
  <c r="E102" i="18"/>
  <c r="F102" i="18"/>
  <c r="G102" i="18"/>
  <c r="E100" i="18"/>
  <c r="F100" i="18"/>
  <c r="G100" i="18"/>
  <c r="E98" i="18"/>
  <c r="F98" i="18"/>
  <c r="G98" i="18"/>
  <c r="E96" i="18"/>
  <c r="F96" i="18"/>
  <c r="G96" i="18"/>
  <c r="E94" i="18"/>
  <c r="F94" i="18"/>
  <c r="G94" i="18"/>
  <c r="D94" i="18"/>
  <c r="D98" i="18"/>
  <c r="D100" i="18"/>
  <c r="D102" i="18"/>
  <c r="D104" i="18"/>
  <c r="D106" i="18"/>
  <c r="D108" i="18"/>
  <c r="D110" i="18"/>
  <c r="D112" i="18"/>
  <c r="D114" i="18"/>
  <c r="D116" i="18"/>
  <c r="D118" i="18"/>
  <c r="E92" i="18"/>
  <c r="F92" i="18"/>
  <c r="G92" i="18"/>
  <c r="E90" i="18"/>
  <c r="F90" i="18"/>
  <c r="G90" i="18"/>
  <c r="E88" i="18"/>
  <c r="F88" i="18"/>
  <c r="G88" i="18"/>
  <c r="E86" i="18"/>
  <c r="F86" i="18"/>
  <c r="G86" i="18"/>
  <c r="E84" i="18"/>
  <c r="F84" i="18"/>
  <c r="G84" i="18"/>
  <c r="E82" i="18"/>
  <c r="F82" i="18"/>
  <c r="G82" i="18"/>
  <c r="E80" i="18"/>
  <c r="F80" i="18"/>
  <c r="G80" i="18"/>
  <c r="E78" i="18"/>
  <c r="F78" i="18"/>
  <c r="G78" i="18"/>
  <c r="E76" i="18"/>
  <c r="F76" i="18"/>
  <c r="G76" i="18"/>
  <c r="E74" i="18"/>
  <c r="F74" i="18"/>
  <c r="G74" i="18"/>
  <c r="E72" i="18"/>
  <c r="F72" i="18"/>
  <c r="G72" i="18"/>
  <c r="E70" i="18"/>
  <c r="F70" i="18"/>
  <c r="G70" i="18"/>
  <c r="E68" i="18"/>
  <c r="F68" i="18"/>
  <c r="G68" i="18"/>
  <c r="E66" i="18"/>
  <c r="F66" i="18"/>
  <c r="G66" i="18"/>
  <c r="E64" i="18"/>
  <c r="F64" i="18"/>
  <c r="G64" i="18"/>
  <c r="E62" i="18"/>
  <c r="F62" i="18"/>
  <c r="G62" i="18"/>
  <c r="E60" i="18"/>
  <c r="F60" i="18"/>
  <c r="G60" i="18"/>
  <c r="E58" i="18"/>
  <c r="F58" i="18"/>
  <c r="G58" i="18"/>
  <c r="E56" i="18"/>
  <c r="F56" i="18"/>
  <c r="G56" i="18"/>
  <c r="E54" i="18"/>
  <c r="F54" i="18"/>
  <c r="G54" i="18"/>
  <c r="E52" i="18"/>
  <c r="F52" i="18"/>
  <c r="G52" i="18"/>
  <c r="E50" i="18"/>
  <c r="F50" i="18"/>
  <c r="G50" i="18"/>
  <c r="E48" i="18"/>
  <c r="F48" i="18"/>
  <c r="G48" i="18"/>
  <c r="E46" i="18"/>
  <c r="F46" i="18"/>
  <c r="G46" i="18"/>
  <c r="E43" i="18"/>
  <c r="F43" i="18"/>
  <c r="G43" i="18"/>
  <c r="E40" i="18"/>
  <c r="F40" i="18"/>
  <c r="G40" i="18"/>
  <c r="E37" i="18"/>
  <c r="F37" i="18"/>
  <c r="G37" i="18"/>
  <c r="E31" i="18"/>
  <c r="F31" i="18"/>
  <c r="G31" i="18"/>
  <c r="E29" i="18"/>
  <c r="F29" i="18"/>
  <c r="G29" i="18"/>
  <c r="E26" i="18"/>
  <c r="F26" i="18"/>
  <c r="G26" i="18"/>
  <c r="C119" i="18"/>
  <c r="C117" i="18"/>
  <c r="C115" i="18"/>
  <c r="C113" i="18"/>
  <c r="C111" i="18"/>
  <c r="C109" i="18"/>
  <c r="C107" i="18"/>
  <c r="C105" i="18"/>
  <c r="C103" i="18"/>
  <c r="C101" i="18"/>
  <c r="C99" i="18"/>
  <c r="C97" i="18"/>
  <c r="C95" i="18"/>
  <c r="C93" i="18"/>
  <c r="C91" i="18"/>
  <c r="C89" i="18"/>
  <c r="C87" i="18"/>
  <c r="C85" i="18"/>
  <c r="C83" i="18"/>
  <c r="C81" i="18"/>
  <c r="C79" i="18"/>
  <c r="C77" i="18"/>
  <c r="C75" i="18"/>
  <c r="C73" i="18"/>
  <c r="C71" i="18"/>
  <c r="C69" i="18"/>
  <c r="C67" i="18"/>
  <c r="C65" i="18"/>
  <c r="C63" i="18"/>
  <c r="C61" i="18"/>
  <c r="C59" i="18"/>
  <c r="C57" i="18"/>
  <c r="C55" i="18"/>
  <c r="C53" i="18"/>
  <c r="C51" i="18"/>
  <c r="C49" i="18"/>
  <c r="C47" i="18"/>
  <c r="C30" i="18"/>
  <c r="C45" i="18"/>
  <c r="C44" i="18"/>
  <c r="C42" i="18"/>
  <c r="C41" i="18"/>
  <c r="C39" i="18"/>
  <c r="C38" i="18"/>
  <c r="C33" i="18"/>
  <c r="C32" i="18"/>
  <c r="C28" i="18"/>
  <c r="C27" i="18"/>
  <c r="C25" i="18"/>
  <c r="C24" i="18"/>
  <c r="C22" i="18"/>
  <c r="C21" i="18"/>
  <c r="C19" i="18"/>
  <c r="C18" i="18"/>
  <c r="W15" i="14" l="1"/>
  <c r="W70" i="14"/>
  <c r="C35" i="16"/>
  <c r="M112" i="18"/>
  <c r="S112" i="18" s="1"/>
  <c r="M116" i="18"/>
  <c r="S116" i="18" s="1"/>
  <c r="M118" i="18"/>
  <c r="S118" i="18" s="1"/>
  <c r="M114" i="18"/>
  <c r="S114" i="18" s="1"/>
  <c r="Q26" i="18"/>
  <c r="Q20" i="18"/>
  <c r="F306" i="14"/>
  <c r="X44" i="14"/>
  <c r="C12" i="14"/>
  <c r="E309" i="14"/>
  <c r="W62" i="14"/>
  <c r="O17" i="18"/>
  <c r="O20" i="18"/>
  <c r="O23" i="18"/>
  <c r="O26" i="18"/>
  <c r="O37" i="18"/>
  <c r="O40" i="18"/>
  <c r="M318" i="14"/>
  <c r="J318" i="14"/>
  <c r="S318" i="14"/>
  <c r="Q318" i="14"/>
  <c r="R318" i="14"/>
  <c r="E14" i="14"/>
  <c r="H318" i="14"/>
  <c r="I318" i="14"/>
  <c r="P35" i="16"/>
  <c r="O96" i="16"/>
  <c r="O95" i="16" s="1"/>
  <c r="O114" i="16"/>
  <c r="O113" i="16" s="1"/>
  <c r="F14" i="14"/>
  <c r="P17" i="18"/>
  <c r="P23" i="18"/>
  <c r="P40" i="18"/>
  <c r="O31" i="18"/>
  <c r="F122" i="18"/>
  <c r="N121" i="16"/>
  <c r="L121" i="16"/>
  <c r="J121" i="16"/>
  <c r="E121" i="16"/>
  <c r="M121" i="16"/>
  <c r="K121" i="16"/>
  <c r="O94" i="16"/>
  <c r="O93" i="16" s="1"/>
  <c r="O31" i="16"/>
  <c r="S35" i="16"/>
  <c r="R35" i="16"/>
  <c r="O92" i="16"/>
  <c r="O91" i="16" s="1"/>
  <c r="S95" i="16"/>
  <c r="P113" i="16"/>
  <c r="O22" i="16"/>
  <c r="O34" i="16"/>
  <c r="O42" i="16"/>
  <c r="O50" i="16"/>
  <c r="O49" i="16" s="1"/>
  <c r="O66" i="16"/>
  <c r="O65" i="16" s="1"/>
  <c r="O68" i="16"/>
  <c r="O67" i="16" s="1"/>
  <c r="O74" i="16"/>
  <c r="O73" i="16" s="1"/>
  <c r="O76" i="16"/>
  <c r="O75" i="16" s="1"/>
  <c r="O82" i="16"/>
  <c r="O81" i="16" s="1"/>
  <c r="O90" i="16"/>
  <c r="O89" i="16" s="1"/>
  <c r="O106" i="16"/>
  <c r="O105" i="16" s="1"/>
  <c r="R12" i="16"/>
  <c r="O28" i="16"/>
  <c r="O44" i="16"/>
  <c r="O52" i="16"/>
  <c r="O51" i="16" s="1"/>
  <c r="O84" i="16"/>
  <c r="O83" i="16" s="1"/>
  <c r="O116" i="16"/>
  <c r="O115" i="16" s="1"/>
  <c r="O118" i="16"/>
  <c r="O117" i="16" s="1"/>
  <c r="O37" i="16"/>
  <c r="O46" i="16"/>
  <c r="O45" i="16" s="1"/>
  <c r="O56" i="16"/>
  <c r="O55" i="16" s="1"/>
  <c r="O70" i="16"/>
  <c r="O72" i="16"/>
  <c r="O71" i="16" s="1"/>
  <c r="O78" i="16"/>
  <c r="O77" i="16" s="1"/>
  <c r="O80" i="16"/>
  <c r="O79" i="16" s="1"/>
  <c r="O86" i="16"/>
  <c r="O85" i="16" s="1"/>
  <c r="O98" i="16"/>
  <c r="O97" i="16" s="1"/>
  <c r="O110" i="16"/>
  <c r="O109" i="16" s="1"/>
  <c r="L122" i="18"/>
  <c r="K122" i="18"/>
  <c r="J122" i="18"/>
  <c r="Q23" i="18"/>
  <c r="Q31" i="18"/>
  <c r="P31" i="18"/>
  <c r="P43" i="18"/>
  <c r="O43" i="18"/>
  <c r="O108" i="16"/>
  <c r="O107" i="16" s="1"/>
  <c r="Q115" i="16"/>
  <c r="O112" i="16"/>
  <c r="O111" i="16" s="1"/>
  <c r="Q109" i="16"/>
  <c r="Q107" i="16"/>
  <c r="O104" i="16"/>
  <c r="O103" i="16" s="1"/>
  <c r="Q97" i="16"/>
  <c r="Q93" i="16"/>
  <c r="O88" i="16"/>
  <c r="Q85" i="16"/>
  <c r="Q83" i="16"/>
  <c r="Q77" i="16"/>
  <c r="P75" i="16"/>
  <c r="Q69" i="16"/>
  <c r="O60" i="16"/>
  <c r="O59" i="16" s="1"/>
  <c r="Q55" i="16"/>
  <c r="Q51" i="16"/>
  <c r="O48" i="16"/>
  <c r="O47" i="16" s="1"/>
  <c r="Q45" i="16"/>
  <c r="Q43" i="16"/>
  <c r="O40" i="16"/>
  <c r="Q35" i="16"/>
  <c r="O36" i="16"/>
  <c r="V36" i="16" s="1"/>
  <c r="O25" i="16"/>
  <c r="O23" i="16" s="1"/>
  <c r="S12" i="16"/>
  <c r="P12" i="16"/>
  <c r="Q12" i="16"/>
  <c r="I122" i="18"/>
  <c r="Q40" i="18"/>
  <c r="P37" i="18"/>
  <c r="P26" i="18"/>
  <c r="P20" i="18"/>
  <c r="N17" i="18"/>
  <c r="P13" i="18"/>
  <c r="F120" i="18"/>
  <c r="F125" i="18" s="1"/>
  <c r="O69" i="16" l="1"/>
  <c r="V69" i="16" s="1"/>
  <c r="V70" i="16"/>
  <c r="O87" i="16"/>
  <c r="O43" i="16"/>
  <c r="O41" i="16"/>
  <c r="M17" i="18"/>
  <c r="S17" i="18" s="1"/>
  <c r="K123" i="18"/>
  <c r="I123" i="18"/>
  <c r="O35" i="16"/>
  <c r="R319" i="14"/>
  <c r="M319" i="14"/>
  <c r="Q319" i="14"/>
  <c r="S319" i="14"/>
  <c r="F123" i="18"/>
  <c r="J123" i="18"/>
  <c r="L123" i="18"/>
  <c r="P120" i="18"/>
  <c r="P122" i="18"/>
  <c r="C112" i="18"/>
  <c r="C114" i="18"/>
  <c r="C116" i="18"/>
  <c r="C118" i="18"/>
  <c r="C16" i="18"/>
  <c r="C14" i="18"/>
  <c r="C15" i="18"/>
  <c r="C110" i="11"/>
  <c r="P123" i="18" l="1"/>
  <c r="G110" i="11"/>
  <c r="T318" i="14"/>
  <c r="I121" i="16"/>
  <c r="H122" i="18"/>
  <c r="Q13" i="18"/>
  <c r="B28" i="19"/>
  <c r="D28" i="19" s="1"/>
  <c r="H123" i="18" l="1"/>
  <c r="T319" i="14"/>
  <c r="Q122" i="18"/>
  <c r="Q120" i="18"/>
  <c r="Q123" i="18" l="1"/>
  <c r="B53" i="19"/>
  <c r="E111" i="14"/>
  <c r="C53" i="19" l="1"/>
  <c r="D53" i="19" s="1"/>
  <c r="C50" i="14" l="1"/>
  <c r="B58" i="19"/>
  <c r="X15" i="14" l="1"/>
  <c r="C58" i="19"/>
  <c r="D58" i="19" s="1"/>
  <c r="C41" i="14"/>
  <c r="C42" i="14"/>
  <c r="C207" i="14" l="1"/>
  <c r="F305" i="14"/>
  <c r="C50" i="19"/>
  <c r="C51" i="19"/>
  <c r="C54" i="19"/>
  <c r="C46" i="14"/>
  <c r="C47" i="14"/>
  <c r="C48" i="14"/>
  <c r="C49" i="14"/>
  <c r="B50" i="19"/>
  <c r="B51" i="19"/>
  <c r="B52" i="19"/>
  <c r="B54" i="19"/>
  <c r="B55" i="19" l="1"/>
  <c r="C55" i="19"/>
  <c r="D51" i="19"/>
  <c r="C52" i="19"/>
  <c r="D52" i="19" s="1"/>
  <c r="D50" i="19"/>
  <c r="D54" i="19"/>
  <c r="D55" i="19" l="1"/>
  <c r="C17" i="16" l="1"/>
  <c r="K62" i="14" s="1"/>
  <c r="C62" i="14" s="1"/>
  <c r="C104" i="16"/>
  <c r="K276" i="14" s="1"/>
  <c r="C276" i="14" s="1"/>
  <c r="D103" i="16"/>
  <c r="C98" i="16"/>
  <c r="K268" i="14" s="1"/>
  <c r="D97" i="16"/>
  <c r="B41" i="19"/>
  <c r="W309" i="14"/>
  <c r="E294" i="14"/>
  <c r="F286" i="14"/>
  <c r="K267" i="14" l="1"/>
  <c r="C267" i="14" s="1"/>
  <c r="C268" i="14"/>
  <c r="K275" i="14"/>
  <c r="X286" i="14"/>
  <c r="E311" i="14"/>
  <c r="W294" i="14"/>
  <c r="F285" i="14"/>
  <c r="E293" i="14"/>
  <c r="O17" i="16"/>
  <c r="AC276" i="14"/>
  <c r="C103" i="16"/>
  <c r="AC268" i="14"/>
  <c r="U268" i="14" s="1"/>
  <c r="C97" i="16"/>
  <c r="C41" i="19"/>
  <c r="D41" i="19" s="1"/>
  <c r="E17" i="18"/>
  <c r="G17" i="18"/>
  <c r="D17" i="18"/>
  <c r="D85" i="16"/>
  <c r="X285" i="14" l="1"/>
  <c r="V104" i="16"/>
  <c r="U276" i="14"/>
  <c r="W293" i="14"/>
  <c r="AC267" i="14"/>
  <c r="V98" i="16"/>
  <c r="K309" i="14"/>
  <c r="C309" i="14" s="1"/>
  <c r="AC275" i="14"/>
  <c r="C17" i="18"/>
  <c r="B43" i="19"/>
  <c r="F196" i="14"/>
  <c r="F233" i="14"/>
  <c r="C235" i="14"/>
  <c r="F228" i="14"/>
  <c r="C230" i="14"/>
  <c r="F222" i="14"/>
  <c r="F210" i="14"/>
  <c r="C212" i="14"/>
  <c r="F294" i="14"/>
  <c r="C297" i="14"/>
  <c r="C217" i="14"/>
  <c r="C205" i="14"/>
  <c r="C198" i="14"/>
  <c r="C192" i="14"/>
  <c r="C186" i="14"/>
  <c r="C178" i="14"/>
  <c r="C167" i="14"/>
  <c r="C157" i="14"/>
  <c r="B47" i="19"/>
  <c r="X294" i="14" l="1"/>
  <c r="X233" i="14"/>
  <c r="X222" i="14"/>
  <c r="V103" i="16"/>
  <c r="U275" i="14"/>
  <c r="V97" i="16"/>
  <c r="U267" i="14"/>
  <c r="AC62" i="14"/>
  <c r="X196" i="14"/>
  <c r="X210" i="14"/>
  <c r="X228" i="14"/>
  <c r="AC309" i="14"/>
  <c r="U309" i="14" s="1"/>
  <c r="F209" i="14"/>
  <c r="F221" i="14"/>
  <c r="F232" i="14"/>
  <c r="F227" i="14"/>
  <c r="F195" i="14"/>
  <c r="F293" i="14"/>
  <c r="C43" i="19"/>
  <c r="D43" i="19" s="1"/>
  <c r="C47" i="19"/>
  <c r="D47" i="19" s="1"/>
  <c r="C39" i="16"/>
  <c r="S39" i="16"/>
  <c r="S38" i="16" s="1"/>
  <c r="R39" i="16"/>
  <c r="R38" i="16" s="1"/>
  <c r="Q39" i="16"/>
  <c r="Q38" i="16" s="1"/>
  <c r="P39" i="16"/>
  <c r="P38" i="16" s="1"/>
  <c r="C50" i="16"/>
  <c r="D49" i="16"/>
  <c r="C299" i="14"/>
  <c r="B42" i="19"/>
  <c r="X221" i="14" l="1"/>
  <c r="X195" i="14"/>
  <c r="X209" i="14"/>
  <c r="V17" i="16"/>
  <c r="U62" i="14"/>
  <c r="X232" i="14"/>
  <c r="X293" i="14"/>
  <c r="X227" i="14"/>
  <c r="K142" i="14"/>
  <c r="K141" i="14" s="1"/>
  <c r="C42" i="19"/>
  <c r="D42" i="19" s="1"/>
  <c r="O39" i="16"/>
  <c r="O38" i="16" s="1"/>
  <c r="C49" i="16"/>
  <c r="F109" i="11"/>
  <c r="AC142" i="14" l="1"/>
  <c r="V50" i="16" s="1"/>
  <c r="B56" i="19"/>
  <c r="C56" i="19"/>
  <c r="C193" i="14"/>
  <c r="C40" i="14"/>
  <c r="D56" i="19" l="1"/>
  <c r="AC141" i="14"/>
  <c r="V49" i="16" s="1"/>
  <c r="X190" i="14"/>
  <c r="F189" i="14"/>
  <c r="F250" i="14"/>
  <c r="C253" i="14"/>
  <c r="F215" i="14"/>
  <c r="C218" i="14"/>
  <c r="F173" i="14"/>
  <c r="C174" i="14"/>
  <c r="X215" i="14" l="1"/>
  <c r="X189" i="14"/>
  <c r="X173" i="14"/>
  <c r="X250" i="14"/>
  <c r="F214" i="14"/>
  <c r="F172" i="14"/>
  <c r="F249" i="14"/>
  <c r="E145" i="14"/>
  <c r="F145" i="14"/>
  <c r="C147" i="14"/>
  <c r="X249" i="14" l="1"/>
  <c r="X172" i="14"/>
  <c r="X214" i="14"/>
  <c r="F307" i="14"/>
  <c r="X145" i="14"/>
  <c r="X144" i="14" s="1"/>
  <c r="E307" i="14"/>
  <c r="E144" i="14"/>
  <c r="F144" i="14"/>
  <c r="X307" i="14" l="1"/>
  <c r="C263" i="14"/>
  <c r="F262" i="14"/>
  <c r="F261" i="14" l="1"/>
  <c r="X261" i="14" l="1"/>
  <c r="B48" i="19"/>
  <c r="J126" i="16"/>
  <c r="I126" i="16"/>
  <c r="C247" i="14"/>
  <c r="C242" i="14"/>
  <c r="C206" i="14"/>
  <c r="C187" i="14"/>
  <c r="C179" i="14"/>
  <c r="C169" i="14"/>
  <c r="C162" i="14"/>
  <c r="C151" i="14"/>
  <c r="C158" i="14"/>
  <c r="C60" i="14"/>
  <c r="C59" i="14"/>
  <c r="F67" i="19" l="1"/>
  <c r="C45" i="19"/>
  <c r="X244" i="14"/>
  <c r="F239" i="14"/>
  <c r="F202" i="14"/>
  <c r="F183" i="14"/>
  <c r="F176" i="14"/>
  <c r="F165" i="14"/>
  <c r="F161" i="14"/>
  <c r="F154" i="14"/>
  <c r="X150" i="14"/>
  <c r="F291" i="14"/>
  <c r="F302" i="14"/>
  <c r="X302" i="14" l="1"/>
  <c r="X202" i="14"/>
  <c r="X291" i="14"/>
  <c r="X149" i="14"/>
  <c r="X154" i="14"/>
  <c r="X55" i="14"/>
  <c r="X14" i="14" s="1"/>
  <c r="X161" i="14"/>
  <c r="W308" i="14"/>
  <c r="W55" i="14"/>
  <c r="X239" i="14"/>
  <c r="X183" i="14"/>
  <c r="X176" i="14"/>
  <c r="F311" i="14"/>
  <c r="F164" i="14"/>
  <c r="F238" i="14"/>
  <c r="F160" i="14"/>
  <c r="F201" i="14"/>
  <c r="F153" i="14"/>
  <c r="F290" i="14"/>
  <c r="F301" i="14"/>
  <c r="F182" i="14"/>
  <c r="F175" i="14"/>
  <c r="F244" i="14"/>
  <c r="B45" i="19"/>
  <c r="D45" i="19" s="1"/>
  <c r="C40" i="19"/>
  <c r="B44" i="19"/>
  <c r="B40" i="19"/>
  <c r="X182" i="14" l="1"/>
  <c r="X153" i="14"/>
  <c r="X238" i="14"/>
  <c r="X175" i="14"/>
  <c r="W14" i="14"/>
  <c r="X311" i="14"/>
  <c r="X164" i="14"/>
  <c r="X301" i="14"/>
  <c r="X201" i="14"/>
  <c r="X160" i="14"/>
  <c r="X290" i="14"/>
  <c r="X134" i="14"/>
  <c r="X131" i="14" s="1"/>
  <c r="D40" i="19"/>
  <c r="D44" i="19"/>
  <c r="C39" i="19" l="1"/>
  <c r="C38" i="19"/>
  <c r="C49" i="19"/>
  <c r="B39" i="19"/>
  <c r="B37" i="19"/>
  <c r="D301" i="14"/>
  <c r="D282" i="14"/>
  <c r="D139" i="14"/>
  <c r="C139" i="14" s="1"/>
  <c r="X130" i="14" l="1"/>
  <c r="X127" i="14" s="1"/>
  <c r="B38" i="19"/>
  <c r="D38" i="19" s="1"/>
  <c r="D39" i="19"/>
  <c r="D75" i="16"/>
  <c r="D56" i="18" l="1"/>
  <c r="C37" i="19"/>
  <c r="C69" i="14"/>
  <c r="AC13" i="14"/>
  <c r="U13" i="14" s="1"/>
  <c r="C300" i="14"/>
  <c r="D293" i="14"/>
  <c r="D290" i="14"/>
  <c r="D285" i="14"/>
  <c r="F280" i="14"/>
  <c r="D279" i="14"/>
  <c r="D277" i="14"/>
  <c r="D275" i="14"/>
  <c r="C275" i="14" s="1"/>
  <c r="D273" i="14"/>
  <c r="C273" i="14" s="1"/>
  <c r="D271" i="14"/>
  <c r="D269" i="14"/>
  <c r="D265" i="14"/>
  <c r="D261" i="14"/>
  <c r="D258" i="14"/>
  <c r="F256" i="14"/>
  <c r="D255" i="14"/>
  <c r="C254" i="14"/>
  <c r="D249" i="14"/>
  <c r="D244" i="14"/>
  <c r="C241" i="14"/>
  <c r="D238" i="14"/>
  <c r="D232" i="14"/>
  <c r="D227" i="14"/>
  <c r="D221" i="14"/>
  <c r="C216" i="14"/>
  <c r="D214" i="14"/>
  <c r="C211" i="14"/>
  <c r="D209" i="14"/>
  <c r="C204" i="14"/>
  <c r="C203" i="14"/>
  <c r="D201" i="14"/>
  <c r="C199" i="14"/>
  <c r="C197" i="14"/>
  <c r="D195" i="14"/>
  <c r="D189" i="14"/>
  <c r="C188" i="14"/>
  <c r="D182" i="14"/>
  <c r="C181" i="14"/>
  <c r="D172" i="14"/>
  <c r="C171" i="14"/>
  <c r="C168" i="14"/>
  <c r="D164" i="14"/>
  <c r="C163" i="14"/>
  <c r="D160" i="14"/>
  <c r="C159" i="14"/>
  <c r="C156" i="14"/>
  <c r="C152" i="14"/>
  <c r="D149" i="14"/>
  <c r="E142" i="14"/>
  <c r="C142" i="14" s="1"/>
  <c r="D141" i="14"/>
  <c r="E103" i="14"/>
  <c r="E99" i="14"/>
  <c r="E95" i="14"/>
  <c r="C58" i="14"/>
  <c r="C57" i="14"/>
  <c r="D14" i="14"/>
  <c r="W311" i="14"/>
  <c r="S102" i="16"/>
  <c r="S101" i="16" s="1"/>
  <c r="R102" i="16"/>
  <c r="R101" i="16" s="1"/>
  <c r="Q102" i="16"/>
  <c r="Q101" i="16" s="1"/>
  <c r="P102" i="16"/>
  <c r="P101" i="16" s="1"/>
  <c r="S100" i="16"/>
  <c r="S99" i="16" s="1"/>
  <c r="R100" i="16"/>
  <c r="R99" i="16" s="1"/>
  <c r="Q100" i="16"/>
  <c r="Q99" i="16" s="1"/>
  <c r="P100" i="16"/>
  <c r="P99" i="16" s="1"/>
  <c r="S64" i="16"/>
  <c r="S63" i="16" s="1"/>
  <c r="R64" i="16"/>
  <c r="R63" i="16" s="1"/>
  <c r="Q64" i="16"/>
  <c r="Q63" i="16" s="1"/>
  <c r="P64" i="16"/>
  <c r="P63" i="16" s="1"/>
  <c r="S62" i="16"/>
  <c r="S61" i="16" s="1"/>
  <c r="R62" i="16"/>
  <c r="R61" i="16" s="1"/>
  <c r="Q62" i="16"/>
  <c r="Q61" i="16" s="1"/>
  <c r="P62" i="16"/>
  <c r="P61" i="16" s="1"/>
  <c r="S58" i="16"/>
  <c r="S57" i="16" s="1"/>
  <c r="R58" i="16"/>
  <c r="R57" i="16" s="1"/>
  <c r="Q58" i="16"/>
  <c r="Q57" i="16" s="1"/>
  <c r="P58" i="16"/>
  <c r="S54" i="16"/>
  <c r="S53" i="16" s="1"/>
  <c r="R54" i="16"/>
  <c r="R53" i="16" s="1"/>
  <c r="Q54" i="16"/>
  <c r="Q53" i="16" s="1"/>
  <c r="P54" i="16"/>
  <c r="P53" i="16" s="1"/>
  <c r="S33" i="16"/>
  <c r="S32" i="16" s="1"/>
  <c r="R33" i="16"/>
  <c r="R32" i="16" s="1"/>
  <c r="Q33" i="16"/>
  <c r="Q32" i="16" s="1"/>
  <c r="P33" i="16"/>
  <c r="P32" i="16" s="1"/>
  <c r="S30" i="16"/>
  <c r="S29" i="16" s="1"/>
  <c r="R30" i="16"/>
  <c r="R29" i="16" s="1"/>
  <c r="Q30" i="16"/>
  <c r="Q29" i="16" s="1"/>
  <c r="P30" i="16"/>
  <c r="P29" i="16" s="1"/>
  <c r="S27" i="16"/>
  <c r="S26" i="16" s="1"/>
  <c r="R27" i="16"/>
  <c r="R26" i="16" s="1"/>
  <c r="Q27" i="16"/>
  <c r="Q26" i="16" s="1"/>
  <c r="P27" i="16"/>
  <c r="P26" i="16" s="1"/>
  <c r="S21" i="16"/>
  <c r="S20" i="16" s="1"/>
  <c r="R21" i="16"/>
  <c r="R20" i="16" s="1"/>
  <c r="Q21" i="16"/>
  <c r="Q20" i="16" s="1"/>
  <c r="P21" i="16"/>
  <c r="P20" i="16" s="1"/>
  <c r="C118" i="16"/>
  <c r="D117" i="16"/>
  <c r="C116" i="16"/>
  <c r="D115" i="16"/>
  <c r="C114" i="16"/>
  <c r="D113" i="16"/>
  <c r="C112" i="16"/>
  <c r="D111" i="16"/>
  <c r="C110" i="16"/>
  <c r="D109" i="16"/>
  <c r="C108" i="16"/>
  <c r="H107" i="16"/>
  <c r="H121" i="16" s="1"/>
  <c r="G107" i="16"/>
  <c r="G121" i="16" s="1"/>
  <c r="F107" i="16"/>
  <c r="F121" i="16" s="1"/>
  <c r="D107" i="16"/>
  <c r="C106" i="16"/>
  <c r="D105" i="16"/>
  <c r="C102" i="16"/>
  <c r="H101" i="16"/>
  <c r="G101" i="16"/>
  <c r="F101" i="16"/>
  <c r="E101" i="16"/>
  <c r="D101" i="16"/>
  <c r="C100" i="16"/>
  <c r="H99" i="16"/>
  <c r="G99" i="16"/>
  <c r="F99" i="16"/>
  <c r="E99" i="16"/>
  <c r="D99" i="16"/>
  <c r="C96" i="16"/>
  <c r="D95" i="16"/>
  <c r="C94" i="16"/>
  <c r="D93" i="16"/>
  <c r="C92" i="16"/>
  <c r="K259" i="14" s="1"/>
  <c r="C259" i="14" s="1"/>
  <c r="D91" i="16"/>
  <c r="C90" i="16"/>
  <c r="D89" i="16"/>
  <c r="C88" i="16"/>
  <c r="D87" i="16"/>
  <c r="C86" i="16"/>
  <c r="C84" i="16"/>
  <c r="D83" i="16"/>
  <c r="C82" i="16"/>
  <c r="D81" i="16"/>
  <c r="C80" i="16"/>
  <c r="D79" i="16"/>
  <c r="C78" i="16"/>
  <c r="D77" i="16"/>
  <c r="C76" i="16"/>
  <c r="C74" i="16"/>
  <c r="D73" i="16"/>
  <c r="C72" i="16"/>
  <c r="D71" i="16"/>
  <c r="C70" i="16"/>
  <c r="D69" i="16"/>
  <c r="C68" i="16"/>
  <c r="D67" i="16"/>
  <c r="C66" i="16"/>
  <c r="D65" i="16"/>
  <c r="C64" i="16"/>
  <c r="H63" i="16"/>
  <c r="G63" i="16"/>
  <c r="F63" i="16"/>
  <c r="E63" i="16"/>
  <c r="D63" i="16"/>
  <c r="C62" i="16"/>
  <c r="H61" i="16"/>
  <c r="G61" i="16"/>
  <c r="F61" i="16"/>
  <c r="E61" i="16"/>
  <c r="D61" i="16"/>
  <c r="C60" i="16"/>
  <c r="D59" i="16"/>
  <c r="C58" i="16"/>
  <c r="K136" i="14" s="1"/>
  <c r="C136" i="14" s="1"/>
  <c r="H57" i="16"/>
  <c r="G57" i="16"/>
  <c r="F57" i="16"/>
  <c r="E57" i="16"/>
  <c r="D57" i="16"/>
  <c r="C56" i="16"/>
  <c r="D55" i="16"/>
  <c r="C54" i="16"/>
  <c r="H53" i="16"/>
  <c r="G53" i="16"/>
  <c r="F53" i="16"/>
  <c r="E53" i="16"/>
  <c r="D53" i="16"/>
  <c r="C52" i="16"/>
  <c r="D51" i="16"/>
  <c r="C48" i="16"/>
  <c r="D47" i="16"/>
  <c r="C46" i="16"/>
  <c r="D45" i="16"/>
  <c r="C44" i="16"/>
  <c r="K130" i="14" s="1"/>
  <c r="D43" i="16"/>
  <c r="C42" i="16"/>
  <c r="K126" i="14" s="1"/>
  <c r="C126" i="14" s="1"/>
  <c r="D41" i="16"/>
  <c r="C40" i="16"/>
  <c r="K122" i="14" s="1"/>
  <c r="C37" i="16"/>
  <c r="C34" i="16"/>
  <c r="C33" i="16"/>
  <c r="D32" i="16"/>
  <c r="C31" i="16"/>
  <c r="C30" i="16"/>
  <c r="D29" i="16"/>
  <c r="C28" i="16"/>
  <c r="C27" i="16"/>
  <c r="D26" i="16"/>
  <c r="C25" i="16"/>
  <c r="C23" i="16"/>
  <c r="C22" i="16"/>
  <c r="C21" i="16"/>
  <c r="K96" i="14" s="1"/>
  <c r="C96" i="14" s="1"/>
  <c r="D20" i="16"/>
  <c r="C19" i="16"/>
  <c r="C18" i="16"/>
  <c r="C16" i="16"/>
  <c r="C15" i="16"/>
  <c r="C14" i="16"/>
  <c r="C13" i="16"/>
  <c r="N48" i="18"/>
  <c r="M48" i="18" s="1"/>
  <c r="S48" i="18" s="1"/>
  <c r="N50" i="18"/>
  <c r="M50" i="18" s="1"/>
  <c r="S50" i="18" s="1"/>
  <c r="N52" i="18"/>
  <c r="M52" i="18" s="1"/>
  <c r="S52" i="18" s="1"/>
  <c r="N54" i="18"/>
  <c r="M54" i="18" s="1"/>
  <c r="S54" i="18" s="1"/>
  <c r="N56" i="18"/>
  <c r="M56" i="18" s="1"/>
  <c r="S56" i="18" s="1"/>
  <c r="N58" i="18"/>
  <c r="M58" i="18" s="1"/>
  <c r="S58" i="18" s="1"/>
  <c r="N60" i="18"/>
  <c r="M60" i="18" s="1"/>
  <c r="S60" i="18" s="1"/>
  <c r="N62" i="18"/>
  <c r="M62" i="18" s="1"/>
  <c r="S62" i="18" s="1"/>
  <c r="N64" i="18"/>
  <c r="M64" i="18" s="1"/>
  <c r="S64" i="18" s="1"/>
  <c r="N66" i="18"/>
  <c r="M66" i="18" s="1"/>
  <c r="S66" i="18" s="1"/>
  <c r="N68" i="18"/>
  <c r="M68" i="18" s="1"/>
  <c r="S68" i="18" s="1"/>
  <c r="N70" i="18"/>
  <c r="M70" i="18" s="1"/>
  <c r="S70" i="18" s="1"/>
  <c r="N72" i="18"/>
  <c r="M72" i="18" s="1"/>
  <c r="S72" i="18" s="1"/>
  <c r="N74" i="18"/>
  <c r="M74" i="18" s="1"/>
  <c r="S74" i="18" s="1"/>
  <c r="N76" i="18"/>
  <c r="M76" i="18" s="1"/>
  <c r="S76" i="18" s="1"/>
  <c r="N78" i="18"/>
  <c r="M78" i="18" s="1"/>
  <c r="S78" i="18" s="1"/>
  <c r="N80" i="18"/>
  <c r="M80" i="18" s="1"/>
  <c r="S80" i="18" s="1"/>
  <c r="N82" i="18"/>
  <c r="M82" i="18" s="1"/>
  <c r="S82" i="18" s="1"/>
  <c r="N84" i="18"/>
  <c r="M84" i="18" s="1"/>
  <c r="S84" i="18" s="1"/>
  <c r="N86" i="18"/>
  <c r="M86" i="18" s="1"/>
  <c r="S86" i="18" s="1"/>
  <c r="N88" i="18"/>
  <c r="M88" i="18" s="1"/>
  <c r="S88" i="18" s="1"/>
  <c r="N90" i="18"/>
  <c r="M90" i="18" s="1"/>
  <c r="S90" i="18" s="1"/>
  <c r="N92" i="18"/>
  <c r="M92" i="18" s="1"/>
  <c r="S92" i="18" s="1"/>
  <c r="N94" i="18"/>
  <c r="M94" i="18" s="1"/>
  <c r="S94" i="18" s="1"/>
  <c r="N96" i="18"/>
  <c r="M96" i="18" s="1"/>
  <c r="S96" i="18" s="1"/>
  <c r="N98" i="18"/>
  <c r="M98" i="18" s="1"/>
  <c r="S98" i="18" s="1"/>
  <c r="N100" i="18"/>
  <c r="M100" i="18" s="1"/>
  <c r="S100" i="18" s="1"/>
  <c r="N102" i="18"/>
  <c r="M102" i="18" s="1"/>
  <c r="S102" i="18" s="1"/>
  <c r="N104" i="18"/>
  <c r="M104" i="18" s="1"/>
  <c r="S104" i="18" s="1"/>
  <c r="N106" i="18"/>
  <c r="M106" i="18" s="1"/>
  <c r="S106" i="18" s="1"/>
  <c r="N108" i="18"/>
  <c r="M108" i="18" s="1"/>
  <c r="S108" i="18" s="1"/>
  <c r="N110" i="18"/>
  <c r="M110" i="18" s="1"/>
  <c r="S110" i="18" s="1"/>
  <c r="N46" i="18"/>
  <c r="M46" i="18" s="1"/>
  <c r="S46" i="18" s="1"/>
  <c r="M34" i="18"/>
  <c r="S34" i="18" s="1"/>
  <c r="N29" i="18"/>
  <c r="M29" i="18" s="1"/>
  <c r="S29" i="18" s="1"/>
  <c r="D50" i="18"/>
  <c r="D52" i="18"/>
  <c r="C52" i="18" s="1"/>
  <c r="D54" i="18"/>
  <c r="D58" i="18"/>
  <c r="D60" i="18"/>
  <c r="D62" i="18"/>
  <c r="D64" i="18"/>
  <c r="C64" i="18" s="1"/>
  <c r="D66" i="18"/>
  <c r="D68" i="18"/>
  <c r="D70" i="18"/>
  <c r="D72" i="18"/>
  <c r="D74" i="18"/>
  <c r="D76" i="18"/>
  <c r="D78" i="18"/>
  <c r="D80" i="18"/>
  <c r="D82" i="18"/>
  <c r="D84" i="18"/>
  <c r="D86" i="18"/>
  <c r="D88" i="18"/>
  <c r="D90" i="18"/>
  <c r="D92" i="18"/>
  <c r="D48" i="18"/>
  <c r="C48" i="18" s="1"/>
  <c r="D46" i="18"/>
  <c r="D43" i="18"/>
  <c r="D40" i="18"/>
  <c r="D37" i="18"/>
  <c r="C37" i="18" s="1"/>
  <c r="D31" i="18"/>
  <c r="D29" i="18"/>
  <c r="D26" i="18"/>
  <c r="C26" i="18" s="1"/>
  <c r="E23" i="18"/>
  <c r="G23" i="18"/>
  <c r="D23" i="18"/>
  <c r="E20" i="18"/>
  <c r="G20" i="18"/>
  <c r="D20" i="18"/>
  <c r="D13" i="18"/>
  <c r="E13" i="18"/>
  <c r="G13" i="18"/>
  <c r="K119" i="14" l="1"/>
  <c r="C119" i="14" s="1"/>
  <c r="C122" i="14"/>
  <c r="K127" i="14"/>
  <c r="C127" i="14" s="1"/>
  <c r="C130" i="14"/>
  <c r="C280" i="14"/>
  <c r="E119" i="16"/>
  <c r="AC136" i="14"/>
  <c r="U136" i="14" s="1"/>
  <c r="AC126" i="14"/>
  <c r="U126" i="14" s="1"/>
  <c r="K123" i="14"/>
  <c r="C123" i="14" s="1"/>
  <c r="D121" i="16"/>
  <c r="K52" i="14"/>
  <c r="K228" i="14"/>
  <c r="K291" i="14"/>
  <c r="K134" i="14"/>
  <c r="K202" i="14"/>
  <c r="K256" i="14"/>
  <c r="K255" i="14" s="1"/>
  <c r="K118" i="14"/>
  <c r="K280" i="14"/>
  <c r="K279" i="14" s="1"/>
  <c r="K150" i="14"/>
  <c r="K183" i="14"/>
  <c r="K258" i="14"/>
  <c r="C258" i="14" s="1"/>
  <c r="K215" i="14"/>
  <c r="K239" i="14"/>
  <c r="K283" i="14"/>
  <c r="K302" i="14"/>
  <c r="K102" i="14"/>
  <c r="K55" i="14"/>
  <c r="K104" i="14"/>
  <c r="C104" i="14" s="1"/>
  <c r="K294" i="14"/>
  <c r="K70" i="14"/>
  <c r="C70" i="14" s="1"/>
  <c r="K138" i="14"/>
  <c r="K161" i="14"/>
  <c r="K210" i="14"/>
  <c r="K272" i="14"/>
  <c r="K108" i="14"/>
  <c r="C108" i="14" s="1"/>
  <c r="K145" i="14"/>
  <c r="K154" i="14"/>
  <c r="K165" i="14"/>
  <c r="K190" i="14"/>
  <c r="K245" i="14"/>
  <c r="K262" i="14"/>
  <c r="K270" i="14"/>
  <c r="K278" i="14"/>
  <c r="K44" i="14"/>
  <c r="K196" i="14"/>
  <c r="K250" i="14"/>
  <c r="K266" i="14"/>
  <c r="K114" i="14"/>
  <c r="C114" i="14" s="1"/>
  <c r="K176" i="14"/>
  <c r="K66" i="14"/>
  <c r="C66" i="14" s="1"/>
  <c r="K233" i="14"/>
  <c r="K106" i="14"/>
  <c r="C106" i="14" s="1"/>
  <c r="K173" i="14"/>
  <c r="K15" i="14"/>
  <c r="K98" i="14"/>
  <c r="K110" i="14"/>
  <c r="C110" i="14" s="1"/>
  <c r="K222" i="14"/>
  <c r="K286" i="14"/>
  <c r="F308" i="14"/>
  <c r="X256" i="14"/>
  <c r="F310" i="14"/>
  <c r="X280" i="14"/>
  <c r="E306" i="14"/>
  <c r="W142" i="14"/>
  <c r="W307" i="14"/>
  <c r="W145" i="14"/>
  <c r="R119" i="16"/>
  <c r="S119" i="16"/>
  <c r="Q119" i="16"/>
  <c r="AC96" i="14"/>
  <c r="Q121" i="16"/>
  <c r="E305" i="14"/>
  <c r="D318" i="14"/>
  <c r="E141" i="14"/>
  <c r="C141" i="14" s="1"/>
  <c r="F255" i="14"/>
  <c r="F279" i="14"/>
  <c r="C279" i="14" s="1"/>
  <c r="S121" i="16"/>
  <c r="R121" i="16"/>
  <c r="P121" i="16"/>
  <c r="C13" i="18"/>
  <c r="D122" i="18"/>
  <c r="G122" i="18"/>
  <c r="E122" i="18"/>
  <c r="C34" i="18"/>
  <c r="C46" i="18"/>
  <c r="C31" i="18"/>
  <c r="C43" i="18"/>
  <c r="C110" i="18"/>
  <c r="C108" i="18"/>
  <c r="C106" i="18"/>
  <c r="C104" i="18"/>
  <c r="C102" i="18"/>
  <c r="C100" i="18"/>
  <c r="C98" i="18"/>
  <c r="C96" i="18"/>
  <c r="C94" i="18"/>
  <c r="C92" i="18"/>
  <c r="C90" i="18"/>
  <c r="C88" i="18"/>
  <c r="C86" i="18"/>
  <c r="C84" i="18"/>
  <c r="C82" i="18"/>
  <c r="C80" i="18"/>
  <c r="C78" i="18"/>
  <c r="C76" i="18"/>
  <c r="C74" i="18"/>
  <c r="C72" i="18"/>
  <c r="C70" i="18"/>
  <c r="C68" i="18"/>
  <c r="C62" i="18"/>
  <c r="C60" i="18"/>
  <c r="C54" i="18"/>
  <c r="C56" i="18"/>
  <c r="C58" i="18"/>
  <c r="C20" i="18"/>
  <c r="C29" i="18"/>
  <c r="C40" i="18"/>
  <c r="C50" i="18"/>
  <c r="D120" i="18"/>
  <c r="D125" i="18" s="1"/>
  <c r="C23" i="18"/>
  <c r="C66" i="18"/>
  <c r="E120" i="18"/>
  <c r="E125" i="18" s="1"/>
  <c r="L122" i="16"/>
  <c r="G120" i="18"/>
  <c r="G125" i="18" s="1"/>
  <c r="G119" i="16"/>
  <c r="G125" i="16" s="1"/>
  <c r="E122" i="16"/>
  <c r="F119" i="16"/>
  <c r="F125" i="16" s="1"/>
  <c r="H119" i="16"/>
  <c r="H125" i="16" s="1"/>
  <c r="D119" i="16"/>
  <c r="D125" i="16" s="1"/>
  <c r="C61" i="19"/>
  <c r="H304" i="14"/>
  <c r="J304" i="14"/>
  <c r="D304" i="14"/>
  <c r="I304" i="14"/>
  <c r="N20" i="18"/>
  <c r="M20" i="18" s="1"/>
  <c r="S20" i="18" s="1"/>
  <c r="N43" i="18"/>
  <c r="M43" i="18" s="1"/>
  <c r="S43" i="18" s="1"/>
  <c r="N37" i="18"/>
  <c r="M37" i="18" s="1"/>
  <c r="S37" i="18" s="1"/>
  <c r="C5" i="19"/>
  <c r="C20" i="19"/>
  <c r="C17" i="19"/>
  <c r="C15" i="19"/>
  <c r="C6" i="19"/>
  <c r="C19" i="19"/>
  <c r="C13" i="19"/>
  <c r="C31" i="19"/>
  <c r="C14" i="19"/>
  <c r="C34" i="19"/>
  <c r="C26" i="19"/>
  <c r="C32" i="19"/>
  <c r="C27" i="19"/>
  <c r="C24" i="19"/>
  <c r="C21" i="19"/>
  <c r="C18" i="19"/>
  <c r="C16" i="19"/>
  <c r="C11" i="19"/>
  <c r="C7" i="19"/>
  <c r="C23" i="19"/>
  <c r="C30" i="19"/>
  <c r="C105" i="16"/>
  <c r="AC130" i="14"/>
  <c r="O100" i="16"/>
  <c r="V100" i="16" s="1"/>
  <c r="C75" i="16"/>
  <c r="C79" i="16"/>
  <c r="C83" i="16"/>
  <c r="P57" i="16"/>
  <c r="O57" i="16" s="1"/>
  <c r="O58" i="16"/>
  <c r="V58" i="16" s="1"/>
  <c r="O18" i="16"/>
  <c r="C59" i="16"/>
  <c r="C61" i="16"/>
  <c r="C91" i="16"/>
  <c r="O64" i="16"/>
  <c r="N23" i="18"/>
  <c r="M23" i="18" s="1"/>
  <c r="S23" i="18" s="1"/>
  <c r="N31" i="18"/>
  <c r="M31" i="18" s="1"/>
  <c r="S31" i="18" s="1"/>
  <c r="N40" i="18"/>
  <c r="M40" i="18" s="1"/>
  <c r="S40" i="18" s="1"/>
  <c r="N26" i="18"/>
  <c r="M26" i="18" s="1"/>
  <c r="S26" i="18" s="1"/>
  <c r="S14" i="18"/>
  <c r="N13" i="18"/>
  <c r="C25" i="19"/>
  <c r="C9" i="19"/>
  <c r="C8" i="19"/>
  <c r="C41" i="16"/>
  <c r="C111" i="16"/>
  <c r="K284" i="14" s="1"/>
  <c r="C284" i="14" s="1"/>
  <c r="C32" i="16"/>
  <c r="C57" i="16"/>
  <c r="O15" i="16"/>
  <c r="D48" i="19"/>
  <c r="D67" i="19"/>
  <c r="C109" i="16"/>
  <c r="C46" i="19"/>
  <c r="O16" i="16"/>
  <c r="C29" i="16"/>
  <c r="C45" i="16"/>
  <c r="C47" i="16"/>
  <c r="C63" i="16"/>
  <c r="C65" i="16"/>
  <c r="C73" i="16"/>
  <c r="C87" i="16"/>
  <c r="C93" i="16"/>
  <c r="C113" i="16"/>
  <c r="C115" i="16"/>
  <c r="O19" i="16"/>
  <c r="C43" i="16"/>
  <c r="C51" i="16"/>
  <c r="C53" i="16"/>
  <c r="C81" i="16"/>
  <c r="C101" i="16"/>
  <c r="O62" i="16"/>
  <c r="V62" i="16" s="1"/>
  <c r="C117" i="16"/>
  <c r="C107" i="16"/>
  <c r="C99" i="16"/>
  <c r="C85" i="16"/>
  <c r="C77" i="16"/>
  <c r="C71" i="16"/>
  <c r="C67" i="16"/>
  <c r="C55" i="16"/>
  <c r="C38" i="16"/>
  <c r="C26" i="16"/>
  <c r="C20" i="16"/>
  <c r="O27" i="16"/>
  <c r="O26" i="16" s="1"/>
  <c r="O14" i="16"/>
  <c r="C95" i="16"/>
  <c r="C89" i="16"/>
  <c r="C69" i="16"/>
  <c r="O13" i="18"/>
  <c r="O102" i="16"/>
  <c r="O54" i="16"/>
  <c r="AC122" i="14"/>
  <c r="O33" i="16"/>
  <c r="O30" i="16"/>
  <c r="O29" i="16" s="1"/>
  <c r="O21" i="16"/>
  <c r="O20" i="16" s="1"/>
  <c r="C12" i="16"/>
  <c r="O63" i="16"/>
  <c r="O99" i="16"/>
  <c r="V99" i="16" s="1"/>
  <c r="O101" i="16"/>
  <c r="O61" i="16"/>
  <c r="O53" i="16"/>
  <c r="C255" i="14" l="1"/>
  <c r="K293" i="14"/>
  <c r="C293" i="14" s="1"/>
  <c r="C294" i="14"/>
  <c r="X279" i="14"/>
  <c r="AC15" i="14"/>
  <c r="C15" i="14"/>
  <c r="K249" i="14"/>
  <c r="C249" i="14" s="1"/>
  <c r="C250" i="14"/>
  <c r="K164" i="14"/>
  <c r="C164" i="14" s="1"/>
  <c r="C165" i="14"/>
  <c r="K214" i="14"/>
  <c r="C214" i="14" s="1"/>
  <c r="C215" i="14"/>
  <c r="K131" i="14"/>
  <c r="C131" i="14" s="1"/>
  <c r="C134" i="14"/>
  <c r="K172" i="14"/>
  <c r="C172" i="14" s="1"/>
  <c r="C173" i="14"/>
  <c r="K290" i="14"/>
  <c r="C290" i="14" s="1"/>
  <c r="C291" i="14"/>
  <c r="K182" i="14"/>
  <c r="C182" i="14" s="1"/>
  <c r="C183" i="14"/>
  <c r="AC52" i="14"/>
  <c r="U52" i="14" s="1"/>
  <c r="C52" i="14"/>
  <c r="W144" i="14"/>
  <c r="K271" i="14"/>
  <c r="C271" i="14" s="1"/>
  <c r="C272" i="14"/>
  <c r="K221" i="14"/>
  <c r="C221" i="14" s="1"/>
  <c r="C222" i="14"/>
  <c r="K175" i="14"/>
  <c r="C175" i="14" s="1"/>
  <c r="C176" i="14"/>
  <c r="K261" i="14"/>
  <c r="C261" i="14" s="1"/>
  <c r="C262" i="14"/>
  <c r="K209" i="14"/>
  <c r="C209" i="14" s="1"/>
  <c r="C210" i="14"/>
  <c r="K301" i="14"/>
  <c r="C301" i="14" s="1"/>
  <c r="C302" i="14"/>
  <c r="K115" i="14"/>
  <c r="C115" i="14" s="1"/>
  <c r="C118" i="14"/>
  <c r="K195" i="14"/>
  <c r="C195" i="14" s="1"/>
  <c r="C196" i="14"/>
  <c r="AC44" i="14"/>
  <c r="U44" i="14" s="1"/>
  <c r="C44" i="14"/>
  <c r="K227" i="14"/>
  <c r="C227" i="14" s="1"/>
  <c r="C228" i="14"/>
  <c r="K277" i="14"/>
  <c r="C277" i="14" s="1"/>
  <c r="C278" i="14"/>
  <c r="K149" i="14"/>
  <c r="C149" i="14" s="1"/>
  <c r="C150" i="14"/>
  <c r="K99" i="14"/>
  <c r="C99" i="14" s="1"/>
  <c r="C102" i="14"/>
  <c r="W141" i="14"/>
  <c r="U141" i="14" s="1"/>
  <c r="U142" i="14"/>
  <c r="K244" i="14"/>
  <c r="C244" i="14" s="1"/>
  <c r="C245" i="14"/>
  <c r="K160" i="14"/>
  <c r="C160" i="14" s="1"/>
  <c r="C161" i="14"/>
  <c r="K282" i="14"/>
  <c r="C282" i="14" s="1"/>
  <c r="C283" i="14"/>
  <c r="X310" i="14"/>
  <c r="K153" i="14"/>
  <c r="C153" i="14" s="1"/>
  <c r="C154" i="14"/>
  <c r="X255" i="14"/>
  <c r="AC145" i="14"/>
  <c r="V52" i="16" s="1"/>
  <c r="C145" i="14"/>
  <c r="K232" i="14"/>
  <c r="C232" i="14" s="1"/>
  <c r="C233" i="14"/>
  <c r="AC55" i="14"/>
  <c r="U55" i="14" s="1"/>
  <c r="C55" i="14"/>
  <c r="K285" i="14"/>
  <c r="C285" i="14" s="1"/>
  <c r="C286" i="14"/>
  <c r="K269" i="14"/>
  <c r="C269" i="14" s="1"/>
  <c r="C270" i="14"/>
  <c r="C306" i="14"/>
  <c r="AC98" i="14"/>
  <c r="AC95" i="14" s="1"/>
  <c r="C98" i="14"/>
  <c r="K265" i="14"/>
  <c r="C265" i="14" s="1"/>
  <c r="C266" i="14"/>
  <c r="K189" i="14"/>
  <c r="C189" i="14" s="1"/>
  <c r="C190" i="14"/>
  <c r="K135" i="14"/>
  <c r="C135" i="14" s="1"/>
  <c r="C138" i="14"/>
  <c r="K238" i="14"/>
  <c r="C238" i="14" s="1"/>
  <c r="C239" i="14"/>
  <c r="K201" i="14"/>
  <c r="C201" i="14" s="1"/>
  <c r="C202" i="14"/>
  <c r="C256" i="14"/>
  <c r="AC284" i="14"/>
  <c r="U284" i="14" s="1"/>
  <c r="V42" i="16"/>
  <c r="AC123" i="14"/>
  <c r="O32" i="16"/>
  <c r="V33" i="16"/>
  <c r="V44" i="16"/>
  <c r="AC127" i="14"/>
  <c r="V43" i="16" s="1"/>
  <c r="K111" i="14"/>
  <c r="C111" i="14" s="1"/>
  <c r="AC144" i="14"/>
  <c r="V51" i="16" s="1"/>
  <c r="V40" i="16"/>
  <c r="AC119" i="14"/>
  <c r="V38" i="16" s="1"/>
  <c r="K107" i="14"/>
  <c r="C107" i="14" s="1"/>
  <c r="K103" i="14"/>
  <c r="C103" i="14" s="1"/>
  <c r="C29" i="19"/>
  <c r="G33" i="19" s="1"/>
  <c r="AB304" i="14"/>
  <c r="Z304" i="14"/>
  <c r="AC278" i="14"/>
  <c r="U278" i="14" s="1"/>
  <c r="AA304" i="14"/>
  <c r="V304" i="14"/>
  <c r="AC108" i="14"/>
  <c r="AC266" i="14"/>
  <c r="U266" i="14" s="1"/>
  <c r="AC190" i="14"/>
  <c r="U190" i="14" s="1"/>
  <c r="AC233" i="14"/>
  <c r="U233" i="14" s="1"/>
  <c r="AC239" i="14"/>
  <c r="U239" i="14" s="1"/>
  <c r="AC138" i="14"/>
  <c r="U138" i="14" s="1"/>
  <c r="AC176" i="14"/>
  <c r="U176" i="14" s="1"/>
  <c r="AC196" i="14"/>
  <c r="AC262" i="14"/>
  <c r="U262" i="14" s="1"/>
  <c r="AC154" i="14"/>
  <c r="U154" i="14" s="1"/>
  <c r="AC210" i="14"/>
  <c r="U210" i="14" s="1"/>
  <c r="AC294" i="14"/>
  <c r="U294" i="14" s="1"/>
  <c r="AC291" i="14"/>
  <c r="U291" i="14" s="1"/>
  <c r="AC110" i="14"/>
  <c r="V31" i="16" s="1"/>
  <c r="AC106" i="14"/>
  <c r="AC114" i="14"/>
  <c r="AC245" i="14"/>
  <c r="AC104" i="14"/>
  <c r="AC283" i="14"/>
  <c r="U283" i="14" s="1"/>
  <c r="AC228" i="14"/>
  <c r="U228" i="14" s="1"/>
  <c r="K95" i="14"/>
  <c r="C95" i="14" s="1"/>
  <c r="K308" i="14"/>
  <c r="AC308" i="14" s="1"/>
  <c r="AC118" i="14"/>
  <c r="AC161" i="14"/>
  <c r="AC150" i="14"/>
  <c r="AC202" i="14"/>
  <c r="U202" i="14" s="1"/>
  <c r="AC222" i="14"/>
  <c r="U222" i="14" s="1"/>
  <c r="AC259" i="14"/>
  <c r="U259" i="14" s="1"/>
  <c r="K306" i="14"/>
  <c r="K307" i="14"/>
  <c r="C307" i="14" s="1"/>
  <c r="K144" i="14"/>
  <c r="C144" i="14" s="1"/>
  <c r="K305" i="14"/>
  <c r="AC305" i="14" s="1"/>
  <c r="AC256" i="14"/>
  <c r="U256" i="14" s="1"/>
  <c r="K14" i="14"/>
  <c r="C14" i="14" s="1"/>
  <c r="K310" i="14"/>
  <c r="AC310" i="14" s="1"/>
  <c r="K311" i="14"/>
  <c r="C311" i="14" s="1"/>
  <c r="AC173" i="14"/>
  <c r="AC302" i="14"/>
  <c r="U302" i="14" s="1"/>
  <c r="AC183" i="14"/>
  <c r="AC286" i="14"/>
  <c r="AC66" i="14"/>
  <c r="AC250" i="14"/>
  <c r="U250" i="14" s="1"/>
  <c r="AC270" i="14"/>
  <c r="AC165" i="14"/>
  <c r="U165" i="14" s="1"/>
  <c r="AC272" i="14"/>
  <c r="U272" i="14" s="1"/>
  <c r="AC70" i="14"/>
  <c r="U70" i="14" s="1"/>
  <c r="AC102" i="14"/>
  <c r="AC215" i="14"/>
  <c r="U215" i="14" s="1"/>
  <c r="AC280" i="14"/>
  <c r="U280" i="14" s="1"/>
  <c r="AC134" i="14"/>
  <c r="M13" i="18"/>
  <c r="M122" i="18" s="1"/>
  <c r="D123" i="18"/>
  <c r="X122" i="14"/>
  <c r="X119" i="14" s="1"/>
  <c r="X308" i="14"/>
  <c r="P119" i="16"/>
  <c r="O119" i="16" s="1"/>
  <c r="F126" i="16"/>
  <c r="C4" i="19"/>
  <c r="F318" i="14"/>
  <c r="D316" i="14"/>
  <c r="E318" i="14"/>
  <c r="D319" i="14"/>
  <c r="H316" i="14"/>
  <c r="H319" i="14"/>
  <c r="J316" i="14"/>
  <c r="J319" i="14"/>
  <c r="I316" i="14"/>
  <c r="I319" i="14"/>
  <c r="E123" i="18"/>
  <c r="G123" i="18"/>
  <c r="F122" i="16"/>
  <c r="G122" i="16"/>
  <c r="D126" i="16"/>
  <c r="J122" i="16"/>
  <c r="E126" i="16"/>
  <c r="K122" i="16"/>
  <c r="H126" i="16"/>
  <c r="N122" i="16"/>
  <c r="H122" i="16"/>
  <c r="G126" i="16"/>
  <c r="M122" i="16"/>
  <c r="D122" i="16"/>
  <c r="C121" i="16"/>
  <c r="O120" i="18"/>
  <c r="O122" i="18"/>
  <c r="C122" i="18"/>
  <c r="O12" i="16"/>
  <c r="O121" i="16" s="1"/>
  <c r="N120" i="18"/>
  <c r="N122" i="18"/>
  <c r="C120" i="18"/>
  <c r="C125" i="18" s="1"/>
  <c r="R122" i="16"/>
  <c r="S122" i="16"/>
  <c r="Q122" i="16"/>
  <c r="E304" i="14"/>
  <c r="F304" i="14"/>
  <c r="V22" i="16"/>
  <c r="V21" i="16"/>
  <c r="C119" i="16"/>
  <c r="C125" i="16" s="1"/>
  <c r="E125" i="16"/>
  <c r="W12" i="14"/>
  <c r="X12" i="14"/>
  <c r="Z12" i="14"/>
  <c r="AA12" i="14"/>
  <c r="AB12" i="14"/>
  <c r="AC12" i="14"/>
  <c r="B36" i="19"/>
  <c r="D36" i="19" s="1"/>
  <c r="B35" i="19"/>
  <c r="D35" i="19" s="1"/>
  <c r="B31" i="19"/>
  <c r="D31" i="19" s="1"/>
  <c r="B30" i="19"/>
  <c r="D30" i="19" s="1"/>
  <c r="B24" i="19"/>
  <c r="D24" i="19" s="1"/>
  <c r="B23" i="19"/>
  <c r="D23" i="19" s="1"/>
  <c r="V14" i="16" l="1"/>
  <c r="V16" i="16"/>
  <c r="C310" i="14"/>
  <c r="C308" i="14"/>
  <c r="U310" i="14"/>
  <c r="U308" i="14"/>
  <c r="U145" i="14"/>
  <c r="AC172" i="14"/>
  <c r="U172" i="14" s="1"/>
  <c r="U173" i="14"/>
  <c r="C305" i="14"/>
  <c r="V66" i="16"/>
  <c r="U183" i="14"/>
  <c r="AC195" i="14"/>
  <c r="U195" i="14" s="1"/>
  <c r="U196" i="14"/>
  <c r="AC269" i="14"/>
  <c r="U269" i="14" s="1"/>
  <c r="U270" i="14"/>
  <c r="AC160" i="14"/>
  <c r="U160" i="14" s="1"/>
  <c r="U161" i="14"/>
  <c r="V13" i="16"/>
  <c r="U15" i="14"/>
  <c r="V18" i="16"/>
  <c r="U66" i="14"/>
  <c r="V15" i="16"/>
  <c r="AC285" i="14"/>
  <c r="V112" i="16" s="1"/>
  <c r="U286" i="14"/>
  <c r="V86" i="16"/>
  <c r="U245" i="14"/>
  <c r="V41" i="16"/>
  <c r="U123" i="14"/>
  <c r="U12" i="14"/>
  <c r="U144" i="14"/>
  <c r="K304" i="14"/>
  <c r="C304" i="14" s="1"/>
  <c r="AC279" i="14"/>
  <c r="V108" i="16"/>
  <c r="AC227" i="14"/>
  <c r="V80" i="16"/>
  <c r="AC175" i="14"/>
  <c r="V64" i="16"/>
  <c r="AC214" i="14"/>
  <c r="V76" i="16"/>
  <c r="AC282" i="14"/>
  <c r="U282" i="14" s="1"/>
  <c r="V111" i="16"/>
  <c r="V48" i="16"/>
  <c r="AC135" i="14"/>
  <c r="AC265" i="14"/>
  <c r="V96" i="16"/>
  <c r="AC189" i="14"/>
  <c r="V68" i="16"/>
  <c r="AC99" i="14"/>
  <c r="V23" i="16" s="1"/>
  <c r="V25" i="16"/>
  <c r="AC301" i="14"/>
  <c r="V118" i="16"/>
  <c r="AC258" i="14"/>
  <c r="V92" i="16"/>
  <c r="V37" i="16"/>
  <c r="AC115" i="14"/>
  <c r="AC290" i="14"/>
  <c r="V114" i="16"/>
  <c r="AC221" i="14"/>
  <c r="V78" i="16"/>
  <c r="V34" i="16"/>
  <c r="AC111" i="14"/>
  <c r="V32" i="16" s="1"/>
  <c r="AC238" i="14"/>
  <c r="V84" i="16"/>
  <c r="AC277" i="14"/>
  <c r="V106" i="16"/>
  <c r="AC164" i="14"/>
  <c r="V60" i="16"/>
  <c r="AC255" i="14"/>
  <c r="V90" i="16"/>
  <c r="AC201" i="14"/>
  <c r="V72" i="16"/>
  <c r="V28" i="16"/>
  <c r="V30" i="16"/>
  <c r="AC153" i="14"/>
  <c r="V56" i="16"/>
  <c r="V61" i="16"/>
  <c r="AC232" i="14"/>
  <c r="V82" i="16"/>
  <c r="AC293" i="14"/>
  <c r="V116" i="16"/>
  <c r="AC271" i="14"/>
  <c r="V102" i="16"/>
  <c r="V54" i="16"/>
  <c r="V57" i="16"/>
  <c r="AC261" i="14"/>
  <c r="V94" i="16"/>
  <c r="AC209" i="14"/>
  <c r="V74" i="16"/>
  <c r="V46" i="16"/>
  <c r="AC131" i="14"/>
  <c r="V45" i="16" s="1"/>
  <c r="AC249" i="14"/>
  <c r="V88" i="16"/>
  <c r="AC107" i="14"/>
  <c r="V29" i="16" s="1"/>
  <c r="AC103" i="14"/>
  <c r="V19" i="16"/>
  <c r="AC244" i="14"/>
  <c r="AC307" i="14"/>
  <c r="U307" i="14" s="1"/>
  <c r="AC311" i="14"/>
  <c r="U311" i="14" s="1"/>
  <c r="AC14" i="14"/>
  <c r="C318" i="14"/>
  <c r="AC149" i="14"/>
  <c r="AC182" i="14"/>
  <c r="P122" i="16"/>
  <c r="M120" i="18"/>
  <c r="S120" i="18" s="1"/>
  <c r="N123" i="18"/>
  <c r="O123" i="18"/>
  <c r="W134" i="14"/>
  <c r="U134" i="14" s="1"/>
  <c r="AC306" i="14"/>
  <c r="G75" i="11"/>
  <c r="B29" i="19" s="1"/>
  <c r="F33" i="19" s="1"/>
  <c r="E316" i="14"/>
  <c r="E319" i="14"/>
  <c r="Z318" i="14"/>
  <c r="F316" i="14"/>
  <c r="F319" i="14"/>
  <c r="AB318" i="14"/>
  <c r="AA318" i="14"/>
  <c r="K318" i="14"/>
  <c r="C123" i="18"/>
  <c r="C122" i="16"/>
  <c r="C126" i="16"/>
  <c r="I122" i="16"/>
  <c r="B34" i="19"/>
  <c r="D34" i="19" s="1"/>
  <c r="B46" i="19"/>
  <c r="D46" i="19" s="1"/>
  <c r="B32" i="19"/>
  <c r="D32" i="19" s="1"/>
  <c r="B49" i="19"/>
  <c r="D49" i="19" s="1"/>
  <c r="V20" i="16"/>
  <c r="B68" i="19"/>
  <c r="F68" i="19" s="1"/>
  <c r="D37" i="19"/>
  <c r="U285" i="14" l="1"/>
  <c r="V85" i="16"/>
  <c r="U244" i="14"/>
  <c r="V107" i="16"/>
  <c r="U279" i="14"/>
  <c r="V115" i="16"/>
  <c r="U293" i="14"/>
  <c r="V65" i="16"/>
  <c r="U182" i="14"/>
  <c r="V71" i="16"/>
  <c r="U201" i="14"/>
  <c r="V83" i="16"/>
  <c r="U238" i="14"/>
  <c r="V67" i="16"/>
  <c r="U189" i="14"/>
  <c r="V75" i="16"/>
  <c r="U214" i="14"/>
  <c r="V53" i="16"/>
  <c r="U149" i="14"/>
  <c r="V105" i="16"/>
  <c r="U277" i="14"/>
  <c r="V73" i="16"/>
  <c r="U209" i="14"/>
  <c r="V81" i="16"/>
  <c r="U232" i="14"/>
  <c r="V87" i="16"/>
  <c r="U249" i="14"/>
  <c r="V47" i="16"/>
  <c r="U135" i="14"/>
  <c r="V55" i="16"/>
  <c r="U153" i="14"/>
  <c r="V59" i="16"/>
  <c r="U164" i="14"/>
  <c r="V77" i="16"/>
  <c r="U221" i="14"/>
  <c r="V117" i="16"/>
  <c r="U301" i="14"/>
  <c r="V79" i="16"/>
  <c r="U227" i="14"/>
  <c r="V113" i="16"/>
  <c r="U290" i="14"/>
  <c r="V93" i="16"/>
  <c r="U261" i="14"/>
  <c r="V89" i="16"/>
  <c r="U255" i="14"/>
  <c r="V91" i="16"/>
  <c r="U258" i="14"/>
  <c r="V95" i="16"/>
  <c r="U265" i="14"/>
  <c r="V63" i="16"/>
  <c r="U175" i="14"/>
  <c r="V12" i="16"/>
  <c r="U14" i="14"/>
  <c r="V101" i="16"/>
  <c r="U271" i="14"/>
  <c r="V35" i="16"/>
  <c r="V39" i="16"/>
  <c r="V26" i="16"/>
  <c r="V27" i="16"/>
  <c r="W131" i="14"/>
  <c r="U131" i="14" s="1"/>
  <c r="V109" i="16"/>
  <c r="V110" i="16"/>
  <c r="M123" i="18"/>
  <c r="X118" i="14"/>
  <c r="X115" i="14" s="1"/>
  <c r="W130" i="14"/>
  <c r="U130" i="14" s="1"/>
  <c r="K316" i="14"/>
  <c r="AC304" i="14"/>
  <c r="V119" i="16" s="1"/>
  <c r="V318" i="14"/>
  <c r="Z319" i="14"/>
  <c r="AB319" i="14"/>
  <c r="AA319" i="14"/>
  <c r="AC318" i="14"/>
  <c r="K319" i="14"/>
  <c r="O122" i="16"/>
  <c r="C68" i="19"/>
  <c r="D68" i="19" s="1"/>
  <c r="C316" i="14"/>
  <c r="C62" i="19"/>
  <c r="G67" i="19"/>
  <c r="G61" i="19"/>
  <c r="J61" i="19" s="1"/>
  <c r="H39" i="19"/>
  <c r="G63" i="19"/>
  <c r="C63" i="19"/>
  <c r="W127" i="14" l="1"/>
  <c r="U127" i="14" s="1"/>
  <c r="C64" i="19"/>
  <c r="C319" i="14"/>
  <c r="J67" i="19"/>
  <c r="H67" i="19"/>
  <c r="V319" i="14"/>
  <c r="AC319" i="14"/>
  <c r="G68" i="19"/>
  <c r="J63" i="19"/>
  <c r="G62" i="19"/>
  <c r="J62" i="19" s="1"/>
  <c r="X114" i="14" l="1"/>
  <c r="X111" i="14" s="1"/>
  <c r="J68" i="19"/>
  <c r="H68" i="19"/>
  <c r="C69" i="19"/>
  <c r="B61" i="19"/>
  <c r="F61" i="19"/>
  <c r="H61" i="19" s="1"/>
  <c r="B13" i="19"/>
  <c r="D13" i="19" s="1"/>
  <c r="D61" i="19" l="1"/>
  <c r="X110" i="14" l="1"/>
  <c r="W122" i="14"/>
  <c r="U122" i="14" s="1"/>
  <c r="W119" i="14" l="1"/>
  <c r="U119" i="14" s="1"/>
  <c r="X108" i="14"/>
  <c r="X107" i="14" s="1"/>
  <c r="G45" i="11"/>
  <c r="G46" i="11"/>
  <c r="X106" i="14" l="1"/>
  <c r="W118" i="14"/>
  <c r="U118" i="14" s="1"/>
  <c r="W115" i="14" l="1"/>
  <c r="U115" i="14" s="1"/>
  <c r="X104" i="14"/>
  <c r="X103" i="14" s="1"/>
  <c r="B60" i="19"/>
  <c r="D60" i="19" s="1"/>
  <c r="X102" i="14" l="1"/>
  <c r="W114" i="14"/>
  <c r="U114" i="14" s="1"/>
  <c r="B59" i="19"/>
  <c r="B10" i="19"/>
  <c r="D10" i="19" s="1"/>
  <c r="D59" i="19" l="1"/>
  <c r="X100" i="14"/>
  <c r="X99" i="14" s="1"/>
  <c r="W111" i="14"/>
  <c r="U111" i="14" s="1"/>
  <c r="B27" i="19"/>
  <c r="D27" i="19" s="1"/>
  <c r="X306" i="14" l="1"/>
  <c r="W110" i="14"/>
  <c r="U110" i="14" s="1"/>
  <c r="C49" i="11"/>
  <c r="X318" i="14" l="1"/>
  <c r="W108" i="14"/>
  <c r="W107" i="14" l="1"/>
  <c r="U107" i="14" s="1"/>
  <c r="U108" i="14"/>
  <c r="X304" i="14"/>
  <c r="X305" i="14"/>
  <c r="W106" i="14"/>
  <c r="U106" i="14" s="1"/>
  <c r="G34" i="11"/>
  <c r="G38" i="19" l="1"/>
  <c r="G39" i="19" s="1"/>
  <c r="O319" i="14"/>
  <c r="X319" i="14"/>
  <c r="W104" i="14"/>
  <c r="B26" i="19"/>
  <c r="D26" i="19" s="1"/>
  <c r="B25" i="19"/>
  <c r="D25" i="19" s="1"/>
  <c r="B22" i="19"/>
  <c r="D22" i="19" s="1"/>
  <c r="B21" i="19"/>
  <c r="D21" i="19" s="1"/>
  <c r="B20" i="19"/>
  <c r="D20" i="19" s="1"/>
  <c r="B19" i="19"/>
  <c r="D19" i="19" s="1"/>
  <c r="B18" i="19"/>
  <c r="D18" i="19" s="1"/>
  <c r="B17" i="19"/>
  <c r="D17" i="19" s="1"/>
  <c r="B16" i="19"/>
  <c r="D16" i="19" s="1"/>
  <c r="B15" i="19"/>
  <c r="D15" i="19" s="1"/>
  <c r="B14" i="19"/>
  <c r="D14" i="19" s="1"/>
  <c r="B12" i="19"/>
  <c r="D12" i="19" s="1"/>
  <c r="B11" i="19"/>
  <c r="D11" i="19" s="1"/>
  <c r="B9" i="19"/>
  <c r="D9" i="19" s="1"/>
  <c r="B8" i="19"/>
  <c r="D8" i="19" s="1"/>
  <c r="B7" i="19"/>
  <c r="D7" i="19" s="1"/>
  <c r="B6" i="19"/>
  <c r="D6" i="19" s="1"/>
  <c r="B5" i="19"/>
  <c r="D5" i="19" s="1"/>
  <c r="G47" i="11"/>
  <c r="U15" i="18"/>
  <c r="G38" i="11"/>
  <c r="G29" i="11"/>
  <c r="W103" i="14" l="1"/>
  <c r="U103" i="14" s="1"/>
  <c r="U104" i="14"/>
  <c r="W102" i="14"/>
  <c r="U102" i="14" s="1"/>
  <c r="B63" i="19"/>
  <c r="D63" i="19" s="1"/>
  <c r="F63" i="19"/>
  <c r="H63" i="19" s="1"/>
  <c r="G21" i="11"/>
  <c r="G49" i="11"/>
  <c r="G42" i="11"/>
  <c r="G41" i="11" s="1"/>
  <c r="G17" i="11"/>
  <c r="G24" i="11"/>
  <c r="C122" i="11" l="1"/>
  <c r="W100" i="14"/>
  <c r="B4" i="19"/>
  <c r="F4" i="19"/>
  <c r="G13" i="11"/>
  <c r="D29" i="19"/>
  <c r="G23" i="11"/>
  <c r="W99" i="14" l="1"/>
  <c r="U99" i="14" s="1"/>
  <c r="U100" i="14"/>
  <c r="D4" i="19"/>
  <c r="W98" i="14"/>
  <c r="U98" i="14" s="1"/>
  <c r="W306" i="14"/>
  <c r="U306" i="14" s="1"/>
  <c r="W96" i="14" l="1"/>
  <c r="W95" i="14" l="1"/>
  <c r="U95" i="14" s="1"/>
  <c r="U304" i="14" s="1"/>
  <c r="U96" i="14"/>
  <c r="L318" i="14"/>
  <c r="N318" i="14"/>
  <c r="W305" i="14"/>
  <c r="U305" i="14" s="1"/>
  <c r="W318" i="14"/>
  <c r="U318" i="14"/>
  <c r="W304" i="14" l="1"/>
  <c r="C65" i="19" s="1"/>
  <c r="C66" i="19" s="1"/>
  <c r="N319" i="14"/>
  <c r="L319" i="14" l="1"/>
  <c r="G4" i="19"/>
  <c r="J4" i="19" s="1"/>
  <c r="W319" i="14"/>
  <c r="U319" i="14" l="1"/>
  <c r="C123" i="11"/>
  <c r="B62" i="19" l="1"/>
  <c r="D62" i="19" s="1"/>
  <c r="D48" i="11"/>
  <c r="D109" i="11" s="1"/>
  <c r="B64" i="19" l="1"/>
  <c r="B69" i="19" s="1"/>
  <c r="D69" i="19" s="1"/>
  <c r="G48" i="11"/>
  <c r="F38" i="19" s="1"/>
  <c r="D64" i="19" l="1"/>
  <c r="G109" i="11"/>
  <c r="F39" i="19"/>
  <c r="F62" i="19" l="1"/>
  <c r="C118" i="11"/>
  <c r="C119" i="11" s="1"/>
  <c r="B65" i="19"/>
  <c r="B66" i="19" s="1"/>
  <c r="H62" i="1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vartotojas</author>
  </authors>
  <commentList>
    <comment ref="B68" authorId="0" shapeId="0" xr:uid="{D4CB337D-D926-4F0E-BF6B-7241DF39CB5A}">
      <text>
        <r>
          <rPr>
            <b/>
            <sz val="9"/>
            <color indexed="81"/>
            <rFont val="Tahoma"/>
            <family val="2"/>
            <charset val="186"/>
          </rPr>
          <t>vartotojas:</t>
        </r>
        <r>
          <rPr>
            <sz val="9"/>
            <color indexed="81"/>
            <rFont val="Tahoma"/>
            <family val="2"/>
            <charset val="186"/>
          </rPr>
          <t xml:space="preserve">
iš 4 priedo</t>
        </r>
      </text>
    </comment>
  </commentList>
</comments>
</file>

<file path=xl/sharedStrings.xml><?xml version="1.0" encoding="utf-8"?>
<sst xmlns="http://schemas.openxmlformats.org/spreadsheetml/2006/main" count="1073" uniqueCount="466">
  <si>
    <t>Iš viso</t>
  </si>
  <si>
    <t>Eil.                 Nr.</t>
  </si>
  <si>
    <t>01 programa. Savivaldybės valdymas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</si>
  <si>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</si>
  <si>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</si>
  <si>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</si>
  <si>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</si>
  <si>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</si>
  <si>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</si>
  <si>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</si>
  <si>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</si>
  <si>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</si>
  <si>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</si>
  <si>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</si>
  <si>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</si>
  <si>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</si>
  <si>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</si>
  <si>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</si>
  <si>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</si>
  <si>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</si>
  <si>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</si>
  <si>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</si>
  <si>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</si>
  <si>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</si>
  <si>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</si>
  <si>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</si>
  <si>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</si>
  <si>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</si>
  <si>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</si>
  <si>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</si>
  <si>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</si>
  <si>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</si>
  <si>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</si>
  <si>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</si>
  <si>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</si>
  <si>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</si>
  <si>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</si>
  <si>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</si>
  <si>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</si>
  <si>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</si>
  <si>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</si>
  <si>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</si>
  <si>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</si>
  <si>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</si>
  <si>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</si>
  <si>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</si>
  <si>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</si>
  <si>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</si>
  <si>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</si>
  <si>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</si>
  <si>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</si>
  <si>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</si>
  <si>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</si>
  <si>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</si>
  <si>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</si>
  <si>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</si>
  <si>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</si>
  <si>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</si>
  <si>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</si>
  <si>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</si>
  <si>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</si>
  <si>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</si>
  <si>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</si>
  <si>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</si>
  <si>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</si>
  <si>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</si>
  <si>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</si>
  <si>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</si>
  <si>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</si>
  <si>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</si>
  <si>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</si>
  <si>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</si>
  <si>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</si>
  <si>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</si>
  <si>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socialinėms paslaugoms teikti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</si>
  <si>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</si>
  <si>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</si>
  <si>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</si>
  <si>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</si>
  <si>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</si>
  <si>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</si>
  <si>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</si>
  <si>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</si>
  <si>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</si>
  <si>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</si>
  <si>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</si>
  <si>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</si>
  <si>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</si>
  <si>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</si>
  <si>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</si>
  <si>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</si>
  <si>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</si>
  <si>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</si>
  <si>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</si>
  <si>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</si>
  <si>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</si>
  <si>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</si>
  <si>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</si>
  <si>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</si>
  <si>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</si>
  <si>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</si>
  <si>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</si>
  <si>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</si>
  <si>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</si>
  <si>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</si>
  <si>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</si>
  <si>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</si>
  <si>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</si>
  <si>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</si>
  <si>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</si>
  <si>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</si>
  <si>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</si>
  <si>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</si>
  <si>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</si>
  <si>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</si>
  <si>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</si>
  <si>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</si>
  <si>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</si>
  <si>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</si>
  <si>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</si>
  <si>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 xml:space="preserve">vietinės reikšmės keliams ir gatvėms tiesti, rekonstruoti, taisyti (remontuoti), prižiūrėti ir saugaus eismo sąlygoms užtikrinti </t>
  </si>
  <si>
    <t>Patvirtinta</t>
  </si>
  <si>
    <t xml:space="preserve"> PATVIRTINTA</t>
  </si>
  <si>
    <t xml:space="preserve">1 priedas </t>
  </si>
  <si>
    <t>Įmokos už išlaikymą švietimo, socialinės apsaugos ir kitose įstaigose</t>
  </si>
  <si>
    <t xml:space="preserve">2 priedas </t>
  </si>
  <si>
    <t>Iš viso patvirtinta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</si>
  <si>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</si>
  <si>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</si>
  <si>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Pagal teisės aktus savivaldybėms perduotoms įstaigoms išlaikyti</t>
  </si>
  <si>
    <t>„Kranto“ progimnazija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</si>
  <si>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</si>
  <si>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</si>
  <si>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</si>
  <si>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</si>
  <si>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</si>
  <si>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</si>
  <si>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</si>
  <si>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</si>
  <si>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</si>
  <si>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</si>
  <si>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</si>
  <si>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</si>
  <si>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</si>
  <si>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</si>
  <si>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</si>
  <si>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</si>
  <si>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4.2.</t>
  </si>
  <si>
    <t>2.2.4.</t>
  </si>
  <si>
    <t>4.3.</t>
  </si>
  <si>
    <t>Žemės realizavimo pajamos</t>
  </si>
  <si>
    <t>erdvinių duomenų rinkiniui tvarkyti</t>
  </si>
  <si>
    <t>Dotacija savivaldybėms iš Europos Sąjungos, kitos tarptautinės finansinės paramos ir bendrojo finansavimo lėšų einamiesiems tikslams</t>
  </si>
  <si>
    <t>Praėjusių metų nepanaudotų biudžeto lėšų likutis</t>
  </si>
  <si>
    <t>Kita tikslinė dotacija, iš jų: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</si>
  <si>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</si>
  <si>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</si>
  <si>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</si>
  <si>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</si>
  <si>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</si>
  <si>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</si>
  <si>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</si>
  <si>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</si>
  <si>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</si>
  <si>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</si>
  <si>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</si>
  <si>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</si>
  <si>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</si>
  <si>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</si>
  <si>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</si>
  <si>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</si>
  <si>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</si>
  <si>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</si>
  <si>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</si>
  <si>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</si>
  <si>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</si>
  <si>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ilgalaikiam materialiajam ir nematerialiajam turtui įsigyti</t>
  </si>
  <si>
    <t>Rinkliavos, iš jų:</t>
  </si>
  <si>
    <t>valstybės rinkliava</t>
  </si>
  <si>
    <t>vietinė rinkliava</t>
  </si>
  <si>
    <t>žemės ūkio funkcijoms atlikti</t>
  </si>
  <si>
    <t>valstybės biudžeto lėšos, kuriomis bendrai finansuojami projektai  iš Europos Sąjungos ir kitos tarptautinės finansinės paramos lėšų</t>
  </si>
  <si>
    <t>savarankiškosioms funkcijoms vykdyti</t>
  </si>
  <si>
    <t>4.4.1.</t>
  </si>
  <si>
    <t>3.1.4.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</si>
  <si>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</si>
  <si>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</si>
  <si>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</si>
  <si>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</si>
  <si>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</si>
  <si>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</si>
  <si>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</si>
  <si>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</si>
  <si>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4.3.9.</t>
  </si>
  <si>
    <t>Neformaliojo vaikų švietimo veiklai finansuoti</t>
  </si>
  <si>
    <t>neformaliojo vaikų švietimo veiklai finansuoti</t>
  </si>
  <si>
    <t>4.3.10.</t>
  </si>
  <si>
    <t>4.3.11.</t>
  </si>
  <si>
    <t xml:space="preserve">ugdymo, maitinimo ir pavėžėjimo lėšos socialinę riziką patiriančių vaikų ikimokykliniam ugdymui užtikrinti 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</si>
  <si>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</si>
  <si>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</si>
  <si>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</si>
  <si>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</si>
  <si>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Savivaldybės kontrolės ir audito tarnyba, iš jų:</t>
  </si>
  <si>
    <t>Savivaldybės administracija, iš jų: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</si>
  <si>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</si>
  <si>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</si>
  <si>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</si>
  <si>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</si>
  <si>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</si>
  <si>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</si>
  <si>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</si>
  <si>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</si>
  <si>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</si>
  <si>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</si>
  <si>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</si>
  <si>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</si>
  <si>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</si>
  <si>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</si>
  <si>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</si>
  <si>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</si>
  <si>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</si>
  <si>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</si>
  <si>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</si>
  <si>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</si>
  <si>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</si>
  <si>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</si>
  <si>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</si>
  <si>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Savivaldybės administracijos Finansų skyrius, iš jų:</t>
  </si>
  <si>
    <t>Priešgaisrinė tarnyba, iš jų:</t>
  </si>
  <si>
    <t>Visuomenės sveikatos biuras, iš jų: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</si>
  <si>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</si>
  <si>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</si>
  <si>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</si>
  <si>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</si>
  <si>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</si>
  <si>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</si>
  <si>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</si>
  <si>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</si>
  <si>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</si>
  <si>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</si>
  <si>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</si>
  <si>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</si>
  <si>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</si>
  <si>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</si>
  <si>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</si>
  <si>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</si>
  <si>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</si>
  <si>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</si>
  <si>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</si>
  <si>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</si>
  <si>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</si>
  <si>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</si>
  <si>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</si>
  <si>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</si>
  <si>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</si>
  <si>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</si>
  <si>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</si>
  <si>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</si>
  <si>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</si>
  <si>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</si>
  <si>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</si>
  <si>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</si>
  <si>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</si>
  <si>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</si>
  <si>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Centras „Viltis", iš jų:</t>
  </si>
  <si>
    <t>Senelių globos namai, iš jų:</t>
  </si>
  <si>
    <t>Socialinių paslaugų centras, iš jų:</t>
  </si>
  <si>
    <t>biudžetinių įstaigų pajamos</t>
  </si>
  <si>
    <t>aplinkos apsaugos specialiosios programoms pajamos</t>
  </si>
  <si>
    <t xml:space="preserve">5. </t>
  </si>
  <si>
    <t>Asignavimų valdytojai, programos pavadinimas</t>
  </si>
  <si>
    <t>„Kranto“ progimnazija, iš jų:</t>
  </si>
  <si>
    <t>patikrinimui su asignavimais</t>
  </si>
  <si>
    <t>1 priedas</t>
  </si>
  <si>
    <t>3 priedas</t>
  </si>
  <si>
    <t>Skirtumas</t>
  </si>
  <si>
    <t>akredituotai vaikų dienos socialinei priežiūrai organizuoti</t>
  </si>
  <si>
    <t>Viso</t>
  </si>
  <si>
    <t>Valstybės biudžeto lėšos, kuriomis bendrai finansuojami projektai  iš Europos Sąjungos ir kitos tarptautinės finansinės paramos lėšų</t>
  </si>
  <si>
    <t>Savivaldybės biudžetas</t>
  </si>
  <si>
    <t>Išlaidos</t>
  </si>
  <si>
    <t>tikrinimui</t>
  </si>
  <si>
    <t>biudžetinių įstaigų ir aplinkos apsaugos specialiosioms programoms vykdyti</t>
  </si>
  <si>
    <t>PRAĖJUSIŲ METŲ NEPANAUDOTŲ BIUDŽETO LĖŠŲ PASKIRSTYMAS</t>
  </si>
  <si>
    <t>Asmeninei pagalbai teikti ir administruoti</t>
  </si>
  <si>
    <t>asmeninei pagalbai teikti ir administruoti</t>
  </si>
  <si>
    <t>socialinių paslaugų srities darbuotojų minimaliesiems pareiginės algos pastoviosios dalies koeficientams didinti</t>
  </si>
  <si>
    <t>pajamos</t>
  </si>
  <si>
    <t>asignavimai</t>
  </si>
  <si>
    <t xml:space="preserve">Bendruomeninei veiklai stiprinti </t>
  </si>
  <si>
    <t xml:space="preserve">bendrojo ugdymo mokyklų tinklo stiprinimo iniciatyvoms skatinti </t>
  </si>
  <si>
    <t xml:space="preserve">bendruomeninei veiklai stiprinti </t>
  </si>
  <si>
    <t>Biudžetinių įstaigų ir aplinkos apsaugos specialiosioms programoms vykdyti</t>
  </si>
  <si>
    <t>Galutinės sumos iš 1 ir 3 priedo</t>
  </si>
  <si>
    <t>1 ir 3 priedai (galutinės sumos)</t>
  </si>
  <si>
    <t>viso 1 ir 3 priede kita dotacija</t>
  </si>
  <si>
    <t>Skolintos lėšos</t>
  </si>
  <si>
    <t>Iš viso su pajamomis</t>
  </si>
  <si>
    <t>Iš viso su asignavimais</t>
  </si>
  <si>
    <t>aplinkos apsauga</t>
  </si>
  <si>
    <t>atsikelia iš 4 priedo</t>
  </si>
  <si>
    <t>viešosios bibliotekos dokumentų įsigijimui finansuoti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</si>
  <si>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</si>
  <si>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</si>
  <si>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 xml:space="preserve">suaugusiųjų asmenų, atvykusių į Lietuvos Respubliką iš Ukrainos dėl Rusijos Federacijos karinių veiksmų Ukrainoje, lietuvių kalbai mokyti </t>
  </si>
  <si>
    <t>visuomenės psichologinės gerovės ir psichikos sveikatos stiprinimo paslaugas gyventojams bendruomenėse plėtoti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</si>
  <si>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</si>
  <si>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>Vaiko ir šeimos gerovės centras, iš jų:</t>
  </si>
  <si>
    <t>savivaldybių patirtoms nepaprastosios padėties valdymo išlaidoms, susijusioms su užsieniečiais, pasitraukusiais iš Ukrainos dėl Rusijos Federacijos karinių veiksmų Ukrainoje, kompensuoti</t>
  </si>
  <si>
    <t>vaikų, atvykusių į Lietuvos Respubliką iš Ukrainos dėl Rusijos Federacijos karinių veiksmų Ukrainoje, ugdymui ir pavežėjimui į mokyklą ir atgal finansuoti</t>
  </si>
  <si>
    <t xml:space="preserve">vaikų, atvykusių į Lietuvos Respubliką iš Ukrainos dėl Rusijos Federacijos karinių veiksmų Ukrainoje, ugdymui ir pavežėjimui į mokyklą ir atgal finansuoti </t>
  </si>
  <si>
    <t xml:space="preserve">Sosnovskio barščio naikinimo Telšių rajone išlaidoms padengti </t>
  </si>
  <si>
    <t>integraliai pagalbai teikti</t>
  </si>
  <si>
    <t xml:space="preserve">naudotų padangų, kurių turėtojo nustatyti neįmanoma arba kuris neegzistuoja, tvarkymui finansuoti </t>
  </si>
  <si>
    <t xml:space="preserve">Naudotų padangų, kurių turėtojo nustatyti neįmanoma arba kuris neegzistuoja, tvarkymui finansuoti </t>
  </si>
  <si>
    <t>socialinėms išmokoms ir kompensacijoms, skirtoms paramai mirties atveju užtikrinti, skaičiuoti ir mokėti</t>
  </si>
  <si>
    <t>socialinių išmokų ir kompensacijų, skirtų paramai mirties atveju užtikrinti, skaičiavimui ir mokėjimui administruoti</t>
  </si>
  <si>
    <t>psichikos sveikatos stiprinimo, psichosocialinės pagalbos ir savižudybių prevencijos intervencijoms plėtoti</t>
  </si>
  <si>
    <t>Akredituotai vaikų dienos socialinei priežiūrai organizuoti, teikti ir administruoti</t>
  </si>
  <si>
    <t>Socialinei reabilitacijai neįgaliesiems benduomenėje organizuoti, teikti ir administruoti</t>
  </si>
  <si>
    <t>kompleksinėms paslaugoms šeimai organizuoti</t>
  </si>
  <si>
    <t>Kompleksinėms paslaugoms šeimai organizuoti</t>
  </si>
  <si>
    <t>4.3.3.</t>
  </si>
  <si>
    <t>23.</t>
  </si>
  <si>
    <t>4.3.7</t>
  </si>
  <si>
    <t>4.3.12.</t>
  </si>
  <si>
    <t>būstų nuomai iš fizinių ar juridinių asmenų apmokėti</t>
  </si>
  <si>
    <t>Būstų nuomai iš fizinių ar juridinių asmenų apmokėti</t>
  </si>
  <si>
    <t xml:space="preserve">  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</si>
  <si>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</si>
  <si>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</si>
  <si>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</si>
  <si>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</si>
  <si>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</si>
  <si>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</si>
  <si>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</si>
  <si>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>Palūkanos už indėlius, depozitus ir sąskaitų likučius</t>
  </si>
  <si>
    <t>Transporto priemonių realizavimo pajamos</t>
  </si>
  <si>
    <t>Kitų atsargų realizavimo pajamos</t>
  </si>
  <si>
    <t>Atliekų tvarkymo programos projektams vykdyti</t>
  </si>
  <si>
    <t>atliekų tvarkymo programos projektams vykdyti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</si>
  <si>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</si>
  <si>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</si>
  <si>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</si>
  <si>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</si>
  <si>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>2.2.5.</t>
  </si>
  <si>
    <t>2.2.5.1.</t>
  </si>
  <si>
    <t>2.2.5.2.</t>
  </si>
  <si>
    <t>Praėjusių metų nepanaudotų biudžeto lėšų likutis, iš jų:</t>
  </si>
  <si>
    <t>6.1.</t>
  </si>
  <si>
    <t>6.2.</t>
  </si>
  <si>
    <t>4.1.23.</t>
  </si>
  <si>
    <t>koordinuotai teikiamų paslaugų vaikams nuo gimimo iki 18 metų (turintiems didelių ir labai didelių specialiųjų ugdymosi poreikių – iki 21 metų) ir vaiko atstovams koordinavimui finansuoti</t>
  </si>
  <si>
    <t>savivaldybėms priskirtos ir perduotos valstybinės žemės miestų ir miestelių administracinėse ribose valdymui, naudojimui ir disponavimui ja patikėjimo teise užtikrinti</t>
  </si>
  <si>
    <t>4.1.24.</t>
  </si>
  <si>
    <t>Akredituotai socialinei reabilitacijai neįgaliesiems bendruomenėje organizuoti, teikti ir administruoti</t>
  </si>
  <si>
    <t>Socialinių paslaugų įstaigose dirbančių socialinių paslaugų srities darbuotojų pareiginei algai padidinti</t>
  </si>
  <si>
    <t>tikslinę paskirtį turinčių lėšų likutis</t>
  </si>
  <si>
    <t>kitas lėšų likutis, nukreiptas išlaidoms</t>
  </si>
  <si>
    <t>4.3.8.</t>
  </si>
  <si>
    <t>4.4.2.</t>
  </si>
  <si>
    <t>infrastruktūros mokesčio pajamos</t>
  </si>
  <si>
    <t>padidinta</t>
  </si>
  <si>
    <t>sumažinta</t>
  </si>
  <si>
    <t>kopijuoti reikšmę</t>
  </si>
  <si>
    <t>Pakeitimai (padidinta/ sumažinta)</t>
  </si>
  <si>
    <t>51.1.</t>
  </si>
  <si>
    <t>51.3.</t>
  </si>
  <si>
    <t>51.4.</t>
  </si>
  <si>
    <t>51.5.</t>
  </si>
  <si>
    <t>51.6.</t>
  </si>
  <si>
    <t>51.7.</t>
  </si>
  <si>
    <t>sudėta pagal asignavimų valdytojus</t>
  </si>
  <si>
    <t>akredituotai socialinei reabilitacijai neįgaliesiems benduomenėje administruoti</t>
  </si>
  <si>
    <t xml:space="preserve">akredituotai socialinei reabilitacijai neįgaliesiems benduomenėje organizuoti ir teikti </t>
  </si>
  <si>
    <t>profesiniam orientavimui finansuoti</t>
  </si>
  <si>
    <t>Profesiniam orientavimui finansuoti</t>
  </si>
  <si>
    <t>Asmenų su negalia koordinavimo fukcijai atlikti</t>
  </si>
  <si>
    <t>4.3.14.</t>
  </si>
  <si>
    <t xml:space="preserve">4 priedas </t>
  </si>
  <si>
    <t>Eil.              Nr.</t>
  </si>
  <si>
    <t>PATVIRTINTA</t>
  </si>
  <si>
    <t>IŠ VISO, IŠ JŲ:</t>
  </si>
  <si>
    <t>001 programa. Savivaldybės valdymas</t>
  </si>
  <si>
    <t>002 programa. Saugios aplinkos užtikrinimas</t>
  </si>
  <si>
    <t>003 programa. Sveikatos priežiūra</t>
  </si>
  <si>
    <t>004 programa. Išsilavinusios bendruomenės ugdymas (-sis)</t>
  </si>
  <si>
    <t>007 programa. Socialinės paramos įgyvendinimas</t>
  </si>
  <si>
    <t>006 programa. Kultūros ir sporto politikos įgyvendinimas</t>
  </si>
  <si>
    <t>001 programa. Savivaldybės valdymas, iš kurių:</t>
  </si>
  <si>
    <t>002 programa. Saugios aplinkos užtikrinimas, iš kurių:</t>
  </si>
  <si>
    <t>004 programa. Išsilavinusios bendruomenės ugdymas (-sis), iš kurių:</t>
  </si>
  <si>
    <t>005 programa. Ekonomikos ir verslo skatinimas, iš kurių:</t>
  </si>
  <si>
    <t>006 programa. Kultūros ir sporto politikos įgyvendinimas, iš kurių:</t>
  </si>
  <si>
    <t>007 programa. Socialinės paramos įgyvendinimas, iš kurių:</t>
  </si>
  <si>
    <t>003 programa. Sveikatos priežiūra, iš kurių:</t>
  </si>
  <si>
    <t>005 programa. Ekonomikos ir verslo skatinimas</t>
  </si>
  <si>
    <t>vaikų, atvykusių į Lietuvos Respubliką iš Ukrainos dėl Rusijos Federacijos karinių veiksmų Ukrainoje, pavežėjimui į mokyklą ir atgal ir pedagoginių darbuotojų papildomam darbui apmokėti</t>
  </si>
  <si>
    <t xml:space="preserve">kompensacijoms už būsto suteikimą ir vienkartinėms išmokoms įsikurti gyvenamojoje vietoje  užsieniečiams, pasitraukusiems iš Ukrainos dėl Rusijos Federacijos karinių veiksmų Ukrainoje, administruoti 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</si>
  <si>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</si>
  <si>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>Bendra asignavimų suma (sumažinta/ padidinta)</t>
  </si>
  <si>
    <t xml:space="preserve"> Bendra likučio suma  (sumažinta/ padidinta)</t>
  </si>
  <si>
    <t>Bendra pajamų suma (sumažinta/ padidinta)</t>
  </si>
  <si>
    <t xml:space="preserve">Vaikų, kuriems skirtas privalomas ugdymas pagal ikimokyklinio ugdymo programą, ugdymui, maitinimui ir vežiojimui užtikrinti  </t>
  </si>
  <si>
    <t xml:space="preserve">vaikų, kuriems skirtas privalomas ugdymas pagal ikimokyklinio ugdymo programą, ugdymui, maitinimui ir vežiojimui užtikrinti  </t>
  </si>
  <si>
    <t xml:space="preserve">Laikino atokvėpio paslaugai teikti ir administruoti </t>
  </si>
  <si>
    <t>Asmenų su negalia koordinavimo funkcijai atlikti</t>
  </si>
  <si>
    <t>asmenų su negalia koordinavimo funkcijai atlikti</t>
  </si>
  <si>
    <t xml:space="preserve">laikino atokvėpio paslaugai teikti ir administruoti </t>
  </si>
  <si>
    <t>Mero rezervas 0,25 proc nuo biudžeto (be valstybės dotacijų)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</si>
  <si>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administruoti </t>
  </si>
  <si>
    <t xml:space="preserve">  TELŠIŲ RAJONO SAVIVALDYBĖS 2025 METŲ BIUDŽETO PAJAMOS</t>
  </si>
  <si>
    <t xml:space="preserve">Telšių rajono savivaldybės tarybos 2025 m. vasario 27 d. </t>
  </si>
  <si>
    <t xml:space="preserve">BIUDŽETINIŲ ĮSTAIGŲ 2025 METŲ PAJAMŲ ĮMOKOS Į SAVIVALDYBĖS BIUDŽETĄ </t>
  </si>
  <si>
    <t>2025 METŲ BIUDŽETO ASIGNAVIMAI</t>
  </si>
  <si>
    <t>Pedagoginių darbuotojų, dirbančių pagal ikimokyklinio, priešmokyklinio ir neformaliojo vaikų švietimo programas savivaldybių mokyklose, padidintam darbo užmokesčiui nuo 2025 m. sausio 1 d. mokėti</t>
  </si>
  <si>
    <t>4.3.13.</t>
  </si>
  <si>
    <t>4.3.15.</t>
  </si>
  <si>
    <t>4.3.16.</t>
  </si>
  <si>
    <t>pedagoginių darbuotojų, dirbančių pagal ikimokyklinio, priešmokyklinio ir neformaliojo vaikų švietimo programas savivaldybių mokyklose, padidintam darbo užmokesčiui nuo 2025 m. sausio 1 d. mokėti</t>
  </si>
  <si>
    <t>socialinės globos teikimui asmenims su negalia užtikrinti</t>
  </si>
  <si>
    <t>darbo užmokesčiui individualios priežiūros darbuotojams, teikiantiems socialinę priežiūrą šeimoms, mokėti</t>
  </si>
  <si>
    <t xml:space="preserve"> darbo užmokesčiui socialiniams darbuotojams, teikiantiems socialinę priežiūrą šeimoms, mokėti</t>
  </si>
  <si>
    <t>4.3.17.</t>
  </si>
  <si>
    <t>4.3.18.</t>
  </si>
  <si>
    <t>Europos Sąjungos finansinės paramos lėšos, iš jų:</t>
  </si>
  <si>
    <t>Centras „Viltis“, iš jų:</t>
  </si>
  <si>
    <t>socialinių paslaugų įstaigose dirbančių socialinių paslaugų srities darbuotojų pareiginei algai padidinti</t>
  </si>
  <si>
    <t>Infrastruktūros plėtros įmokos</t>
  </si>
  <si>
    <t>infrastruktūros plėtros įmokos</t>
  </si>
  <si>
    <t>Kitos neišvardytos pajamos, iš jų:</t>
  </si>
  <si>
    <t xml:space="preserve"> žedinių atkuriamosios vertės kompensacija</t>
  </si>
  <si>
    <t>Europos Sąjungos finansinės paramos lėšos</t>
  </si>
  <si>
    <t>biudžetinių įstaigų pajamų ir aplinkos apsaugos specialiosios programos lėšos</t>
  </si>
  <si>
    <t>aplinkos apsaugos specialiosios programos pajamos</t>
  </si>
  <si>
    <t>sprendimo Nr. T1-51</t>
  </si>
  <si>
    <t>Telšių miesto seniūnija, iš jų:</t>
  </si>
  <si>
    <t>Būstų pritaikymui asmenims su negalia finansuoti</t>
  </si>
  <si>
    <t>būstų pritaikymui asmenims su negalia finansuoti</t>
  </si>
  <si>
    <t>4.3.19.</t>
  </si>
  <si>
    <t xml:space="preserve">Išlaidoms, patirtoms teikiant socialinę paramą mokiniams pagal Lietuvos Respublikos socialinės paramos mokiniams įstatymą  užsieniečiams, pasitraukusiems iš Ukrainos dėl Rusijos Federacijos karinių veiksmų Ukrainoje, padengti </t>
  </si>
  <si>
    <t xml:space="preserve">išlaidoms, patirtoms teikiant socialinę paramą mokiniams pagal Lietuvos Respublikos socialinės paramos mokiniams įstatymą  užsieniečiams, pasitraukusiems iš Ukrainos dėl Rusijos Federacijos karinių veiksmų Ukrainoje, padengti </t>
  </si>
  <si>
    <t xml:space="preserve">Išlaidoms, patirtoms teikiant socialinę paramą mokiniams pagal Lietuvos Respublikos socialinės paramos mokiniams įstatymą užsieniečiams, pasitraukusiems iš Ukrainos dėl Rusijos Federacijos karinių veiksmų Ukrainoje, padengti </t>
  </si>
  <si>
    <t xml:space="preserve">Išlaidoms, patirtoms teikiant socialinę pašalpą, skiriamą vadovaujantis Lietuvos Respublikos piniginės socialinės paramos nepasiturintiems gyventojams įstatymu, užsieniečiams, pasitraukusiems iš Ukrainos dėl Rusijos Federacijos karinių veiksmų Ukrainoje, padengti </t>
  </si>
  <si>
    <t xml:space="preserve">išlaidoms, patirtoms teikiant  socialinę pašalpą, skiriamą vadovaujantis Lietuvos Respublikos piniginės socialinės paramos nepasiturintiems gyventojams įstatymu, užsieniečiams, pasitraukusiems iš Ukrainos dėl Rusijos Federacijos karinių veiksmų Ukrainoje, padengti </t>
  </si>
  <si>
    <t xml:space="preserve">Išlaidoms, patirtoms teikiant asmeninio asistento paslaugas pagal Lietuvos Respublikos asmens su negalia teisių apsaugos pagrindų įstatymą užsieniečiams, pasitraukusiems iš Ukrainos dėl Rusijos Federacijos karinių veiksmų Ukrainoje, padengti </t>
  </si>
  <si>
    <t xml:space="preserve">išlaidoms, patirtoms teikiant asmeninio asistento paslaugas pagal Lietuvos Respublikos asmens su negalia teisių apsaugos pagrindų įstatymą užsieniečiams, pasitraukusiems iš Ukrainos dėl Rusijos Federacijos karinių veiksmų Ukrainoje, padengti </t>
  </si>
  <si>
    <t>4.3.20.</t>
  </si>
  <si>
    <t>4.3.21.</t>
  </si>
  <si>
    <t>4.3.22.</t>
  </si>
  <si>
    <t>švietimo programos priemonei „Aprūpinti mokyklas geltonaisiais autobusais“ vykdyti</t>
  </si>
  <si>
    <t>Švietimo programos priemonei „Aprūpinti mokyklas geltonaisiais autobusais“ vykdyti</t>
  </si>
  <si>
    <t>4.3.23.</t>
  </si>
  <si>
    <t>4.3.24.</t>
  </si>
  <si>
    <t>(Telšių rajono savivaldybės tarybos 2025 m. birželio  26 d.</t>
  </si>
  <si>
    <t>(Telšių rajono savivaldybės tarybos 2025 m.  birželio 26 d.</t>
  </si>
  <si>
    <t>(Telšių rajono savivaldybės tarybos 2025 m.  birželio  26 d.</t>
  </si>
  <si>
    <t xml:space="preserve">(Telšių rajono savivaldybės tarybos 2025 m. birželio  26 d. </t>
  </si>
  <si>
    <t>yra</t>
  </si>
  <si>
    <t xml:space="preserve">skirti </t>
  </si>
  <si>
    <t>51.2.</t>
  </si>
  <si>
    <t>sprendimo Nr. T1-234  redakcija)</t>
  </si>
  <si>
    <t>sprendimo Nr. T1-234 redakcija)</t>
  </si>
  <si>
    <t>sprendimo Nr. T1-234    redakcija)</t>
  </si>
  <si>
    <t>sprendimo Nr. T1- 234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</si>
</sst>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_-* #,##0.00\ _L_t_-;\-* #,##0.00\ _L_t_-;_-* &quot;-&quot;??\ _L_t_-;_-@_-"/>
    <numFmt numFmtId="166" formatCode="0.000"/>
    <numFmt numFmtId="167" formatCode="0.00000"/>
    <numFmt numFmtId="168" formatCode="0.0000"/>
    <numFmt numFmtId="169" formatCode="0.000000"/>
    <numFmt numFmtId="170" formatCode="0.00000000"/>
    <numFmt numFmtId="171" formatCode="0.000000000000"/>
  </numFmts>
  <fonts count="35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b/>
      <sz val="12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9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sz val="10"/>
      <color rgb="FFFF0000"/>
      <name val="Times New Roman"/>
      <family val="1"/>
    </font>
    <font>
      <sz val="11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i/>
      <sz val="8"/>
      <name val="Times New Roman"/>
      <family val="1"/>
      <charset val="186"/>
    </font>
    <font>
      <i/>
      <sz val="9"/>
      <name val="Times New Roman"/>
      <family val="1"/>
      <charset val="186"/>
    </font>
    <font>
      <sz val="8"/>
      <name val="Times New Roman"/>
      <family val="1"/>
      <charset val="186"/>
    </font>
    <font>
      <sz val="8"/>
      <color rgb="FFFF0000"/>
      <name val="Times New Roman"/>
      <family val="1"/>
      <charset val="186"/>
    </font>
    <font>
      <b/>
      <sz val="10"/>
      <name val="Times New Roman"/>
      <family val="1"/>
    </font>
    <font>
      <b/>
      <sz val="9"/>
      <name val="Times New Roman"/>
      <family val="1"/>
    </font>
    <font>
      <b/>
      <sz val="9"/>
      <color rgb="FFFF0000"/>
      <name val="Times New Roman"/>
      <family val="1"/>
    </font>
    <font>
      <sz val="8"/>
      <name val="Times New Roman"/>
      <family val="1"/>
    </font>
    <font>
      <b/>
      <sz val="10"/>
      <color rgb="FFFF000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</cellStyleXfs>
  <cellXfs count="372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9" xfId="0" applyNumberFormat="1" applyFont="1" applyBorder="1"/>
    <xf numFmtId="164" fontId="2" fillId="0" borderId="4" xfId="0" applyNumberFormat="1" applyFont="1" applyBorder="1" applyAlignment="1">
      <alignment horizontal="center"/>
    </xf>
    <xf numFmtId="164" fontId="2" fillId="0" borderId="10" xfId="0" applyNumberFormat="1" applyFont="1" applyBorder="1"/>
    <xf numFmtId="164" fontId="1" fillId="0" borderId="0" xfId="0" applyNumberFormat="1" applyFont="1"/>
    <xf numFmtId="164" fontId="2" fillId="0" borderId="4" xfId="0" applyNumberFormat="1" applyFont="1" applyBorder="1"/>
    <xf numFmtId="164" fontId="3" fillId="0" borderId="0" xfId="0" applyNumberFormat="1" applyFont="1"/>
    <xf numFmtId="164" fontId="2" fillId="0" borderId="9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164" fontId="2" fillId="0" borderId="10" xfId="0" applyNumberFormat="1" applyFont="1" applyBorder="1" applyAlignment="1">
      <alignment horizontal="center"/>
    </xf>
    <xf numFmtId="164" fontId="8" fillId="0" borderId="0" xfId="0" applyNumberFormat="1" applyFont="1"/>
    <xf numFmtId="164" fontId="10" fillId="0" borderId="0" xfId="0" applyNumberFormat="1" applyFont="1" applyAlignment="1">
      <alignment horizontal="left" wrapText="1" indent="22"/>
    </xf>
    <xf numFmtId="164" fontId="8" fillId="0" borderId="0" xfId="0" applyNumberFormat="1" applyFont="1" applyAlignment="1">
      <alignment wrapText="1"/>
    </xf>
    <xf numFmtId="164" fontId="8" fillId="0" borderId="1" xfId="0" applyNumberFormat="1" applyFont="1" applyBorder="1" applyAlignment="1">
      <alignment horizontal="left"/>
    </xf>
    <xf numFmtId="164" fontId="9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11" fillId="0" borderId="1" xfId="0" applyNumberFormat="1" applyFont="1" applyBorder="1" applyAlignment="1">
      <alignment horizontal="left"/>
    </xf>
    <xf numFmtId="164" fontId="5" fillId="0" borderId="1" xfId="0" applyNumberFormat="1" applyFont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wrapText="1" indent="1"/>
    </xf>
    <xf numFmtId="164" fontId="5" fillId="0" borderId="1" xfId="0" applyNumberFormat="1" applyFont="1" applyBorder="1" applyAlignment="1">
      <alignment horizontal="left" wrapText="1" indent="1"/>
    </xf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4" xfId="0" applyNumberFormat="1" applyFont="1" applyBorder="1" applyAlignment="1">
      <alignment wrapText="1"/>
    </xf>
    <xf numFmtId="0" fontId="10" fillId="0" borderId="0" xfId="0" applyFont="1" applyAlignment="1">
      <alignment horizontal="left" wrapText="1" indent="23"/>
    </xf>
    <xf numFmtId="164" fontId="3" fillId="0" borderId="7" xfId="0" applyNumberFormat="1" applyFont="1" applyBorder="1"/>
    <xf numFmtId="164" fontId="2" fillId="0" borderId="8" xfId="0" applyNumberFormat="1" applyFont="1" applyBorder="1"/>
    <xf numFmtId="164" fontId="3" fillId="0" borderId="5" xfId="0" applyNumberFormat="1" applyFont="1" applyBorder="1"/>
    <xf numFmtId="164" fontId="2" fillId="0" borderId="10" xfId="0" applyNumberFormat="1" applyFont="1" applyBorder="1" applyAlignment="1">
      <alignment wrapText="1"/>
    </xf>
    <xf numFmtId="164" fontId="2" fillId="0" borderId="11" xfId="0" applyNumberFormat="1" applyFont="1" applyBorder="1"/>
    <xf numFmtId="164" fontId="3" fillId="0" borderId="10" xfId="0" applyNumberFormat="1" applyFont="1" applyBorder="1"/>
    <xf numFmtId="164" fontId="4" fillId="0" borderId="0" xfId="0" applyNumberFormat="1" applyFont="1" applyAlignment="1">
      <alignment horizontal="left" wrapText="1" indent="22"/>
    </xf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7" borderId="1" xfId="0" applyNumberFormat="1" applyFont="1" applyFill="1" applyBorder="1" applyAlignment="1">
      <alignment vertical="center" wrapText="1"/>
    </xf>
    <xf numFmtId="164" fontId="2" fillId="0" borderId="1" xfId="0" applyNumberFormat="1" applyFont="1" applyBorder="1" applyAlignment="1">
      <alignment horizontal="left" vertical="center" wrapText="1" indent="1"/>
    </xf>
    <xf numFmtId="1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2" fillId="0" borderId="3" xfId="0" applyFont="1" applyBorder="1" applyAlignment="1">
      <alignment horizontal="left" wrapText="1" indent="1"/>
    </xf>
    <xf numFmtId="164" fontId="3" fillId="7" borderId="2" xfId="0" applyNumberFormat="1" applyFont="1" applyFill="1" applyBorder="1" applyAlignment="1">
      <alignment vertical="center" wrapText="1"/>
    </xf>
    <xf numFmtId="0" fontId="14" fillId="8" borderId="13" xfId="0" applyFont="1" applyFill="1" applyBorder="1" applyAlignment="1">
      <alignment horizontal="right"/>
    </xf>
    <xf numFmtId="164" fontId="18" fillId="0" borderId="0" xfId="0" applyNumberFormat="1" applyFont="1"/>
    <xf numFmtId="0" fontId="10" fillId="0" borderId="0" xfId="0" applyFont="1" applyAlignment="1">
      <alignment horizontal="left" wrapText="1"/>
    </xf>
    <xf numFmtId="167" fontId="2" fillId="0" borderId="0" xfId="0" applyNumberFormat="1" applyFont="1"/>
    <xf numFmtId="167" fontId="8" fillId="0" borderId="0" xfId="0" applyNumberFormat="1" applyFont="1"/>
    <xf numFmtId="167" fontId="10" fillId="0" borderId="0" xfId="0" applyNumberFormat="1" applyFont="1"/>
    <xf numFmtId="167" fontId="10" fillId="0" borderId="0" xfId="0" applyNumberFormat="1" applyFont="1" applyAlignment="1">
      <alignment horizontal="left" wrapText="1"/>
    </xf>
    <xf numFmtId="167" fontId="4" fillId="0" borderId="0" xfId="0" applyNumberFormat="1" applyFont="1" applyAlignment="1">
      <alignment horizontal="left" wrapText="1" indent="22"/>
    </xf>
    <xf numFmtId="167" fontId="10" fillId="0" borderId="0" xfId="0" applyNumberFormat="1" applyFont="1" applyAlignment="1">
      <alignment horizontal="left" wrapText="1" indent="22"/>
    </xf>
    <xf numFmtId="167" fontId="3" fillId="0" borderId="0" xfId="0" applyNumberFormat="1" applyFont="1"/>
    <xf numFmtId="167" fontId="2" fillId="0" borderId="0" xfId="0" applyNumberFormat="1" applyFont="1" applyAlignment="1">
      <alignment horizontal="right"/>
    </xf>
    <xf numFmtId="167" fontId="3" fillId="6" borderId="9" xfId="0" applyNumberFormat="1" applyFont="1" applyFill="1" applyBorder="1"/>
    <xf numFmtId="167" fontId="3" fillId="4" borderId="9" xfId="0" applyNumberFormat="1" applyFont="1" applyFill="1" applyBorder="1"/>
    <xf numFmtId="167" fontId="3" fillId="6" borderId="1" xfId="0" applyNumberFormat="1" applyFont="1" applyFill="1" applyBorder="1"/>
    <xf numFmtId="167" fontId="2" fillId="4" borderId="1" xfId="0" applyNumberFormat="1" applyFont="1" applyFill="1" applyBorder="1"/>
    <xf numFmtId="167" fontId="3" fillId="4" borderId="1" xfId="0" applyNumberFormat="1" applyFont="1" applyFill="1" applyBorder="1"/>
    <xf numFmtId="167" fontId="18" fillId="0" borderId="0" xfId="0" applyNumberFormat="1" applyFont="1"/>
    <xf numFmtId="167" fontId="18" fillId="4" borderId="1" xfId="0" applyNumberFormat="1" applyFont="1" applyFill="1" applyBorder="1"/>
    <xf numFmtId="167" fontId="20" fillId="4" borderId="1" xfId="0" applyNumberFormat="1" applyFont="1" applyFill="1" applyBorder="1"/>
    <xf numFmtId="167" fontId="2" fillId="6" borderId="1" xfId="0" applyNumberFormat="1" applyFont="1" applyFill="1" applyBorder="1"/>
    <xf numFmtId="167" fontId="2" fillId="0" borderId="1" xfId="0" applyNumberFormat="1" applyFont="1" applyBorder="1"/>
    <xf numFmtId="167" fontId="3" fillId="0" borderId="1" xfId="0" applyNumberFormat="1" applyFont="1" applyBorder="1"/>
    <xf numFmtId="167" fontId="12" fillId="7" borderId="1" xfId="0" applyNumberFormat="1" applyFont="1" applyFill="1" applyBorder="1"/>
    <xf numFmtId="167" fontId="14" fillId="8" borderId="14" xfId="0" applyNumberFormat="1" applyFont="1" applyFill="1" applyBorder="1"/>
    <xf numFmtId="167" fontId="14" fillId="8" borderId="15" xfId="0" applyNumberFormat="1" applyFont="1" applyFill="1" applyBorder="1"/>
    <xf numFmtId="167" fontId="1" fillId="0" borderId="1" xfId="0" applyNumberFormat="1" applyFont="1" applyBorder="1"/>
    <xf numFmtId="167" fontId="1" fillId="0" borderId="0" xfId="0" applyNumberFormat="1" applyFont="1"/>
    <xf numFmtId="167" fontId="3" fillId="7" borderId="1" xfId="0" applyNumberFormat="1" applyFont="1" applyFill="1" applyBorder="1"/>
    <xf numFmtId="167" fontId="3" fillId="7" borderId="2" xfId="0" applyNumberFormat="1" applyFont="1" applyFill="1" applyBorder="1"/>
    <xf numFmtId="167" fontId="8" fillId="0" borderId="0" xfId="0" applyNumberFormat="1" applyFont="1" applyAlignment="1">
      <alignment vertical="center"/>
    </xf>
    <xf numFmtId="0" fontId="21" fillId="0" borderId="3" xfId="0" applyFont="1" applyBorder="1" applyAlignment="1">
      <alignment horizontal="left" wrapText="1" indent="1"/>
    </xf>
    <xf numFmtId="164" fontId="21" fillId="0" borderId="3" xfId="0" applyNumberFormat="1" applyFont="1" applyBorder="1" applyAlignment="1">
      <alignment horizontal="left" vertical="center" wrapText="1" indent="1"/>
    </xf>
    <xf numFmtId="0" fontId="8" fillId="0" borderId="1" xfId="0" applyFont="1" applyBorder="1" applyAlignment="1">
      <alignment horizontal="left" wrapText="1"/>
    </xf>
    <xf numFmtId="167" fontId="9" fillId="4" borderId="1" xfId="0" applyNumberFormat="1" applyFont="1" applyFill="1" applyBorder="1" applyAlignment="1">
      <alignment horizontal="right"/>
    </xf>
    <xf numFmtId="164" fontId="24" fillId="0" borderId="0" xfId="0" applyNumberFormat="1" applyFont="1" applyAlignment="1">
      <alignment horizontal="right"/>
    </xf>
    <xf numFmtId="164" fontId="25" fillId="0" borderId="0" xfId="0" applyNumberFormat="1" applyFont="1"/>
    <xf numFmtId="167" fontId="2" fillId="5" borderId="1" xfId="0" applyNumberFormat="1" applyFont="1" applyFill="1" applyBorder="1"/>
    <xf numFmtId="167" fontId="3" fillId="0" borderId="9" xfId="0" applyNumberFormat="1" applyFont="1" applyBorder="1"/>
    <xf numFmtId="167" fontId="5" fillId="0" borderId="0" xfId="0" applyNumberFormat="1" applyFont="1"/>
    <xf numFmtId="167" fontId="2" fillId="11" borderId="1" xfId="0" applyNumberFormat="1" applyFont="1" applyFill="1" applyBorder="1"/>
    <xf numFmtId="167" fontId="19" fillId="9" borderId="1" xfId="0" applyNumberFormat="1" applyFont="1" applyFill="1" applyBorder="1" applyAlignment="1">
      <alignment vertical="distributed"/>
    </xf>
    <xf numFmtId="164" fontId="25" fillId="0" borderId="0" xfId="0" applyNumberFormat="1" applyFont="1" applyAlignment="1">
      <alignment horizontal="right" vertical="center"/>
    </xf>
    <xf numFmtId="164" fontId="25" fillId="12" borderId="0" xfId="0" applyNumberFormat="1" applyFont="1" applyFill="1"/>
    <xf numFmtId="164" fontId="2" fillId="12" borderId="0" xfId="0" applyNumberFormat="1" applyFont="1" applyFill="1"/>
    <xf numFmtId="164" fontId="2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vertical="center"/>
    </xf>
    <xf numFmtId="167" fontId="9" fillId="0" borderId="1" xfId="0" applyNumberFormat="1" applyFont="1" applyBorder="1" applyAlignment="1">
      <alignment horizontal="right"/>
    </xf>
    <xf numFmtId="164" fontId="3" fillId="0" borderId="3" xfId="0" applyNumberFormat="1" applyFont="1" applyBorder="1" applyAlignment="1">
      <alignment vertical="center"/>
    </xf>
    <xf numFmtId="167" fontId="5" fillId="13" borderId="0" xfId="0" applyNumberFormat="1" applyFont="1" applyFill="1"/>
    <xf numFmtId="167" fontId="3" fillId="13" borderId="0" xfId="0" applyNumberFormat="1" applyFont="1" applyFill="1"/>
    <xf numFmtId="0" fontId="1" fillId="0" borderId="0" xfId="0" applyFont="1"/>
    <xf numFmtId="0" fontId="1" fillId="0" borderId="1" xfId="0" applyFont="1" applyBorder="1"/>
    <xf numFmtId="0" fontId="1" fillId="0" borderId="1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167" fontId="26" fillId="0" borderId="0" xfId="0" applyNumberFormat="1" applyFont="1" applyAlignment="1">
      <alignment horizontal="center" vertical="center"/>
    </xf>
    <xf numFmtId="4" fontId="1" fillId="0" borderId="0" xfId="0" applyNumberFormat="1" applyFont="1"/>
    <xf numFmtId="0" fontId="22" fillId="0" borderId="0" xfId="0" applyFont="1"/>
    <xf numFmtId="0" fontId="27" fillId="0" borderId="0" xfId="0" applyFont="1" applyAlignment="1">
      <alignment horizontal="center" wrapText="1"/>
    </xf>
    <xf numFmtId="164" fontId="1" fillId="0" borderId="0" xfId="0" applyNumberFormat="1" applyFont="1" applyAlignment="1">
      <alignment vertical="center" wrapText="1"/>
    </xf>
    <xf numFmtId="167" fontId="3" fillId="14" borderId="1" xfId="0" applyNumberFormat="1" applyFont="1" applyFill="1" applyBorder="1"/>
    <xf numFmtId="167" fontId="2" fillId="14" borderId="1" xfId="0" applyNumberFormat="1" applyFont="1" applyFill="1" applyBorder="1"/>
    <xf numFmtId="167" fontId="3" fillId="14" borderId="9" xfId="0" applyNumberFormat="1" applyFont="1" applyFill="1" applyBorder="1"/>
    <xf numFmtId="167" fontId="8" fillId="11" borderId="1" xfId="0" applyNumberFormat="1" applyFont="1" applyFill="1" applyBorder="1"/>
    <xf numFmtId="167" fontId="9" fillId="6" borderId="3" xfId="0" applyNumberFormat="1" applyFont="1" applyFill="1" applyBorder="1"/>
    <xf numFmtId="167" fontId="18" fillId="6" borderId="1" xfId="0" applyNumberFormat="1" applyFont="1" applyFill="1" applyBorder="1"/>
    <xf numFmtId="167" fontId="20" fillId="6" borderId="1" xfId="0" applyNumberFormat="1" applyFont="1" applyFill="1" applyBorder="1"/>
    <xf numFmtId="164" fontId="18" fillId="0" borderId="4" xfId="0" applyNumberFormat="1" applyFont="1" applyBorder="1" applyAlignment="1">
      <alignment horizontal="center"/>
    </xf>
    <xf numFmtId="167" fontId="18" fillId="6" borderId="3" xfId="0" applyNumberFormat="1" applyFont="1" applyFill="1" applyBorder="1"/>
    <xf numFmtId="167" fontId="18" fillId="11" borderId="1" xfId="0" applyNumberFormat="1" applyFont="1" applyFill="1" applyBorder="1"/>
    <xf numFmtId="164" fontId="18" fillId="0" borderId="10" xfId="0" applyNumberFormat="1" applyFont="1" applyBorder="1" applyAlignment="1">
      <alignment horizontal="center"/>
    </xf>
    <xf numFmtId="164" fontId="8" fillId="0" borderId="10" xfId="0" applyNumberFormat="1" applyFont="1" applyBorder="1" applyAlignment="1">
      <alignment horizontal="center"/>
    </xf>
    <xf numFmtId="167" fontId="8" fillId="4" borderId="1" xfId="0" applyNumberFormat="1" applyFont="1" applyFill="1" applyBorder="1"/>
    <xf numFmtId="167" fontId="8" fillId="6" borderId="1" xfId="0" applyNumberFormat="1" applyFont="1" applyFill="1" applyBorder="1"/>
    <xf numFmtId="167" fontId="18" fillId="5" borderId="1" xfId="0" applyNumberFormat="1" applyFont="1" applyFill="1" applyBorder="1"/>
    <xf numFmtId="164" fontId="18" fillId="0" borderId="11" xfId="0" applyNumberFormat="1" applyFont="1" applyBorder="1" applyAlignment="1">
      <alignment horizontal="center"/>
    </xf>
    <xf numFmtId="167" fontId="18" fillId="0" borderId="1" xfId="0" applyNumberFormat="1" applyFont="1" applyBorder="1"/>
    <xf numFmtId="167" fontId="3" fillId="7" borderId="1" xfId="0" applyNumberFormat="1" applyFont="1" applyFill="1" applyBorder="1" applyAlignment="1">
      <alignment vertical="distributed"/>
    </xf>
    <xf numFmtId="167" fontId="4" fillId="5" borderId="2" xfId="0" applyNumberFormat="1" applyFont="1" applyFill="1" applyBorder="1" applyAlignment="1">
      <alignment horizontal="center" vertical="center" wrapText="1"/>
    </xf>
    <xf numFmtId="167" fontId="17" fillId="5" borderId="2" xfId="0" applyNumberFormat="1" applyFont="1" applyFill="1" applyBorder="1" applyAlignment="1">
      <alignment horizontal="center" vertical="center" wrapText="1"/>
    </xf>
    <xf numFmtId="164" fontId="29" fillId="6" borderId="12" xfId="0" applyNumberFormat="1" applyFont="1" applyFill="1" applyBorder="1" applyAlignment="1">
      <alignment horizontal="center" vertical="center" wrapText="1"/>
    </xf>
    <xf numFmtId="164" fontId="29" fillId="6" borderId="12" xfId="0" applyNumberFormat="1" applyFont="1" applyFill="1" applyBorder="1" applyAlignment="1">
      <alignment horizontal="center" vertical="center"/>
    </xf>
    <xf numFmtId="164" fontId="24" fillId="0" borderId="0" xfId="0" applyNumberFormat="1" applyFont="1" applyAlignment="1">
      <alignment horizontal="left"/>
    </xf>
    <xf numFmtId="0" fontId="17" fillId="0" borderId="0" xfId="0" applyFont="1" applyAlignment="1">
      <alignment horizontal="left" wrapText="1"/>
    </xf>
    <xf numFmtId="164" fontId="30" fillId="6" borderId="12" xfId="0" applyNumberFormat="1" applyFont="1" applyFill="1" applyBorder="1" applyAlignment="1">
      <alignment horizontal="center" vertical="center" wrapText="1"/>
    </xf>
    <xf numFmtId="167" fontId="19" fillId="6" borderId="1" xfId="0" applyNumberFormat="1" applyFont="1" applyFill="1" applyBorder="1"/>
    <xf numFmtId="167" fontId="19" fillId="0" borderId="0" xfId="0" applyNumberFormat="1" applyFont="1"/>
    <xf numFmtId="167" fontId="19" fillId="12" borderId="0" xfId="0" applyNumberFormat="1" applyFont="1" applyFill="1"/>
    <xf numFmtId="167" fontId="4" fillId="6" borderId="2" xfId="0" applyNumberFormat="1" applyFont="1" applyFill="1" applyBorder="1" applyAlignment="1">
      <alignment horizontal="center" vertical="center" wrapText="1"/>
    </xf>
    <xf numFmtId="164" fontId="21" fillId="0" borderId="5" xfId="0" applyNumberFormat="1" applyFont="1" applyBorder="1" applyAlignment="1">
      <alignment horizontal="center"/>
    </xf>
    <xf numFmtId="3" fontId="23" fillId="0" borderId="2" xfId="0" applyNumberFormat="1" applyFont="1" applyBorder="1" applyAlignment="1">
      <alignment wrapText="1"/>
    </xf>
    <xf numFmtId="167" fontId="23" fillId="4" borderId="1" xfId="0" applyNumberFormat="1" applyFont="1" applyFill="1" applyBorder="1"/>
    <xf numFmtId="167" fontId="23" fillId="6" borderId="1" xfId="0" applyNumberFormat="1" applyFont="1" applyFill="1" applyBorder="1"/>
    <xf numFmtId="167" fontId="23" fillId="0" borderId="1" xfId="0" applyNumberFormat="1" applyFont="1" applyBorder="1"/>
    <xf numFmtId="167" fontId="23" fillId="14" borderId="1" xfId="0" applyNumberFormat="1" applyFont="1" applyFill="1" applyBorder="1"/>
    <xf numFmtId="164" fontId="21" fillId="0" borderId="0" xfId="0" applyNumberFormat="1" applyFont="1"/>
    <xf numFmtId="164" fontId="21" fillId="0" borderId="10" xfId="0" applyNumberFormat="1" applyFont="1" applyBorder="1" applyAlignment="1">
      <alignment horizontal="center"/>
    </xf>
    <xf numFmtId="164" fontId="21" fillId="0" borderId="4" xfId="0" applyNumberFormat="1" applyFont="1" applyBorder="1"/>
    <xf numFmtId="167" fontId="21" fillId="4" borderId="1" xfId="0" applyNumberFormat="1" applyFont="1" applyFill="1" applyBorder="1"/>
    <xf numFmtId="167" fontId="21" fillId="5" borderId="1" xfId="0" applyNumberFormat="1" applyFont="1" applyFill="1" applyBorder="1"/>
    <xf numFmtId="167" fontId="21" fillId="6" borderId="1" xfId="0" applyNumberFormat="1" applyFont="1" applyFill="1" applyBorder="1"/>
    <xf numFmtId="167" fontId="21" fillId="0" borderId="1" xfId="0" applyNumberFormat="1" applyFont="1" applyBorder="1"/>
    <xf numFmtId="167" fontId="21" fillId="14" borderId="1" xfId="0" applyNumberFormat="1" applyFont="1" applyFill="1" applyBorder="1"/>
    <xf numFmtId="167" fontId="23" fillId="5" borderId="1" xfId="0" applyNumberFormat="1" applyFont="1" applyFill="1" applyBorder="1"/>
    <xf numFmtId="164" fontId="21" fillId="0" borderId="2" xfId="0" applyNumberFormat="1" applyFont="1" applyBorder="1" applyAlignment="1">
      <alignment horizontal="center"/>
    </xf>
    <xf numFmtId="164" fontId="21" fillId="0" borderId="4" xfId="0" applyNumberFormat="1" applyFont="1" applyBorder="1" applyAlignment="1">
      <alignment horizontal="center"/>
    </xf>
    <xf numFmtId="164" fontId="21" fillId="0" borderId="10" xfId="0" applyNumberFormat="1" applyFont="1" applyBorder="1"/>
    <xf numFmtId="169" fontId="8" fillId="0" borderId="0" xfId="0" applyNumberFormat="1" applyFont="1"/>
    <xf numFmtId="169" fontId="2" fillId="0" borderId="0" xfId="0" applyNumberFormat="1" applyFont="1"/>
    <xf numFmtId="169" fontId="2" fillId="4" borderId="0" xfId="0" applyNumberFormat="1" applyFont="1" applyFill="1"/>
    <xf numFmtId="169" fontId="21" fillId="4" borderId="0" xfId="0" applyNumberFormat="1" applyFont="1" applyFill="1"/>
    <xf numFmtId="167" fontId="9" fillId="11" borderId="1" xfId="0" applyNumberFormat="1" applyFont="1" applyFill="1" applyBorder="1"/>
    <xf numFmtId="164" fontId="8" fillId="0" borderId="9" xfId="0" applyNumberFormat="1" applyFont="1" applyBorder="1" applyAlignment="1">
      <alignment horizontal="left"/>
    </xf>
    <xf numFmtId="166" fontId="9" fillId="6" borderId="3" xfId="0" applyNumberFormat="1" applyFont="1" applyFill="1" applyBorder="1"/>
    <xf numFmtId="166" fontId="8" fillId="11" borderId="1" xfId="0" applyNumberFormat="1" applyFont="1" applyFill="1" applyBorder="1"/>
    <xf numFmtId="164" fontId="9" fillId="6" borderId="3" xfId="0" applyNumberFormat="1" applyFont="1" applyFill="1" applyBorder="1"/>
    <xf numFmtId="164" fontId="8" fillId="11" borderId="1" xfId="0" applyNumberFormat="1" applyFont="1" applyFill="1" applyBorder="1"/>
    <xf numFmtId="164" fontId="8" fillId="0" borderId="0" xfId="0" applyNumberFormat="1" applyFont="1" applyAlignment="1">
      <alignment vertical="center"/>
    </xf>
    <xf numFmtId="167" fontId="19" fillId="4" borderId="1" xfId="0" applyNumberFormat="1" applyFont="1" applyFill="1" applyBorder="1"/>
    <xf numFmtId="167" fontId="8" fillId="5" borderId="1" xfId="0" applyNumberFormat="1" applyFont="1" applyFill="1" applyBorder="1"/>
    <xf numFmtId="167" fontId="8" fillId="0" borderId="1" xfId="0" applyNumberFormat="1" applyFont="1" applyBorder="1"/>
    <xf numFmtId="164" fontId="8" fillId="0" borderId="4" xfId="0" applyNumberFormat="1" applyFont="1" applyBorder="1" applyAlignment="1">
      <alignment horizontal="center"/>
    </xf>
    <xf numFmtId="164" fontId="8" fillId="0" borderId="9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center"/>
    </xf>
    <xf numFmtId="167" fontId="8" fillId="4" borderId="0" xfId="0" applyNumberFormat="1" applyFont="1" applyFill="1" applyAlignment="1">
      <alignment vertical="center"/>
    </xf>
    <xf numFmtId="164" fontId="10" fillId="0" borderId="0" xfId="0" applyNumberFormat="1" applyFont="1" applyAlignment="1">
      <alignment horizontal="left" indent="33"/>
    </xf>
    <xf numFmtId="167" fontId="21" fillId="11" borderId="1" xfId="0" applyNumberFormat="1" applyFont="1" applyFill="1" applyBorder="1"/>
    <xf numFmtId="164" fontId="18" fillId="0" borderId="1" xfId="0" applyNumberFormat="1" applyFont="1" applyBorder="1" applyAlignment="1">
      <alignment horizontal="left"/>
    </xf>
    <xf numFmtId="0" fontId="18" fillId="0" borderId="3" xfId="0" applyFont="1" applyBorder="1" applyAlignment="1">
      <alignment horizontal="left" wrapText="1"/>
    </xf>
    <xf numFmtId="167" fontId="18" fillId="4" borderId="1" xfId="0" applyNumberFormat="1" applyFont="1" applyFill="1" applyBorder="1" applyAlignment="1">
      <alignment horizontal="right"/>
    </xf>
    <xf numFmtId="164" fontId="19" fillId="6" borderId="3" xfId="0" applyNumberFormat="1" applyFont="1" applyFill="1" applyBorder="1"/>
    <xf numFmtId="164" fontId="18" fillId="11" borderId="1" xfId="0" applyNumberFormat="1" applyFont="1" applyFill="1" applyBorder="1"/>
    <xf numFmtId="167" fontId="19" fillId="6" borderId="3" xfId="0" applyNumberFormat="1" applyFont="1" applyFill="1" applyBorder="1"/>
    <xf numFmtId="167" fontId="18" fillId="0" borderId="1" xfId="0" applyNumberFormat="1" applyFont="1" applyBorder="1" applyAlignment="1">
      <alignment horizontal="right"/>
    </xf>
    <xf numFmtId="164" fontId="18" fillId="0" borderId="9" xfId="0" applyNumberFormat="1" applyFont="1" applyBorder="1" applyAlignment="1">
      <alignment horizontal="left"/>
    </xf>
    <xf numFmtId="164" fontId="18" fillId="0" borderId="1" xfId="0" applyNumberFormat="1" applyFont="1" applyBorder="1" applyAlignment="1">
      <alignment vertical="center" wrapText="1"/>
    </xf>
    <xf numFmtId="167" fontId="3" fillId="14" borderId="12" xfId="0" applyNumberFormat="1" applyFont="1" applyFill="1" applyBorder="1"/>
    <xf numFmtId="164" fontId="3" fillId="0" borderId="0" xfId="0" applyNumberFormat="1" applyFont="1" applyAlignment="1">
      <alignment wrapText="1"/>
    </xf>
    <xf numFmtId="167" fontId="17" fillId="0" borderId="0" xfId="0" applyNumberFormat="1" applyFont="1" applyAlignment="1">
      <alignment horizontal="left" wrapText="1"/>
    </xf>
    <xf numFmtId="164" fontId="21" fillId="0" borderId="1" xfId="0" applyNumberFormat="1" applyFont="1" applyBorder="1" applyAlignment="1">
      <alignment horizontal="left" vertical="center" wrapText="1" indent="1"/>
    </xf>
    <xf numFmtId="167" fontId="10" fillId="0" borderId="0" xfId="0" applyNumberFormat="1" applyFont="1" applyAlignment="1">
      <alignment horizontal="left" indent="33"/>
    </xf>
    <xf numFmtId="167" fontId="8" fillId="0" borderId="1" xfId="0" applyNumberFormat="1" applyFont="1" applyBorder="1" applyAlignment="1">
      <alignment horizontal="right"/>
    </xf>
    <xf numFmtId="168" fontId="18" fillId="11" borderId="1" xfId="0" applyNumberFormat="1" applyFont="1" applyFill="1" applyBorder="1"/>
    <xf numFmtId="167" fontId="11" fillId="4" borderId="1" xfId="0" applyNumberFormat="1" applyFont="1" applyFill="1" applyBorder="1"/>
    <xf numFmtId="0" fontId="8" fillId="0" borderId="3" xfId="0" applyFont="1" applyBorder="1" applyAlignment="1">
      <alignment horizontal="left" wrapText="1"/>
    </xf>
    <xf numFmtId="167" fontId="8" fillId="4" borderId="1" xfId="0" applyNumberFormat="1" applyFont="1" applyFill="1" applyBorder="1" applyAlignment="1">
      <alignment horizontal="right"/>
    </xf>
    <xf numFmtId="164" fontId="8" fillId="0" borderId="1" xfId="0" applyNumberFormat="1" applyFont="1" applyBorder="1"/>
    <xf numFmtId="167" fontId="9" fillId="0" borderId="1" xfId="0" applyNumberFormat="1" applyFont="1" applyBorder="1"/>
    <xf numFmtId="1" fontId="10" fillId="0" borderId="0" xfId="0" applyNumberFormat="1" applyFont="1"/>
    <xf numFmtId="167" fontId="3" fillId="0" borderId="1" xfId="0" applyNumberFormat="1" applyFont="1" applyBorder="1" applyAlignment="1">
      <alignment vertical="distributed"/>
    </xf>
    <xf numFmtId="167" fontId="10" fillId="0" borderId="0" xfId="0" applyNumberFormat="1" applyFont="1" applyAlignment="1">
      <alignment horizontal="left" indent="55"/>
    </xf>
    <xf numFmtId="171" fontId="10" fillId="0" borderId="0" xfId="0" applyNumberFormat="1" applyFont="1"/>
    <xf numFmtId="170" fontId="10" fillId="0" borderId="0" xfId="0" applyNumberFormat="1" applyFont="1"/>
    <xf numFmtId="164" fontId="10" fillId="11" borderId="1" xfId="0" applyNumberFormat="1" applyFont="1" applyFill="1" applyBorder="1" applyAlignment="1">
      <alignment horizontal="center" vertical="center" wrapText="1"/>
    </xf>
    <xf numFmtId="164" fontId="11" fillId="0" borderId="1" xfId="0" applyNumberFormat="1" applyFont="1" applyBorder="1" applyAlignment="1">
      <alignment horizontal="left" vertical="center" wrapText="1" indent="1"/>
    </xf>
    <xf numFmtId="167" fontId="11" fillId="0" borderId="1" xfId="0" applyNumberFormat="1" applyFont="1" applyBorder="1" applyAlignment="1">
      <alignment horizontal="right"/>
    </xf>
    <xf numFmtId="164" fontId="11" fillId="0" borderId="1" xfId="0" applyNumberFormat="1" applyFont="1" applyBorder="1" applyAlignment="1">
      <alignment vertical="center" wrapText="1"/>
    </xf>
    <xf numFmtId="164" fontId="11" fillId="0" borderId="0" xfId="0" applyNumberFormat="1" applyFont="1"/>
    <xf numFmtId="164" fontId="11" fillId="0" borderId="0" xfId="0" applyNumberFormat="1" applyFont="1" applyAlignment="1">
      <alignment horizontal="left" vertical="center" wrapText="1" indent="1"/>
    </xf>
    <xf numFmtId="164" fontId="11" fillId="0" borderId="1" xfId="0" applyNumberFormat="1" applyFont="1" applyBorder="1" applyAlignment="1">
      <alignment horizontal="left" wrapText="1" indent="1"/>
    </xf>
    <xf numFmtId="167" fontId="11" fillId="4" borderId="1" xfId="0" applyNumberFormat="1" applyFont="1" applyFill="1" applyBorder="1" applyAlignment="1">
      <alignment horizontal="right"/>
    </xf>
    <xf numFmtId="0" fontId="11" fillId="0" borderId="1" xfId="0" applyFont="1" applyBorder="1" applyAlignment="1">
      <alignment horizontal="left" wrapText="1" indent="1"/>
    </xf>
    <xf numFmtId="1" fontId="8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left" wrapText="1"/>
    </xf>
    <xf numFmtId="167" fontId="8" fillId="4" borderId="9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wrapText="1"/>
    </xf>
    <xf numFmtId="1" fontId="11" fillId="10" borderId="1" xfId="7" applyNumberFormat="1" applyFont="1" applyFill="1" applyBorder="1" applyAlignment="1" applyProtection="1">
      <alignment horizontal="left" vertical="center" wrapText="1" indent="1"/>
      <protection hidden="1"/>
    </xf>
    <xf numFmtId="164" fontId="31" fillId="0" borderId="0" xfId="0" applyNumberFormat="1" applyFont="1" applyAlignment="1">
      <alignment vertical="center"/>
    </xf>
    <xf numFmtId="167" fontId="9" fillId="0" borderId="0" xfId="0" applyNumberFormat="1" applyFont="1"/>
    <xf numFmtId="167" fontId="8" fillId="0" borderId="0" xfId="0" applyNumberFormat="1" applyFont="1" applyAlignment="1">
      <alignment horizontal="right"/>
    </xf>
    <xf numFmtId="164" fontId="9" fillId="0" borderId="0" xfId="0" applyNumberFormat="1" applyFont="1"/>
    <xf numFmtId="164" fontId="8" fillId="0" borderId="0" xfId="0" applyNumberFormat="1" applyFont="1" applyAlignment="1">
      <alignment horizontal="right"/>
    </xf>
    <xf numFmtId="167" fontId="10" fillId="5" borderId="2" xfId="0" applyNumberFormat="1" applyFont="1" applyFill="1" applyBorder="1" applyAlignment="1">
      <alignment horizontal="center" vertical="center" wrapText="1"/>
    </xf>
    <xf numFmtId="167" fontId="10" fillId="5" borderId="2" xfId="0" applyNumberFormat="1" applyFont="1" applyFill="1" applyBorder="1" applyAlignment="1">
      <alignment horizontal="center" vertical="center"/>
    </xf>
    <xf numFmtId="167" fontId="10" fillId="0" borderId="2" xfId="0" applyNumberFormat="1" applyFont="1" applyBorder="1" applyAlignment="1">
      <alignment horizontal="center" vertical="center" wrapText="1"/>
    </xf>
    <xf numFmtId="167" fontId="10" fillId="0" borderId="2" xfId="0" applyNumberFormat="1" applyFont="1" applyBorder="1" applyAlignment="1">
      <alignment horizontal="center" vertical="center"/>
    </xf>
    <xf numFmtId="164" fontId="8" fillId="0" borderId="2" xfId="0" applyNumberFormat="1" applyFont="1" applyBorder="1" applyAlignment="1">
      <alignment horizontal="center"/>
    </xf>
    <xf numFmtId="164" fontId="9" fillId="0" borderId="2" xfId="0" applyNumberFormat="1" applyFont="1" applyBorder="1"/>
    <xf numFmtId="167" fontId="9" fillId="4" borderId="3" xfId="0" applyNumberFormat="1" applyFont="1" applyFill="1" applyBorder="1"/>
    <xf numFmtId="167" fontId="9" fillId="4" borderId="1" xfId="0" applyNumberFormat="1" applyFont="1" applyFill="1" applyBorder="1"/>
    <xf numFmtId="167" fontId="8" fillId="6" borderId="3" xfId="0" applyNumberFormat="1" applyFont="1" applyFill="1" applyBorder="1"/>
    <xf numFmtId="167" fontId="9" fillId="6" borderId="1" xfId="0" applyNumberFormat="1" applyFont="1" applyFill="1" applyBorder="1"/>
    <xf numFmtId="167" fontId="9" fillId="0" borderId="3" xfId="0" applyNumberFormat="1" applyFont="1" applyBorder="1"/>
    <xf numFmtId="164" fontId="8" fillId="0" borderId="4" xfId="0" applyNumberFormat="1" applyFont="1" applyBorder="1"/>
    <xf numFmtId="167" fontId="8" fillId="4" borderId="3" xfId="0" applyNumberFormat="1" applyFont="1" applyFill="1" applyBorder="1"/>
    <xf numFmtId="167" fontId="8" fillId="0" borderId="3" xfId="0" applyNumberFormat="1" applyFont="1" applyBorder="1"/>
    <xf numFmtId="164" fontId="11" fillId="0" borderId="4" xfId="0" applyNumberFormat="1" applyFont="1" applyBorder="1" applyAlignment="1">
      <alignment horizontal="left" wrapText="1" indent="1"/>
    </xf>
    <xf numFmtId="167" fontId="11" fillId="4" borderId="3" xfId="0" applyNumberFormat="1" applyFont="1" applyFill="1" applyBorder="1"/>
    <xf numFmtId="167" fontId="11" fillId="5" borderId="1" xfId="0" applyNumberFormat="1" applyFont="1" applyFill="1" applyBorder="1"/>
    <xf numFmtId="167" fontId="11" fillId="6" borderId="3" xfId="0" applyNumberFormat="1" applyFont="1" applyFill="1" applyBorder="1"/>
    <xf numFmtId="167" fontId="11" fillId="6" borderId="1" xfId="0" applyNumberFormat="1" applyFont="1" applyFill="1" applyBorder="1"/>
    <xf numFmtId="167" fontId="11" fillId="11" borderId="1" xfId="0" applyNumberFormat="1" applyFont="1" applyFill="1" applyBorder="1"/>
    <xf numFmtId="167" fontId="11" fillId="0" borderId="3" xfId="0" applyNumberFormat="1" applyFont="1" applyBorder="1"/>
    <xf numFmtId="164" fontId="20" fillId="0" borderId="4" xfId="0" applyNumberFormat="1" applyFont="1" applyBorder="1" applyAlignment="1">
      <alignment horizontal="left" wrapText="1" indent="1"/>
    </xf>
    <xf numFmtId="167" fontId="20" fillId="5" borderId="1" xfId="0" applyNumberFormat="1" applyFont="1" applyFill="1" applyBorder="1"/>
    <xf numFmtId="167" fontId="20" fillId="11" borderId="1" xfId="0" applyNumberFormat="1" applyFont="1" applyFill="1" applyBorder="1"/>
    <xf numFmtId="167" fontId="20" fillId="4" borderId="3" xfId="0" applyNumberFormat="1" applyFont="1" applyFill="1" applyBorder="1"/>
    <xf numFmtId="167" fontId="20" fillId="6" borderId="3" xfId="0" applyNumberFormat="1" applyFont="1" applyFill="1" applyBorder="1"/>
    <xf numFmtId="167" fontId="20" fillId="0" borderId="3" xfId="0" applyNumberFormat="1" applyFont="1" applyBorder="1"/>
    <xf numFmtId="167" fontId="20" fillId="5" borderId="1" xfId="0" applyNumberFormat="1" applyFont="1" applyFill="1" applyBorder="1" applyAlignment="1">
      <alignment horizontal="right"/>
    </xf>
    <xf numFmtId="164" fontId="8" fillId="0" borderId="2" xfId="0" applyNumberFormat="1" applyFont="1" applyBorder="1"/>
    <xf numFmtId="167" fontId="18" fillId="4" borderId="3" xfId="0" applyNumberFormat="1" applyFont="1" applyFill="1" applyBorder="1"/>
    <xf numFmtId="167" fontId="18" fillId="0" borderId="3" xfId="0" applyNumberFormat="1" applyFont="1" applyBorder="1"/>
    <xf numFmtId="164" fontId="11" fillId="0" borderId="9" xfId="0" applyNumberFormat="1" applyFont="1" applyBorder="1" applyAlignment="1">
      <alignment horizontal="left" wrapText="1" indent="1"/>
    </xf>
    <xf numFmtId="164" fontId="8" fillId="0" borderId="4" xfId="0" applyNumberFormat="1" applyFont="1" applyBorder="1" applyAlignment="1">
      <alignment wrapText="1"/>
    </xf>
    <xf numFmtId="164" fontId="11" fillId="0" borderId="0" xfId="0" applyNumberFormat="1" applyFont="1" applyAlignment="1">
      <alignment horizontal="left" wrapText="1" indent="1"/>
    </xf>
    <xf numFmtId="164" fontId="20" fillId="0" borderId="8" xfId="0" applyNumberFormat="1" applyFont="1" applyBorder="1" applyAlignment="1">
      <alignment horizontal="left" wrapText="1" indent="1"/>
    </xf>
    <xf numFmtId="167" fontId="11" fillId="5" borderId="1" xfId="0" applyNumberFormat="1" applyFont="1" applyFill="1" applyBorder="1" applyAlignment="1">
      <alignment horizontal="right"/>
    </xf>
    <xf numFmtId="164" fontId="11" fillId="0" borderId="4" xfId="0" applyNumberFormat="1" applyFont="1" applyBorder="1" applyAlignment="1">
      <alignment horizontal="left" vertical="center" wrapText="1" indent="1"/>
    </xf>
    <xf numFmtId="164" fontId="11" fillId="0" borderId="4" xfId="0" applyNumberFormat="1" applyFont="1" applyBorder="1" applyAlignment="1">
      <alignment horizontal="center"/>
    </xf>
    <xf numFmtId="164" fontId="11" fillId="0" borderId="8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center"/>
    </xf>
    <xf numFmtId="164" fontId="11" fillId="0" borderId="10" xfId="0" applyNumberFormat="1" applyFont="1" applyBorder="1" applyAlignment="1">
      <alignment horizontal="center"/>
    </xf>
    <xf numFmtId="164" fontId="8" fillId="0" borderId="3" xfId="0" applyNumberFormat="1" applyFont="1" applyBorder="1"/>
    <xf numFmtId="164" fontId="8" fillId="0" borderId="9" xfId="0" applyNumberFormat="1" applyFont="1" applyBorder="1"/>
    <xf numFmtId="164" fontId="9" fillId="0" borderId="7" xfId="0" applyNumberFormat="1" applyFont="1" applyBorder="1"/>
    <xf numFmtId="164" fontId="8" fillId="0" borderId="8" xfId="0" applyNumberFormat="1" applyFont="1" applyBorder="1"/>
    <xf numFmtId="167" fontId="11" fillId="0" borderId="1" xfId="0" applyNumberFormat="1" applyFont="1" applyBorder="1"/>
    <xf numFmtId="167" fontId="28" fillId="4" borderId="1" xfId="0" applyNumberFormat="1" applyFont="1" applyFill="1" applyBorder="1"/>
    <xf numFmtId="167" fontId="32" fillId="4" borderId="1" xfId="0" applyNumberFormat="1" applyFont="1" applyFill="1" applyBorder="1"/>
    <xf numFmtId="167" fontId="28" fillId="6" borderId="1" xfId="0" applyNumberFormat="1" applyFont="1" applyFill="1" applyBorder="1"/>
    <xf numFmtId="167" fontId="32" fillId="6" borderId="1" xfId="0" applyNumberFormat="1" applyFont="1" applyFill="1" applyBorder="1"/>
    <xf numFmtId="164" fontId="28" fillId="0" borderId="0" xfId="0" applyNumberFormat="1" applyFont="1"/>
    <xf numFmtId="3" fontId="9" fillId="0" borderId="4" xfId="0" applyNumberFormat="1" applyFont="1" applyBorder="1" applyAlignment="1">
      <alignment wrapText="1"/>
    </xf>
    <xf numFmtId="3" fontId="9" fillId="0" borderId="2" xfId="0" applyNumberFormat="1" applyFont="1" applyBorder="1" applyAlignment="1">
      <alignment wrapText="1"/>
    </xf>
    <xf numFmtId="3" fontId="9" fillId="0" borderId="7" xfId="0" applyNumberFormat="1" applyFont="1" applyBorder="1" applyAlignment="1">
      <alignment wrapText="1"/>
    </xf>
    <xf numFmtId="164" fontId="20" fillId="0" borderId="9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center"/>
    </xf>
    <xf numFmtId="164" fontId="9" fillId="0" borderId="1" xfId="0" applyNumberFormat="1" applyFont="1" applyBorder="1" applyAlignment="1">
      <alignment vertical="center"/>
    </xf>
    <xf numFmtId="167" fontId="9" fillId="9" borderId="1" xfId="0" applyNumberFormat="1" applyFont="1" applyFill="1" applyBorder="1" applyAlignment="1">
      <alignment vertical="distributed"/>
    </xf>
    <xf numFmtId="167" fontId="9" fillId="7" borderId="1" xfId="0" applyNumberFormat="1" applyFont="1" applyFill="1" applyBorder="1" applyAlignment="1">
      <alignment vertical="distributed"/>
    </xf>
    <xf numFmtId="167" fontId="9" fillId="0" borderId="1" xfId="0" applyNumberFormat="1" applyFont="1" applyBorder="1" applyAlignment="1">
      <alignment vertical="distributed"/>
    </xf>
    <xf numFmtId="167" fontId="9" fillId="12" borderId="0" xfId="0" applyNumberFormat="1" applyFont="1" applyFill="1"/>
    <xf numFmtId="168" fontId="9" fillId="12" borderId="0" xfId="0" applyNumberFormat="1" applyFont="1" applyFill="1"/>
    <xf numFmtId="164" fontId="10" fillId="0" borderId="0" xfId="0" applyNumberFormat="1" applyFont="1"/>
    <xf numFmtId="167" fontId="20" fillId="0" borderId="1" xfId="0" applyNumberFormat="1" applyFont="1" applyBorder="1"/>
    <xf numFmtId="166" fontId="2" fillId="4" borderId="0" xfId="0" applyNumberFormat="1" applyFont="1" applyFill="1"/>
    <xf numFmtId="167" fontId="4" fillId="0" borderId="1" xfId="0" applyNumberFormat="1" applyFont="1" applyBorder="1" applyAlignment="1">
      <alignment horizontal="center" vertical="center" wrapText="1"/>
    </xf>
    <xf numFmtId="167" fontId="4" fillId="14" borderId="1" xfId="0" applyNumberFormat="1" applyFont="1" applyFill="1" applyBorder="1" applyAlignment="1">
      <alignment horizontal="center" vertical="center" wrapText="1"/>
    </xf>
    <xf numFmtId="164" fontId="33" fillId="0" borderId="1" xfId="0" applyNumberFormat="1" applyFont="1" applyBorder="1" applyAlignment="1">
      <alignment wrapText="1"/>
    </xf>
    <xf numFmtId="167" fontId="33" fillId="4" borderId="1" xfId="0" applyNumberFormat="1" applyFont="1" applyFill="1" applyBorder="1" applyAlignment="1">
      <alignment horizontal="right"/>
    </xf>
    <xf numFmtId="166" fontId="33" fillId="11" borderId="1" xfId="0" applyNumberFormat="1" applyFont="1" applyFill="1" applyBorder="1"/>
    <xf numFmtId="167" fontId="33" fillId="0" borderId="1" xfId="0" applyNumberFormat="1" applyFont="1" applyBorder="1" applyAlignment="1">
      <alignment horizontal="right"/>
    </xf>
    <xf numFmtId="164" fontId="33" fillId="0" borderId="0" xfId="0" applyNumberFormat="1" applyFont="1"/>
    <xf numFmtId="167" fontId="18" fillId="4" borderId="9" xfId="0" applyNumberFormat="1" applyFont="1" applyFill="1" applyBorder="1" applyAlignment="1">
      <alignment horizontal="right"/>
    </xf>
    <xf numFmtId="167" fontId="11" fillId="0" borderId="4" xfId="0" applyNumberFormat="1" applyFont="1" applyBorder="1" applyAlignment="1">
      <alignment horizontal="left" wrapText="1" indent="1"/>
    </xf>
    <xf numFmtId="167" fontId="28" fillId="11" borderId="1" xfId="0" applyNumberFormat="1" applyFont="1" applyFill="1" applyBorder="1"/>
    <xf numFmtId="167" fontId="32" fillId="11" borderId="1" xfId="0" applyNumberFormat="1" applyFont="1" applyFill="1" applyBorder="1"/>
    <xf numFmtId="167" fontId="8" fillId="0" borderId="11" xfId="0" applyNumberFormat="1" applyFont="1" applyBorder="1" applyAlignment="1">
      <alignment horizontal="center"/>
    </xf>
    <xf numFmtId="164" fontId="11" fillId="0" borderId="9" xfId="0" applyNumberFormat="1" applyFont="1" applyBorder="1" applyAlignment="1">
      <alignment horizontal="left" vertical="center" wrapText="1" indent="1"/>
    </xf>
    <xf numFmtId="167" fontId="34" fillId="6" borderId="3" xfId="0" applyNumberFormat="1" applyFont="1" applyFill="1" applyBorder="1"/>
    <xf numFmtId="167" fontId="33" fillId="11" borderId="1" xfId="0" applyNumberFormat="1" applyFont="1" applyFill="1" applyBorder="1"/>
    <xf numFmtId="164" fontId="2" fillId="0" borderId="3" xfId="0" applyNumberFormat="1" applyFont="1" applyBorder="1" applyAlignment="1">
      <alignment horizontal="left" vertical="center" wrapText="1" indent="1"/>
    </xf>
    <xf numFmtId="164" fontId="9" fillId="11" borderId="3" xfId="0" applyNumberFormat="1" applyFont="1" applyFill="1" applyBorder="1"/>
    <xf numFmtId="167" fontId="3" fillId="11" borderId="1" xfId="0" applyNumberFormat="1" applyFont="1" applyFill="1" applyBorder="1"/>
    <xf numFmtId="167" fontId="9" fillId="11" borderId="3" xfId="0" applyNumberFormat="1" applyFont="1" applyFill="1" applyBorder="1"/>
    <xf numFmtId="167" fontId="3" fillId="5" borderId="1" xfId="0" applyNumberFormat="1" applyFont="1" applyFill="1" applyBorder="1"/>
    <xf numFmtId="167" fontId="3" fillId="4" borderId="1" xfId="0" applyNumberFormat="1" applyFont="1" applyFill="1" applyBorder="1" applyAlignment="1">
      <alignment horizontal="right" vertical="center"/>
    </xf>
    <xf numFmtId="167" fontId="3" fillId="3" borderId="1" xfId="0" applyNumberFormat="1" applyFont="1" applyFill="1" applyBorder="1" applyAlignment="1">
      <alignment horizontal="right" vertical="center"/>
    </xf>
    <xf numFmtId="167" fontId="3" fillId="0" borderId="1" xfId="0" applyNumberFormat="1" applyFont="1" applyBorder="1" applyAlignment="1">
      <alignment horizontal="right" vertical="center"/>
    </xf>
    <xf numFmtId="164" fontId="8" fillId="15" borderId="0" xfId="0" applyNumberFormat="1" applyFont="1" applyFill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164" fontId="9" fillId="0" borderId="0" xfId="0" applyNumberFormat="1" applyFont="1" applyAlignment="1">
      <alignment horizontal="center" vertical="center" wrapText="1"/>
    </xf>
    <xf numFmtId="167" fontId="8" fillId="0" borderId="1" xfId="0" applyNumberFormat="1" applyFont="1" applyBorder="1" applyAlignment="1">
      <alignment horizontal="center" vertical="center" wrapText="1"/>
    </xf>
    <xf numFmtId="164" fontId="8" fillId="0" borderId="16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center" vertical="center" wrapText="1"/>
    </xf>
    <xf numFmtId="167" fontId="8" fillId="4" borderId="1" xfId="0" applyNumberFormat="1" applyFont="1" applyFill="1" applyBorder="1" applyAlignment="1">
      <alignment horizontal="center" vertical="center" wrapText="1"/>
    </xf>
    <xf numFmtId="164" fontId="29" fillId="6" borderId="12" xfId="0" applyNumberFormat="1" applyFont="1" applyFill="1" applyBorder="1" applyAlignment="1">
      <alignment horizontal="center" vertical="center" wrapText="1"/>
    </xf>
    <xf numFmtId="164" fontId="29" fillId="6" borderId="6" xfId="0" applyNumberFormat="1" applyFont="1" applyFill="1" applyBorder="1" applyAlignment="1">
      <alignment horizontal="center" vertical="center" wrapText="1"/>
    </xf>
    <xf numFmtId="164" fontId="29" fillId="6" borderId="3" xfId="0" applyNumberFormat="1" applyFont="1" applyFill="1" applyBorder="1" applyAlignment="1">
      <alignment horizontal="center" vertical="center" wrapText="1"/>
    </xf>
    <xf numFmtId="164" fontId="10" fillId="6" borderId="1" xfId="0" applyNumberFormat="1" applyFont="1" applyFill="1" applyBorder="1" applyAlignment="1">
      <alignment horizontal="center" vertical="center" wrapText="1"/>
    </xf>
    <xf numFmtId="164" fontId="10" fillId="11" borderId="1" xfId="0" applyNumberFormat="1" applyFont="1" applyFill="1" applyBorder="1" applyAlignment="1">
      <alignment horizontal="center" vertical="center" wrapText="1"/>
    </xf>
    <xf numFmtId="164" fontId="10" fillId="0" borderId="0" xfId="0" applyNumberFormat="1" applyFont="1" applyAlignment="1">
      <alignment horizontal="left" indent="33"/>
    </xf>
    <xf numFmtId="164" fontId="2" fillId="0" borderId="1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64" fontId="4" fillId="4" borderId="2" xfId="0" applyNumberFormat="1" applyFont="1" applyFill="1" applyBorder="1" applyAlignment="1">
      <alignment horizontal="center" vertical="center" wrapText="1"/>
    </xf>
    <xf numFmtId="164" fontId="4" fillId="4" borderId="4" xfId="0" applyNumberFormat="1" applyFont="1" applyFill="1" applyBorder="1" applyAlignment="1">
      <alignment horizontal="center" vertical="center" wrapText="1"/>
    </xf>
    <xf numFmtId="164" fontId="4" fillId="5" borderId="2" xfId="0" applyNumberFormat="1" applyFont="1" applyFill="1" applyBorder="1" applyAlignment="1">
      <alignment horizontal="center" vertical="center" wrapText="1"/>
    </xf>
    <xf numFmtId="164" fontId="4" fillId="5" borderId="4" xfId="0" applyNumberFormat="1" applyFont="1" applyFill="1" applyBorder="1" applyAlignment="1">
      <alignment horizontal="center" vertical="center" wrapText="1"/>
    </xf>
    <xf numFmtId="167" fontId="10" fillId="0" borderId="0" xfId="0" applyNumberFormat="1" applyFont="1" applyAlignment="1">
      <alignment horizontal="left" indent="38"/>
    </xf>
    <xf numFmtId="164" fontId="3" fillId="0" borderId="0" xfId="0" applyNumberFormat="1" applyFont="1" applyAlignment="1">
      <alignment horizontal="center" wrapText="1"/>
    </xf>
    <xf numFmtId="164" fontId="29" fillId="6" borderId="2" xfId="0" applyNumberFormat="1" applyFont="1" applyFill="1" applyBorder="1" applyAlignment="1">
      <alignment horizontal="center" vertical="center" wrapText="1"/>
    </xf>
    <xf numFmtId="164" fontId="29" fillId="6" borderId="4" xfId="0" applyNumberFormat="1" applyFont="1" applyFill="1" applyBorder="1" applyAlignment="1">
      <alignment horizontal="center" vertical="center" wrapText="1"/>
    </xf>
    <xf numFmtId="164" fontId="29" fillId="6" borderId="9" xfId="0" applyNumberFormat="1" applyFont="1" applyFill="1" applyBorder="1" applyAlignment="1">
      <alignment horizontal="center" vertical="center" wrapText="1"/>
    </xf>
    <xf numFmtId="164" fontId="4" fillId="11" borderId="12" xfId="0" applyNumberFormat="1" applyFont="1" applyFill="1" applyBorder="1" applyAlignment="1">
      <alignment horizontal="center" vertical="center"/>
    </xf>
    <xf numFmtId="164" fontId="4" fillId="11" borderId="6" xfId="0" applyNumberFormat="1" applyFont="1" applyFill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4" fontId="4" fillId="5" borderId="12" xfId="0" applyNumberFormat="1" applyFont="1" applyFill="1" applyBorder="1" applyAlignment="1">
      <alignment horizontal="center" vertical="center"/>
    </xf>
    <xf numFmtId="164" fontId="4" fillId="5" borderId="6" xfId="0" applyNumberFormat="1" applyFont="1" applyFill="1" applyBorder="1" applyAlignment="1">
      <alignment horizontal="center" vertical="center"/>
    </xf>
    <xf numFmtId="164" fontId="4" fillId="5" borderId="3" xfId="0" applyNumberFormat="1" applyFont="1" applyFill="1" applyBorder="1" applyAlignment="1">
      <alignment horizontal="center" vertical="center"/>
    </xf>
    <xf numFmtId="164" fontId="4" fillId="11" borderId="5" xfId="0" applyNumberFormat="1" applyFont="1" applyFill="1" applyBorder="1" applyAlignment="1">
      <alignment horizontal="center" vertical="center" wrapText="1"/>
    </xf>
    <xf numFmtId="164" fontId="4" fillId="11" borderId="11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7" fontId="10" fillId="0" borderId="0" xfId="0" applyNumberFormat="1" applyFont="1" applyAlignment="1">
      <alignment horizontal="left" wrapText="1" indent="32"/>
    </xf>
    <xf numFmtId="164" fontId="10" fillId="0" borderId="0" xfId="0" applyNumberFormat="1" applyFont="1" applyAlignment="1">
      <alignment horizontal="right" vertical="center"/>
    </xf>
    <xf numFmtId="167" fontId="29" fillId="4" borderId="2" xfId="0" applyNumberFormat="1" applyFont="1" applyFill="1" applyBorder="1" applyAlignment="1">
      <alignment horizontal="center" vertical="center"/>
    </xf>
    <xf numFmtId="167" fontId="29" fillId="4" borderId="4" xfId="0" applyNumberFormat="1" applyFont="1" applyFill="1" applyBorder="1" applyAlignment="1">
      <alignment horizontal="center" vertical="center"/>
    </xf>
    <xf numFmtId="164" fontId="9" fillId="0" borderId="0" xfId="0" applyNumberFormat="1" applyFont="1" applyAlignment="1">
      <alignment horizontal="center" wrapText="1"/>
    </xf>
    <xf numFmtId="167" fontId="11" fillId="0" borderId="1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center" vertical="center" wrapText="1"/>
    </xf>
    <xf numFmtId="167" fontId="11" fillId="5" borderId="1" xfId="0" applyNumberFormat="1" applyFont="1" applyFill="1" applyBorder="1" applyAlignment="1">
      <alignment horizontal="center"/>
    </xf>
    <xf numFmtId="164" fontId="28" fillId="6" borderId="12" xfId="0" applyNumberFormat="1" applyFont="1" applyFill="1" applyBorder="1" applyAlignment="1">
      <alignment horizontal="center"/>
    </xf>
    <xf numFmtId="164" fontId="28" fillId="6" borderId="6" xfId="0" applyNumberFormat="1" applyFont="1" applyFill="1" applyBorder="1" applyAlignment="1">
      <alignment horizontal="center"/>
    </xf>
    <xf numFmtId="167" fontId="29" fillId="0" borderId="2" xfId="0" applyNumberFormat="1" applyFont="1" applyBorder="1" applyAlignment="1">
      <alignment horizontal="center" vertical="center"/>
    </xf>
    <xf numFmtId="167" fontId="29" fillId="0" borderId="4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wrapText="1"/>
    </xf>
    <xf numFmtId="167" fontId="6" fillId="0" borderId="2" xfId="0" applyNumberFormat="1" applyFont="1" applyBorder="1" applyAlignment="1">
      <alignment horizontal="center" vertical="center"/>
    </xf>
    <xf numFmtId="167" fontId="6" fillId="0" borderId="9" xfId="0" applyNumberFormat="1" applyFont="1" applyBorder="1" applyAlignment="1">
      <alignment horizontal="center" vertical="center"/>
    </xf>
    <xf numFmtId="167" fontId="10" fillId="0" borderId="0" xfId="0" applyNumberFormat="1" applyFont="1" applyAlignment="1">
      <alignment horizontal="left"/>
    </xf>
    <xf numFmtId="167" fontId="1" fillId="0" borderId="12" xfId="0" applyNumberFormat="1" applyFont="1" applyBorder="1" applyAlignment="1">
      <alignment horizontal="center"/>
    </xf>
    <xf numFmtId="167" fontId="1" fillId="0" borderId="6" xfId="0" applyNumberFormat="1" applyFont="1" applyBorder="1" applyAlignment="1">
      <alignment horizontal="center"/>
    </xf>
    <xf numFmtId="167" fontId="1" fillId="0" borderId="3" xfId="0" applyNumberFormat="1" applyFont="1" applyBorder="1" applyAlignment="1">
      <alignment horizontal="center"/>
    </xf>
    <xf numFmtId="164" fontId="24" fillId="0" borderId="0" xfId="0" applyNumberFormat="1" applyFont="1" applyAlignment="1">
      <alignment horizontal="right" vertical="center"/>
    </xf>
    <xf numFmtId="164" fontId="25" fillId="0" borderId="0" xfId="0" applyNumberFormat="1" applyFont="1" applyAlignment="1">
      <alignment horizontal="right" vertical="center"/>
    </xf>
    <xf numFmtId="167" fontId="6" fillId="6" borderId="2" xfId="0" applyNumberFormat="1" applyFont="1" applyFill="1" applyBorder="1" applyAlignment="1">
      <alignment horizontal="center" vertical="center" wrapText="1"/>
    </xf>
    <xf numFmtId="167" fontId="6" fillId="6" borderId="4" xfId="0" applyNumberFormat="1" applyFont="1" applyFill="1" applyBorder="1" applyAlignment="1">
      <alignment horizontal="center" vertical="center" wrapText="1"/>
    </xf>
    <xf numFmtId="167" fontId="1" fillId="6" borderId="1" xfId="0" applyNumberFormat="1" applyFont="1" applyFill="1" applyBorder="1" applyAlignment="1">
      <alignment horizontal="center"/>
    </xf>
    <xf numFmtId="167" fontId="6" fillId="4" borderId="2" xfId="0" applyNumberFormat="1" applyFont="1" applyFill="1" applyBorder="1" applyAlignment="1">
      <alignment horizontal="center" vertical="center"/>
    </xf>
    <xf numFmtId="167" fontId="6" fillId="4" borderId="4" xfId="0" applyNumberFormat="1" applyFont="1" applyFill="1" applyBorder="1" applyAlignment="1">
      <alignment horizontal="center" vertical="center"/>
    </xf>
    <xf numFmtId="167" fontId="1" fillId="5" borderId="1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22" fillId="0" borderId="0" xfId="0" applyFont="1" applyAlignment="1">
      <alignment horizontal="center"/>
    </xf>
  </cellXfs>
  <cellStyles count="8">
    <cellStyle name="Įprastas" xfId="0" builtinId="0"/>
    <cellStyle name="Įprastas 2" xfId="2" xr:uid="{00000000-0005-0000-0000-000000000000}"/>
    <cellStyle name="Kablelis 2" xfId="3" xr:uid="{00000000-0005-0000-0000-000001000000}"/>
    <cellStyle name="Normal 2" xfId="4" xr:uid="{00000000-0005-0000-0000-000002000000}"/>
    <cellStyle name="Normal 3" xfId="5" xr:uid="{00000000-0005-0000-0000-000003000000}"/>
    <cellStyle name="Normal 4" xfId="6" xr:uid="{00000000-0005-0000-0000-000004000000}"/>
    <cellStyle name="Normal_SAVAPYSsssss" xfId="1" xr:uid="{00000000-0005-0000-0000-000005000000}"/>
    <cellStyle name="Normal_SAVAPYSsssss 2" xfId="7" xr:uid="{A320E65F-587E-4F7D-8A47-F78364E3BA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apas1">
    <pageSetUpPr fitToPage="1"/>
  </sheetPr>
  <dimension ref="A1:J123"/>
  <sheetViews>
    <sheetView showZeros="0" zoomScaleNormal="100" workbookViewId="0">
      <pane xSplit="6" ySplit="12" topLeftCell="G107" activePane="bottomRight" state="frozen"/>
      <selection pane="topRight" activeCell="G1" sqref="G1"/>
      <selection pane="bottomLeft" activeCell="A17" sqref="A17"/>
      <selection pane="bottomRight" activeCell="B117" sqref="B117"/>
    </sheetView>
  </sheetViews>
  <sheetFormatPr defaultColWidth="9.42578125" defaultRowHeight="15" x14ac:dyDescent="0.25"/>
  <cols>
    <col min="1" max="1" width="7.7109375" style="13" customWidth="1"/>
    <col min="2" max="2" width="74.7109375" style="15" customWidth="1"/>
    <col min="3" max="3" width="13.5703125" style="73" hidden="1" customWidth="1"/>
    <col min="4" max="5" width="13.5703125" style="163" hidden="1" customWidth="1"/>
    <col min="6" max="6" width="13.42578125" style="13" hidden="1" customWidth="1"/>
    <col min="7" max="7" width="15.85546875" style="48" customWidth="1"/>
    <col min="8" max="16384" width="9.42578125" style="13"/>
  </cols>
  <sheetData>
    <row r="1" spans="1:7" x14ac:dyDescent="0.25">
      <c r="A1" s="318" t="s">
        <v>122</v>
      </c>
      <c r="B1" s="318"/>
      <c r="C1" s="318"/>
      <c r="D1" s="318"/>
      <c r="E1" s="318"/>
      <c r="F1" s="318"/>
      <c r="G1" s="318"/>
    </row>
    <row r="2" spans="1:7" x14ac:dyDescent="0.25">
      <c r="A2" s="318" t="s">
        <v>413</v>
      </c>
      <c r="B2" s="318"/>
      <c r="C2" s="318"/>
      <c r="D2" s="318"/>
      <c r="E2" s="318"/>
      <c r="F2" s="318"/>
      <c r="G2" s="318"/>
    </row>
    <row r="3" spans="1:7" x14ac:dyDescent="0.25">
      <c r="A3" s="318" t="s">
        <v>436</v>
      </c>
      <c r="B3" s="318"/>
      <c r="C3" s="318"/>
      <c r="D3" s="318"/>
      <c r="E3" s="318"/>
      <c r="F3" s="318"/>
      <c r="G3" s="318"/>
    </row>
    <row r="4" spans="1:7" x14ac:dyDescent="0.25">
      <c r="A4" s="318" t="s">
        <v>123</v>
      </c>
      <c r="B4" s="318"/>
      <c r="C4" s="318"/>
      <c r="D4" s="318"/>
      <c r="E4" s="318"/>
      <c r="F4" s="318"/>
      <c r="G4" s="318"/>
    </row>
    <row r="5" spans="1:7" x14ac:dyDescent="0.25">
      <c r="A5" s="318" t="s">
        <v>455</v>
      </c>
      <c r="B5" s="318"/>
      <c r="C5" s="318"/>
      <c r="D5" s="318"/>
      <c r="E5" s="318"/>
      <c r="F5" s="318"/>
      <c r="G5" s="318"/>
    </row>
    <row r="6" spans="1:7" x14ac:dyDescent="0.25">
      <c r="A6" s="318" t="s">
        <v>463</v>
      </c>
      <c r="B6" s="318"/>
      <c r="C6" s="318"/>
      <c r="D6" s="318"/>
      <c r="E6" s="318"/>
      <c r="F6" s="318"/>
      <c r="G6" s="318"/>
    </row>
    <row r="7" spans="1:7" x14ac:dyDescent="0.25">
      <c r="A7" s="171"/>
      <c r="B7" s="171"/>
      <c r="C7" s="186"/>
      <c r="D7" s="171"/>
      <c r="E7" s="171"/>
      <c r="F7" s="171"/>
      <c r="G7" s="186"/>
    </row>
    <row r="8" spans="1:7" x14ac:dyDescent="0.25">
      <c r="A8" s="308" t="s">
        <v>412</v>
      </c>
      <c r="B8" s="308"/>
      <c r="C8" s="308"/>
      <c r="D8" s="308"/>
      <c r="E8" s="308"/>
      <c r="F8" s="308"/>
      <c r="G8" s="308"/>
    </row>
    <row r="9" spans="1:7" ht="21" customHeight="1" x14ac:dyDescent="0.25">
      <c r="A9" s="310" t="s">
        <v>136</v>
      </c>
      <c r="B9" s="310"/>
      <c r="C9" s="310"/>
      <c r="D9" s="310"/>
      <c r="E9" s="310"/>
      <c r="F9" s="310"/>
      <c r="G9" s="310"/>
    </row>
    <row r="10" spans="1:7" ht="21" customHeight="1" x14ac:dyDescent="0.25">
      <c r="A10" s="311" t="s">
        <v>381</v>
      </c>
      <c r="B10" s="311" t="s">
        <v>75</v>
      </c>
      <c r="C10" s="312" t="s">
        <v>121</v>
      </c>
      <c r="D10" s="313" t="s">
        <v>366</v>
      </c>
      <c r="E10" s="314"/>
      <c r="F10" s="315"/>
      <c r="G10" s="309" t="s">
        <v>0</v>
      </c>
    </row>
    <row r="11" spans="1:7" ht="21" customHeight="1" x14ac:dyDescent="0.25">
      <c r="A11" s="311"/>
      <c r="B11" s="311"/>
      <c r="C11" s="312"/>
      <c r="D11" s="316" t="s">
        <v>0</v>
      </c>
      <c r="E11" s="317" t="s">
        <v>57</v>
      </c>
      <c r="F11" s="317"/>
      <c r="G11" s="309"/>
    </row>
    <row r="12" spans="1:7" x14ac:dyDescent="0.25">
      <c r="A12" s="311"/>
      <c r="B12" s="311"/>
      <c r="C12" s="312"/>
      <c r="D12" s="316"/>
      <c r="E12" s="199" t="s">
        <v>363</v>
      </c>
      <c r="F12" s="199" t="s">
        <v>364</v>
      </c>
      <c r="G12" s="309"/>
    </row>
    <row r="13" spans="1:7" x14ac:dyDescent="0.25">
      <c r="A13" s="16" t="s">
        <v>5</v>
      </c>
      <c r="B13" s="17" t="s">
        <v>76</v>
      </c>
      <c r="C13" s="224">
        <f>C14+C17+C21</f>
        <v>46670</v>
      </c>
      <c r="D13" s="110">
        <f>D14+D17+D21</f>
        <v>1475.4388200000001</v>
      </c>
      <c r="E13" s="109">
        <f t="shared" ref="E13:F13" si="0">E14+E17+E21</f>
        <v>1475.4388200000001</v>
      </c>
      <c r="F13" s="109">
        <f t="shared" si="0"/>
        <v>0</v>
      </c>
      <c r="G13" s="90">
        <f>G14+G17+G21</f>
        <v>48145.438820000003</v>
      </c>
    </row>
    <row r="14" spans="1:7" x14ac:dyDescent="0.25">
      <c r="A14" s="16" t="s">
        <v>77</v>
      </c>
      <c r="B14" s="17" t="s">
        <v>78</v>
      </c>
      <c r="C14" s="224">
        <f t="shared" ref="C14:F14" si="1">C15</f>
        <v>44870</v>
      </c>
      <c r="D14" s="110">
        <f t="shared" si="1"/>
        <v>1469.4388200000001</v>
      </c>
      <c r="E14" s="109">
        <f t="shared" si="1"/>
        <v>1469.4388200000001</v>
      </c>
      <c r="F14" s="109">
        <f t="shared" si="1"/>
        <v>0</v>
      </c>
      <c r="G14" s="90">
        <f>G15</f>
        <v>46339.438820000003</v>
      </c>
    </row>
    <row r="15" spans="1:7" ht="15" customHeight="1" x14ac:dyDescent="0.25">
      <c r="A15" s="16" t="s">
        <v>79</v>
      </c>
      <c r="B15" s="18" t="s">
        <v>208</v>
      </c>
      <c r="C15" s="224">
        <f>44830+40</f>
        <v>44870</v>
      </c>
      <c r="D15" s="110">
        <f t="shared" ref="D15:D16" si="2">E15-F15</f>
        <v>1469.4388200000001</v>
      </c>
      <c r="E15" s="109">
        <v>1469.4388200000001</v>
      </c>
      <c r="F15" s="109"/>
      <c r="G15" s="187">
        <f>C15+D15</f>
        <v>46339.438820000003</v>
      </c>
    </row>
    <row r="16" spans="1:7" ht="25.5" x14ac:dyDescent="0.25">
      <c r="A16" s="16"/>
      <c r="B16" s="200" t="s">
        <v>209</v>
      </c>
      <c r="C16" s="224">
        <v>40</v>
      </c>
      <c r="D16" s="161">
        <f t="shared" si="2"/>
        <v>0</v>
      </c>
      <c r="E16" s="162"/>
      <c r="F16" s="162"/>
      <c r="G16" s="201">
        <f>C16+D16</f>
        <v>40</v>
      </c>
    </row>
    <row r="17" spans="1:7" x14ac:dyDescent="0.25">
      <c r="A17" s="16" t="s">
        <v>80</v>
      </c>
      <c r="B17" s="17" t="s">
        <v>81</v>
      </c>
      <c r="C17" s="224">
        <f t="shared" ref="C17" si="3">C18+C19+C20</f>
        <v>1620</v>
      </c>
      <c r="D17" s="110">
        <f t="shared" ref="D17:F17" si="4">D18+D19+D20</f>
        <v>0</v>
      </c>
      <c r="E17" s="109">
        <f t="shared" si="4"/>
        <v>0</v>
      </c>
      <c r="F17" s="109">
        <f t="shared" si="4"/>
        <v>0</v>
      </c>
      <c r="G17" s="90">
        <f>G18+G19+G20</f>
        <v>1620</v>
      </c>
    </row>
    <row r="18" spans="1:7" x14ac:dyDescent="0.25">
      <c r="A18" s="16" t="s">
        <v>82</v>
      </c>
      <c r="B18" s="18" t="s">
        <v>113</v>
      </c>
      <c r="C18" s="224">
        <v>700</v>
      </c>
      <c r="D18" s="110">
        <f t="shared" ref="D18:D20" si="5">E18-F18</f>
        <v>0</v>
      </c>
      <c r="E18" s="109"/>
      <c r="F18" s="109"/>
      <c r="G18" s="187">
        <f>C18+D18</f>
        <v>700</v>
      </c>
    </row>
    <row r="19" spans="1:7" x14ac:dyDescent="0.25">
      <c r="A19" s="16" t="s">
        <v>83</v>
      </c>
      <c r="B19" s="18" t="s">
        <v>114</v>
      </c>
      <c r="C19" s="224">
        <v>20</v>
      </c>
      <c r="D19" s="110">
        <f t="shared" si="5"/>
        <v>0</v>
      </c>
      <c r="E19" s="109"/>
      <c r="F19" s="109"/>
      <c r="G19" s="187">
        <f>C19+D19</f>
        <v>20</v>
      </c>
    </row>
    <row r="20" spans="1:7" x14ac:dyDescent="0.25">
      <c r="A20" s="16" t="s">
        <v>84</v>
      </c>
      <c r="B20" s="18" t="s">
        <v>115</v>
      </c>
      <c r="C20" s="224">
        <v>900</v>
      </c>
      <c r="D20" s="110">
        <f t="shared" si="5"/>
        <v>0</v>
      </c>
      <c r="E20" s="109"/>
      <c r="F20" s="109"/>
      <c r="G20" s="187">
        <f>C20+D20</f>
        <v>900</v>
      </c>
    </row>
    <row r="21" spans="1:7" x14ac:dyDescent="0.25">
      <c r="A21" s="16" t="s">
        <v>85</v>
      </c>
      <c r="B21" s="19" t="s">
        <v>86</v>
      </c>
      <c r="C21" s="224">
        <f t="shared" ref="C21:F21" si="6">C22</f>
        <v>180</v>
      </c>
      <c r="D21" s="110">
        <f t="shared" si="6"/>
        <v>6</v>
      </c>
      <c r="E21" s="109">
        <f t="shared" si="6"/>
        <v>6</v>
      </c>
      <c r="F21" s="109">
        <f t="shared" si="6"/>
        <v>0</v>
      </c>
      <c r="G21" s="90">
        <f t="shared" ref="G21" si="7">G22</f>
        <v>186</v>
      </c>
    </row>
    <row r="22" spans="1:7" x14ac:dyDescent="0.25">
      <c r="A22" s="16" t="s">
        <v>87</v>
      </c>
      <c r="B22" s="18" t="s">
        <v>116</v>
      </c>
      <c r="C22" s="224">
        <v>180</v>
      </c>
      <c r="D22" s="110">
        <f t="shared" ref="D22" si="8">E22-F22</f>
        <v>6</v>
      </c>
      <c r="E22" s="109">
        <v>6</v>
      </c>
      <c r="F22" s="109"/>
      <c r="G22" s="187">
        <f>C22+D22</f>
        <v>186</v>
      </c>
    </row>
    <row r="23" spans="1:7" x14ac:dyDescent="0.25">
      <c r="A23" s="16" t="s">
        <v>56</v>
      </c>
      <c r="B23" s="17" t="s">
        <v>88</v>
      </c>
      <c r="C23" s="224">
        <f t="shared" ref="C23" si="9">C24+C29+C37+C39</f>
        <v>4877.6000000000004</v>
      </c>
      <c r="D23" s="110">
        <f t="shared" ref="D23:F23" si="10">D24+D29+D37+D39</f>
        <v>112.6</v>
      </c>
      <c r="E23" s="300">
        <f t="shared" si="10"/>
        <v>112.6</v>
      </c>
      <c r="F23" s="300">
        <f t="shared" si="10"/>
        <v>0</v>
      </c>
      <c r="G23" s="90">
        <f>G24+G29+G37+G39</f>
        <v>4990.2</v>
      </c>
    </row>
    <row r="24" spans="1:7" x14ac:dyDescent="0.25">
      <c r="A24" s="16" t="s">
        <v>89</v>
      </c>
      <c r="B24" s="17" t="s">
        <v>90</v>
      </c>
      <c r="C24" s="224">
        <f t="shared" ref="C24" si="11">C25+C26+C27+C28</f>
        <v>539</v>
      </c>
      <c r="D24" s="110">
        <f t="shared" ref="D24:F24" si="12">D25+D26+D27+D28</f>
        <v>49.2</v>
      </c>
      <c r="E24" s="109">
        <f t="shared" si="12"/>
        <v>49.2</v>
      </c>
      <c r="F24" s="109">
        <f t="shared" si="12"/>
        <v>0</v>
      </c>
      <c r="G24" s="90">
        <f>G25+G26+G27+G28</f>
        <v>588.20000000000005</v>
      </c>
    </row>
    <row r="25" spans="1:7" ht="30" x14ac:dyDescent="0.25">
      <c r="A25" s="16" t="s">
        <v>91</v>
      </c>
      <c r="B25" s="18" t="s">
        <v>117</v>
      </c>
      <c r="C25" s="224">
        <v>360</v>
      </c>
      <c r="D25" s="110">
        <f t="shared" ref="D25:D27" si="13">E25-F25</f>
        <v>0</v>
      </c>
      <c r="E25" s="109"/>
      <c r="F25" s="109"/>
      <c r="G25" s="187">
        <f>C25+D25</f>
        <v>360</v>
      </c>
    </row>
    <row r="26" spans="1:7" x14ac:dyDescent="0.25">
      <c r="A26" s="16" t="s">
        <v>92</v>
      </c>
      <c r="B26" s="18" t="s">
        <v>118</v>
      </c>
      <c r="C26" s="224">
        <v>47</v>
      </c>
      <c r="D26" s="110">
        <f t="shared" si="13"/>
        <v>1.2</v>
      </c>
      <c r="E26" s="109">
        <v>1.2</v>
      </c>
      <c r="F26" s="109"/>
      <c r="G26" s="187">
        <f>C26+D26</f>
        <v>48.2</v>
      </c>
    </row>
    <row r="27" spans="1:7" x14ac:dyDescent="0.25">
      <c r="A27" s="16" t="s">
        <v>93</v>
      </c>
      <c r="B27" s="18" t="s">
        <v>119</v>
      </c>
      <c r="C27" s="224">
        <v>80</v>
      </c>
      <c r="D27" s="110">
        <f t="shared" si="13"/>
        <v>48</v>
      </c>
      <c r="E27" s="109">
        <v>48</v>
      </c>
      <c r="F27" s="109"/>
      <c r="G27" s="187">
        <f>C27+D27</f>
        <v>128</v>
      </c>
    </row>
    <row r="28" spans="1:7" x14ac:dyDescent="0.25">
      <c r="A28" s="16" t="s">
        <v>141</v>
      </c>
      <c r="B28" s="18" t="s">
        <v>337</v>
      </c>
      <c r="C28" s="224">
        <v>52</v>
      </c>
      <c r="D28" s="110">
        <f>E28-F28</f>
        <v>0</v>
      </c>
      <c r="E28" s="109"/>
      <c r="F28" s="109"/>
      <c r="G28" s="187">
        <f>C28+D28</f>
        <v>52</v>
      </c>
    </row>
    <row r="29" spans="1:7" x14ac:dyDescent="0.25">
      <c r="A29" s="16" t="s">
        <v>94</v>
      </c>
      <c r="B29" s="17" t="s">
        <v>95</v>
      </c>
      <c r="C29" s="224">
        <f t="shared" ref="C29" si="14">C30+C31+C32+C33+C34</f>
        <v>4285.6000000000004</v>
      </c>
      <c r="D29" s="110">
        <f t="shared" ref="D29:F29" si="15">D30+D31+D32+D33+D34</f>
        <v>50.3</v>
      </c>
      <c r="E29" s="301">
        <f t="shared" si="15"/>
        <v>50.3</v>
      </c>
      <c r="F29" s="299">
        <f t="shared" si="15"/>
        <v>0</v>
      </c>
      <c r="G29" s="90">
        <f>G30+G31+G32+G33+G34</f>
        <v>4335.8999999999996</v>
      </c>
    </row>
    <row r="30" spans="1:7" ht="15.75" customHeight="1" x14ac:dyDescent="0.25">
      <c r="A30" s="16" t="s">
        <v>96</v>
      </c>
      <c r="B30" s="18" t="s">
        <v>95</v>
      </c>
      <c r="C30" s="224">
        <v>348.5</v>
      </c>
      <c r="D30" s="110">
        <f>E30-F30</f>
        <v>5.4</v>
      </c>
      <c r="E30" s="109">
        <v>5.4</v>
      </c>
      <c r="F30" s="162"/>
      <c r="G30" s="187">
        <f>C30+D30</f>
        <v>353.9</v>
      </c>
    </row>
    <row r="31" spans="1:7" x14ac:dyDescent="0.25">
      <c r="A31" s="16" t="s">
        <v>97</v>
      </c>
      <c r="B31" s="18" t="s">
        <v>144</v>
      </c>
      <c r="C31" s="224">
        <v>555.6</v>
      </c>
      <c r="D31" s="110">
        <f>E31-F31</f>
        <v>19.899999999999999</v>
      </c>
      <c r="E31" s="109">
        <v>19.899999999999999</v>
      </c>
      <c r="F31" s="162"/>
      <c r="G31" s="187">
        <f>C31+D31</f>
        <v>575.5</v>
      </c>
    </row>
    <row r="32" spans="1:7" x14ac:dyDescent="0.25">
      <c r="A32" s="16" t="s">
        <v>98</v>
      </c>
      <c r="B32" s="18" t="s">
        <v>124</v>
      </c>
      <c r="C32" s="224">
        <v>1326.5</v>
      </c>
      <c r="D32" s="110">
        <f>E32-F32</f>
        <v>25</v>
      </c>
      <c r="E32" s="109">
        <v>25</v>
      </c>
      <c r="F32" s="109"/>
      <c r="G32" s="187">
        <f>C32+D32</f>
        <v>1351.5</v>
      </c>
    </row>
    <row r="33" spans="1:9" x14ac:dyDescent="0.25">
      <c r="A33" s="16" t="s">
        <v>148</v>
      </c>
      <c r="B33" s="18" t="s">
        <v>429</v>
      </c>
      <c r="C33" s="224">
        <v>50</v>
      </c>
      <c r="D33" s="161">
        <f t="shared" ref="D33" si="16">E33-F33</f>
        <v>0</v>
      </c>
      <c r="E33" s="162"/>
      <c r="F33" s="162"/>
      <c r="G33" s="187">
        <f>C33+D33</f>
        <v>50</v>
      </c>
    </row>
    <row r="34" spans="1:9" x14ac:dyDescent="0.25">
      <c r="A34" s="16" t="s">
        <v>346</v>
      </c>
      <c r="B34" s="20" t="s">
        <v>177</v>
      </c>
      <c r="C34" s="224">
        <f t="shared" ref="C34" si="17">C35+C36</f>
        <v>2005</v>
      </c>
      <c r="D34" s="161">
        <f t="shared" ref="D34:F34" si="18">D35+D36</f>
        <v>0</v>
      </c>
      <c r="E34" s="162">
        <f t="shared" si="18"/>
        <v>0</v>
      </c>
      <c r="F34" s="162">
        <f t="shared" si="18"/>
        <v>0</v>
      </c>
      <c r="G34" s="187">
        <f t="shared" ref="G34" si="19">G35+G36</f>
        <v>2005</v>
      </c>
    </row>
    <row r="35" spans="1:9" x14ac:dyDescent="0.25">
      <c r="A35" s="21" t="s">
        <v>347</v>
      </c>
      <c r="B35" s="200" t="s">
        <v>178</v>
      </c>
      <c r="C35" s="224">
        <v>60</v>
      </c>
      <c r="D35" s="161">
        <f>E35-F35</f>
        <v>0</v>
      </c>
      <c r="E35" s="162"/>
      <c r="F35" s="162"/>
      <c r="G35" s="201">
        <f>C35+D35</f>
        <v>60</v>
      </c>
    </row>
    <row r="36" spans="1:9" x14ac:dyDescent="0.25">
      <c r="A36" s="21" t="s">
        <v>348</v>
      </c>
      <c r="B36" s="200" t="s">
        <v>179</v>
      </c>
      <c r="C36" s="224">
        <v>1945</v>
      </c>
      <c r="D36" s="161">
        <f t="shared" ref="D36:D37" si="20">E36-F36</f>
        <v>0</v>
      </c>
      <c r="E36" s="162"/>
      <c r="F36" s="162"/>
      <c r="G36" s="201">
        <f>C36+D36</f>
        <v>1945</v>
      </c>
    </row>
    <row r="37" spans="1:9" x14ac:dyDescent="0.25">
      <c r="A37" s="16" t="s">
        <v>99</v>
      </c>
      <c r="B37" s="17" t="s">
        <v>100</v>
      </c>
      <c r="C37" s="224">
        <v>40</v>
      </c>
      <c r="D37" s="161">
        <f t="shared" si="20"/>
        <v>0</v>
      </c>
      <c r="E37" s="162"/>
      <c r="F37" s="162"/>
      <c r="G37" s="90">
        <f>C37+D37</f>
        <v>40</v>
      </c>
    </row>
    <row r="38" spans="1:9" ht="15" hidden="1" customHeight="1" x14ac:dyDescent="0.25">
      <c r="A38" s="16"/>
      <c r="B38" s="202" t="s">
        <v>131</v>
      </c>
      <c r="C38" s="224"/>
      <c r="D38" s="161"/>
      <c r="E38" s="162"/>
      <c r="F38" s="162"/>
      <c r="G38" s="201">
        <f t="shared" ref="G38" si="21">C38+F38</f>
        <v>0</v>
      </c>
    </row>
    <row r="39" spans="1:9" x14ac:dyDescent="0.25">
      <c r="A39" s="16" t="s">
        <v>101</v>
      </c>
      <c r="B39" s="17" t="s">
        <v>431</v>
      </c>
      <c r="C39" s="224">
        <f>6+7</f>
        <v>13</v>
      </c>
      <c r="D39" s="110">
        <f t="shared" ref="D39:D40" si="22">E39-F39</f>
        <v>13.1</v>
      </c>
      <c r="E39" s="109">
        <v>13.1</v>
      </c>
      <c r="F39" s="109"/>
      <c r="G39" s="90">
        <f>C39+D39</f>
        <v>26.1</v>
      </c>
    </row>
    <row r="40" spans="1:9" s="203" customFormat="1" ht="15" customHeight="1" x14ac:dyDescent="0.25">
      <c r="A40" s="21"/>
      <c r="B40" s="200" t="s">
        <v>432</v>
      </c>
      <c r="C40" s="224">
        <v>7</v>
      </c>
      <c r="D40" s="110">
        <f t="shared" si="22"/>
        <v>13.1</v>
      </c>
      <c r="E40" s="109">
        <v>13.1</v>
      </c>
      <c r="F40" s="109"/>
      <c r="G40" s="201">
        <f>C40+D40</f>
        <v>20.100000000000001</v>
      </c>
      <c r="I40" s="13"/>
    </row>
    <row r="41" spans="1:9" ht="28.5" x14ac:dyDescent="0.25">
      <c r="A41" s="16" t="s">
        <v>6</v>
      </c>
      <c r="B41" s="17" t="s">
        <v>102</v>
      </c>
      <c r="C41" s="224">
        <f t="shared" ref="C41" si="23">C42+C47</f>
        <v>255</v>
      </c>
      <c r="D41" s="161">
        <f t="shared" ref="D41:F41" si="24">D42+D47</f>
        <v>0</v>
      </c>
      <c r="E41" s="162">
        <f t="shared" si="24"/>
        <v>0</v>
      </c>
      <c r="F41" s="162">
        <f t="shared" si="24"/>
        <v>0</v>
      </c>
      <c r="G41" s="90">
        <f>G42+G47</f>
        <v>255</v>
      </c>
    </row>
    <row r="42" spans="1:9" x14ac:dyDescent="0.25">
      <c r="A42" s="16" t="s">
        <v>103</v>
      </c>
      <c r="B42" s="17" t="s">
        <v>104</v>
      </c>
      <c r="C42" s="224">
        <f t="shared" ref="C42" si="25">C43+C44+C46+C45</f>
        <v>255</v>
      </c>
      <c r="D42" s="161">
        <f t="shared" ref="D42:F42" si="26">D43+D44+D46+D45</f>
        <v>0</v>
      </c>
      <c r="E42" s="162">
        <f t="shared" si="26"/>
        <v>0</v>
      </c>
      <c r="F42" s="162">
        <f t="shared" si="26"/>
        <v>0</v>
      </c>
      <c r="G42" s="90">
        <f>G43+G44+G45</f>
        <v>255</v>
      </c>
    </row>
    <row r="43" spans="1:9" x14ac:dyDescent="0.25">
      <c r="A43" s="16" t="s">
        <v>105</v>
      </c>
      <c r="B43" s="18" t="s">
        <v>150</v>
      </c>
      <c r="C43" s="224">
        <v>80</v>
      </c>
      <c r="D43" s="161">
        <f t="shared" ref="D43:D44" si="27">E43-F43</f>
        <v>0</v>
      </c>
      <c r="E43" s="162"/>
      <c r="F43" s="162"/>
      <c r="G43" s="187">
        <f>C43+D43</f>
        <v>80</v>
      </c>
    </row>
    <row r="44" spans="1:9" x14ac:dyDescent="0.25">
      <c r="A44" s="16" t="s">
        <v>106</v>
      </c>
      <c r="B44" s="20" t="s">
        <v>133</v>
      </c>
      <c r="C44" s="224">
        <v>175</v>
      </c>
      <c r="D44" s="110">
        <f t="shared" si="27"/>
        <v>0</v>
      </c>
      <c r="E44" s="109"/>
      <c r="F44" s="162"/>
      <c r="G44" s="187">
        <f>C44+D44</f>
        <v>175</v>
      </c>
    </row>
    <row r="45" spans="1:9" ht="15" hidden="1" customHeight="1" x14ac:dyDescent="0.25">
      <c r="A45" s="16" t="s">
        <v>132</v>
      </c>
      <c r="B45" s="20" t="s">
        <v>338</v>
      </c>
      <c r="C45" s="191"/>
      <c r="D45" s="110"/>
      <c r="E45" s="109"/>
      <c r="F45" s="162"/>
      <c r="G45" s="187">
        <f t="shared" ref="G45:G47" si="28">C45+F45</f>
        <v>0</v>
      </c>
    </row>
    <row r="46" spans="1:9" ht="15" hidden="1" customHeight="1" x14ac:dyDescent="0.25">
      <c r="A46" s="16" t="s">
        <v>184</v>
      </c>
      <c r="B46" s="20" t="s">
        <v>134</v>
      </c>
      <c r="C46" s="191"/>
      <c r="D46" s="110"/>
      <c r="E46" s="109"/>
      <c r="F46" s="162"/>
      <c r="G46" s="187">
        <f t="shared" si="28"/>
        <v>0</v>
      </c>
    </row>
    <row r="47" spans="1:9" ht="15" hidden="1" customHeight="1" x14ac:dyDescent="0.25">
      <c r="A47" s="16" t="s">
        <v>135</v>
      </c>
      <c r="B47" s="17" t="s">
        <v>339</v>
      </c>
      <c r="C47" s="77"/>
      <c r="D47" s="110"/>
      <c r="E47" s="109"/>
      <c r="F47" s="162"/>
      <c r="G47" s="90">
        <f t="shared" si="28"/>
        <v>0</v>
      </c>
    </row>
    <row r="48" spans="1:9" x14ac:dyDescent="0.25">
      <c r="A48" s="16" t="s">
        <v>7</v>
      </c>
      <c r="B48" s="17" t="s">
        <v>107</v>
      </c>
      <c r="C48" s="77">
        <f>C49+C74+C75+C105</f>
        <v>36524.075629999999</v>
      </c>
      <c r="D48" s="110">
        <f>D49+D74+D75+D105</f>
        <v>127.80795000000001</v>
      </c>
      <c r="E48" s="157">
        <f>E49+E74+E75+E105</f>
        <v>368.92095</v>
      </c>
      <c r="F48" s="157">
        <f>F49+F74+F75+F105</f>
        <v>241.11299999999997</v>
      </c>
      <c r="G48" s="90">
        <f>G49+G74+G75+G105</f>
        <v>36651.883580000002</v>
      </c>
    </row>
    <row r="49" spans="1:10" ht="28.5" x14ac:dyDescent="0.25">
      <c r="A49" s="16" t="s">
        <v>108</v>
      </c>
      <c r="B49" s="17" t="s">
        <v>155</v>
      </c>
      <c r="C49" s="77">
        <f>SUM(C50:C73)</f>
        <v>7335.8999999999978</v>
      </c>
      <c r="D49" s="110">
        <f t="shared" ref="D49:F49" si="29">SUM(D50:D73)</f>
        <v>-58.5</v>
      </c>
      <c r="E49" s="157">
        <f t="shared" si="29"/>
        <v>0</v>
      </c>
      <c r="F49" s="157">
        <f t="shared" si="29"/>
        <v>58.5</v>
      </c>
      <c r="G49" s="90">
        <f>SUM(G50:G73)</f>
        <v>7277.3999999999978</v>
      </c>
      <c r="J49" s="204"/>
    </row>
    <row r="50" spans="1:10" x14ac:dyDescent="0.25">
      <c r="A50" s="21" t="s">
        <v>109</v>
      </c>
      <c r="B50" s="205" t="s">
        <v>200</v>
      </c>
      <c r="C50" s="206">
        <v>1</v>
      </c>
      <c r="D50" s="161">
        <f>E50-F50</f>
        <v>0</v>
      </c>
      <c r="E50" s="162"/>
      <c r="F50" s="162"/>
      <c r="G50" s="201">
        <f>C50+D50</f>
        <v>1</v>
      </c>
    </row>
    <row r="51" spans="1:10" x14ac:dyDescent="0.25">
      <c r="A51" s="21" t="s">
        <v>110</v>
      </c>
      <c r="B51" s="205" t="s">
        <v>59</v>
      </c>
      <c r="C51" s="206">
        <v>31.8</v>
      </c>
      <c r="D51" s="161">
        <f t="shared" ref="D51:D73" si="30">E51-F51</f>
        <v>0</v>
      </c>
      <c r="E51" s="162"/>
      <c r="F51" s="162"/>
      <c r="G51" s="201">
        <f t="shared" ref="G51:G73" si="31">C51+D51</f>
        <v>31.8</v>
      </c>
    </row>
    <row r="52" spans="1:10" x14ac:dyDescent="0.25">
      <c r="A52" s="21" t="s">
        <v>111</v>
      </c>
      <c r="B52" s="205" t="s">
        <v>66</v>
      </c>
      <c r="C52" s="206">
        <v>9</v>
      </c>
      <c r="D52" s="161">
        <f t="shared" si="30"/>
        <v>0</v>
      </c>
      <c r="E52" s="162"/>
      <c r="F52" s="162"/>
      <c r="G52" s="201">
        <f t="shared" si="31"/>
        <v>9</v>
      </c>
    </row>
    <row r="53" spans="1:10" ht="26.25" x14ac:dyDescent="0.25">
      <c r="A53" s="21" t="s">
        <v>156</v>
      </c>
      <c r="B53" s="205" t="s">
        <v>316</v>
      </c>
      <c r="C53" s="206">
        <v>383.3</v>
      </c>
      <c r="D53" s="161">
        <f t="shared" si="30"/>
        <v>0</v>
      </c>
      <c r="E53" s="162"/>
      <c r="F53" s="162"/>
      <c r="G53" s="201">
        <f t="shared" si="31"/>
        <v>383.3</v>
      </c>
    </row>
    <row r="54" spans="1:10" x14ac:dyDescent="0.25">
      <c r="A54" s="21" t="s">
        <v>157</v>
      </c>
      <c r="B54" s="205" t="s">
        <v>185</v>
      </c>
      <c r="C54" s="206">
        <v>783.6</v>
      </c>
      <c r="D54" s="110">
        <f t="shared" si="30"/>
        <v>-34.5</v>
      </c>
      <c r="E54" s="109"/>
      <c r="F54" s="109">
        <v>34.5</v>
      </c>
      <c r="G54" s="201">
        <f t="shared" si="31"/>
        <v>749.1</v>
      </c>
    </row>
    <row r="55" spans="1:10" x14ac:dyDescent="0.25">
      <c r="A55" s="21" t="s">
        <v>158</v>
      </c>
      <c r="B55" s="205" t="s">
        <v>74</v>
      </c>
      <c r="C55" s="206">
        <v>3768.4</v>
      </c>
      <c r="D55" s="161">
        <f t="shared" si="30"/>
        <v>0</v>
      </c>
      <c r="E55" s="162"/>
      <c r="F55" s="162"/>
      <c r="G55" s="201">
        <f t="shared" si="31"/>
        <v>3768.4</v>
      </c>
    </row>
    <row r="56" spans="1:10" x14ac:dyDescent="0.25">
      <c r="A56" s="21" t="s">
        <v>159</v>
      </c>
      <c r="B56" s="205" t="s">
        <v>67</v>
      </c>
      <c r="C56" s="206">
        <v>21.2</v>
      </c>
      <c r="D56" s="161">
        <f t="shared" si="30"/>
        <v>0</v>
      </c>
      <c r="E56" s="162"/>
      <c r="F56" s="162"/>
      <c r="G56" s="201">
        <f t="shared" si="31"/>
        <v>21.2</v>
      </c>
    </row>
    <row r="57" spans="1:10" x14ac:dyDescent="0.25">
      <c r="A57" s="21" t="s">
        <v>160</v>
      </c>
      <c r="B57" s="205" t="s">
        <v>145</v>
      </c>
      <c r="C57" s="206">
        <v>154.4</v>
      </c>
      <c r="D57" s="161">
        <f t="shared" si="30"/>
        <v>0</v>
      </c>
      <c r="E57" s="162"/>
      <c r="F57" s="162"/>
      <c r="G57" s="201">
        <f t="shared" si="31"/>
        <v>154.4</v>
      </c>
    </row>
    <row r="58" spans="1:10" ht="26.25" x14ac:dyDescent="0.25">
      <c r="A58" s="21" t="s">
        <v>161</v>
      </c>
      <c r="B58" s="205" t="s">
        <v>201</v>
      </c>
      <c r="C58" s="206">
        <v>386.36</v>
      </c>
      <c r="D58" s="161">
        <f t="shared" si="30"/>
        <v>0</v>
      </c>
      <c r="E58" s="162"/>
      <c r="F58" s="162"/>
      <c r="G58" s="201">
        <f t="shared" si="31"/>
        <v>386.36</v>
      </c>
    </row>
    <row r="59" spans="1:10" ht="26.25" x14ac:dyDescent="0.25">
      <c r="A59" s="21" t="s">
        <v>162</v>
      </c>
      <c r="B59" s="205" t="s">
        <v>318</v>
      </c>
      <c r="C59" s="206">
        <v>107.06</v>
      </c>
      <c r="D59" s="161">
        <f t="shared" si="30"/>
        <v>0</v>
      </c>
      <c r="E59" s="162"/>
      <c r="F59" s="162"/>
      <c r="G59" s="201">
        <f t="shared" si="31"/>
        <v>107.06</v>
      </c>
    </row>
    <row r="60" spans="1:10" x14ac:dyDescent="0.25">
      <c r="A60" s="21" t="s">
        <v>163</v>
      </c>
      <c r="B60" s="205" t="s">
        <v>61</v>
      </c>
      <c r="C60" s="206">
        <v>31.9</v>
      </c>
      <c r="D60" s="161">
        <f t="shared" si="30"/>
        <v>0</v>
      </c>
      <c r="E60" s="162"/>
      <c r="F60" s="162"/>
      <c r="G60" s="201">
        <f t="shared" si="31"/>
        <v>31.9</v>
      </c>
    </row>
    <row r="61" spans="1:10" x14ac:dyDescent="0.25">
      <c r="A61" s="21" t="s">
        <v>164</v>
      </c>
      <c r="B61" s="205" t="s">
        <v>62</v>
      </c>
      <c r="C61" s="206">
        <v>9.58</v>
      </c>
      <c r="D61" s="161">
        <f t="shared" si="30"/>
        <v>0</v>
      </c>
      <c r="E61" s="162"/>
      <c r="F61" s="162"/>
      <c r="G61" s="201">
        <f t="shared" si="31"/>
        <v>9.58</v>
      </c>
    </row>
    <row r="62" spans="1:10" x14ac:dyDescent="0.25">
      <c r="A62" s="21" t="s">
        <v>165</v>
      </c>
      <c r="B62" s="205" t="s">
        <v>64</v>
      </c>
      <c r="C62" s="206">
        <v>0.69</v>
      </c>
      <c r="D62" s="161">
        <f t="shared" si="30"/>
        <v>0</v>
      </c>
      <c r="E62" s="162"/>
      <c r="F62" s="162"/>
      <c r="G62" s="201">
        <f t="shared" si="31"/>
        <v>0.69</v>
      </c>
    </row>
    <row r="63" spans="1:10" x14ac:dyDescent="0.25">
      <c r="A63" s="21" t="s">
        <v>166</v>
      </c>
      <c r="B63" s="205" t="s">
        <v>65</v>
      </c>
      <c r="C63" s="206">
        <v>40.700000000000003</v>
      </c>
      <c r="D63" s="161">
        <f t="shared" si="30"/>
        <v>0</v>
      </c>
      <c r="E63" s="162"/>
      <c r="F63" s="162"/>
      <c r="G63" s="201">
        <f t="shared" si="31"/>
        <v>40.700000000000003</v>
      </c>
    </row>
    <row r="64" spans="1:10" x14ac:dyDescent="0.25">
      <c r="A64" s="21" t="s">
        <v>167</v>
      </c>
      <c r="B64" s="205" t="s">
        <v>71</v>
      </c>
      <c r="C64" s="206">
        <v>905</v>
      </c>
      <c r="D64" s="161">
        <f t="shared" si="30"/>
        <v>0</v>
      </c>
      <c r="E64" s="162"/>
      <c r="F64" s="162"/>
      <c r="G64" s="201">
        <f t="shared" si="31"/>
        <v>905</v>
      </c>
    </row>
    <row r="65" spans="1:7" ht="26.25" x14ac:dyDescent="0.25">
      <c r="A65" s="21" t="s">
        <v>168</v>
      </c>
      <c r="B65" s="205" t="s">
        <v>187</v>
      </c>
      <c r="C65" s="206">
        <v>4.2</v>
      </c>
      <c r="D65" s="161">
        <f t="shared" si="30"/>
        <v>0</v>
      </c>
      <c r="E65" s="162"/>
      <c r="F65" s="162"/>
      <c r="G65" s="201">
        <f t="shared" si="31"/>
        <v>4.2</v>
      </c>
    </row>
    <row r="66" spans="1:7" x14ac:dyDescent="0.25">
      <c r="A66" s="21" t="s">
        <v>169</v>
      </c>
      <c r="B66" s="205" t="s">
        <v>180</v>
      </c>
      <c r="C66" s="206">
        <v>277.10000000000002</v>
      </c>
      <c r="D66" s="161">
        <f t="shared" si="30"/>
        <v>0</v>
      </c>
      <c r="E66" s="162"/>
      <c r="F66" s="162"/>
      <c r="G66" s="201">
        <f t="shared" si="31"/>
        <v>277.10000000000002</v>
      </c>
    </row>
    <row r="67" spans="1:7" ht="27.75" customHeight="1" x14ac:dyDescent="0.25">
      <c r="A67" s="21" t="s">
        <v>170</v>
      </c>
      <c r="B67" s="205" t="s">
        <v>354</v>
      </c>
      <c r="C67" s="206">
        <v>65.843999999999994</v>
      </c>
      <c r="D67" s="161">
        <f t="shared" si="30"/>
        <v>0</v>
      </c>
      <c r="E67" s="162"/>
      <c r="F67" s="162"/>
      <c r="G67" s="201">
        <f t="shared" si="31"/>
        <v>65.843999999999994</v>
      </c>
    </row>
    <row r="68" spans="1:7" ht="26.25" x14ac:dyDescent="0.25">
      <c r="A68" s="21" t="s">
        <v>171</v>
      </c>
      <c r="B68" s="207" t="s">
        <v>72</v>
      </c>
      <c r="C68" s="206">
        <v>220.9</v>
      </c>
      <c r="D68" s="161">
        <f t="shared" si="30"/>
        <v>0</v>
      </c>
      <c r="E68" s="162"/>
      <c r="F68" s="162"/>
      <c r="G68" s="201">
        <f t="shared" si="31"/>
        <v>220.9</v>
      </c>
    </row>
    <row r="69" spans="1:7" ht="15.75" customHeight="1" x14ac:dyDescent="0.25">
      <c r="A69" s="21" t="s">
        <v>172</v>
      </c>
      <c r="B69" s="205" t="s">
        <v>63</v>
      </c>
      <c r="C69" s="206">
        <v>30.7</v>
      </c>
      <c r="D69" s="161">
        <f t="shared" si="30"/>
        <v>0</v>
      </c>
      <c r="E69" s="162"/>
      <c r="F69" s="162"/>
      <c r="G69" s="201">
        <f t="shared" si="31"/>
        <v>30.7</v>
      </c>
    </row>
    <row r="70" spans="1:7" x14ac:dyDescent="0.25">
      <c r="A70" s="21" t="s">
        <v>173</v>
      </c>
      <c r="B70" s="205" t="s">
        <v>73</v>
      </c>
      <c r="C70" s="206">
        <v>51.3</v>
      </c>
      <c r="D70" s="110">
        <f t="shared" si="30"/>
        <v>-24</v>
      </c>
      <c r="E70" s="109"/>
      <c r="F70" s="109">
        <v>24</v>
      </c>
      <c r="G70" s="201">
        <f t="shared" si="31"/>
        <v>27.299999999999997</v>
      </c>
    </row>
    <row r="71" spans="1:7" x14ac:dyDescent="0.25">
      <c r="A71" s="21" t="s">
        <v>174</v>
      </c>
      <c r="B71" s="205" t="s">
        <v>140</v>
      </c>
      <c r="C71" s="206">
        <v>2.7</v>
      </c>
      <c r="D71" s="161">
        <f t="shared" si="30"/>
        <v>0</v>
      </c>
      <c r="E71" s="162"/>
      <c r="F71" s="162"/>
      <c r="G71" s="201">
        <f t="shared" si="31"/>
        <v>2.7</v>
      </c>
    </row>
    <row r="72" spans="1:7" ht="39" x14ac:dyDescent="0.25">
      <c r="A72" s="21" t="s">
        <v>352</v>
      </c>
      <c r="B72" s="205" t="s">
        <v>353</v>
      </c>
      <c r="C72" s="206">
        <v>33.57</v>
      </c>
      <c r="D72" s="161">
        <f t="shared" si="30"/>
        <v>0</v>
      </c>
      <c r="E72" s="162"/>
      <c r="F72" s="162"/>
      <c r="G72" s="201">
        <f t="shared" si="31"/>
        <v>33.57</v>
      </c>
    </row>
    <row r="73" spans="1:7" x14ac:dyDescent="0.25">
      <c r="A73" s="21" t="s">
        <v>355</v>
      </c>
      <c r="B73" s="205" t="s">
        <v>151</v>
      </c>
      <c r="C73" s="206">
        <v>15.596</v>
      </c>
      <c r="D73" s="161">
        <f t="shared" si="30"/>
        <v>0</v>
      </c>
      <c r="E73" s="162"/>
      <c r="F73" s="162"/>
      <c r="G73" s="201">
        <f t="shared" si="31"/>
        <v>15.596</v>
      </c>
    </row>
    <row r="74" spans="1:7" ht="15" customHeight="1" x14ac:dyDescent="0.25">
      <c r="A74" s="16" t="s">
        <v>147</v>
      </c>
      <c r="B74" s="17" t="s">
        <v>199</v>
      </c>
      <c r="C74" s="77">
        <v>20172.2</v>
      </c>
      <c r="D74" s="161">
        <f t="shared" ref="D74" si="32">E74-F74</f>
        <v>0</v>
      </c>
      <c r="E74" s="162"/>
      <c r="F74" s="162"/>
      <c r="G74" s="90">
        <f>C74+D74</f>
        <v>20172.2</v>
      </c>
    </row>
    <row r="75" spans="1:7" x14ac:dyDescent="0.25">
      <c r="A75" s="16" t="s">
        <v>149</v>
      </c>
      <c r="B75" s="17" t="s">
        <v>154</v>
      </c>
      <c r="C75" s="77">
        <f>SUM(C76:C104)</f>
        <v>5120.9756300000008</v>
      </c>
      <c r="D75" s="110">
        <f>SUM(D76:D104)</f>
        <v>54.407950000000007</v>
      </c>
      <c r="E75" s="157">
        <f>SUM(E76:E104)</f>
        <v>205.67095</v>
      </c>
      <c r="F75" s="157">
        <f>SUM(F76:F104)</f>
        <v>151.26299999999998</v>
      </c>
      <c r="G75" s="90">
        <f>SUM(G76:G104)</f>
        <v>5175.3835800000006</v>
      </c>
    </row>
    <row r="76" spans="1:7" x14ac:dyDescent="0.25">
      <c r="A76" s="16" t="s">
        <v>137</v>
      </c>
      <c r="B76" s="208" t="s">
        <v>129</v>
      </c>
      <c r="C76" s="191">
        <v>26</v>
      </c>
      <c r="D76" s="161">
        <f t="shared" ref="D76:D108" si="33">E76-F76</f>
        <v>0</v>
      </c>
      <c r="E76" s="162"/>
      <c r="F76" s="162"/>
      <c r="G76" s="187">
        <f t="shared" ref="G76:G106" si="34">C76+D76</f>
        <v>26</v>
      </c>
    </row>
    <row r="77" spans="1:7" x14ac:dyDescent="0.25">
      <c r="A77" s="16" t="s">
        <v>138</v>
      </c>
      <c r="B77" s="18" t="s">
        <v>188</v>
      </c>
      <c r="C77" s="191">
        <v>50.124000000000002</v>
      </c>
      <c r="D77" s="161">
        <f t="shared" si="33"/>
        <v>0</v>
      </c>
      <c r="E77" s="162"/>
      <c r="F77" s="162"/>
      <c r="G77" s="187">
        <f t="shared" si="34"/>
        <v>50.124000000000002</v>
      </c>
    </row>
    <row r="78" spans="1:7" x14ac:dyDescent="0.25">
      <c r="A78" s="16" t="s">
        <v>323</v>
      </c>
      <c r="B78" s="18" t="s">
        <v>319</v>
      </c>
      <c r="C78" s="191">
        <v>280.10000000000002</v>
      </c>
      <c r="D78" s="161">
        <f t="shared" si="33"/>
        <v>0</v>
      </c>
      <c r="E78" s="162"/>
      <c r="F78" s="162"/>
      <c r="G78" s="187">
        <f t="shared" si="34"/>
        <v>280.10000000000002</v>
      </c>
    </row>
    <row r="79" spans="1:7" x14ac:dyDescent="0.25">
      <c r="A79" s="16" t="s">
        <v>190</v>
      </c>
      <c r="B79" s="18" t="s">
        <v>194</v>
      </c>
      <c r="C79" s="191">
        <v>315</v>
      </c>
      <c r="D79" s="161">
        <f t="shared" si="33"/>
        <v>0</v>
      </c>
      <c r="E79" s="162"/>
      <c r="F79" s="162"/>
      <c r="G79" s="187">
        <f t="shared" si="34"/>
        <v>315</v>
      </c>
    </row>
    <row r="80" spans="1:7" ht="45" x14ac:dyDescent="0.25">
      <c r="A80" s="16" t="s">
        <v>191</v>
      </c>
      <c r="B80" s="18" t="s">
        <v>416</v>
      </c>
      <c r="C80" s="191">
        <v>335</v>
      </c>
      <c r="D80" s="161">
        <f t="shared" si="33"/>
        <v>0</v>
      </c>
      <c r="E80" s="162"/>
      <c r="F80" s="162"/>
      <c r="G80" s="187">
        <f t="shared" si="34"/>
        <v>335</v>
      </c>
    </row>
    <row r="81" spans="1:7" ht="30" x14ac:dyDescent="0.25">
      <c r="A81" s="16" t="s">
        <v>192</v>
      </c>
      <c r="B81" s="76" t="s">
        <v>404</v>
      </c>
      <c r="C81" s="191">
        <v>198.875</v>
      </c>
      <c r="D81" s="159">
        <f t="shared" si="33"/>
        <v>0</v>
      </c>
      <c r="E81" s="160"/>
      <c r="F81" s="162"/>
      <c r="G81" s="187">
        <f t="shared" si="34"/>
        <v>198.875</v>
      </c>
    </row>
    <row r="82" spans="1:7" x14ac:dyDescent="0.25">
      <c r="A82" s="16" t="s">
        <v>325</v>
      </c>
      <c r="B82" s="190" t="s">
        <v>377</v>
      </c>
      <c r="C82" s="191">
        <v>131.02799999999999</v>
      </c>
      <c r="D82" s="110">
        <f t="shared" si="33"/>
        <v>-11.741</v>
      </c>
      <c r="E82" s="109"/>
      <c r="F82" s="109">
        <v>11.741</v>
      </c>
      <c r="G82" s="187">
        <f t="shared" si="34"/>
        <v>119.28699999999999</v>
      </c>
    </row>
    <row r="83" spans="1:7" x14ac:dyDescent="0.25">
      <c r="A83" s="16" t="s">
        <v>360</v>
      </c>
      <c r="B83" s="190" t="s">
        <v>438</v>
      </c>
      <c r="C83" s="191">
        <v>149.19562999999999</v>
      </c>
      <c r="D83" s="110">
        <f t="shared" si="33"/>
        <v>51.717979999999997</v>
      </c>
      <c r="E83" s="109">
        <v>51.717979999999997</v>
      </c>
      <c r="F83" s="109"/>
      <c r="G83" s="187">
        <f t="shared" si="34"/>
        <v>200.91361000000001</v>
      </c>
    </row>
    <row r="84" spans="1:7" ht="30" x14ac:dyDescent="0.25">
      <c r="A84" s="16" t="s">
        <v>193</v>
      </c>
      <c r="B84" s="190" t="s">
        <v>356</v>
      </c>
      <c r="C84" s="191">
        <v>102.044</v>
      </c>
      <c r="D84" s="159">
        <f t="shared" si="33"/>
        <v>0</v>
      </c>
      <c r="E84" s="160"/>
      <c r="F84" s="160"/>
      <c r="G84" s="187">
        <f t="shared" si="34"/>
        <v>102.044</v>
      </c>
    </row>
    <row r="85" spans="1:7" x14ac:dyDescent="0.25">
      <c r="A85" s="16" t="s">
        <v>196</v>
      </c>
      <c r="B85" s="190" t="s">
        <v>285</v>
      </c>
      <c r="C85" s="191">
        <v>343.52199999999999</v>
      </c>
      <c r="D85" s="110">
        <f t="shared" si="33"/>
        <v>-139.52199999999999</v>
      </c>
      <c r="E85" s="109"/>
      <c r="F85" s="109">
        <v>139.52199999999999</v>
      </c>
      <c r="G85" s="187">
        <f t="shared" si="34"/>
        <v>204</v>
      </c>
    </row>
    <row r="86" spans="1:7" ht="30" x14ac:dyDescent="0.25">
      <c r="A86" s="16" t="s">
        <v>197</v>
      </c>
      <c r="B86" s="76" t="s">
        <v>357</v>
      </c>
      <c r="C86" s="191">
        <v>127.21299999999999</v>
      </c>
      <c r="D86" s="159">
        <f t="shared" si="33"/>
        <v>0</v>
      </c>
      <c r="E86" s="160"/>
      <c r="F86" s="162"/>
      <c r="G86" s="187">
        <f t="shared" si="34"/>
        <v>127.21299999999999</v>
      </c>
    </row>
    <row r="87" spans="1:7" x14ac:dyDescent="0.25">
      <c r="A87" s="16" t="s">
        <v>326</v>
      </c>
      <c r="B87" s="190" t="s">
        <v>322</v>
      </c>
      <c r="C87" s="191">
        <v>27</v>
      </c>
      <c r="D87" s="161">
        <f t="shared" si="33"/>
        <v>0</v>
      </c>
      <c r="E87" s="162"/>
      <c r="F87" s="162"/>
      <c r="G87" s="187">
        <f t="shared" si="34"/>
        <v>27</v>
      </c>
    </row>
    <row r="88" spans="1:7" x14ac:dyDescent="0.25">
      <c r="A88" s="16" t="s">
        <v>417</v>
      </c>
      <c r="B88" s="190" t="s">
        <v>452</v>
      </c>
      <c r="C88" s="191"/>
      <c r="D88" s="110">
        <f t="shared" si="33"/>
        <v>68</v>
      </c>
      <c r="E88" s="109">
        <v>68</v>
      </c>
      <c r="F88" s="162"/>
      <c r="G88" s="187">
        <f t="shared" si="34"/>
        <v>68</v>
      </c>
    </row>
    <row r="89" spans="1:7" x14ac:dyDescent="0.25">
      <c r="A89" s="16" t="s">
        <v>379</v>
      </c>
      <c r="B89" s="190" t="s">
        <v>290</v>
      </c>
      <c r="C89" s="191">
        <v>26.855</v>
      </c>
      <c r="D89" s="110"/>
      <c r="E89" s="109"/>
      <c r="F89" s="162"/>
      <c r="G89" s="187">
        <f t="shared" si="34"/>
        <v>26.855</v>
      </c>
    </row>
    <row r="90" spans="1:7" ht="15" hidden="1" customHeight="1" x14ac:dyDescent="0.25">
      <c r="A90" s="16"/>
      <c r="B90" s="174" t="s">
        <v>312</v>
      </c>
      <c r="C90" s="191"/>
      <c r="D90" s="110">
        <f t="shared" si="33"/>
        <v>0</v>
      </c>
      <c r="E90" s="109"/>
      <c r="F90" s="162"/>
      <c r="G90" s="187">
        <f t="shared" si="34"/>
        <v>0</v>
      </c>
    </row>
    <row r="91" spans="1:7" ht="30" hidden="1" customHeight="1" x14ac:dyDescent="0.25">
      <c r="A91" s="16"/>
      <c r="B91" s="174" t="s">
        <v>315</v>
      </c>
      <c r="C91" s="191"/>
      <c r="D91" s="110">
        <f t="shared" si="33"/>
        <v>0</v>
      </c>
      <c r="E91" s="109"/>
      <c r="F91" s="162"/>
      <c r="G91" s="187">
        <f t="shared" si="34"/>
        <v>0</v>
      </c>
    </row>
    <row r="92" spans="1:7" s="45" customFormat="1" ht="45" hidden="1" customHeight="1" x14ac:dyDescent="0.25">
      <c r="A92" s="180"/>
      <c r="B92" s="174" t="s">
        <v>342</v>
      </c>
      <c r="C92" s="175"/>
      <c r="D92" s="178">
        <f t="shared" si="33"/>
        <v>0</v>
      </c>
      <c r="E92" s="115"/>
      <c r="F92" s="177"/>
      <c r="G92" s="179">
        <f t="shared" si="34"/>
        <v>0</v>
      </c>
    </row>
    <row r="93" spans="1:7" ht="45" x14ac:dyDescent="0.25">
      <c r="A93" s="158" t="s">
        <v>418</v>
      </c>
      <c r="B93" s="190" t="s">
        <v>303</v>
      </c>
      <c r="C93" s="191"/>
      <c r="D93" s="110">
        <f t="shared" si="33"/>
        <v>12.923</v>
      </c>
      <c r="E93" s="109">
        <v>12.923</v>
      </c>
      <c r="F93" s="162"/>
      <c r="G93" s="187">
        <f t="shared" si="34"/>
        <v>12.923</v>
      </c>
    </row>
    <row r="94" spans="1:7" ht="30" x14ac:dyDescent="0.25">
      <c r="A94" s="158" t="s">
        <v>419</v>
      </c>
      <c r="B94" s="20" t="s">
        <v>128</v>
      </c>
      <c r="C94" s="191">
        <v>2862</v>
      </c>
      <c r="D94" s="110">
        <f t="shared" si="33"/>
        <v>58.5</v>
      </c>
      <c r="E94" s="109">
        <v>58.5</v>
      </c>
      <c r="F94" s="162"/>
      <c r="G94" s="187">
        <f t="shared" si="34"/>
        <v>2920.5</v>
      </c>
    </row>
    <row r="95" spans="1:7" x14ac:dyDescent="0.25">
      <c r="A95" s="158" t="s">
        <v>424</v>
      </c>
      <c r="B95" s="209" t="s">
        <v>328</v>
      </c>
      <c r="C95" s="210">
        <v>3.6</v>
      </c>
      <c r="D95" s="161">
        <f t="shared" si="33"/>
        <v>0</v>
      </c>
      <c r="E95" s="162"/>
      <c r="F95" s="162"/>
      <c r="G95" s="187">
        <f t="shared" si="34"/>
        <v>3.6</v>
      </c>
    </row>
    <row r="96" spans="1:7" x14ac:dyDescent="0.25">
      <c r="A96" s="158" t="s">
        <v>425</v>
      </c>
      <c r="B96" s="209" t="s">
        <v>406</v>
      </c>
      <c r="C96" s="210">
        <v>74.3</v>
      </c>
      <c r="D96" s="161">
        <f t="shared" si="33"/>
        <v>0</v>
      </c>
      <c r="E96" s="162"/>
      <c r="F96" s="162"/>
      <c r="G96" s="187">
        <f t="shared" si="34"/>
        <v>74.3</v>
      </c>
    </row>
    <row r="97" spans="1:7" s="289" customFormat="1" ht="45" x14ac:dyDescent="0.25">
      <c r="A97" s="158" t="s">
        <v>440</v>
      </c>
      <c r="B97" s="285" t="s">
        <v>441</v>
      </c>
      <c r="C97" s="286"/>
      <c r="D97" s="296">
        <f t="shared" si="33"/>
        <v>1.621</v>
      </c>
      <c r="E97" s="297">
        <v>1.621</v>
      </c>
      <c r="F97" s="287"/>
      <c r="G97" s="288">
        <f t="shared" si="34"/>
        <v>1.621</v>
      </c>
    </row>
    <row r="98" spans="1:7" ht="45" customHeight="1" x14ac:dyDescent="0.25">
      <c r="A98" s="16" t="s">
        <v>448</v>
      </c>
      <c r="B98" s="20" t="s">
        <v>343</v>
      </c>
      <c r="C98" s="191"/>
      <c r="D98" s="110">
        <f t="shared" si="33"/>
        <v>0.42199999999999999</v>
      </c>
      <c r="E98" s="109">
        <v>0.42199999999999999</v>
      </c>
      <c r="F98" s="162"/>
      <c r="G98" s="187">
        <f t="shared" si="34"/>
        <v>0.42199999999999999</v>
      </c>
    </row>
    <row r="99" spans="1:7" ht="60" x14ac:dyDescent="0.25">
      <c r="A99" s="16" t="s">
        <v>449</v>
      </c>
      <c r="B99" s="211" t="s">
        <v>444</v>
      </c>
      <c r="C99" s="191"/>
      <c r="D99" s="110">
        <f t="shared" si="33"/>
        <v>8.6869999999999994</v>
      </c>
      <c r="E99" s="109">
        <v>8.6869999999999994</v>
      </c>
      <c r="F99" s="162"/>
      <c r="G99" s="187">
        <f t="shared" si="34"/>
        <v>8.6869999999999994</v>
      </c>
    </row>
    <row r="100" spans="1:7" ht="45" customHeight="1" x14ac:dyDescent="0.25">
      <c r="A100" s="16" t="s">
        <v>450</v>
      </c>
      <c r="B100" s="20" t="s">
        <v>446</v>
      </c>
      <c r="C100" s="191"/>
      <c r="D100" s="110">
        <f t="shared" si="33"/>
        <v>1.8999699999999999</v>
      </c>
      <c r="E100" s="109">
        <v>1.8999699999999999</v>
      </c>
      <c r="F100" s="162"/>
      <c r="G100" s="187">
        <f t="shared" si="34"/>
        <v>1.8999699999999999</v>
      </c>
    </row>
    <row r="101" spans="1:7" x14ac:dyDescent="0.25">
      <c r="A101" s="16" t="s">
        <v>453</v>
      </c>
      <c r="B101" s="20" t="s">
        <v>407</v>
      </c>
      <c r="C101" s="210">
        <v>24.419</v>
      </c>
      <c r="D101" s="159">
        <f t="shared" si="33"/>
        <v>0</v>
      </c>
      <c r="E101" s="160"/>
      <c r="F101" s="160"/>
      <c r="G101" s="187">
        <f t="shared" si="34"/>
        <v>24.419</v>
      </c>
    </row>
    <row r="102" spans="1:7" s="45" customFormat="1" ht="30" hidden="1" customHeight="1" x14ac:dyDescent="0.25">
      <c r="A102" s="173"/>
      <c r="B102" s="181" t="s">
        <v>333</v>
      </c>
      <c r="C102" s="290"/>
      <c r="D102" s="178">
        <f t="shared" si="33"/>
        <v>0</v>
      </c>
      <c r="E102" s="115"/>
      <c r="F102" s="115"/>
      <c r="G102" s="179">
        <f t="shared" si="34"/>
        <v>0</v>
      </c>
    </row>
    <row r="103" spans="1:7" ht="45" x14ac:dyDescent="0.25">
      <c r="A103" s="16" t="s">
        <v>454</v>
      </c>
      <c r="B103" s="211" t="s">
        <v>334</v>
      </c>
      <c r="C103" s="210">
        <v>44.7</v>
      </c>
      <c r="D103" s="110">
        <f t="shared" si="33"/>
        <v>1.9</v>
      </c>
      <c r="E103" s="109">
        <v>1.9</v>
      </c>
      <c r="F103" s="162"/>
      <c r="G103" s="187">
        <f t="shared" si="34"/>
        <v>46.6</v>
      </c>
    </row>
    <row r="104" spans="1:7" s="45" customFormat="1" ht="15" hidden="1" customHeight="1" x14ac:dyDescent="0.25">
      <c r="A104" s="173"/>
      <c r="B104" s="181" t="s">
        <v>340</v>
      </c>
      <c r="C104" s="175"/>
      <c r="D104" s="178">
        <f t="shared" si="33"/>
        <v>0</v>
      </c>
      <c r="E104" s="115"/>
      <c r="F104" s="115"/>
      <c r="G104" s="179">
        <f t="shared" si="34"/>
        <v>0</v>
      </c>
    </row>
    <row r="105" spans="1:7" x14ac:dyDescent="0.25">
      <c r="A105" s="16" t="s">
        <v>175</v>
      </c>
      <c r="B105" s="17" t="s">
        <v>426</v>
      </c>
      <c r="C105" s="77">
        <f>C108+C107+C106</f>
        <v>3895</v>
      </c>
      <c r="D105" s="110">
        <f>D108+D107+D106</f>
        <v>131.9</v>
      </c>
      <c r="E105" s="157">
        <f>E108+E107+E106</f>
        <v>163.25</v>
      </c>
      <c r="F105" s="157">
        <f>F108+F107+F106</f>
        <v>31.35</v>
      </c>
      <c r="G105" s="90">
        <f>G108+G107+G106</f>
        <v>4026.8999999999996</v>
      </c>
    </row>
    <row r="106" spans="1:7" s="45" customFormat="1" ht="30" hidden="1" customHeight="1" x14ac:dyDescent="0.25">
      <c r="A106" s="173" t="s">
        <v>183</v>
      </c>
      <c r="B106" s="181" t="s">
        <v>152</v>
      </c>
      <c r="C106" s="175"/>
      <c r="D106" s="176">
        <f t="shared" si="33"/>
        <v>0</v>
      </c>
      <c r="E106" s="177"/>
      <c r="F106" s="188"/>
      <c r="G106" s="187">
        <f t="shared" si="34"/>
        <v>0</v>
      </c>
    </row>
    <row r="107" spans="1:7" x14ac:dyDescent="0.25">
      <c r="A107" s="16" t="s">
        <v>183</v>
      </c>
      <c r="B107" s="20" t="s">
        <v>139</v>
      </c>
      <c r="C107" s="191">
        <v>3785.2</v>
      </c>
      <c r="D107" s="110">
        <f t="shared" si="33"/>
        <v>80.75</v>
      </c>
      <c r="E107" s="109">
        <v>112.1</v>
      </c>
      <c r="F107" s="109">
        <v>31.35</v>
      </c>
      <c r="G107" s="187">
        <f t="shared" ref="G107" si="35">C107+D107</f>
        <v>3865.95</v>
      </c>
    </row>
    <row r="108" spans="1:7" ht="30" x14ac:dyDescent="0.25">
      <c r="A108" s="16" t="s">
        <v>361</v>
      </c>
      <c r="B108" s="20" t="s">
        <v>279</v>
      </c>
      <c r="C108" s="191">
        <v>109.8</v>
      </c>
      <c r="D108" s="110">
        <f t="shared" si="33"/>
        <v>51.150000000000006</v>
      </c>
      <c r="E108" s="109">
        <f>11.49+19.86+19.8</f>
        <v>51.150000000000006</v>
      </c>
      <c r="F108" s="109"/>
      <c r="G108" s="187">
        <f>C108+D108</f>
        <v>160.94999999999999</v>
      </c>
    </row>
    <row r="109" spans="1:7" x14ac:dyDescent="0.25">
      <c r="A109" s="16" t="s">
        <v>8</v>
      </c>
      <c r="B109" s="17" t="s">
        <v>112</v>
      </c>
      <c r="C109" s="77">
        <f>C13+C23+C41+C48</f>
        <v>88326.675629999998</v>
      </c>
      <c r="D109" s="110">
        <f>D13+D23+D41+D48</f>
        <v>1715.8467700000001</v>
      </c>
      <c r="E109" s="157">
        <f>E13+E23+E41+E48</f>
        <v>1956.9597699999999</v>
      </c>
      <c r="F109" s="157">
        <f>F13+F23+F41+F48</f>
        <v>241.11299999999997</v>
      </c>
      <c r="G109" s="90">
        <f>G13+G23+G41+G48</f>
        <v>90042.522400000002</v>
      </c>
    </row>
    <row r="110" spans="1:7" ht="15.75" customHeight="1" x14ac:dyDescent="0.25">
      <c r="A110" s="16" t="s">
        <v>9</v>
      </c>
      <c r="B110" s="18" t="s">
        <v>349</v>
      </c>
      <c r="C110" s="191">
        <f>C111+C112</f>
        <v>4011.7223100000001</v>
      </c>
      <c r="D110" s="161">
        <f t="shared" ref="D110:F110" si="36">D111+D112</f>
        <v>0</v>
      </c>
      <c r="E110" s="162"/>
      <c r="F110" s="162">
        <f t="shared" si="36"/>
        <v>0</v>
      </c>
      <c r="G110" s="187">
        <f>G111+G112</f>
        <v>4011.7223100000001</v>
      </c>
    </row>
    <row r="111" spans="1:7" ht="15.75" customHeight="1" x14ac:dyDescent="0.25">
      <c r="A111" s="21" t="s">
        <v>350</v>
      </c>
      <c r="B111" s="212" t="s">
        <v>358</v>
      </c>
      <c r="C111" s="191">
        <v>1816.5380700000001</v>
      </c>
      <c r="D111" s="161">
        <f t="shared" ref="D111:D112" si="37">E111-F111</f>
        <v>0</v>
      </c>
      <c r="E111" s="162"/>
      <c r="F111" s="162"/>
      <c r="G111" s="201">
        <f>C111+D111</f>
        <v>1816.5380700000001</v>
      </c>
    </row>
    <row r="112" spans="1:7" ht="15.75" customHeight="1" x14ac:dyDescent="0.25">
      <c r="A112" s="21" t="s">
        <v>351</v>
      </c>
      <c r="B112" s="212" t="s">
        <v>359</v>
      </c>
      <c r="C112" s="191">
        <v>2195.18424</v>
      </c>
      <c r="D112" s="161">
        <f t="shared" si="37"/>
        <v>0</v>
      </c>
      <c r="E112" s="162"/>
      <c r="F112" s="162"/>
      <c r="G112" s="201">
        <f>C112+D112</f>
        <v>2195.18424</v>
      </c>
    </row>
    <row r="114" spans="2:6" x14ac:dyDescent="0.25">
      <c r="C114" s="73" t="s">
        <v>282</v>
      </c>
    </row>
    <row r="115" spans="2:6" x14ac:dyDescent="0.25">
      <c r="B115" s="213"/>
      <c r="C115" s="73">
        <v>88326.675629999998</v>
      </c>
      <c r="F115" s="213"/>
    </row>
    <row r="116" spans="2:6" x14ac:dyDescent="0.25">
      <c r="B116" s="213"/>
      <c r="C116" s="73">
        <f>C115-C109</f>
        <v>0</v>
      </c>
      <c r="F116" s="213"/>
    </row>
    <row r="117" spans="2:6" x14ac:dyDescent="0.25">
      <c r="C117" s="73" t="s">
        <v>281</v>
      </c>
    </row>
    <row r="118" spans="2:6" x14ac:dyDescent="0.25">
      <c r="C118" s="73">
        <f>G109+G110+'3 priedas_asignavimai'!AB304</f>
        <v>97399.655709999992</v>
      </c>
    </row>
    <row r="119" spans="2:6" x14ac:dyDescent="0.25">
      <c r="C119" s="73">
        <f>C118-'3 priedas_asignavimai'!U304</f>
        <v>0</v>
      </c>
    </row>
    <row r="121" spans="2:6" x14ac:dyDescent="0.25">
      <c r="C121" s="73" t="s">
        <v>410</v>
      </c>
    </row>
    <row r="122" spans="2:6" x14ac:dyDescent="0.25">
      <c r="C122" s="73">
        <f>G15+G17+G21+G24+G29+G37+G39+G41+G106</f>
        <v>53390.63882</v>
      </c>
      <c r="D122" s="306" t="s">
        <v>459</v>
      </c>
      <c r="E122" s="307" t="s">
        <v>460</v>
      </c>
    </row>
    <row r="123" spans="2:6" x14ac:dyDescent="0.25">
      <c r="C123" s="170">
        <f>C122*0.25/100</f>
        <v>133.47659705000001</v>
      </c>
      <c r="D123" s="306">
        <v>129.5</v>
      </c>
      <c r="E123" s="307">
        <f>C123-D123</f>
        <v>3.9765970500000094</v>
      </c>
    </row>
  </sheetData>
  <sheetProtection formatCells="0" formatColumns="0" formatRows="0" insertColumns="0" insertRows="0" insertHyperlinks="0" deleteColumns="0" deleteRows="0" sort="0" autoFilter="0" pivotTables="0"/>
  <mergeCells count="15">
    <mergeCell ref="A6:G6"/>
    <mergeCell ref="A2:G2"/>
    <mergeCell ref="A1:G1"/>
    <mergeCell ref="A3:G3"/>
    <mergeCell ref="A4:G4"/>
    <mergeCell ref="A5:G5"/>
    <mergeCell ref="A8:G8"/>
    <mergeCell ref="G10:G12"/>
    <mergeCell ref="A9:G9"/>
    <mergeCell ref="A10:A12"/>
    <mergeCell ref="B10:B12"/>
    <mergeCell ref="C10:C12"/>
    <mergeCell ref="D10:F10"/>
    <mergeCell ref="D11:D12"/>
    <mergeCell ref="E11:F11"/>
  </mergeCells>
  <pageMargins left="1.1811023622047245" right="0.39370078740157483" top="0.59055118110236227" bottom="0.39370078740157483" header="0.31496062992125984" footer="0.31496062992125984"/>
  <pageSetup paperSize="9" scale="8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8A3F5-9F38-4637-8AF6-A5B6B9529FC8}">
  <sheetPr codeName="Lapas2">
    <pageSetUpPr fitToPage="1"/>
  </sheetPr>
  <dimension ref="A1:U125"/>
  <sheetViews>
    <sheetView showZeros="0" zoomScaleNormal="100" workbookViewId="0">
      <pane xSplit="12" ySplit="12" topLeftCell="M109" activePane="bottomRight" state="frozen"/>
      <selection activeCell="J118" sqref="J118"/>
      <selection pane="topRight" activeCell="J118" sqref="J118"/>
      <selection pane="bottomLeft" activeCell="J118" sqref="J118"/>
      <selection pane="bottomRight" activeCell="B132" sqref="B132"/>
    </sheetView>
  </sheetViews>
  <sheetFormatPr defaultColWidth="9.140625" defaultRowHeight="15" x14ac:dyDescent="0.25"/>
  <cols>
    <col min="1" max="1" width="5" style="1" customWidth="1"/>
    <col min="2" max="2" width="50.140625" style="1" customWidth="1"/>
    <col min="3" max="3" width="12.42578125" style="1" hidden="1" customWidth="1"/>
    <col min="4" max="5" width="11.28515625" style="1" hidden="1" customWidth="1"/>
    <col min="6" max="6" width="13" style="1" hidden="1" customWidth="1"/>
    <col min="7" max="12" width="11.28515625" style="1" hidden="1" customWidth="1"/>
    <col min="13" max="17" width="11.85546875" style="1" customWidth="1"/>
    <col min="18" max="21" width="9.140625" style="1" hidden="1" customWidth="1"/>
    <col min="22" max="22" width="9.140625" style="1" customWidth="1"/>
    <col min="23" max="16384" width="9.140625" style="1"/>
  </cols>
  <sheetData>
    <row r="1" spans="1:21" x14ac:dyDescent="0.25">
      <c r="A1" s="326" t="s">
        <v>382</v>
      </c>
      <c r="B1" s="326"/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326"/>
      <c r="N1" s="326"/>
      <c r="O1" s="326"/>
      <c r="P1" s="326"/>
      <c r="Q1" s="326"/>
    </row>
    <row r="2" spans="1:21" x14ac:dyDescent="0.25">
      <c r="A2" s="326" t="s">
        <v>413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</row>
    <row r="3" spans="1:21" x14ac:dyDescent="0.25">
      <c r="A3" s="326" t="s">
        <v>436</v>
      </c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</row>
    <row r="4" spans="1:21" x14ac:dyDescent="0.25">
      <c r="A4" s="326" t="s">
        <v>125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</row>
    <row r="5" spans="1:21" x14ac:dyDescent="0.25">
      <c r="A5" s="326" t="s">
        <v>456</v>
      </c>
      <c r="B5" s="326"/>
      <c r="C5" s="326"/>
      <c r="D5" s="326"/>
      <c r="E5" s="326"/>
      <c r="F5" s="326"/>
      <c r="G5" s="326"/>
      <c r="H5" s="326"/>
      <c r="I5" s="326"/>
      <c r="J5" s="326"/>
      <c r="K5" s="326"/>
      <c r="L5" s="326"/>
      <c r="M5" s="326"/>
      <c r="N5" s="326"/>
      <c r="O5" s="326"/>
      <c r="P5" s="326"/>
      <c r="Q5" s="326"/>
    </row>
    <row r="6" spans="1:21" x14ac:dyDescent="0.25">
      <c r="A6" s="326" t="s">
        <v>464</v>
      </c>
      <c r="B6" s="326"/>
      <c r="C6" s="326"/>
      <c r="D6" s="326"/>
      <c r="E6" s="326"/>
      <c r="F6" s="326"/>
      <c r="G6" s="326"/>
      <c r="H6" s="326"/>
      <c r="I6" s="326"/>
      <c r="J6" s="326"/>
      <c r="K6" s="326"/>
      <c r="L6" s="326"/>
      <c r="M6" s="326"/>
      <c r="N6" s="326"/>
      <c r="O6" s="326"/>
      <c r="P6" s="326"/>
      <c r="Q6" s="326"/>
    </row>
    <row r="7" spans="1:21" s="13" customFormat="1" x14ac:dyDescent="0.25">
      <c r="A7" s="1"/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</row>
    <row r="8" spans="1:21" x14ac:dyDescent="0.25">
      <c r="A8" s="327" t="s">
        <v>414</v>
      </c>
      <c r="B8" s="327"/>
      <c r="C8" s="327"/>
      <c r="D8" s="327"/>
      <c r="E8" s="327"/>
      <c r="F8" s="327"/>
      <c r="G8" s="327"/>
      <c r="H8" s="327"/>
      <c r="I8" s="327"/>
      <c r="J8" s="327"/>
      <c r="K8" s="327"/>
      <c r="L8" s="327"/>
      <c r="M8" s="327"/>
      <c r="N8" s="327"/>
      <c r="O8" s="327"/>
      <c r="P8" s="327"/>
      <c r="Q8" s="327"/>
    </row>
    <row r="9" spans="1:21" x14ac:dyDescent="0.25">
      <c r="G9" s="2"/>
      <c r="H9" s="2"/>
      <c r="I9" s="2"/>
      <c r="J9" s="2"/>
      <c r="K9" s="2"/>
      <c r="L9" s="2"/>
      <c r="M9" s="2"/>
      <c r="N9" s="2"/>
      <c r="O9" s="2"/>
      <c r="P9" s="2"/>
      <c r="Q9" s="2" t="s">
        <v>136</v>
      </c>
    </row>
    <row r="10" spans="1:21" ht="15" customHeight="1" x14ac:dyDescent="0.25">
      <c r="A10" s="319" t="s">
        <v>1</v>
      </c>
      <c r="B10" s="320" t="s">
        <v>271</v>
      </c>
      <c r="C10" s="322" t="s">
        <v>126</v>
      </c>
      <c r="D10" s="336" t="s">
        <v>57</v>
      </c>
      <c r="E10" s="337"/>
      <c r="F10" s="337"/>
      <c r="G10" s="338"/>
      <c r="H10" s="328" t="s">
        <v>403</v>
      </c>
      <c r="I10" s="331" t="s">
        <v>57</v>
      </c>
      <c r="J10" s="332"/>
      <c r="K10" s="332"/>
      <c r="L10" s="332"/>
      <c r="M10" s="341" t="s">
        <v>0</v>
      </c>
      <c r="N10" s="333" t="s">
        <v>57</v>
      </c>
      <c r="O10" s="334"/>
      <c r="P10" s="334"/>
      <c r="Q10" s="335"/>
    </row>
    <row r="11" spans="1:21" ht="15" customHeight="1" x14ac:dyDescent="0.25">
      <c r="A11" s="319"/>
      <c r="B11" s="321"/>
      <c r="C11" s="323"/>
      <c r="D11" s="324" t="s">
        <v>142</v>
      </c>
      <c r="E11" s="324" t="s">
        <v>143</v>
      </c>
      <c r="F11" s="324" t="s">
        <v>58</v>
      </c>
      <c r="G11" s="324" t="s">
        <v>362</v>
      </c>
      <c r="H11" s="329"/>
      <c r="I11" s="339" t="s">
        <v>142</v>
      </c>
      <c r="J11" s="339" t="s">
        <v>143</v>
      </c>
      <c r="K11" s="339" t="s">
        <v>58</v>
      </c>
      <c r="L11" s="339" t="s">
        <v>362</v>
      </c>
      <c r="M11" s="342"/>
      <c r="N11" s="320" t="s">
        <v>142</v>
      </c>
      <c r="O11" s="320" t="s">
        <v>143</v>
      </c>
      <c r="P11" s="320" t="s">
        <v>58</v>
      </c>
      <c r="Q11" s="320" t="s">
        <v>430</v>
      </c>
    </row>
    <row r="12" spans="1:21" ht="63" customHeight="1" x14ac:dyDescent="0.25">
      <c r="A12" s="319"/>
      <c r="B12" s="321"/>
      <c r="C12" s="323"/>
      <c r="D12" s="325"/>
      <c r="E12" s="325"/>
      <c r="F12" s="325"/>
      <c r="G12" s="325"/>
      <c r="H12" s="330"/>
      <c r="I12" s="340"/>
      <c r="J12" s="340"/>
      <c r="K12" s="340"/>
      <c r="L12" s="340"/>
      <c r="M12" s="342"/>
      <c r="N12" s="321"/>
      <c r="O12" s="321"/>
      <c r="P12" s="321"/>
      <c r="Q12" s="321"/>
      <c r="S12" s="36" t="s">
        <v>273</v>
      </c>
      <c r="T12" s="1" t="s">
        <v>300</v>
      </c>
    </row>
    <row r="13" spans="1:21" ht="15" customHeight="1" x14ac:dyDescent="0.25">
      <c r="A13" s="12" t="s">
        <v>5</v>
      </c>
      <c r="B13" s="25" t="s">
        <v>204</v>
      </c>
      <c r="C13" s="59">
        <f t="shared" ref="C13:C45" si="0">D13+E13+F13+G13</f>
        <v>334.7</v>
      </c>
      <c r="D13" s="59">
        <f>D14+D15+D16</f>
        <v>284.7</v>
      </c>
      <c r="E13" s="59">
        <f t="shared" ref="E13:G13" si="1">E14+E15+E16</f>
        <v>0</v>
      </c>
      <c r="F13" s="59"/>
      <c r="G13" s="59">
        <f t="shared" si="1"/>
        <v>50</v>
      </c>
      <c r="H13" s="57">
        <f t="shared" ref="H13:H77" si="2">I13+J13+K13+L13</f>
        <v>0</v>
      </c>
      <c r="I13" s="57">
        <f>I14+I15+I16</f>
        <v>0</v>
      </c>
      <c r="J13" s="57">
        <f t="shared" ref="J13" si="3">J14+J15+J16</f>
        <v>0</v>
      </c>
      <c r="K13" s="57"/>
      <c r="L13" s="57">
        <f t="shared" ref="L13" si="4">L14+L15+L16</f>
        <v>0</v>
      </c>
      <c r="M13" s="65">
        <f t="shared" ref="M13:M76" si="5">N13+O13+P13+Q13</f>
        <v>334.7</v>
      </c>
      <c r="N13" s="65">
        <f>N14+N15+N16</f>
        <v>284.7</v>
      </c>
      <c r="O13" s="65">
        <f t="shared" ref="O13:Q13" si="6">O14+O15+O16</f>
        <v>0</v>
      </c>
      <c r="P13" s="65">
        <f t="shared" si="6"/>
        <v>0</v>
      </c>
      <c r="Q13" s="65">
        <f t="shared" si="6"/>
        <v>50</v>
      </c>
      <c r="S13" s="37"/>
    </row>
    <row r="14" spans="1:21" x14ac:dyDescent="0.25">
      <c r="A14" s="12"/>
      <c r="B14" s="8" t="s">
        <v>384</v>
      </c>
      <c r="C14" s="58">
        <f t="shared" si="0"/>
        <v>21.2</v>
      </c>
      <c r="D14" s="80">
        <v>21.2</v>
      </c>
      <c r="E14" s="80"/>
      <c r="F14" s="80"/>
      <c r="G14" s="80"/>
      <c r="H14" s="57">
        <f t="shared" si="2"/>
        <v>0</v>
      </c>
      <c r="I14" s="83"/>
      <c r="J14" s="83"/>
      <c r="K14" s="83"/>
      <c r="L14" s="83"/>
      <c r="M14" s="64">
        <f t="shared" si="5"/>
        <v>21.2</v>
      </c>
      <c r="N14" s="64">
        <f>D14+I14</f>
        <v>21.2</v>
      </c>
      <c r="O14" s="64">
        <f t="shared" ref="O14:Q14" si="7">E14+J14</f>
        <v>0</v>
      </c>
      <c r="P14" s="64">
        <f t="shared" si="7"/>
        <v>0</v>
      </c>
      <c r="Q14" s="64">
        <f t="shared" si="7"/>
        <v>0</v>
      </c>
      <c r="S14" s="37">
        <f>M14-'3 priedas_asignavimai'!AA15</f>
        <v>0</v>
      </c>
    </row>
    <row r="15" spans="1:21" x14ac:dyDescent="0.25">
      <c r="A15" s="12"/>
      <c r="B15" s="8" t="s">
        <v>385</v>
      </c>
      <c r="C15" s="58">
        <f t="shared" si="0"/>
        <v>230</v>
      </c>
      <c r="D15" s="80">
        <v>180</v>
      </c>
      <c r="E15" s="80"/>
      <c r="F15" s="80"/>
      <c r="G15" s="80">
        <v>50</v>
      </c>
      <c r="H15" s="57">
        <f t="shared" si="2"/>
        <v>0</v>
      </c>
      <c r="I15" s="83"/>
      <c r="J15" s="83"/>
      <c r="K15" s="83"/>
      <c r="L15" s="83"/>
      <c r="M15" s="64">
        <f t="shared" si="5"/>
        <v>230</v>
      </c>
      <c r="N15" s="64">
        <f>D15+I15</f>
        <v>180</v>
      </c>
      <c r="O15" s="64">
        <f t="shared" ref="O15:O16" si="8">E15+J15</f>
        <v>0</v>
      </c>
      <c r="P15" s="64">
        <f t="shared" ref="P15:P16" si="9">F15+K15</f>
        <v>0</v>
      </c>
      <c r="Q15" s="64">
        <f t="shared" ref="Q15:Q16" si="10">G15+L15</f>
        <v>50</v>
      </c>
      <c r="S15" s="282">
        <f>M15-'3 priedas_asignavimai'!AA44</f>
        <v>-329.45800000000008</v>
      </c>
      <c r="T15" s="1">
        <f>S15+S16</f>
        <v>-382.30000000000007</v>
      </c>
      <c r="U15" s="1">
        <f>'1 priedas_pajamos'!G22+'1 priedas_pajamos'!G26+'1 priedas_pajamos'!G27+'1 priedas_pajamos'!G40</f>
        <v>382.3</v>
      </c>
    </row>
    <row r="16" spans="1:21" x14ac:dyDescent="0.25">
      <c r="A16" s="12"/>
      <c r="B16" s="8" t="s">
        <v>386</v>
      </c>
      <c r="C16" s="58">
        <f t="shared" si="0"/>
        <v>83.5</v>
      </c>
      <c r="D16" s="80">
        <v>83.5</v>
      </c>
      <c r="E16" s="80"/>
      <c r="F16" s="80"/>
      <c r="G16" s="80"/>
      <c r="H16" s="57">
        <f t="shared" si="2"/>
        <v>0</v>
      </c>
      <c r="I16" s="83"/>
      <c r="J16" s="83"/>
      <c r="K16" s="83"/>
      <c r="L16" s="83"/>
      <c r="M16" s="64">
        <f t="shared" si="5"/>
        <v>83.5</v>
      </c>
      <c r="N16" s="64">
        <f>D16+I16</f>
        <v>83.5</v>
      </c>
      <c r="O16" s="64">
        <f t="shared" si="8"/>
        <v>0</v>
      </c>
      <c r="P16" s="64">
        <f t="shared" si="9"/>
        <v>0</v>
      </c>
      <c r="Q16" s="64">
        <f t="shared" si="10"/>
        <v>0</v>
      </c>
      <c r="S16" s="282">
        <f>M16-'3 priedas_asignavimai'!AA52</f>
        <v>-52.842000000000013</v>
      </c>
    </row>
    <row r="17" spans="1:19" x14ac:dyDescent="0.25">
      <c r="A17" s="11" t="s">
        <v>56</v>
      </c>
      <c r="B17" s="25" t="s">
        <v>218</v>
      </c>
      <c r="C17" s="59">
        <f t="shared" si="0"/>
        <v>5.0999999999999996</v>
      </c>
      <c r="D17" s="59">
        <f>D18+D19</f>
        <v>5.0999999999999996</v>
      </c>
      <c r="E17" s="59">
        <f t="shared" ref="E17:G17" si="11">E18+E19</f>
        <v>0</v>
      </c>
      <c r="F17" s="59"/>
      <c r="G17" s="59">
        <f t="shared" si="11"/>
        <v>0</v>
      </c>
      <c r="H17" s="57">
        <f t="shared" si="2"/>
        <v>0</v>
      </c>
      <c r="I17" s="57">
        <f>I18+I19</f>
        <v>0</v>
      </c>
      <c r="J17" s="57">
        <f t="shared" ref="J17" si="12">J18+J19</f>
        <v>0</v>
      </c>
      <c r="K17" s="57"/>
      <c r="L17" s="57">
        <f t="shared" ref="L17" si="13">L18+L19</f>
        <v>0</v>
      </c>
      <c r="M17" s="65">
        <f t="shared" si="5"/>
        <v>5.0999999999999996</v>
      </c>
      <c r="N17" s="65">
        <f>N18+N19</f>
        <v>5.0999999999999996</v>
      </c>
      <c r="O17" s="65">
        <f t="shared" ref="O17:Q17" si="14">O18+O19</f>
        <v>0</v>
      </c>
      <c r="P17" s="65">
        <f t="shared" si="14"/>
        <v>0</v>
      </c>
      <c r="Q17" s="65">
        <f t="shared" si="14"/>
        <v>0</v>
      </c>
      <c r="S17" s="37">
        <f>M17-'3 priedas_asignavimai'!AA95</f>
        <v>0</v>
      </c>
    </row>
    <row r="18" spans="1:19" x14ac:dyDescent="0.25">
      <c r="A18" s="12"/>
      <c r="B18" s="8" t="s">
        <v>384</v>
      </c>
      <c r="C18" s="58">
        <f t="shared" si="0"/>
        <v>1</v>
      </c>
      <c r="D18" s="80">
        <v>1</v>
      </c>
      <c r="E18" s="302"/>
      <c r="F18" s="302"/>
      <c r="G18" s="302"/>
      <c r="H18" s="57">
        <f t="shared" si="2"/>
        <v>0</v>
      </c>
      <c r="I18" s="83"/>
      <c r="J18" s="83"/>
      <c r="K18" s="83"/>
      <c r="L18" s="83"/>
      <c r="M18" s="64">
        <f t="shared" si="5"/>
        <v>1</v>
      </c>
      <c r="N18" s="64">
        <f>D18+I18</f>
        <v>1</v>
      </c>
      <c r="O18" s="64">
        <f t="shared" ref="O18:O19" si="15">E18+J18</f>
        <v>0</v>
      </c>
      <c r="P18" s="64">
        <f t="shared" ref="P18:P19" si="16">F18+K18</f>
        <v>0</v>
      </c>
      <c r="Q18" s="64">
        <f t="shared" ref="Q18:Q19" si="17">G18+L18</f>
        <v>0</v>
      </c>
      <c r="S18" s="37">
        <f>M18-'3 priedas_asignavimai'!AA96</f>
        <v>0</v>
      </c>
    </row>
    <row r="19" spans="1:19" x14ac:dyDescent="0.25">
      <c r="A19" s="12"/>
      <c r="B19" s="4" t="s">
        <v>385</v>
      </c>
      <c r="C19" s="58">
        <f t="shared" si="0"/>
        <v>4.0999999999999996</v>
      </c>
      <c r="D19" s="80">
        <v>4.0999999999999996</v>
      </c>
      <c r="E19" s="80"/>
      <c r="F19" s="80"/>
      <c r="G19" s="80"/>
      <c r="H19" s="57">
        <f t="shared" si="2"/>
        <v>0</v>
      </c>
      <c r="I19" s="83"/>
      <c r="J19" s="83"/>
      <c r="K19" s="83"/>
      <c r="L19" s="83"/>
      <c r="M19" s="64">
        <f t="shared" si="5"/>
        <v>4.0999999999999996</v>
      </c>
      <c r="N19" s="64">
        <f>D19+I19</f>
        <v>4.0999999999999996</v>
      </c>
      <c r="O19" s="64">
        <f t="shared" si="15"/>
        <v>0</v>
      </c>
      <c r="P19" s="64">
        <f t="shared" si="16"/>
        <v>0</v>
      </c>
      <c r="Q19" s="64">
        <f t="shared" si="17"/>
        <v>0</v>
      </c>
      <c r="S19" s="37">
        <f>M19-'3 priedas_asignavimai'!AA98</f>
        <v>0</v>
      </c>
    </row>
    <row r="20" spans="1:19" x14ac:dyDescent="0.25">
      <c r="A20" s="3" t="s">
        <v>6</v>
      </c>
      <c r="B20" s="25" t="s">
        <v>219</v>
      </c>
      <c r="C20" s="59">
        <f t="shared" si="0"/>
        <v>31.7</v>
      </c>
      <c r="D20" s="59">
        <f>D21+D22</f>
        <v>31.5</v>
      </c>
      <c r="E20" s="59">
        <f t="shared" ref="E20:G20" si="18">E21+E22</f>
        <v>0.2</v>
      </c>
      <c r="F20" s="59"/>
      <c r="G20" s="59">
        <f t="shared" si="18"/>
        <v>0</v>
      </c>
      <c r="H20" s="57">
        <f t="shared" si="2"/>
        <v>0</v>
      </c>
      <c r="I20" s="57">
        <f>I21+I22</f>
        <v>0</v>
      </c>
      <c r="J20" s="57">
        <f t="shared" ref="J20" si="19">J21+J22</f>
        <v>0</v>
      </c>
      <c r="K20" s="57"/>
      <c r="L20" s="57">
        <f t="shared" ref="L20" si="20">L21+L22</f>
        <v>0</v>
      </c>
      <c r="M20" s="65">
        <f t="shared" si="5"/>
        <v>31.7</v>
      </c>
      <c r="N20" s="65">
        <f>N21+N22</f>
        <v>31.5</v>
      </c>
      <c r="O20" s="65">
        <f t="shared" ref="O20:Q20" si="21">O21+O22</f>
        <v>0.2</v>
      </c>
      <c r="P20" s="65">
        <f t="shared" si="21"/>
        <v>0</v>
      </c>
      <c r="Q20" s="65">
        <f t="shared" si="21"/>
        <v>0</v>
      </c>
      <c r="S20" s="37">
        <f>M20-'3 priedas_asignavimai'!AA99</f>
        <v>0</v>
      </c>
    </row>
    <row r="21" spans="1:19" x14ac:dyDescent="0.25">
      <c r="A21" s="5"/>
      <c r="B21" s="8" t="s">
        <v>384</v>
      </c>
      <c r="C21" s="58">
        <f t="shared" si="0"/>
        <v>0.1</v>
      </c>
      <c r="D21" s="80">
        <v>0.1</v>
      </c>
      <c r="E21" s="80"/>
      <c r="F21" s="80"/>
      <c r="G21" s="80"/>
      <c r="H21" s="57">
        <f t="shared" si="2"/>
        <v>0</v>
      </c>
      <c r="I21" s="83"/>
      <c r="J21" s="83"/>
      <c r="K21" s="83"/>
      <c r="L21" s="83"/>
      <c r="M21" s="64">
        <f t="shared" si="5"/>
        <v>0.1</v>
      </c>
      <c r="N21" s="64">
        <f>D21+I21</f>
        <v>0.1</v>
      </c>
      <c r="O21" s="64">
        <f t="shared" ref="O21:O22" si="22">E21+J21</f>
        <v>0</v>
      </c>
      <c r="P21" s="64">
        <f t="shared" ref="P21:P22" si="23">F21+K21</f>
        <v>0</v>
      </c>
      <c r="Q21" s="64">
        <f t="shared" ref="Q21:Q22" si="24">G21+L21</f>
        <v>0</v>
      </c>
      <c r="S21" s="37">
        <f>M21-'3 priedas_asignavimai'!AA100</f>
        <v>0</v>
      </c>
    </row>
    <row r="22" spans="1:19" x14ac:dyDescent="0.25">
      <c r="A22" s="5"/>
      <c r="B22" s="8" t="s">
        <v>385</v>
      </c>
      <c r="C22" s="58">
        <f t="shared" si="0"/>
        <v>31.599999999999998</v>
      </c>
      <c r="D22" s="80">
        <v>31.4</v>
      </c>
      <c r="E22" s="80">
        <v>0.2</v>
      </c>
      <c r="F22" s="80"/>
      <c r="G22" s="80"/>
      <c r="H22" s="57">
        <f t="shared" si="2"/>
        <v>0</v>
      </c>
      <c r="I22" s="83"/>
      <c r="J22" s="83"/>
      <c r="K22" s="83"/>
      <c r="L22" s="83"/>
      <c r="M22" s="64">
        <f t="shared" si="5"/>
        <v>31.599999999999998</v>
      </c>
      <c r="N22" s="64">
        <f>D22+I22</f>
        <v>31.4</v>
      </c>
      <c r="O22" s="64">
        <f t="shared" si="22"/>
        <v>0.2</v>
      </c>
      <c r="P22" s="64">
        <f t="shared" si="23"/>
        <v>0</v>
      </c>
      <c r="Q22" s="64">
        <f t="shared" si="24"/>
        <v>0</v>
      </c>
      <c r="S22" s="37">
        <f>M22-'3 priedas_asignavimai'!AA102</f>
        <v>0</v>
      </c>
    </row>
    <row r="23" spans="1:19" s="9" customFormat="1" x14ac:dyDescent="0.25">
      <c r="A23" s="3" t="s">
        <v>7</v>
      </c>
      <c r="B23" s="25" t="s">
        <v>220</v>
      </c>
      <c r="C23" s="59">
        <f t="shared" si="0"/>
        <v>19.3</v>
      </c>
      <c r="D23" s="59">
        <f>D24+D25</f>
        <v>19.2</v>
      </c>
      <c r="E23" s="59">
        <f t="shared" ref="E23:G23" si="25">E24+E25</f>
        <v>0.1</v>
      </c>
      <c r="F23" s="59"/>
      <c r="G23" s="59">
        <f t="shared" si="25"/>
        <v>0</v>
      </c>
      <c r="H23" s="57">
        <f t="shared" si="2"/>
        <v>0</v>
      </c>
      <c r="I23" s="57">
        <f>I24+I25</f>
        <v>0</v>
      </c>
      <c r="J23" s="57">
        <f t="shared" ref="J23" si="26">J24+J25</f>
        <v>0</v>
      </c>
      <c r="K23" s="57"/>
      <c r="L23" s="57">
        <f t="shared" ref="L23" si="27">L24+L25</f>
        <v>0</v>
      </c>
      <c r="M23" s="65">
        <f t="shared" si="5"/>
        <v>19.3</v>
      </c>
      <c r="N23" s="65">
        <f>N24+N25</f>
        <v>19.2</v>
      </c>
      <c r="O23" s="65">
        <f t="shared" ref="O23:Q23" si="28">O24+O25</f>
        <v>0.1</v>
      </c>
      <c r="P23" s="65">
        <f t="shared" si="28"/>
        <v>0</v>
      </c>
      <c r="Q23" s="65">
        <f t="shared" si="28"/>
        <v>0</v>
      </c>
      <c r="S23" s="37">
        <f>M23-'3 priedas_asignavimai'!AA103</f>
        <v>0</v>
      </c>
    </row>
    <row r="24" spans="1:19" x14ac:dyDescent="0.25">
      <c r="A24" s="5"/>
      <c r="B24" s="8" t="s">
        <v>384</v>
      </c>
      <c r="C24" s="58">
        <f t="shared" si="0"/>
        <v>1.7</v>
      </c>
      <c r="D24" s="80">
        <v>1.7</v>
      </c>
      <c r="E24" s="80"/>
      <c r="F24" s="80"/>
      <c r="G24" s="80"/>
      <c r="H24" s="57">
        <f t="shared" si="2"/>
        <v>0</v>
      </c>
      <c r="I24" s="83"/>
      <c r="J24" s="83"/>
      <c r="K24" s="83"/>
      <c r="L24" s="83"/>
      <c r="M24" s="64">
        <f t="shared" si="5"/>
        <v>1.7</v>
      </c>
      <c r="N24" s="64">
        <f>D24+I24</f>
        <v>1.7</v>
      </c>
      <c r="O24" s="64">
        <f t="shared" ref="O24:O25" si="29">E24+J24</f>
        <v>0</v>
      </c>
      <c r="P24" s="64">
        <f t="shared" ref="P24:P25" si="30">F24+K24</f>
        <v>0</v>
      </c>
      <c r="Q24" s="64">
        <f t="shared" ref="Q24:Q25" si="31">G24+L24</f>
        <v>0</v>
      </c>
      <c r="S24" s="37">
        <f>M24-'3 priedas_asignavimai'!AA104</f>
        <v>0</v>
      </c>
    </row>
    <row r="25" spans="1:19" x14ac:dyDescent="0.25">
      <c r="A25" s="5"/>
      <c r="B25" s="8" t="s">
        <v>385</v>
      </c>
      <c r="C25" s="58">
        <f t="shared" si="0"/>
        <v>17.600000000000001</v>
      </c>
      <c r="D25" s="80">
        <v>17.5</v>
      </c>
      <c r="E25" s="80">
        <v>0.1</v>
      </c>
      <c r="F25" s="80"/>
      <c r="G25" s="80"/>
      <c r="H25" s="57">
        <f t="shared" si="2"/>
        <v>0</v>
      </c>
      <c r="I25" s="83"/>
      <c r="J25" s="83"/>
      <c r="K25" s="83"/>
      <c r="L25" s="83"/>
      <c r="M25" s="64">
        <f t="shared" si="5"/>
        <v>17.600000000000001</v>
      </c>
      <c r="N25" s="64">
        <f>D25+I25</f>
        <v>17.5</v>
      </c>
      <c r="O25" s="64">
        <f t="shared" si="29"/>
        <v>0.1</v>
      </c>
      <c r="P25" s="64">
        <f t="shared" si="30"/>
        <v>0</v>
      </c>
      <c r="Q25" s="64">
        <f t="shared" si="31"/>
        <v>0</v>
      </c>
      <c r="S25" s="37">
        <f>M25-'3 priedas_asignavimai'!AA106</f>
        <v>0</v>
      </c>
    </row>
    <row r="26" spans="1:19" s="9" customFormat="1" x14ac:dyDescent="0.25">
      <c r="A26" s="3" t="s">
        <v>270</v>
      </c>
      <c r="B26" s="25" t="s">
        <v>221</v>
      </c>
      <c r="C26" s="59">
        <f t="shared" si="0"/>
        <v>3</v>
      </c>
      <c r="D26" s="59">
        <f>D27+D28</f>
        <v>3</v>
      </c>
      <c r="E26" s="59">
        <f t="shared" ref="E26:G26" si="32">E27+E28</f>
        <v>0</v>
      </c>
      <c r="F26" s="59">
        <f t="shared" si="32"/>
        <v>0</v>
      </c>
      <c r="G26" s="59">
        <f t="shared" si="32"/>
        <v>0</v>
      </c>
      <c r="H26" s="57">
        <f t="shared" si="2"/>
        <v>0</v>
      </c>
      <c r="I26" s="57">
        <f>I27+I28</f>
        <v>0</v>
      </c>
      <c r="J26" s="57">
        <f t="shared" ref="J26:L26" si="33">J27+J28</f>
        <v>0</v>
      </c>
      <c r="K26" s="57">
        <f t="shared" si="33"/>
        <v>0</v>
      </c>
      <c r="L26" s="57">
        <f t="shared" si="33"/>
        <v>0</v>
      </c>
      <c r="M26" s="65">
        <f t="shared" si="5"/>
        <v>3</v>
      </c>
      <c r="N26" s="65">
        <f>N27+N28</f>
        <v>3</v>
      </c>
      <c r="O26" s="65">
        <f t="shared" ref="O26:Q26" si="34">O27+O28</f>
        <v>0</v>
      </c>
      <c r="P26" s="65">
        <f t="shared" si="34"/>
        <v>0</v>
      </c>
      <c r="Q26" s="65">
        <f t="shared" si="34"/>
        <v>0</v>
      </c>
      <c r="S26" s="37">
        <f>M26-'3 priedas_asignavimai'!AA107</f>
        <v>0</v>
      </c>
    </row>
    <row r="27" spans="1:19" x14ac:dyDescent="0.25">
      <c r="A27" s="5"/>
      <c r="B27" s="8" t="s">
        <v>384</v>
      </c>
      <c r="C27" s="58">
        <f t="shared" si="0"/>
        <v>1.9</v>
      </c>
      <c r="D27" s="80">
        <v>1.9</v>
      </c>
      <c r="E27" s="80"/>
      <c r="F27" s="80"/>
      <c r="G27" s="80"/>
      <c r="H27" s="57">
        <f t="shared" si="2"/>
        <v>0</v>
      </c>
      <c r="I27" s="83"/>
      <c r="J27" s="83"/>
      <c r="K27" s="83"/>
      <c r="L27" s="83"/>
      <c r="M27" s="64">
        <f t="shared" si="5"/>
        <v>1.9</v>
      </c>
      <c r="N27" s="64">
        <f>D27+I27</f>
        <v>1.9</v>
      </c>
      <c r="O27" s="64">
        <f t="shared" ref="O27:O28" si="35">E27+J27</f>
        <v>0</v>
      </c>
      <c r="P27" s="64">
        <f t="shared" ref="P27:P28" si="36">F27+K27</f>
        <v>0</v>
      </c>
      <c r="Q27" s="64">
        <f t="shared" ref="Q27:Q28" si="37">G27+L27</f>
        <v>0</v>
      </c>
      <c r="S27" s="37">
        <f>M27-'3 priedas_asignavimai'!AA108</f>
        <v>0</v>
      </c>
    </row>
    <row r="28" spans="1:19" x14ac:dyDescent="0.25">
      <c r="A28" s="5"/>
      <c r="B28" s="8" t="s">
        <v>385</v>
      </c>
      <c r="C28" s="58">
        <f t="shared" si="0"/>
        <v>1.1000000000000001</v>
      </c>
      <c r="D28" s="80">
        <v>1.1000000000000001</v>
      </c>
      <c r="E28" s="80"/>
      <c r="F28" s="80"/>
      <c r="G28" s="80"/>
      <c r="H28" s="57">
        <f t="shared" si="2"/>
        <v>0</v>
      </c>
      <c r="I28" s="83"/>
      <c r="J28" s="83"/>
      <c r="K28" s="83"/>
      <c r="L28" s="83"/>
      <c r="M28" s="64">
        <f t="shared" si="5"/>
        <v>1.1000000000000001</v>
      </c>
      <c r="N28" s="64">
        <f>D28+I28</f>
        <v>1.1000000000000001</v>
      </c>
      <c r="O28" s="64">
        <f t="shared" si="35"/>
        <v>0</v>
      </c>
      <c r="P28" s="64">
        <f t="shared" si="36"/>
        <v>0</v>
      </c>
      <c r="Q28" s="64">
        <f t="shared" si="37"/>
        <v>0</v>
      </c>
      <c r="S28" s="37">
        <f>M28-'3 priedas_asignavimai'!AA110</f>
        <v>0</v>
      </c>
    </row>
    <row r="29" spans="1:19" s="9" customFormat="1" x14ac:dyDescent="0.25">
      <c r="A29" s="3" t="s">
        <v>9</v>
      </c>
      <c r="B29" s="25" t="s">
        <v>222</v>
      </c>
      <c r="C29" s="59">
        <f t="shared" si="0"/>
        <v>1</v>
      </c>
      <c r="D29" s="59">
        <f>D30</f>
        <v>1</v>
      </c>
      <c r="E29" s="59">
        <f t="shared" ref="E29:L29" si="38">E30</f>
        <v>0</v>
      </c>
      <c r="F29" s="59">
        <f t="shared" si="38"/>
        <v>0</v>
      </c>
      <c r="G29" s="59">
        <f t="shared" si="38"/>
        <v>0</v>
      </c>
      <c r="H29" s="57">
        <f t="shared" si="2"/>
        <v>0</v>
      </c>
      <c r="I29" s="57">
        <f>I30</f>
        <v>0</v>
      </c>
      <c r="J29" s="57">
        <f t="shared" si="38"/>
        <v>0</v>
      </c>
      <c r="K29" s="57">
        <f t="shared" si="38"/>
        <v>0</v>
      </c>
      <c r="L29" s="57">
        <f t="shared" si="38"/>
        <v>0</v>
      </c>
      <c r="M29" s="65">
        <f t="shared" si="5"/>
        <v>1</v>
      </c>
      <c r="N29" s="65">
        <f>N30</f>
        <v>1</v>
      </c>
      <c r="O29" s="65">
        <f t="shared" ref="O29:Q29" si="39">O30</f>
        <v>0</v>
      </c>
      <c r="P29" s="65">
        <f t="shared" si="39"/>
        <v>0</v>
      </c>
      <c r="Q29" s="65">
        <f t="shared" si="39"/>
        <v>0</v>
      </c>
      <c r="S29" s="37">
        <f>M29-'3 priedas_asignavimai'!AA111</f>
        <v>0</v>
      </c>
    </row>
    <row r="30" spans="1:19" x14ac:dyDescent="0.25">
      <c r="A30" s="5"/>
      <c r="B30" s="8" t="s">
        <v>385</v>
      </c>
      <c r="C30" s="58">
        <f t="shared" si="0"/>
        <v>1</v>
      </c>
      <c r="D30" s="80">
        <v>1</v>
      </c>
      <c r="E30" s="80"/>
      <c r="F30" s="80"/>
      <c r="G30" s="80"/>
      <c r="H30" s="57">
        <f t="shared" si="2"/>
        <v>0</v>
      </c>
      <c r="I30" s="83"/>
      <c r="J30" s="83"/>
      <c r="K30" s="83"/>
      <c r="L30" s="83"/>
      <c r="M30" s="64">
        <f t="shared" si="5"/>
        <v>1</v>
      </c>
      <c r="N30" s="64">
        <f>D30+I30</f>
        <v>1</v>
      </c>
      <c r="O30" s="64">
        <f t="shared" ref="O30" si="40">E30+J30</f>
        <v>0</v>
      </c>
      <c r="P30" s="64">
        <f t="shared" ref="P30" si="41">F30+K30</f>
        <v>0</v>
      </c>
      <c r="Q30" s="64">
        <f t="shared" ref="Q30" si="42">G30+L30</f>
        <v>0</v>
      </c>
      <c r="S30" s="37">
        <f>M30-'3 priedas_asignavimai'!AA114</f>
        <v>0</v>
      </c>
    </row>
    <row r="31" spans="1:19" s="9" customFormat="1" x14ac:dyDescent="0.25">
      <c r="A31" s="3" t="s">
        <v>10</v>
      </c>
      <c r="B31" s="25" t="s">
        <v>223</v>
      </c>
      <c r="C31" s="59">
        <f t="shared" si="0"/>
        <v>17.7</v>
      </c>
      <c r="D31" s="59">
        <f>D32+D33</f>
        <v>17.5</v>
      </c>
      <c r="E31" s="59">
        <f t="shared" ref="E31:G31" si="43">E32+E33</f>
        <v>0.2</v>
      </c>
      <c r="F31" s="59">
        <f t="shared" si="43"/>
        <v>0</v>
      </c>
      <c r="G31" s="59">
        <f t="shared" si="43"/>
        <v>0</v>
      </c>
      <c r="H31" s="57">
        <f t="shared" si="2"/>
        <v>0</v>
      </c>
      <c r="I31" s="57">
        <f>I32+I33</f>
        <v>0</v>
      </c>
      <c r="J31" s="57">
        <f t="shared" ref="J31:L31" si="44">J32+J33</f>
        <v>0</v>
      </c>
      <c r="K31" s="57">
        <f t="shared" si="44"/>
        <v>0</v>
      </c>
      <c r="L31" s="57">
        <f t="shared" si="44"/>
        <v>0</v>
      </c>
      <c r="M31" s="65">
        <f t="shared" si="5"/>
        <v>17.7</v>
      </c>
      <c r="N31" s="65">
        <f>N32+N33</f>
        <v>17.5</v>
      </c>
      <c r="O31" s="65">
        <f t="shared" ref="O31:Q31" si="45">O32+O33</f>
        <v>0.2</v>
      </c>
      <c r="P31" s="65">
        <f t="shared" si="45"/>
        <v>0</v>
      </c>
      <c r="Q31" s="65">
        <f t="shared" si="45"/>
        <v>0</v>
      </c>
      <c r="S31" s="37">
        <f>M31-'3 priedas_asignavimai'!AA115</f>
        <v>0</v>
      </c>
    </row>
    <row r="32" spans="1:19" x14ac:dyDescent="0.25">
      <c r="A32" s="5"/>
      <c r="B32" s="8" t="s">
        <v>384</v>
      </c>
      <c r="C32" s="58">
        <f t="shared" si="0"/>
        <v>1</v>
      </c>
      <c r="D32" s="80">
        <v>1</v>
      </c>
      <c r="E32" s="80"/>
      <c r="F32" s="80"/>
      <c r="G32" s="80"/>
      <c r="H32" s="57">
        <f t="shared" si="2"/>
        <v>0</v>
      </c>
      <c r="I32" s="83"/>
      <c r="J32" s="83"/>
      <c r="K32" s="83"/>
      <c r="L32" s="83"/>
      <c r="M32" s="64">
        <f t="shared" si="5"/>
        <v>1</v>
      </c>
      <c r="N32" s="64">
        <f>D32+I32</f>
        <v>1</v>
      </c>
      <c r="O32" s="64">
        <f t="shared" ref="O32:O33" si="46">E32+J32</f>
        <v>0</v>
      </c>
      <c r="P32" s="64">
        <f t="shared" ref="P32:P33" si="47">F32+K32</f>
        <v>0</v>
      </c>
      <c r="Q32" s="64">
        <f t="shared" ref="Q32:Q33" si="48">G32+L32</f>
        <v>0</v>
      </c>
      <c r="S32" s="37">
        <f>M32-'3 priedas_asignavimai'!AA116</f>
        <v>0</v>
      </c>
    </row>
    <row r="33" spans="1:19" x14ac:dyDescent="0.25">
      <c r="A33" s="5"/>
      <c r="B33" s="8" t="s">
        <v>385</v>
      </c>
      <c r="C33" s="58">
        <f t="shared" si="0"/>
        <v>16.7</v>
      </c>
      <c r="D33" s="80">
        <v>16.5</v>
      </c>
      <c r="E33" s="80">
        <v>0.2</v>
      </c>
      <c r="F33" s="80"/>
      <c r="G33" s="80"/>
      <c r="H33" s="57">
        <f t="shared" si="2"/>
        <v>0</v>
      </c>
      <c r="I33" s="83"/>
      <c r="J33" s="83"/>
      <c r="K33" s="83"/>
      <c r="L33" s="83"/>
      <c r="M33" s="64">
        <f t="shared" si="5"/>
        <v>16.7</v>
      </c>
      <c r="N33" s="64">
        <f>D33+I33</f>
        <v>16.5</v>
      </c>
      <c r="O33" s="64">
        <f t="shared" si="46"/>
        <v>0.2</v>
      </c>
      <c r="P33" s="64">
        <f t="shared" si="47"/>
        <v>0</v>
      </c>
      <c r="Q33" s="64">
        <f t="shared" si="48"/>
        <v>0</v>
      </c>
      <c r="S33" s="37">
        <f>M33-'3 priedas_asignavimai'!AA118</f>
        <v>0</v>
      </c>
    </row>
    <row r="34" spans="1:19" s="9" customFormat="1" x14ac:dyDescent="0.25">
      <c r="A34" s="3" t="s">
        <v>11</v>
      </c>
      <c r="B34" s="25" t="s">
        <v>224</v>
      </c>
      <c r="C34" s="59">
        <f t="shared" si="0"/>
        <v>3.3</v>
      </c>
      <c r="D34" s="59">
        <f>D36+D35</f>
        <v>1.9</v>
      </c>
      <c r="E34" s="59">
        <f t="shared" ref="E34:G34" si="49">E36+E35</f>
        <v>1.4</v>
      </c>
      <c r="F34" s="59">
        <f t="shared" si="49"/>
        <v>0</v>
      </c>
      <c r="G34" s="59">
        <f t="shared" si="49"/>
        <v>0</v>
      </c>
      <c r="H34" s="57">
        <f t="shared" si="2"/>
        <v>0</v>
      </c>
      <c r="I34" s="57">
        <f>I36+I35</f>
        <v>0</v>
      </c>
      <c r="J34" s="57">
        <f t="shared" ref="J34:L34" si="50">J36+J35</f>
        <v>0</v>
      </c>
      <c r="K34" s="57">
        <f t="shared" si="50"/>
        <v>0</v>
      </c>
      <c r="L34" s="57">
        <f t="shared" si="50"/>
        <v>0</v>
      </c>
      <c r="M34" s="65">
        <f t="shared" si="5"/>
        <v>3.3</v>
      </c>
      <c r="N34" s="65">
        <f>N36+N35</f>
        <v>1.9</v>
      </c>
      <c r="O34" s="65">
        <f t="shared" ref="O34:Q34" si="51">O36+O35</f>
        <v>1.4</v>
      </c>
      <c r="P34" s="65">
        <f t="shared" si="51"/>
        <v>0</v>
      </c>
      <c r="Q34" s="65">
        <f t="shared" si="51"/>
        <v>0</v>
      </c>
      <c r="S34" s="37">
        <f>M34-'3 priedas_asignavimai'!AA119</f>
        <v>0</v>
      </c>
    </row>
    <row r="35" spans="1:19" s="9" customFormat="1" x14ac:dyDescent="0.25">
      <c r="A35" s="5"/>
      <c r="B35" s="8" t="s">
        <v>384</v>
      </c>
      <c r="C35" s="59">
        <f t="shared" si="0"/>
        <v>0.8</v>
      </c>
      <c r="D35" s="80"/>
      <c r="E35" s="80">
        <v>0.8</v>
      </c>
      <c r="F35" s="80"/>
      <c r="G35" s="80"/>
      <c r="H35" s="57"/>
      <c r="I35" s="83"/>
      <c r="J35" s="83"/>
      <c r="K35" s="83"/>
      <c r="L35" s="83"/>
      <c r="M35" s="166">
        <f t="shared" si="5"/>
        <v>0.8</v>
      </c>
      <c r="N35" s="64">
        <f>D35+I35</f>
        <v>0</v>
      </c>
      <c r="O35" s="64">
        <f t="shared" ref="O35" si="52">E35+J35</f>
        <v>0.8</v>
      </c>
      <c r="P35" s="64">
        <f t="shared" ref="P35" si="53">F35+K35</f>
        <v>0</v>
      </c>
      <c r="Q35" s="64">
        <f t="shared" ref="Q35" si="54">G35+L35</f>
        <v>0</v>
      </c>
      <c r="R35" s="1"/>
      <c r="S35" s="37">
        <f>M35-'3 priedas_asignavimai'!AA120</f>
        <v>0</v>
      </c>
    </row>
    <row r="36" spans="1:19" x14ac:dyDescent="0.25">
      <c r="A36" s="5"/>
      <c r="B36" s="8" t="s">
        <v>385</v>
      </c>
      <c r="C36" s="59">
        <f t="shared" si="0"/>
        <v>2.5</v>
      </c>
      <c r="D36" s="80">
        <v>1.9</v>
      </c>
      <c r="E36" s="80">
        <v>0.6</v>
      </c>
      <c r="F36" s="80"/>
      <c r="G36" s="80"/>
      <c r="H36" s="57">
        <f t="shared" si="2"/>
        <v>0</v>
      </c>
      <c r="I36" s="83"/>
      <c r="J36" s="83"/>
      <c r="K36" s="83"/>
      <c r="L36" s="83"/>
      <c r="M36" s="64">
        <f t="shared" si="5"/>
        <v>2.5</v>
      </c>
      <c r="N36" s="64">
        <f>D36+I36</f>
        <v>1.9</v>
      </c>
      <c r="O36" s="64">
        <f t="shared" ref="O36" si="55">E36+J36</f>
        <v>0.6</v>
      </c>
      <c r="P36" s="64">
        <f t="shared" ref="P36" si="56">F36+K36</f>
        <v>0</v>
      </c>
      <c r="Q36" s="64">
        <f t="shared" ref="Q36" si="57">G36+L36</f>
        <v>0</v>
      </c>
      <c r="S36" s="37">
        <f>M36-'3 priedas_asignavimai'!AA122</f>
        <v>0</v>
      </c>
    </row>
    <row r="37" spans="1:19" s="9" customFormat="1" x14ac:dyDescent="0.25">
      <c r="A37" s="3" t="s">
        <v>12</v>
      </c>
      <c r="B37" s="25" t="s">
        <v>225</v>
      </c>
      <c r="C37" s="59">
        <f t="shared" si="0"/>
        <v>18.8</v>
      </c>
      <c r="D37" s="59">
        <f>D38+D39</f>
        <v>18.5</v>
      </c>
      <c r="E37" s="59">
        <f t="shared" ref="E37:G37" si="58">E38+E39</f>
        <v>0.3</v>
      </c>
      <c r="F37" s="59">
        <f t="shared" si="58"/>
        <v>0</v>
      </c>
      <c r="G37" s="59">
        <f t="shared" si="58"/>
        <v>0</v>
      </c>
      <c r="H37" s="57">
        <f t="shared" si="2"/>
        <v>0</v>
      </c>
      <c r="I37" s="57">
        <f>I38+I39</f>
        <v>0</v>
      </c>
      <c r="J37" s="57">
        <f t="shared" ref="J37:L37" si="59">J38+J39</f>
        <v>0</v>
      </c>
      <c r="K37" s="57">
        <f t="shared" si="59"/>
        <v>0</v>
      </c>
      <c r="L37" s="57">
        <f t="shared" si="59"/>
        <v>0</v>
      </c>
      <c r="M37" s="65">
        <f t="shared" si="5"/>
        <v>18.8</v>
      </c>
      <c r="N37" s="65">
        <f>N38+N39</f>
        <v>18.5</v>
      </c>
      <c r="O37" s="65">
        <f t="shared" ref="O37:Q37" si="60">O38+O39</f>
        <v>0.3</v>
      </c>
      <c r="P37" s="65">
        <f t="shared" si="60"/>
        <v>0</v>
      </c>
      <c r="Q37" s="65">
        <f t="shared" si="60"/>
        <v>0</v>
      </c>
      <c r="S37" s="37">
        <f>M37-'3 priedas_asignavimai'!AA123</f>
        <v>0</v>
      </c>
    </row>
    <row r="38" spans="1:19" x14ac:dyDescent="0.25">
      <c r="A38" s="5"/>
      <c r="B38" s="8" t="s">
        <v>384</v>
      </c>
      <c r="C38" s="58">
        <f t="shared" si="0"/>
        <v>7.2</v>
      </c>
      <c r="D38" s="80">
        <v>7.2</v>
      </c>
      <c r="E38" s="80"/>
      <c r="F38" s="80"/>
      <c r="G38" s="80"/>
      <c r="H38" s="57">
        <f t="shared" si="2"/>
        <v>0</v>
      </c>
      <c r="I38" s="83"/>
      <c r="J38" s="83"/>
      <c r="K38" s="83"/>
      <c r="L38" s="83"/>
      <c r="M38" s="64">
        <f t="shared" ref="M38:M39" si="61">N38+O38+P38+Q38</f>
        <v>7.2</v>
      </c>
      <c r="N38" s="64">
        <f>D38+I38</f>
        <v>7.2</v>
      </c>
      <c r="O38" s="64">
        <f t="shared" ref="O38:O39" si="62">E38+J38</f>
        <v>0</v>
      </c>
      <c r="P38" s="64">
        <f t="shared" ref="P38:P39" si="63">F38+K38</f>
        <v>0</v>
      </c>
      <c r="Q38" s="64">
        <f t="shared" ref="Q38:Q39" si="64">G38+L38</f>
        <v>0</v>
      </c>
      <c r="S38" s="37">
        <f>M38-'3 priedas_asignavimai'!AA124</f>
        <v>0</v>
      </c>
    </row>
    <row r="39" spans="1:19" x14ac:dyDescent="0.25">
      <c r="A39" s="5"/>
      <c r="B39" s="8" t="s">
        <v>385</v>
      </c>
      <c r="C39" s="58">
        <f t="shared" si="0"/>
        <v>11.600000000000001</v>
      </c>
      <c r="D39" s="80">
        <v>11.3</v>
      </c>
      <c r="E39" s="80">
        <v>0.3</v>
      </c>
      <c r="F39" s="80"/>
      <c r="G39" s="80"/>
      <c r="H39" s="57">
        <f t="shared" si="2"/>
        <v>0</v>
      </c>
      <c r="I39" s="83"/>
      <c r="J39" s="83"/>
      <c r="K39" s="83"/>
      <c r="L39" s="83"/>
      <c r="M39" s="64">
        <f t="shared" si="61"/>
        <v>11.600000000000001</v>
      </c>
      <c r="N39" s="64">
        <f>D39+I39</f>
        <v>11.3</v>
      </c>
      <c r="O39" s="64">
        <f t="shared" si="62"/>
        <v>0.3</v>
      </c>
      <c r="P39" s="64">
        <f t="shared" si="63"/>
        <v>0</v>
      </c>
      <c r="Q39" s="64">
        <f t="shared" si="64"/>
        <v>0</v>
      </c>
      <c r="S39" s="37">
        <f>M39-'3 priedas_asignavimai'!AA126</f>
        <v>0</v>
      </c>
    </row>
    <row r="40" spans="1:19" s="9" customFormat="1" x14ac:dyDescent="0.25">
      <c r="A40" s="3" t="s">
        <v>13</v>
      </c>
      <c r="B40" s="25" t="s">
        <v>226</v>
      </c>
      <c r="C40" s="59">
        <f t="shared" si="0"/>
        <v>1.2</v>
      </c>
      <c r="D40" s="59">
        <f>D41+D42</f>
        <v>1.2</v>
      </c>
      <c r="E40" s="59">
        <f t="shared" ref="E40:G40" si="65">E41+E42</f>
        <v>0</v>
      </c>
      <c r="F40" s="59">
        <f t="shared" si="65"/>
        <v>0</v>
      </c>
      <c r="G40" s="59">
        <f t="shared" si="65"/>
        <v>0</v>
      </c>
      <c r="H40" s="57">
        <f t="shared" si="2"/>
        <v>0</v>
      </c>
      <c r="I40" s="57">
        <f>I41+I42</f>
        <v>0</v>
      </c>
      <c r="J40" s="57">
        <f t="shared" ref="J40:L40" si="66">J41+J42</f>
        <v>0</v>
      </c>
      <c r="K40" s="57">
        <f t="shared" si="66"/>
        <v>0</v>
      </c>
      <c r="L40" s="57">
        <f t="shared" si="66"/>
        <v>0</v>
      </c>
      <c r="M40" s="65">
        <f t="shared" si="5"/>
        <v>1.2</v>
      </c>
      <c r="N40" s="65">
        <f>N41+N42</f>
        <v>1.2</v>
      </c>
      <c r="O40" s="65">
        <f t="shared" ref="O40:Q40" si="67">O41+O42</f>
        <v>0</v>
      </c>
      <c r="P40" s="65">
        <f t="shared" si="67"/>
        <v>0</v>
      </c>
      <c r="Q40" s="65">
        <f t="shared" si="67"/>
        <v>0</v>
      </c>
      <c r="S40" s="37">
        <f>M40-'3 priedas_asignavimai'!AA127</f>
        <v>0</v>
      </c>
    </row>
    <row r="41" spans="1:19" x14ac:dyDescent="0.25">
      <c r="A41" s="5"/>
      <c r="B41" s="8" t="s">
        <v>384</v>
      </c>
      <c r="C41" s="58">
        <f t="shared" si="0"/>
        <v>1.2</v>
      </c>
      <c r="D41" s="80">
        <v>1.2</v>
      </c>
      <c r="E41" s="80"/>
      <c r="F41" s="80"/>
      <c r="G41" s="80"/>
      <c r="H41" s="57">
        <f t="shared" si="2"/>
        <v>0</v>
      </c>
      <c r="I41" s="83"/>
      <c r="J41" s="83"/>
      <c r="K41" s="83"/>
      <c r="L41" s="83"/>
      <c r="M41" s="64">
        <f t="shared" ref="M41:M42" si="68">N41+O41+P41+Q41</f>
        <v>1.2</v>
      </c>
      <c r="N41" s="64">
        <f>D41+I41</f>
        <v>1.2</v>
      </c>
      <c r="O41" s="64">
        <f t="shared" ref="O41:O42" si="69">E41+J41</f>
        <v>0</v>
      </c>
      <c r="P41" s="64">
        <f t="shared" ref="P41:P42" si="70">F41+K41</f>
        <v>0</v>
      </c>
      <c r="Q41" s="64">
        <f t="shared" ref="Q41:Q42" si="71">G41+L41</f>
        <v>0</v>
      </c>
      <c r="S41" s="37">
        <f>M41-'3 priedas_asignavimai'!AA128</f>
        <v>0</v>
      </c>
    </row>
    <row r="42" spans="1:19" hidden="1" x14ac:dyDescent="0.25">
      <c r="A42" s="5"/>
      <c r="B42" s="8" t="s">
        <v>385</v>
      </c>
      <c r="C42" s="58">
        <f t="shared" si="0"/>
        <v>0</v>
      </c>
      <c r="D42" s="80"/>
      <c r="E42" s="80"/>
      <c r="F42" s="80"/>
      <c r="G42" s="80"/>
      <c r="H42" s="57">
        <f t="shared" si="2"/>
        <v>0</v>
      </c>
      <c r="I42" s="83"/>
      <c r="J42" s="83"/>
      <c r="K42" s="83"/>
      <c r="L42" s="83"/>
      <c r="M42" s="64">
        <f t="shared" si="68"/>
        <v>0</v>
      </c>
      <c r="N42" s="64">
        <f>D42+I42</f>
        <v>0</v>
      </c>
      <c r="O42" s="64">
        <f t="shared" si="69"/>
        <v>0</v>
      </c>
      <c r="P42" s="64">
        <f t="shared" si="70"/>
        <v>0</v>
      </c>
      <c r="Q42" s="64">
        <f t="shared" si="71"/>
        <v>0</v>
      </c>
      <c r="S42" s="37">
        <f>M42-'3 priedas_asignavimai'!AA130</f>
        <v>0</v>
      </c>
    </row>
    <row r="43" spans="1:19" s="9" customFormat="1" x14ac:dyDescent="0.25">
      <c r="A43" s="3" t="s">
        <v>14</v>
      </c>
      <c r="B43" s="25" t="s">
        <v>227</v>
      </c>
      <c r="C43" s="59">
        <f t="shared" si="0"/>
        <v>1.2000000000000002</v>
      </c>
      <c r="D43" s="59">
        <f>D44+D45</f>
        <v>1.2000000000000002</v>
      </c>
      <c r="E43" s="59">
        <f t="shared" ref="E43:G43" si="72">E44+E45</f>
        <v>0</v>
      </c>
      <c r="F43" s="59">
        <f t="shared" si="72"/>
        <v>0</v>
      </c>
      <c r="G43" s="59">
        <f t="shared" si="72"/>
        <v>0</v>
      </c>
      <c r="H43" s="57">
        <f t="shared" si="2"/>
        <v>0</v>
      </c>
      <c r="I43" s="57">
        <f>I44+I45</f>
        <v>0</v>
      </c>
      <c r="J43" s="57">
        <f t="shared" ref="J43:L43" si="73">J44+J45</f>
        <v>0</v>
      </c>
      <c r="K43" s="57">
        <f t="shared" si="73"/>
        <v>0</v>
      </c>
      <c r="L43" s="57">
        <f t="shared" si="73"/>
        <v>0</v>
      </c>
      <c r="M43" s="65">
        <f t="shared" si="5"/>
        <v>1.2000000000000002</v>
      </c>
      <c r="N43" s="65">
        <f>N44+N45</f>
        <v>1.2000000000000002</v>
      </c>
      <c r="O43" s="65">
        <f t="shared" ref="O43:Q43" si="74">O44+O45</f>
        <v>0</v>
      </c>
      <c r="P43" s="65">
        <f t="shared" si="74"/>
        <v>0</v>
      </c>
      <c r="Q43" s="65">
        <f t="shared" si="74"/>
        <v>0</v>
      </c>
      <c r="S43" s="37">
        <f>M43-'3 priedas_asignavimai'!AA131</f>
        <v>0</v>
      </c>
    </row>
    <row r="44" spans="1:19" x14ac:dyDescent="0.25">
      <c r="A44" s="5"/>
      <c r="B44" s="8" t="s">
        <v>384</v>
      </c>
      <c r="C44" s="58">
        <f t="shared" si="0"/>
        <v>0.1</v>
      </c>
      <c r="D44" s="80">
        <v>0.1</v>
      </c>
      <c r="E44" s="80"/>
      <c r="F44" s="80"/>
      <c r="G44" s="80"/>
      <c r="H44" s="57">
        <f t="shared" si="2"/>
        <v>0</v>
      </c>
      <c r="I44" s="83"/>
      <c r="J44" s="83"/>
      <c r="K44" s="83"/>
      <c r="L44" s="83"/>
      <c r="M44" s="64">
        <f t="shared" ref="M44:M45" si="75">N44+O44+P44+Q44</f>
        <v>0.1</v>
      </c>
      <c r="N44" s="64">
        <f>D44+I44</f>
        <v>0.1</v>
      </c>
      <c r="O44" s="64">
        <f t="shared" ref="O44:O45" si="76">E44+J44</f>
        <v>0</v>
      </c>
      <c r="P44" s="64">
        <f t="shared" ref="P44:P45" si="77">F44+K44</f>
        <v>0</v>
      </c>
      <c r="Q44" s="64">
        <f t="shared" ref="Q44:Q45" si="78">G44+L44</f>
        <v>0</v>
      </c>
      <c r="S44" s="37">
        <f>M44-'3 priedas_asignavimai'!AA132</f>
        <v>0</v>
      </c>
    </row>
    <row r="45" spans="1:19" x14ac:dyDescent="0.25">
      <c r="A45" s="5"/>
      <c r="B45" s="8" t="s">
        <v>385</v>
      </c>
      <c r="C45" s="58">
        <f t="shared" si="0"/>
        <v>1.1000000000000001</v>
      </c>
      <c r="D45" s="80">
        <v>1.1000000000000001</v>
      </c>
      <c r="E45" s="80"/>
      <c r="F45" s="80"/>
      <c r="G45" s="80"/>
      <c r="H45" s="57">
        <f t="shared" si="2"/>
        <v>0</v>
      </c>
      <c r="I45" s="83"/>
      <c r="J45" s="83"/>
      <c r="K45" s="83"/>
      <c r="L45" s="83"/>
      <c r="M45" s="64">
        <f t="shared" si="75"/>
        <v>1.1000000000000001</v>
      </c>
      <c r="N45" s="64">
        <f>D45+I45</f>
        <v>1.1000000000000001</v>
      </c>
      <c r="O45" s="64">
        <f t="shared" si="76"/>
        <v>0</v>
      </c>
      <c r="P45" s="64">
        <f t="shared" si="77"/>
        <v>0</v>
      </c>
      <c r="Q45" s="64">
        <f t="shared" si="78"/>
        <v>0</v>
      </c>
      <c r="S45" s="37">
        <f>M45-'3 priedas_asignavimai'!AA134</f>
        <v>0</v>
      </c>
    </row>
    <row r="46" spans="1:19" s="9" customFormat="1" x14ac:dyDescent="0.25">
      <c r="A46" s="3" t="s">
        <v>15</v>
      </c>
      <c r="B46" s="25" t="s">
        <v>437</v>
      </c>
      <c r="C46" s="59">
        <f t="shared" ref="C46:C77" si="79">D46+E46+F46+G46</f>
        <v>0.9</v>
      </c>
      <c r="D46" s="59">
        <f>D47</f>
        <v>0</v>
      </c>
      <c r="E46" s="59">
        <f t="shared" ref="E46:L46" si="80">E47</f>
        <v>0.9</v>
      </c>
      <c r="F46" s="59">
        <f t="shared" si="80"/>
        <v>0</v>
      </c>
      <c r="G46" s="59">
        <f t="shared" si="80"/>
        <v>0</v>
      </c>
      <c r="H46" s="57">
        <f t="shared" si="2"/>
        <v>0</v>
      </c>
      <c r="I46" s="57">
        <f>I47</f>
        <v>0</v>
      </c>
      <c r="J46" s="57">
        <f t="shared" si="80"/>
        <v>0</v>
      </c>
      <c r="K46" s="57">
        <f t="shared" si="80"/>
        <v>0</v>
      </c>
      <c r="L46" s="57">
        <f t="shared" si="80"/>
        <v>0</v>
      </c>
      <c r="M46" s="65">
        <f t="shared" si="5"/>
        <v>0.9</v>
      </c>
      <c r="N46" s="65">
        <f>N47</f>
        <v>0</v>
      </c>
      <c r="O46" s="65">
        <f t="shared" ref="O46:Q46" si="81">O47</f>
        <v>0.9</v>
      </c>
      <c r="P46" s="65">
        <f t="shared" si="81"/>
        <v>0</v>
      </c>
      <c r="Q46" s="65">
        <f t="shared" si="81"/>
        <v>0</v>
      </c>
      <c r="S46" s="37">
        <f>M46-'3 priedas_asignavimai'!AA135</f>
        <v>0</v>
      </c>
    </row>
    <row r="47" spans="1:19" x14ac:dyDescent="0.25">
      <c r="A47" s="5"/>
      <c r="B47" s="8" t="s">
        <v>385</v>
      </c>
      <c r="C47" s="58">
        <f t="shared" si="79"/>
        <v>0.9</v>
      </c>
      <c r="D47" s="80"/>
      <c r="E47" s="80">
        <v>0.9</v>
      </c>
      <c r="F47" s="80"/>
      <c r="G47" s="80"/>
      <c r="H47" s="57">
        <f t="shared" si="2"/>
        <v>0</v>
      </c>
      <c r="I47" s="83"/>
      <c r="J47" s="83"/>
      <c r="K47" s="83"/>
      <c r="L47" s="83"/>
      <c r="M47" s="64">
        <f t="shared" ref="M47" si="82">N47+O47+P47+Q47</f>
        <v>0.9</v>
      </c>
      <c r="N47" s="64">
        <f>D47+I47</f>
        <v>0</v>
      </c>
      <c r="O47" s="64">
        <f t="shared" ref="O47" si="83">E47+J47</f>
        <v>0.9</v>
      </c>
      <c r="P47" s="64">
        <f t="shared" ref="P47" si="84">F47+K47</f>
        <v>0</v>
      </c>
      <c r="Q47" s="64">
        <f t="shared" ref="Q47" si="85">G47+L47</f>
        <v>0</v>
      </c>
      <c r="S47" s="37">
        <f>M47-'3 priedas_asignavimai'!AA138</f>
        <v>0</v>
      </c>
    </row>
    <row r="48" spans="1:19" x14ac:dyDescent="0.25">
      <c r="A48" s="3" t="s">
        <v>16</v>
      </c>
      <c r="B48" s="25" t="s">
        <v>229</v>
      </c>
      <c r="C48" s="59">
        <f t="shared" si="79"/>
        <v>1.2</v>
      </c>
      <c r="D48" s="59">
        <f>D49</f>
        <v>1.2</v>
      </c>
      <c r="E48" s="59">
        <f t="shared" ref="E48:L48" si="86">E49</f>
        <v>0</v>
      </c>
      <c r="F48" s="59">
        <f t="shared" si="86"/>
        <v>0</v>
      </c>
      <c r="G48" s="59">
        <f t="shared" si="86"/>
        <v>0</v>
      </c>
      <c r="H48" s="57">
        <f t="shared" si="2"/>
        <v>0</v>
      </c>
      <c r="I48" s="57">
        <f>I49</f>
        <v>0</v>
      </c>
      <c r="J48" s="57">
        <f t="shared" si="86"/>
        <v>0</v>
      </c>
      <c r="K48" s="57">
        <f t="shared" si="86"/>
        <v>0</v>
      </c>
      <c r="L48" s="57">
        <f t="shared" si="86"/>
        <v>0</v>
      </c>
      <c r="M48" s="65">
        <f t="shared" si="5"/>
        <v>1.2</v>
      </c>
      <c r="N48" s="65">
        <f>N49</f>
        <v>1.2</v>
      </c>
      <c r="O48" s="65">
        <f t="shared" ref="O48:Q48" si="87">O49</f>
        <v>0</v>
      </c>
      <c r="P48" s="65">
        <f t="shared" si="87"/>
        <v>0</v>
      </c>
      <c r="Q48" s="65">
        <f t="shared" si="87"/>
        <v>0</v>
      </c>
      <c r="S48" s="37">
        <f>M48-'3 priedas_asignavimai'!AA141</f>
        <v>0</v>
      </c>
    </row>
    <row r="49" spans="1:21" x14ac:dyDescent="0.25">
      <c r="A49" s="10"/>
      <c r="B49" s="8" t="s">
        <v>385</v>
      </c>
      <c r="C49" s="58">
        <f t="shared" si="79"/>
        <v>1.2</v>
      </c>
      <c r="D49" s="80">
        <v>1.2</v>
      </c>
      <c r="E49" s="80"/>
      <c r="F49" s="80"/>
      <c r="G49" s="80"/>
      <c r="H49" s="57">
        <f t="shared" si="2"/>
        <v>0</v>
      </c>
      <c r="I49" s="83"/>
      <c r="J49" s="83"/>
      <c r="K49" s="83"/>
      <c r="L49" s="83"/>
      <c r="M49" s="64">
        <f t="shared" ref="M49" si="88">N49+O49+P49+Q49</f>
        <v>1.2</v>
      </c>
      <c r="N49" s="64">
        <f>D49+I49</f>
        <v>1.2</v>
      </c>
      <c r="O49" s="64">
        <f t="shared" ref="O49" si="89">E49+J49</f>
        <v>0</v>
      </c>
      <c r="P49" s="64">
        <f t="shared" ref="P49" si="90">F49+K49</f>
        <v>0</v>
      </c>
      <c r="Q49" s="64">
        <f t="shared" ref="Q49" si="91">G49+L49</f>
        <v>0</v>
      </c>
      <c r="S49" s="37">
        <f>M49-'3 priedas_asignavimai'!AA142</f>
        <v>0</v>
      </c>
    </row>
    <row r="50" spans="1:21" x14ac:dyDescent="0.25">
      <c r="A50" s="12" t="s">
        <v>17</v>
      </c>
      <c r="B50" s="25" t="s">
        <v>230</v>
      </c>
      <c r="C50" s="59">
        <f t="shared" si="79"/>
        <v>4.5</v>
      </c>
      <c r="D50" s="59">
        <f t="shared" ref="D50:L50" si="92">D51</f>
        <v>0</v>
      </c>
      <c r="E50" s="59">
        <f t="shared" si="92"/>
        <v>4.5</v>
      </c>
      <c r="F50" s="59">
        <f t="shared" si="92"/>
        <v>0</v>
      </c>
      <c r="G50" s="59">
        <f t="shared" si="92"/>
        <v>0</v>
      </c>
      <c r="H50" s="57">
        <f t="shared" si="2"/>
        <v>0</v>
      </c>
      <c r="I50" s="57">
        <f t="shared" si="92"/>
        <v>0</v>
      </c>
      <c r="J50" s="57">
        <f t="shared" si="92"/>
        <v>0</v>
      </c>
      <c r="K50" s="57">
        <f t="shared" si="92"/>
        <v>0</v>
      </c>
      <c r="L50" s="57">
        <f t="shared" si="92"/>
        <v>0</v>
      </c>
      <c r="M50" s="65">
        <f t="shared" si="5"/>
        <v>4.5</v>
      </c>
      <c r="N50" s="65">
        <f>N51</f>
        <v>0</v>
      </c>
      <c r="O50" s="65">
        <f t="shared" ref="O50:Q50" si="93">O51</f>
        <v>4.5</v>
      </c>
      <c r="P50" s="65">
        <f t="shared" si="93"/>
        <v>0</v>
      </c>
      <c r="Q50" s="65">
        <f t="shared" si="93"/>
        <v>0</v>
      </c>
      <c r="S50" s="37">
        <f>M50-'3 priedas_asignavimai'!AA144</f>
        <v>0</v>
      </c>
    </row>
    <row r="51" spans="1:21" x14ac:dyDescent="0.25">
      <c r="A51" s="12"/>
      <c r="B51" s="4" t="s">
        <v>386</v>
      </c>
      <c r="C51" s="58">
        <f t="shared" si="79"/>
        <v>4.5</v>
      </c>
      <c r="D51" s="80"/>
      <c r="E51" s="80">
        <v>4.5</v>
      </c>
      <c r="F51" s="80"/>
      <c r="G51" s="80"/>
      <c r="H51" s="57">
        <f t="shared" si="2"/>
        <v>0</v>
      </c>
      <c r="I51" s="83"/>
      <c r="J51" s="83"/>
      <c r="K51" s="83"/>
      <c r="L51" s="83"/>
      <c r="M51" s="64">
        <f t="shared" ref="M51" si="94">N51+O51+P51+Q51</f>
        <v>4.5</v>
      </c>
      <c r="N51" s="64">
        <f>D51+I51</f>
        <v>0</v>
      </c>
      <c r="O51" s="64">
        <f t="shared" ref="O51" si="95">E51+J51</f>
        <v>4.5</v>
      </c>
      <c r="P51" s="64">
        <f t="shared" ref="P51" si="96">F51+K51</f>
        <v>0</v>
      </c>
      <c r="Q51" s="64">
        <f t="shared" ref="Q51" si="97">G51+L51</f>
        <v>0</v>
      </c>
      <c r="S51" s="37">
        <f>M51-'3 priedas_asignavimai'!AA145</f>
        <v>0</v>
      </c>
    </row>
    <row r="52" spans="1:21" x14ac:dyDescent="0.25">
      <c r="A52" s="3" t="s">
        <v>18</v>
      </c>
      <c r="B52" s="27" t="s">
        <v>233</v>
      </c>
      <c r="C52" s="59">
        <f t="shared" si="79"/>
        <v>1.1000000000000001</v>
      </c>
      <c r="D52" s="59">
        <f t="shared" ref="D52:L52" si="98">D53</f>
        <v>0.1</v>
      </c>
      <c r="E52" s="59">
        <f t="shared" si="98"/>
        <v>1</v>
      </c>
      <c r="F52" s="59">
        <f t="shared" si="98"/>
        <v>0</v>
      </c>
      <c r="G52" s="59">
        <f t="shared" si="98"/>
        <v>0</v>
      </c>
      <c r="H52" s="57">
        <f t="shared" si="2"/>
        <v>0</v>
      </c>
      <c r="I52" s="57">
        <f t="shared" si="98"/>
        <v>0</v>
      </c>
      <c r="J52" s="57">
        <f t="shared" si="98"/>
        <v>0</v>
      </c>
      <c r="K52" s="57">
        <f t="shared" si="98"/>
        <v>0</v>
      </c>
      <c r="L52" s="57">
        <f t="shared" si="98"/>
        <v>0</v>
      </c>
      <c r="M52" s="65">
        <f t="shared" si="5"/>
        <v>1.1000000000000001</v>
      </c>
      <c r="N52" s="65">
        <f>N53</f>
        <v>0.1</v>
      </c>
      <c r="O52" s="65">
        <f t="shared" ref="O52:Q52" si="99">O53</f>
        <v>1</v>
      </c>
      <c r="P52" s="65">
        <f t="shared" si="99"/>
        <v>0</v>
      </c>
      <c r="Q52" s="65">
        <f t="shared" si="99"/>
        <v>0</v>
      </c>
      <c r="S52" s="37">
        <f>M52-'3 priedas_asignavimai'!AA149</f>
        <v>0</v>
      </c>
    </row>
    <row r="53" spans="1:21" x14ac:dyDescent="0.25">
      <c r="A53" s="10"/>
      <c r="B53" s="8" t="s">
        <v>387</v>
      </c>
      <c r="C53" s="58">
        <f t="shared" si="79"/>
        <v>1.1000000000000001</v>
      </c>
      <c r="D53" s="80">
        <v>0.1</v>
      </c>
      <c r="E53" s="80">
        <v>1</v>
      </c>
      <c r="F53" s="80"/>
      <c r="G53" s="80"/>
      <c r="H53" s="57">
        <f t="shared" si="2"/>
        <v>0</v>
      </c>
      <c r="I53" s="83"/>
      <c r="J53" s="83"/>
      <c r="K53" s="83"/>
      <c r="L53" s="83"/>
      <c r="M53" s="64">
        <f t="shared" ref="M53" si="100">N53+O53+P53+Q53</f>
        <v>1.1000000000000001</v>
      </c>
      <c r="N53" s="64">
        <f>D53+I53</f>
        <v>0.1</v>
      </c>
      <c r="O53" s="64">
        <f t="shared" ref="O53" si="101">E53+J53</f>
        <v>1</v>
      </c>
      <c r="P53" s="64">
        <f t="shared" ref="P53" si="102">F53+K53</f>
        <v>0</v>
      </c>
      <c r="Q53" s="64">
        <f t="shared" ref="Q53" si="103">G53+L53</f>
        <v>0</v>
      </c>
      <c r="S53" s="37">
        <f>M53-'3 priedas_asignavimai'!AA150</f>
        <v>0</v>
      </c>
    </row>
    <row r="54" spans="1:21" x14ac:dyDescent="0.25">
      <c r="A54" s="12" t="s">
        <v>19</v>
      </c>
      <c r="B54" s="26" t="s">
        <v>234</v>
      </c>
      <c r="C54" s="59">
        <f t="shared" si="79"/>
        <v>18.400000000000002</v>
      </c>
      <c r="D54" s="59">
        <f t="shared" ref="D54:L54" si="104">D55</f>
        <v>0.1</v>
      </c>
      <c r="E54" s="59">
        <f t="shared" si="104"/>
        <v>0</v>
      </c>
      <c r="F54" s="59">
        <f t="shared" si="104"/>
        <v>18.3</v>
      </c>
      <c r="G54" s="59">
        <f t="shared" si="104"/>
        <v>0</v>
      </c>
      <c r="H54" s="57">
        <f t="shared" si="2"/>
        <v>0</v>
      </c>
      <c r="I54" s="57">
        <f t="shared" si="104"/>
        <v>0</v>
      </c>
      <c r="J54" s="57">
        <f t="shared" si="104"/>
        <v>0</v>
      </c>
      <c r="K54" s="57">
        <f t="shared" si="104"/>
        <v>0</v>
      </c>
      <c r="L54" s="57">
        <f t="shared" si="104"/>
        <v>0</v>
      </c>
      <c r="M54" s="65">
        <f t="shared" si="5"/>
        <v>18.400000000000002</v>
      </c>
      <c r="N54" s="65">
        <f>N55</f>
        <v>0.1</v>
      </c>
      <c r="O54" s="65">
        <f t="shared" ref="O54:Q54" si="105">O55</f>
        <v>0</v>
      </c>
      <c r="P54" s="65">
        <f t="shared" si="105"/>
        <v>18.3</v>
      </c>
      <c r="Q54" s="65">
        <f t="shared" si="105"/>
        <v>0</v>
      </c>
      <c r="S54" s="37">
        <f>M54-'3 priedas_asignavimai'!AA153</f>
        <v>0</v>
      </c>
    </row>
    <row r="55" spans="1:21" x14ac:dyDescent="0.25">
      <c r="A55" s="12"/>
      <c r="B55" s="8" t="s">
        <v>387</v>
      </c>
      <c r="C55" s="58">
        <f t="shared" si="79"/>
        <v>18.400000000000002</v>
      </c>
      <c r="D55" s="80">
        <v>0.1</v>
      </c>
      <c r="E55" s="80"/>
      <c r="F55" s="80">
        <v>18.3</v>
      </c>
      <c r="G55" s="80"/>
      <c r="H55" s="57">
        <f t="shared" si="2"/>
        <v>0</v>
      </c>
      <c r="I55" s="83"/>
      <c r="J55" s="83"/>
      <c r="K55" s="83"/>
      <c r="L55" s="83"/>
      <c r="M55" s="64">
        <f t="shared" ref="M55" si="106">N55+O55+P55+Q55</f>
        <v>18.400000000000002</v>
      </c>
      <c r="N55" s="64">
        <f>D55+I55</f>
        <v>0.1</v>
      </c>
      <c r="O55" s="64">
        <f t="shared" ref="O55" si="107">E55+J55</f>
        <v>0</v>
      </c>
      <c r="P55" s="64">
        <f t="shared" ref="P55" si="108">F55+K55</f>
        <v>18.3</v>
      </c>
      <c r="Q55" s="64">
        <f t="shared" ref="Q55" si="109">G55+L55</f>
        <v>0</v>
      </c>
      <c r="S55" s="37">
        <f>M55-'3 priedas_asignavimai'!AA154</f>
        <v>0</v>
      </c>
    </row>
    <row r="56" spans="1:21" x14ac:dyDescent="0.25">
      <c r="A56" s="11" t="s">
        <v>20</v>
      </c>
      <c r="B56" s="26" t="s">
        <v>235</v>
      </c>
      <c r="C56" s="59">
        <f t="shared" si="79"/>
        <v>0.1</v>
      </c>
      <c r="D56" s="59">
        <f>D57</f>
        <v>0.1</v>
      </c>
      <c r="E56" s="59">
        <f t="shared" ref="E56:L56" si="110">E57</f>
        <v>0</v>
      </c>
      <c r="F56" s="59">
        <f t="shared" si="110"/>
        <v>0</v>
      </c>
      <c r="G56" s="59">
        <f t="shared" si="110"/>
        <v>0</v>
      </c>
      <c r="H56" s="57">
        <f t="shared" si="2"/>
        <v>0.3</v>
      </c>
      <c r="I56" s="57">
        <f>I57</f>
        <v>0.3</v>
      </c>
      <c r="J56" s="57">
        <f t="shared" si="110"/>
        <v>0</v>
      </c>
      <c r="K56" s="57">
        <f t="shared" si="110"/>
        <v>0</v>
      </c>
      <c r="L56" s="57">
        <f t="shared" si="110"/>
        <v>0</v>
      </c>
      <c r="M56" s="65">
        <f t="shared" si="5"/>
        <v>0.4</v>
      </c>
      <c r="N56" s="65">
        <f>N57</f>
        <v>0.4</v>
      </c>
      <c r="O56" s="65">
        <f t="shared" ref="O56:Q56" si="111">O57</f>
        <v>0</v>
      </c>
      <c r="P56" s="65">
        <f t="shared" si="111"/>
        <v>0</v>
      </c>
      <c r="Q56" s="65">
        <f t="shared" si="111"/>
        <v>0</v>
      </c>
      <c r="S56" s="37">
        <f>M56-'3 priedas_asignavimai'!AA160</f>
        <v>0</v>
      </c>
    </row>
    <row r="57" spans="1:21" x14ac:dyDescent="0.25">
      <c r="A57" s="12"/>
      <c r="B57" s="8" t="s">
        <v>387</v>
      </c>
      <c r="C57" s="58">
        <f t="shared" si="79"/>
        <v>0.1</v>
      </c>
      <c r="D57" s="80">
        <v>0.1</v>
      </c>
      <c r="E57" s="80"/>
      <c r="F57" s="80"/>
      <c r="G57" s="80"/>
      <c r="H57" s="57">
        <f t="shared" si="2"/>
        <v>0.3</v>
      </c>
      <c r="I57" s="83">
        <v>0.3</v>
      </c>
      <c r="J57" s="83"/>
      <c r="K57" s="83"/>
      <c r="L57" s="83"/>
      <c r="M57" s="64">
        <f t="shared" ref="M57" si="112">N57+O57+P57+Q57</f>
        <v>0.4</v>
      </c>
      <c r="N57" s="64">
        <f>D57+I57</f>
        <v>0.4</v>
      </c>
      <c r="O57" s="64">
        <f t="shared" ref="O57" si="113">E57+J57</f>
        <v>0</v>
      </c>
      <c r="P57" s="64">
        <f t="shared" ref="P57" si="114">F57+K57</f>
        <v>0</v>
      </c>
      <c r="Q57" s="64">
        <f t="shared" ref="Q57" si="115">G57+L57</f>
        <v>0</v>
      </c>
      <c r="S57" s="37">
        <f>M57-'3 priedas_asignavimai'!AA161</f>
        <v>0</v>
      </c>
    </row>
    <row r="58" spans="1:21" x14ac:dyDescent="0.25">
      <c r="A58" s="11" t="s">
        <v>21</v>
      </c>
      <c r="B58" s="26" t="s">
        <v>236</v>
      </c>
      <c r="C58" s="59">
        <f t="shared" si="79"/>
        <v>20.8</v>
      </c>
      <c r="D58" s="59">
        <f t="shared" ref="D58:L58" si="116">D59</f>
        <v>1.7</v>
      </c>
      <c r="E58" s="59">
        <f t="shared" si="116"/>
        <v>0</v>
      </c>
      <c r="F58" s="59">
        <f t="shared" si="116"/>
        <v>19.100000000000001</v>
      </c>
      <c r="G58" s="59">
        <f t="shared" si="116"/>
        <v>0</v>
      </c>
      <c r="H58" s="57">
        <f t="shared" si="2"/>
        <v>1.5</v>
      </c>
      <c r="I58" s="57">
        <f t="shared" si="116"/>
        <v>1.5</v>
      </c>
      <c r="J58" s="57">
        <f t="shared" si="116"/>
        <v>0</v>
      </c>
      <c r="K58" s="57">
        <f t="shared" si="116"/>
        <v>0</v>
      </c>
      <c r="L58" s="57">
        <f t="shared" si="116"/>
        <v>0</v>
      </c>
      <c r="M58" s="65">
        <f t="shared" si="5"/>
        <v>22.3</v>
      </c>
      <c r="N58" s="65">
        <f>N59</f>
        <v>3.2</v>
      </c>
      <c r="O58" s="65">
        <f t="shared" ref="O58:Q58" si="117">O59</f>
        <v>0</v>
      </c>
      <c r="P58" s="65">
        <f t="shared" si="117"/>
        <v>19.100000000000001</v>
      </c>
      <c r="Q58" s="65">
        <f t="shared" si="117"/>
        <v>0</v>
      </c>
      <c r="S58" s="37">
        <f>M58-'3 priedas_asignavimai'!AA164</f>
        <v>0</v>
      </c>
    </row>
    <row r="59" spans="1:21" x14ac:dyDescent="0.25">
      <c r="A59" s="12"/>
      <c r="B59" s="8" t="s">
        <v>387</v>
      </c>
      <c r="C59" s="58">
        <f t="shared" si="79"/>
        <v>20.8</v>
      </c>
      <c r="D59" s="80">
        <v>1.7</v>
      </c>
      <c r="E59" s="80"/>
      <c r="F59" s="80">
        <v>19.100000000000001</v>
      </c>
      <c r="G59" s="80"/>
      <c r="H59" s="57">
        <f t="shared" si="2"/>
        <v>1.5</v>
      </c>
      <c r="I59" s="83">
        <v>1.5</v>
      </c>
      <c r="J59" s="83"/>
      <c r="K59" s="83"/>
      <c r="L59" s="83"/>
      <c r="M59" s="64">
        <f t="shared" ref="M59" si="118">N59+O59+P59+Q59</f>
        <v>22.3</v>
      </c>
      <c r="N59" s="64">
        <f>D59+I59</f>
        <v>3.2</v>
      </c>
      <c r="O59" s="64">
        <f t="shared" ref="O59" si="119">E59+J59</f>
        <v>0</v>
      </c>
      <c r="P59" s="64">
        <f t="shared" ref="P59" si="120">F59+K59</f>
        <v>19.100000000000001</v>
      </c>
      <c r="Q59" s="64">
        <f t="shared" ref="Q59" si="121">G59+L59</f>
        <v>0</v>
      </c>
      <c r="S59" s="37">
        <f>M59-'3 priedas_asignavimai'!AA165</f>
        <v>0</v>
      </c>
    </row>
    <row r="60" spans="1:21" x14ac:dyDescent="0.25">
      <c r="A60" s="3" t="s">
        <v>22</v>
      </c>
      <c r="B60" s="26" t="s">
        <v>237</v>
      </c>
      <c r="C60" s="59">
        <f t="shared" si="79"/>
        <v>0.5</v>
      </c>
      <c r="D60" s="59">
        <f t="shared" ref="D60:L60" si="122">D61</f>
        <v>0.5</v>
      </c>
      <c r="E60" s="59">
        <f t="shared" si="122"/>
        <v>0</v>
      </c>
      <c r="F60" s="59">
        <f t="shared" si="122"/>
        <v>0</v>
      </c>
      <c r="G60" s="59">
        <f t="shared" si="122"/>
        <v>0</v>
      </c>
      <c r="H60" s="57">
        <f t="shared" si="2"/>
        <v>0.6</v>
      </c>
      <c r="I60" s="57">
        <f t="shared" si="122"/>
        <v>0.6</v>
      </c>
      <c r="J60" s="57">
        <f t="shared" si="122"/>
        <v>0</v>
      </c>
      <c r="K60" s="57">
        <f t="shared" si="122"/>
        <v>0</v>
      </c>
      <c r="L60" s="57">
        <f t="shared" si="122"/>
        <v>0</v>
      </c>
      <c r="M60" s="65">
        <f t="shared" si="5"/>
        <v>1.1000000000000001</v>
      </c>
      <c r="N60" s="65">
        <f>N61</f>
        <v>1.1000000000000001</v>
      </c>
      <c r="O60" s="65">
        <f t="shared" ref="O60:Q60" si="123">O61</f>
        <v>0</v>
      </c>
      <c r="P60" s="65">
        <f t="shared" si="123"/>
        <v>0</v>
      </c>
      <c r="Q60" s="65">
        <f t="shared" si="123"/>
        <v>0</v>
      </c>
      <c r="S60" s="37">
        <f>M60-'3 priedas_asignavimai'!AA172</f>
        <v>0</v>
      </c>
    </row>
    <row r="61" spans="1:21" x14ac:dyDescent="0.25">
      <c r="A61" s="12"/>
      <c r="B61" s="8" t="s">
        <v>387</v>
      </c>
      <c r="C61" s="58">
        <f t="shared" si="79"/>
        <v>0.5</v>
      </c>
      <c r="D61" s="80">
        <v>0.5</v>
      </c>
      <c r="E61" s="80"/>
      <c r="F61" s="80"/>
      <c r="G61" s="80"/>
      <c r="H61" s="57">
        <f t="shared" si="2"/>
        <v>0.6</v>
      </c>
      <c r="I61" s="83">
        <v>0.6</v>
      </c>
      <c r="J61" s="83"/>
      <c r="K61" s="83"/>
      <c r="L61" s="83"/>
      <c r="M61" s="64">
        <f t="shared" ref="M61" si="124">N61+O61+P61+Q61</f>
        <v>1.1000000000000001</v>
      </c>
      <c r="N61" s="64">
        <f>D61+I61</f>
        <v>1.1000000000000001</v>
      </c>
      <c r="O61" s="64">
        <f t="shared" ref="O61" si="125">E61+J61</f>
        <v>0</v>
      </c>
      <c r="P61" s="64">
        <f t="shared" ref="P61" si="126">F61+K61</f>
        <v>0</v>
      </c>
      <c r="Q61" s="64">
        <f t="shared" ref="Q61" si="127">G61+L61</f>
        <v>0</v>
      </c>
      <c r="S61" s="37">
        <f>M61-'3 priedas_asignavimai'!AA173</f>
        <v>0</v>
      </c>
    </row>
    <row r="62" spans="1:21" x14ac:dyDescent="0.25">
      <c r="A62" s="11" t="s">
        <v>23</v>
      </c>
      <c r="B62" s="26" t="s">
        <v>130</v>
      </c>
      <c r="C62" s="59">
        <f t="shared" si="79"/>
        <v>8</v>
      </c>
      <c r="D62" s="59">
        <f t="shared" ref="D62:L62" si="128">D63</f>
        <v>3.8</v>
      </c>
      <c r="E62" s="59">
        <f t="shared" si="128"/>
        <v>0</v>
      </c>
      <c r="F62" s="59">
        <f t="shared" si="128"/>
        <v>4.2</v>
      </c>
      <c r="G62" s="59">
        <f t="shared" si="128"/>
        <v>0</v>
      </c>
      <c r="H62" s="57">
        <f t="shared" si="2"/>
        <v>0</v>
      </c>
      <c r="I62" s="57">
        <f t="shared" si="128"/>
        <v>0</v>
      </c>
      <c r="J62" s="57">
        <f t="shared" si="128"/>
        <v>0</v>
      </c>
      <c r="K62" s="57">
        <f t="shared" si="128"/>
        <v>0</v>
      </c>
      <c r="L62" s="57">
        <f t="shared" si="128"/>
        <v>0</v>
      </c>
      <c r="M62" s="65">
        <f t="shared" si="5"/>
        <v>8</v>
      </c>
      <c r="N62" s="65">
        <f>N63</f>
        <v>3.8</v>
      </c>
      <c r="O62" s="65">
        <f t="shared" ref="O62:U62" si="129">O63</f>
        <v>0</v>
      </c>
      <c r="P62" s="65">
        <f t="shared" si="129"/>
        <v>4.2</v>
      </c>
      <c r="Q62" s="65">
        <f t="shared" si="129"/>
        <v>0</v>
      </c>
      <c r="R62" s="9">
        <f t="shared" si="129"/>
        <v>0</v>
      </c>
      <c r="S62" s="37">
        <f>M62-'3 priedas_asignavimai'!AA175</f>
        <v>0</v>
      </c>
      <c r="T62" s="9">
        <f t="shared" si="129"/>
        <v>0</v>
      </c>
      <c r="U62" s="9">
        <f t="shared" si="129"/>
        <v>0</v>
      </c>
    </row>
    <row r="63" spans="1:21" x14ac:dyDescent="0.25">
      <c r="A63" s="12"/>
      <c r="B63" s="8" t="s">
        <v>387</v>
      </c>
      <c r="C63" s="58">
        <f t="shared" si="79"/>
        <v>8</v>
      </c>
      <c r="D63" s="80">
        <v>3.8</v>
      </c>
      <c r="E63" s="80"/>
      <c r="F63" s="80">
        <v>4.2</v>
      </c>
      <c r="G63" s="80"/>
      <c r="H63" s="57">
        <f t="shared" si="2"/>
        <v>0</v>
      </c>
      <c r="I63" s="83"/>
      <c r="J63" s="83"/>
      <c r="K63" s="83"/>
      <c r="L63" s="83"/>
      <c r="M63" s="64">
        <f t="shared" ref="M63" si="130">N63+O63+P63+Q63</f>
        <v>8</v>
      </c>
      <c r="N63" s="64">
        <f>D63+I63</f>
        <v>3.8</v>
      </c>
      <c r="O63" s="64">
        <f t="shared" ref="O63" si="131">E63+J63</f>
        <v>0</v>
      </c>
      <c r="P63" s="64">
        <f t="shared" ref="P63" si="132">F63+K63</f>
        <v>4.2</v>
      </c>
      <c r="Q63" s="64">
        <f t="shared" ref="Q63" si="133">G63+L63</f>
        <v>0</v>
      </c>
      <c r="S63" s="37">
        <f>M63-'3 priedas_asignavimai'!AA176</f>
        <v>0</v>
      </c>
    </row>
    <row r="64" spans="1:21" x14ac:dyDescent="0.25">
      <c r="A64" s="11" t="s">
        <v>24</v>
      </c>
      <c r="B64" s="26" t="s">
        <v>239</v>
      </c>
      <c r="C64" s="59">
        <f t="shared" si="79"/>
        <v>179.4</v>
      </c>
      <c r="D64" s="59">
        <f t="shared" ref="D64:L64" si="134">D65</f>
        <v>1.5</v>
      </c>
      <c r="E64" s="59">
        <f t="shared" si="134"/>
        <v>143.5</v>
      </c>
      <c r="F64" s="59">
        <f t="shared" si="134"/>
        <v>34.4</v>
      </c>
      <c r="G64" s="59">
        <f t="shared" si="134"/>
        <v>0</v>
      </c>
      <c r="H64" s="57">
        <f t="shared" si="2"/>
        <v>2.8</v>
      </c>
      <c r="I64" s="57">
        <f t="shared" si="134"/>
        <v>2.8</v>
      </c>
      <c r="J64" s="57">
        <f t="shared" si="134"/>
        <v>0</v>
      </c>
      <c r="K64" s="57">
        <f t="shared" si="134"/>
        <v>0</v>
      </c>
      <c r="L64" s="57">
        <f t="shared" si="134"/>
        <v>0</v>
      </c>
      <c r="M64" s="65">
        <f t="shared" si="5"/>
        <v>182.20000000000002</v>
      </c>
      <c r="N64" s="65">
        <f>N65</f>
        <v>4.3</v>
      </c>
      <c r="O64" s="65">
        <f t="shared" ref="O64:Q64" si="135">O65</f>
        <v>143.5</v>
      </c>
      <c r="P64" s="65">
        <f t="shared" si="135"/>
        <v>34.4</v>
      </c>
      <c r="Q64" s="65">
        <f t="shared" si="135"/>
        <v>0</v>
      </c>
      <c r="S64" s="37">
        <f>M64-'3 priedas_asignavimai'!AA182</f>
        <v>0</v>
      </c>
    </row>
    <row r="65" spans="1:19" x14ac:dyDescent="0.25">
      <c r="A65" s="12"/>
      <c r="B65" s="8" t="s">
        <v>387</v>
      </c>
      <c r="C65" s="58">
        <f t="shared" si="79"/>
        <v>179.4</v>
      </c>
      <c r="D65" s="80">
        <v>1.5</v>
      </c>
      <c r="E65" s="80">
        <v>143.5</v>
      </c>
      <c r="F65" s="80">
        <v>34.4</v>
      </c>
      <c r="G65" s="80"/>
      <c r="H65" s="57">
        <f t="shared" si="2"/>
        <v>2.8</v>
      </c>
      <c r="I65" s="83">
        <v>2.8</v>
      </c>
      <c r="J65" s="83"/>
      <c r="K65" s="83"/>
      <c r="L65" s="83"/>
      <c r="M65" s="64">
        <f t="shared" ref="M65" si="136">N65+O65+P65+Q65</f>
        <v>182.20000000000002</v>
      </c>
      <c r="N65" s="64">
        <f>D65+I65</f>
        <v>4.3</v>
      </c>
      <c r="O65" s="64">
        <f t="shared" ref="O65" si="137">E65+J65</f>
        <v>143.5</v>
      </c>
      <c r="P65" s="64">
        <f t="shared" ref="P65" si="138">F65+K65</f>
        <v>34.4</v>
      </c>
      <c r="Q65" s="64">
        <f t="shared" ref="Q65" si="139">G65+L65</f>
        <v>0</v>
      </c>
      <c r="S65" s="37">
        <f>M65-'3 priedas_asignavimai'!AA183</f>
        <v>0</v>
      </c>
    </row>
    <row r="66" spans="1:19" x14ac:dyDescent="0.25">
      <c r="A66" s="11" t="s">
        <v>25</v>
      </c>
      <c r="B66" s="26" t="s">
        <v>241</v>
      </c>
      <c r="C66" s="59">
        <f t="shared" si="79"/>
        <v>11.9</v>
      </c>
      <c r="D66" s="59">
        <f t="shared" ref="D66:L66" si="140">D67</f>
        <v>0.1</v>
      </c>
      <c r="E66" s="59">
        <f t="shared" si="140"/>
        <v>0</v>
      </c>
      <c r="F66" s="59">
        <f t="shared" si="140"/>
        <v>11.8</v>
      </c>
      <c r="G66" s="59">
        <f t="shared" si="140"/>
        <v>0</v>
      </c>
      <c r="H66" s="57">
        <f t="shared" si="2"/>
        <v>0</v>
      </c>
      <c r="I66" s="57">
        <f t="shared" si="140"/>
        <v>0</v>
      </c>
      <c r="J66" s="57">
        <f t="shared" si="140"/>
        <v>0</v>
      </c>
      <c r="K66" s="57">
        <f t="shared" si="140"/>
        <v>0</v>
      </c>
      <c r="L66" s="57">
        <f t="shared" si="140"/>
        <v>0</v>
      </c>
      <c r="M66" s="65">
        <f t="shared" si="5"/>
        <v>11.9</v>
      </c>
      <c r="N66" s="65">
        <f>N67</f>
        <v>0.1</v>
      </c>
      <c r="O66" s="65">
        <f t="shared" ref="O66:Q66" si="141">O67</f>
        <v>0</v>
      </c>
      <c r="P66" s="65">
        <f t="shared" si="141"/>
        <v>11.8</v>
      </c>
      <c r="Q66" s="65">
        <f t="shared" si="141"/>
        <v>0</v>
      </c>
      <c r="S66" s="37">
        <f>M66-'3 priedas_asignavimai'!AA189</f>
        <v>0</v>
      </c>
    </row>
    <row r="67" spans="1:19" x14ac:dyDescent="0.25">
      <c r="A67" s="12"/>
      <c r="B67" s="8" t="s">
        <v>387</v>
      </c>
      <c r="C67" s="58">
        <f t="shared" si="79"/>
        <v>11.9</v>
      </c>
      <c r="D67" s="80">
        <v>0.1</v>
      </c>
      <c r="E67" s="80"/>
      <c r="F67" s="80">
        <v>11.8</v>
      </c>
      <c r="G67" s="80"/>
      <c r="H67" s="57">
        <f t="shared" si="2"/>
        <v>0</v>
      </c>
      <c r="I67" s="83"/>
      <c r="J67" s="83"/>
      <c r="K67" s="83"/>
      <c r="L67" s="83"/>
      <c r="M67" s="64">
        <f t="shared" ref="M67" si="142">N67+O67+P67+Q67</f>
        <v>11.9</v>
      </c>
      <c r="N67" s="64">
        <f>D67+I67</f>
        <v>0.1</v>
      </c>
      <c r="O67" s="64">
        <f t="shared" ref="O67" si="143">E67+J67</f>
        <v>0</v>
      </c>
      <c r="P67" s="64">
        <f t="shared" ref="P67" si="144">F67+K67</f>
        <v>11.8</v>
      </c>
      <c r="Q67" s="64">
        <f t="shared" ref="Q67" si="145">G67+L67</f>
        <v>0</v>
      </c>
      <c r="S67" s="37">
        <f>M67-'3 priedas_asignavimai'!AA190</f>
        <v>0</v>
      </c>
    </row>
    <row r="68" spans="1:19" x14ac:dyDescent="0.25">
      <c r="A68" s="11" t="s">
        <v>238</v>
      </c>
      <c r="B68" s="26" t="s">
        <v>242</v>
      </c>
      <c r="C68" s="59">
        <f t="shared" si="79"/>
        <v>4</v>
      </c>
      <c r="D68" s="59">
        <f t="shared" ref="D68:L68" si="146">D69</f>
        <v>0.1</v>
      </c>
      <c r="E68" s="59">
        <f t="shared" si="146"/>
        <v>0</v>
      </c>
      <c r="F68" s="59">
        <f t="shared" si="146"/>
        <v>3.9</v>
      </c>
      <c r="G68" s="59">
        <f t="shared" si="146"/>
        <v>0</v>
      </c>
      <c r="H68" s="57">
        <f t="shared" si="2"/>
        <v>0</v>
      </c>
      <c r="I68" s="57">
        <f t="shared" si="146"/>
        <v>0</v>
      </c>
      <c r="J68" s="57">
        <f t="shared" si="146"/>
        <v>0</v>
      </c>
      <c r="K68" s="57">
        <f t="shared" si="146"/>
        <v>0</v>
      </c>
      <c r="L68" s="57">
        <f t="shared" si="146"/>
        <v>0</v>
      </c>
      <c r="M68" s="65">
        <f t="shared" si="5"/>
        <v>4</v>
      </c>
      <c r="N68" s="65">
        <f>N69</f>
        <v>0.1</v>
      </c>
      <c r="O68" s="65">
        <f t="shared" ref="O68:Q68" si="147">O69</f>
        <v>0</v>
      </c>
      <c r="P68" s="65">
        <f t="shared" si="147"/>
        <v>3.9</v>
      </c>
      <c r="Q68" s="65">
        <f t="shared" si="147"/>
        <v>0</v>
      </c>
      <c r="S68" s="37">
        <f>M68-'3 priedas_asignavimai'!AA195</f>
        <v>0</v>
      </c>
    </row>
    <row r="69" spans="1:19" x14ac:dyDescent="0.25">
      <c r="A69" s="12"/>
      <c r="B69" s="8" t="s">
        <v>387</v>
      </c>
      <c r="C69" s="58">
        <f t="shared" si="79"/>
        <v>4</v>
      </c>
      <c r="D69" s="80">
        <v>0.1</v>
      </c>
      <c r="E69" s="80"/>
      <c r="F69" s="80">
        <v>3.9</v>
      </c>
      <c r="G69" s="80"/>
      <c r="H69" s="57">
        <f t="shared" si="2"/>
        <v>0</v>
      </c>
      <c r="I69" s="83"/>
      <c r="J69" s="83"/>
      <c r="K69" s="83"/>
      <c r="L69" s="83"/>
      <c r="M69" s="64">
        <f t="shared" ref="M69" si="148">N69+O69+P69+Q69</f>
        <v>4</v>
      </c>
      <c r="N69" s="64">
        <f>D69+I69</f>
        <v>0.1</v>
      </c>
      <c r="O69" s="64">
        <f t="shared" ref="O69" si="149">E69+J69</f>
        <v>0</v>
      </c>
      <c r="P69" s="64">
        <f t="shared" ref="P69" si="150">F69+K69</f>
        <v>3.9</v>
      </c>
      <c r="Q69" s="64">
        <f t="shared" ref="Q69" si="151">G69+L69</f>
        <v>0</v>
      </c>
      <c r="S69" s="37">
        <f>M69-'3 priedas_asignavimai'!AA196</f>
        <v>0</v>
      </c>
    </row>
    <row r="70" spans="1:19" x14ac:dyDescent="0.25">
      <c r="A70" s="11" t="s">
        <v>26</v>
      </c>
      <c r="B70" s="26" t="s">
        <v>244</v>
      </c>
      <c r="C70" s="59">
        <f t="shared" si="79"/>
        <v>12.5</v>
      </c>
      <c r="D70" s="59">
        <f t="shared" ref="D70:L70" si="152">D71</f>
        <v>0.1</v>
      </c>
      <c r="E70" s="59">
        <f t="shared" si="152"/>
        <v>0</v>
      </c>
      <c r="F70" s="59">
        <f t="shared" si="152"/>
        <v>12.4</v>
      </c>
      <c r="G70" s="59">
        <f t="shared" si="152"/>
        <v>0</v>
      </c>
      <c r="H70" s="57">
        <f t="shared" si="2"/>
        <v>0</v>
      </c>
      <c r="I70" s="57">
        <f t="shared" si="152"/>
        <v>0</v>
      </c>
      <c r="J70" s="57">
        <f t="shared" si="152"/>
        <v>0</v>
      </c>
      <c r="K70" s="57">
        <f t="shared" si="152"/>
        <v>0</v>
      </c>
      <c r="L70" s="57">
        <f t="shared" si="152"/>
        <v>0</v>
      </c>
      <c r="M70" s="65">
        <f t="shared" si="5"/>
        <v>12.5</v>
      </c>
      <c r="N70" s="65">
        <f>N71</f>
        <v>0.1</v>
      </c>
      <c r="O70" s="65">
        <f t="shared" ref="O70:Q70" si="153">O71</f>
        <v>0</v>
      </c>
      <c r="P70" s="65">
        <f t="shared" si="153"/>
        <v>12.4</v>
      </c>
      <c r="Q70" s="65">
        <f t="shared" si="153"/>
        <v>0</v>
      </c>
      <c r="S70" s="37">
        <f>M70-'3 priedas_asignavimai'!AA201</f>
        <v>0</v>
      </c>
    </row>
    <row r="71" spans="1:19" x14ac:dyDescent="0.25">
      <c r="A71" s="12"/>
      <c r="B71" s="8" t="s">
        <v>387</v>
      </c>
      <c r="C71" s="58">
        <f t="shared" si="79"/>
        <v>12.5</v>
      </c>
      <c r="D71" s="80">
        <v>0.1</v>
      </c>
      <c r="E71" s="80"/>
      <c r="F71" s="80">
        <v>12.4</v>
      </c>
      <c r="G71" s="80"/>
      <c r="H71" s="57">
        <f t="shared" si="2"/>
        <v>0</v>
      </c>
      <c r="I71" s="83"/>
      <c r="J71" s="83"/>
      <c r="K71" s="83"/>
      <c r="L71" s="83"/>
      <c r="M71" s="64">
        <f t="shared" ref="M71" si="154">N71+O71+P71+Q71</f>
        <v>12.5</v>
      </c>
      <c r="N71" s="64">
        <f>D71+I71</f>
        <v>0.1</v>
      </c>
      <c r="O71" s="64">
        <f t="shared" ref="O71" si="155">E71+J71</f>
        <v>0</v>
      </c>
      <c r="P71" s="64">
        <f t="shared" ref="P71" si="156">F71+K71</f>
        <v>12.4</v>
      </c>
      <c r="Q71" s="64">
        <f t="shared" ref="Q71" si="157">G71+L71</f>
        <v>0</v>
      </c>
      <c r="S71" s="37">
        <f>M71-'3 priedas_asignavimai'!AA202</f>
        <v>0</v>
      </c>
    </row>
    <row r="72" spans="1:19" x14ac:dyDescent="0.25">
      <c r="A72" s="11" t="s">
        <v>27</v>
      </c>
      <c r="B72" s="26" t="s">
        <v>245</v>
      </c>
      <c r="C72" s="59">
        <f t="shared" si="79"/>
        <v>13.399999999999999</v>
      </c>
      <c r="D72" s="59">
        <f t="shared" ref="D72:L72" si="158">D73</f>
        <v>7.3</v>
      </c>
      <c r="E72" s="59">
        <f t="shared" si="158"/>
        <v>0</v>
      </c>
      <c r="F72" s="59">
        <f t="shared" si="158"/>
        <v>6.1</v>
      </c>
      <c r="G72" s="59">
        <f t="shared" si="158"/>
        <v>0</v>
      </c>
      <c r="H72" s="57">
        <f t="shared" si="2"/>
        <v>6.9</v>
      </c>
      <c r="I72" s="57">
        <f t="shared" si="158"/>
        <v>6.9</v>
      </c>
      <c r="J72" s="57">
        <f t="shared" si="158"/>
        <v>0</v>
      </c>
      <c r="K72" s="57">
        <f t="shared" si="158"/>
        <v>0</v>
      </c>
      <c r="L72" s="57">
        <f t="shared" si="158"/>
        <v>0</v>
      </c>
      <c r="M72" s="65">
        <f t="shared" si="5"/>
        <v>20.299999999999997</v>
      </c>
      <c r="N72" s="65">
        <f>N73</f>
        <v>14.2</v>
      </c>
      <c r="O72" s="65">
        <f t="shared" ref="O72:Q72" si="159">O73</f>
        <v>0</v>
      </c>
      <c r="P72" s="65">
        <f t="shared" si="159"/>
        <v>6.1</v>
      </c>
      <c r="Q72" s="65">
        <f t="shared" si="159"/>
        <v>0</v>
      </c>
      <c r="S72" s="37">
        <f>M72-'3 priedas_asignavimai'!AA209</f>
        <v>0</v>
      </c>
    </row>
    <row r="73" spans="1:19" x14ac:dyDescent="0.25">
      <c r="A73" s="12"/>
      <c r="B73" s="8" t="s">
        <v>387</v>
      </c>
      <c r="C73" s="58">
        <f t="shared" si="79"/>
        <v>13.399999999999999</v>
      </c>
      <c r="D73" s="80">
        <v>7.3</v>
      </c>
      <c r="E73" s="80"/>
      <c r="F73" s="80">
        <v>6.1</v>
      </c>
      <c r="G73" s="80"/>
      <c r="H73" s="57">
        <f t="shared" si="2"/>
        <v>6.9</v>
      </c>
      <c r="I73" s="83">
        <v>6.9</v>
      </c>
      <c r="J73" s="83"/>
      <c r="K73" s="83"/>
      <c r="L73" s="83"/>
      <c r="M73" s="64">
        <f t="shared" ref="M73" si="160">N73+O73+P73+Q73</f>
        <v>20.299999999999997</v>
      </c>
      <c r="N73" s="64">
        <f>D73+I73</f>
        <v>14.2</v>
      </c>
      <c r="O73" s="64">
        <f t="shared" ref="O73" si="161">E73+J73</f>
        <v>0</v>
      </c>
      <c r="P73" s="64">
        <f t="shared" ref="P73" si="162">F73+K73</f>
        <v>6.1</v>
      </c>
      <c r="Q73" s="64">
        <f t="shared" ref="Q73" si="163">G73+L73</f>
        <v>0</v>
      </c>
      <c r="S73" s="37">
        <f>M73-'3 priedas_asignavimai'!AA210</f>
        <v>0</v>
      </c>
    </row>
    <row r="74" spans="1:19" x14ac:dyDescent="0.25">
      <c r="A74" s="11" t="s">
        <v>28</v>
      </c>
      <c r="B74" s="26" t="s">
        <v>247</v>
      </c>
      <c r="C74" s="59">
        <f t="shared" si="79"/>
        <v>14.1</v>
      </c>
      <c r="D74" s="59">
        <f t="shared" ref="D74:L74" si="164">D75</f>
        <v>0.1</v>
      </c>
      <c r="E74" s="59">
        <f t="shared" si="164"/>
        <v>0</v>
      </c>
      <c r="F74" s="59">
        <f t="shared" si="164"/>
        <v>14</v>
      </c>
      <c r="G74" s="59">
        <f t="shared" si="164"/>
        <v>0</v>
      </c>
      <c r="H74" s="57">
        <f t="shared" si="2"/>
        <v>0</v>
      </c>
      <c r="I74" s="57">
        <f t="shared" si="164"/>
        <v>0</v>
      </c>
      <c r="J74" s="57">
        <f t="shared" si="164"/>
        <v>0</v>
      </c>
      <c r="K74" s="57">
        <f t="shared" si="164"/>
        <v>0</v>
      </c>
      <c r="L74" s="57">
        <f t="shared" si="164"/>
        <v>0</v>
      </c>
      <c r="M74" s="65">
        <f t="shared" si="5"/>
        <v>14.1</v>
      </c>
      <c r="N74" s="65">
        <f>N75</f>
        <v>0.1</v>
      </c>
      <c r="O74" s="65">
        <f t="shared" ref="O74:Q74" si="165">O75</f>
        <v>0</v>
      </c>
      <c r="P74" s="65">
        <f t="shared" si="165"/>
        <v>14</v>
      </c>
      <c r="Q74" s="65">
        <f t="shared" si="165"/>
        <v>0</v>
      </c>
      <c r="S74" s="37">
        <f>M74-'3 priedas_asignavimai'!AA214</f>
        <v>0</v>
      </c>
    </row>
    <row r="75" spans="1:19" x14ac:dyDescent="0.25">
      <c r="A75" s="12"/>
      <c r="B75" s="8" t="s">
        <v>387</v>
      </c>
      <c r="C75" s="58">
        <f t="shared" si="79"/>
        <v>14.1</v>
      </c>
      <c r="D75" s="80">
        <v>0.1</v>
      </c>
      <c r="E75" s="80"/>
      <c r="F75" s="80">
        <v>14</v>
      </c>
      <c r="G75" s="80"/>
      <c r="H75" s="57">
        <f t="shared" si="2"/>
        <v>0</v>
      </c>
      <c r="I75" s="83"/>
      <c r="J75" s="83"/>
      <c r="K75" s="83"/>
      <c r="L75" s="83"/>
      <c r="M75" s="64">
        <f t="shared" ref="M75" si="166">N75+O75+P75+Q75</f>
        <v>14.1</v>
      </c>
      <c r="N75" s="64">
        <f>D75+I75</f>
        <v>0.1</v>
      </c>
      <c r="O75" s="64">
        <f t="shared" ref="O75" si="167">E75+J75</f>
        <v>0</v>
      </c>
      <c r="P75" s="64">
        <f t="shared" ref="P75" si="168">F75+K75</f>
        <v>14</v>
      </c>
      <c r="Q75" s="64">
        <f t="shared" ref="Q75" si="169">G75+L75</f>
        <v>0</v>
      </c>
      <c r="S75" s="37">
        <f>M75-'3 priedas_asignavimai'!AA215</f>
        <v>0</v>
      </c>
    </row>
    <row r="76" spans="1:19" x14ac:dyDescent="0.25">
      <c r="A76" s="11" t="s">
        <v>29</v>
      </c>
      <c r="B76" s="26" t="s">
        <v>246</v>
      </c>
      <c r="C76" s="59">
        <f t="shared" si="79"/>
        <v>151.19999999999999</v>
      </c>
      <c r="D76" s="59">
        <f t="shared" ref="D76:L76" si="170">D77</f>
        <v>0</v>
      </c>
      <c r="E76" s="59">
        <f t="shared" si="170"/>
        <v>0</v>
      </c>
      <c r="F76" s="59">
        <f t="shared" si="170"/>
        <v>151.19999999999999</v>
      </c>
      <c r="G76" s="59">
        <f t="shared" si="170"/>
        <v>0</v>
      </c>
      <c r="H76" s="57">
        <f t="shared" si="2"/>
        <v>0</v>
      </c>
      <c r="I76" s="57">
        <f t="shared" si="170"/>
        <v>0</v>
      </c>
      <c r="J76" s="57">
        <f t="shared" si="170"/>
        <v>0</v>
      </c>
      <c r="K76" s="57">
        <f t="shared" si="170"/>
        <v>0</v>
      </c>
      <c r="L76" s="57">
        <f t="shared" si="170"/>
        <v>0</v>
      </c>
      <c r="M76" s="65">
        <f t="shared" si="5"/>
        <v>151.19999999999999</v>
      </c>
      <c r="N76" s="65">
        <f>N77</f>
        <v>0</v>
      </c>
      <c r="O76" s="65">
        <f t="shared" ref="O76:Q76" si="171">O77</f>
        <v>0</v>
      </c>
      <c r="P76" s="65">
        <f t="shared" si="171"/>
        <v>151.19999999999999</v>
      </c>
      <c r="Q76" s="65">
        <f t="shared" si="171"/>
        <v>0</v>
      </c>
      <c r="S76" s="37">
        <f>M76-'3 priedas_asignavimai'!AA221</f>
        <v>0</v>
      </c>
    </row>
    <row r="77" spans="1:19" x14ac:dyDescent="0.25">
      <c r="A77" s="12"/>
      <c r="B77" s="8" t="s">
        <v>387</v>
      </c>
      <c r="C77" s="58">
        <f t="shared" si="79"/>
        <v>151.19999999999999</v>
      </c>
      <c r="D77" s="80"/>
      <c r="E77" s="80"/>
      <c r="F77" s="80">
        <v>151.19999999999999</v>
      </c>
      <c r="G77" s="80"/>
      <c r="H77" s="57">
        <f t="shared" si="2"/>
        <v>0</v>
      </c>
      <c r="I77" s="83"/>
      <c r="J77" s="83"/>
      <c r="K77" s="83"/>
      <c r="L77" s="83"/>
      <c r="M77" s="64">
        <f t="shared" ref="M77" si="172">N77+O77+P77+Q77</f>
        <v>151.19999999999999</v>
      </c>
      <c r="N77" s="64">
        <f>D77+I77</f>
        <v>0</v>
      </c>
      <c r="O77" s="64">
        <f t="shared" ref="O77" si="173">E77+J77</f>
        <v>0</v>
      </c>
      <c r="P77" s="64">
        <f t="shared" ref="P77" si="174">F77+K77</f>
        <v>151.19999999999999</v>
      </c>
      <c r="Q77" s="64">
        <f t="shared" ref="Q77" si="175">G77+L77</f>
        <v>0</v>
      </c>
      <c r="S77" s="37">
        <f>M77-'3 priedas_asignavimai'!AA222</f>
        <v>0</v>
      </c>
    </row>
    <row r="78" spans="1:19" x14ac:dyDescent="0.25">
      <c r="A78" s="11" t="s">
        <v>30</v>
      </c>
      <c r="B78" s="26" t="s">
        <v>248</v>
      </c>
      <c r="C78" s="59">
        <f t="shared" ref="C78:C109" si="176">D78+E78+F78+G78</f>
        <v>37.1</v>
      </c>
      <c r="D78" s="59">
        <f t="shared" ref="D78:L78" si="177">D79</f>
        <v>0.1</v>
      </c>
      <c r="E78" s="59">
        <f t="shared" si="177"/>
        <v>0</v>
      </c>
      <c r="F78" s="59">
        <f t="shared" si="177"/>
        <v>37</v>
      </c>
      <c r="G78" s="59">
        <f t="shared" si="177"/>
        <v>0</v>
      </c>
      <c r="H78" s="57">
        <f t="shared" ref="H78:H120" si="178">I78+J78+K78+L78</f>
        <v>0</v>
      </c>
      <c r="I78" s="57">
        <f t="shared" si="177"/>
        <v>0</v>
      </c>
      <c r="J78" s="57">
        <f t="shared" si="177"/>
        <v>0</v>
      </c>
      <c r="K78" s="57">
        <f t="shared" si="177"/>
        <v>0</v>
      </c>
      <c r="L78" s="57">
        <f t="shared" si="177"/>
        <v>0</v>
      </c>
      <c r="M78" s="65">
        <f t="shared" ref="M78:M120" si="179">N78+O78+P78+Q78</f>
        <v>37.1</v>
      </c>
      <c r="N78" s="65">
        <f>N79</f>
        <v>0.1</v>
      </c>
      <c r="O78" s="65">
        <f t="shared" ref="O78:Q78" si="180">O79</f>
        <v>0</v>
      </c>
      <c r="P78" s="65">
        <f t="shared" si="180"/>
        <v>37</v>
      </c>
      <c r="Q78" s="65">
        <f t="shared" si="180"/>
        <v>0</v>
      </c>
      <c r="S78" s="37">
        <f>M78-'3 priedas_asignavimai'!AA227</f>
        <v>0</v>
      </c>
    </row>
    <row r="79" spans="1:19" x14ac:dyDescent="0.25">
      <c r="A79" s="12"/>
      <c r="B79" s="8" t="s">
        <v>387</v>
      </c>
      <c r="C79" s="58">
        <f t="shared" si="176"/>
        <v>37.1</v>
      </c>
      <c r="D79" s="80">
        <v>0.1</v>
      </c>
      <c r="E79" s="80"/>
      <c r="F79" s="80">
        <v>37</v>
      </c>
      <c r="G79" s="80"/>
      <c r="H79" s="57">
        <f t="shared" si="178"/>
        <v>0</v>
      </c>
      <c r="I79" s="83"/>
      <c r="J79" s="83"/>
      <c r="K79" s="83"/>
      <c r="L79" s="83"/>
      <c r="M79" s="64">
        <f t="shared" si="179"/>
        <v>37.1</v>
      </c>
      <c r="N79" s="64">
        <f>D79+I79</f>
        <v>0.1</v>
      </c>
      <c r="O79" s="64">
        <f t="shared" ref="O79" si="181">E79+J79</f>
        <v>0</v>
      </c>
      <c r="P79" s="64">
        <f t="shared" ref="P79" si="182">F79+K79</f>
        <v>37</v>
      </c>
      <c r="Q79" s="64">
        <f t="shared" ref="Q79" si="183">G79+L79</f>
        <v>0</v>
      </c>
      <c r="S79" s="37">
        <f>M79-'3 priedas_asignavimai'!AA228</f>
        <v>0</v>
      </c>
    </row>
    <row r="80" spans="1:19" x14ac:dyDescent="0.25">
      <c r="A80" s="11" t="s">
        <v>31</v>
      </c>
      <c r="B80" s="26" t="s">
        <v>249</v>
      </c>
      <c r="C80" s="59">
        <f t="shared" si="176"/>
        <v>71.5</v>
      </c>
      <c r="D80" s="59">
        <f t="shared" ref="D80:L80" si="184">D81</f>
        <v>0.1</v>
      </c>
      <c r="E80" s="59">
        <f t="shared" si="184"/>
        <v>0</v>
      </c>
      <c r="F80" s="59">
        <f t="shared" si="184"/>
        <v>71.400000000000006</v>
      </c>
      <c r="G80" s="59">
        <f t="shared" si="184"/>
        <v>0</v>
      </c>
      <c r="H80" s="57">
        <f t="shared" si="178"/>
        <v>0</v>
      </c>
      <c r="I80" s="57">
        <f t="shared" si="184"/>
        <v>0</v>
      </c>
      <c r="J80" s="57">
        <f t="shared" si="184"/>
        <v>0</v>
      </c>
      <c r="K80" s="57">
        <f t="shared" si="184"/>
        <v>0</v>
      </c>
      <c r="L80" s="57">
        <f t="shared" si="184"/>
        <v>0</v>
      </c>
      <c r="M80" s="65">
        <f t="shared" si="179"/>
        <v>71.5</v>
      </c>
      <c r="N80" s="65">
        <f>N81</f>
        <v>0.1</v>
      </c>
      <c r="O80" s="65">
        <f t="shared" ref="O80:Q80" si="185">O81</f>
        <v>0</v>
      </c>
      <c r="P80" s="65">
        <f t="shared" si="185"/>
        <v>71.400000000000006</v>
      </c>
      <c r="Q80" s="65">
        <f t="shared" si="185"/>
        <v>0</v>
      </c>
      <c r="S80" s="37">
        <f>M80-'3 priedas_asignavimai'!AA232</f>
        <v>0</v>
      </c>
    </row>
    <row r="81" spans="1:21" x14ac:dyDescent="0.25">
      <c r="A81" s="12"/>
      <c r="B81" s="8" t="s">
        <v>387</v>
      </c>
      <c r="C81" s="58">
        <f t="shared" si="176"/>
        <v>71.5</v>
      </c>
      <c r="D81" s="80">
        <v>0.1</v>
      </c>
      <c r="E81" s="80"/>
      <c r="F81" s="80">
        <v>71.400000000000006</v>
      </c>
      <c r="G81" s="80"/>
      <c r="H81" s="57">
        <f t="shared" si="178"/>
        <v>0</v>
      </c>
      <c r="I81" s="83"/>
      <c r="J81" s="83"/>
      <c r="K81" s="83"/>
      <c r="L81" s="83"/>
      <c r="M81" s="64">
        <f t="shared" si="179"/>
        <v>71.5</v>
      </c>
      <c r="N81" s="64">
        <f>D81+I81</f>
        <v>0.1</v>
      </c>
      <c r="O81" s="64">
        <f t="shared" ref="O81" si="186">E81+J81</f>
        <v>0</v>
      </c>
      <c r="P81" s="64">
        <f t="shared" ref="P81" si="187">F81+K81</f>
        <v>71.400000000000006</v>
      </c>
      <c r="Q81" s="64">
        <f t="shared" ref="Q81" si="188">G81+L81</f>
        <v>0</v>
      </c>
      <c r="S81" s="37">
        <f>M81-'3 priedas_asignavimai'!AA233</f>
        <v>0</v>
      </c>
    </row>
    <row r="82" spans="1:21" x14ac:dyDescent="0.25">
      <c r="A82" s="11" t="s">
        <v>32</v>
      </c>
      <c r="B82" s="26" t="s">
        <v>250</v>
      </c>
      <c r="C82" s="59">
        <f t="shared" si="176"/>
        <v>37.200000000000003</v>
      </c>
      <c r="D82" s="59">
        <f t="shared" ref="D82:L82" si="189">D83</f>
        <v>0.1</v>
      </c>
      <c r="E82" s="59">
        <f t="shared" si="189"/>
        <v>0</v>
      </c>
      <c r="F82" s="59">
        <f t="shared" si="189"/>
        <v>37.1</v>
      </c>
      <c r="G82" s="59">
        <f t="shared" si="189"/>
        <v>0</v>
      </c>
      <c r="H82" s="57">
        <f t="shared" si="178"/>
        <v>0</v>
      </c>
      <c r="I82" s="57">
        <f t="shared" si="189"/>
        <v>0</v>
      </c>
      <c r="J82" s="57">
        <f t="shared" si="189"/>
        <v>0</v>
      </c>
      <c r="K82" s="57">
        <f t="shared" si="189"/>
        <v>0</v>
      </c>
      <c r="L82" s="57">
        <f t="shared" si="189"/>
        <v>0</v>
      </c>
      <c r="M82" s="65">
        <f t="shared" si="179"/>
        <v>37.200000000000003</v>
      </c>
      <c r="N82" s="65">
        <f>N83</f>
        <v>0.1</v>
      </c>
      <c r="O82" s="65">
        <f t="shared" ref="O82:U82" si="190">O83</f>
        <v>0</v>
      </c>
      <c r="P82" s="65">
        <f t="shared" si="190"/>
        <v>37.1</v>
      </c>
      <c r="Q82" s="65">
        <f t="shared" si="190"/>
        <v>0</v>
      </c>
      <c r="R82" s="9">
        <f t="shared" si="190"/>
        <v>0</v>
      </c>
      <c r="S82" s="37">
        <f>M82-'3 priedas_asignavimai'!AA238</f>
        <v>0</v>
      </c>
      <c r="T82" s="9">
        <f t="shared" si="190"/>
        <v>0</v>
      </c>
      <c r="U82" s="9">
        <f t="shared" si="190"/>
        <v>0</v>
      </c>
    </row>
    <row r="83" spans="1:21" x14ac:dyDescent="0.25">
      <c r="A83" s="12"/>
      <c r="B83" s="8" t="s">
        <v>387</v>
      </c>
      <c r="C83" s="58">
        <f t="shared" si="176"/>
        <v>37.200000000000003</v>
      </c>
      <c r="D83" s="80">
        <v>0.1</v>
      </c>
      <c r="E83" s="80"/>
      <c r="F83" s="80">
        <v>37.1</v>
      </c>
      <c r="G83" s="80"/>
      <c r="H83" s="57">
        <f t="shared" si="178"/>
        <v>0</v>
      </c>
      <c r="I83" s="83"/>
      <c r="J83" s="83"/>
      <c r="K83" s="83"/>
      <c r="L83" s="83"/>
      <c r="M83" s="64">
        <f t="shared" si="179"/>
        <v>37.200000000000003</v>
      </c>
      <c r="N83" s="64">
        <f>D83+I83</f>
        <v>0.1</v>
      </c>
      <c r="O83" s="64">
        <f t="shared" ref="O83" si="191">E83+J83</f>
        <v>0</v>
      </c>
      <c r="P83" s="64">
        <f t="shared" ref="P83" si="192">F83+K83</f>
        <v>37.1</v>
      </c>
      <c r="Q83" s="64">
        <f t="shared" ref="Q83" si="193">G83+L83</f>
        <v>0</v>
      </c>
      <c r="S83" s="37">
        <f>M83-'3 priedas_asignavimai'!AA239</f>
        <v>0</v>
      </c>
    </row>
    <row r="84" spans="1:21" x14ac:dyDescent="0.25">
      <c r="A84" s="11" t="s">
        <v>33</v>
      </c>
      <c r="B84" s="26" t="s">
        <v>251</v>
      </c>
      <c r="C84" s="59">
        <f t="shared" si="176"/>
        <v>36.9</v>
      </c>
      <c r="D84" s="59">
        <f t="shared" ref="D84:L84" si="194">D85</f>
        <v>0.1</v>
      </c>
      <c r="E84" s="59">
        <f t="shared" si="194"/>
        <v>0</v>
      </c>
      <c r="F84" s="59">
        <f t="shared" si="194"/>
        <v>36.799999999999997</v>
      </c>
      <c r="G84" s="59">
        <f t="shared" si="194"/>
        <v>0</v>
      </c>
      <c r="H84" s="57">
        <f t="shared" si="178"/>
        <v>0</v>
      </c>
      <c r="I84" s="57">
        <f t="shared" si="194"/>
        <v>0</v>
      </c>
      <c r="J84" s="57">
        <f t="shared" si="194"/>
        <v>0</v>
      </c>
      <c r="K84" s="57">
        <f t="shared" si="194"/>
        <v>0</v>
      </c>
      <c r="L84" s="57">
        <f t="shared" si="194"/>
        <v>0</v>
      </c>
      <c r="M84" s="65">
        <f t="shared" si="179"/>
        <v>36.9</v>
      </c>
      <c r="N84" s="65">
        <f>N85</f>
        <v>0.1</v>
      </c>
      <c r="O84" s="65">
        <f t="shared" ref="O84:Q84" si="195">O85</f>
        <v>0</v>
      </c>
      <c r="P84" s="65">
        <f t="shared" si="195"/>
        <v>36.799999999999997</v>
      </c>
      <c r="Q84" s="65">
        <f t="shared" si="195"/>
        <v>0</v>
      </c>
      <c r="S84" s="37">
        <f>M84-'3 priedas_asignavimai'!AA244</f>
        <v>0</v>
      </c>
    </row>
    <row r="85" spans="1:21" x14ac:dyDescent="0.25">
      <c r="A85" s="12"/>
      <c r="B85" s="8" t="s">
        <v>387</v>
      </c>
      <c r="C85" s="58">
        <f t="shared" si="176"/>
        <v>36.9</v>
      </c>
      <c r="D85" s="80">
        <v>0.1</v>
      </c>
      <c r="E85" s="80"/>
      <c r="F85" s="80">
        <v>36.799999999999997</v>
      </c>
      <c r="G85" s="80"/>
      <c r="H85" s="57">
        <f t="shared" si="178"/>
        <v>0</v>
      </c>
      <c r="I85" s="83"/>
      <c r="J85" s="83"/>
      <c r="K85" s="83"/>
      <c r="L85" s="83"/>
      <c r="M85" s="64">
        <f t="shared" si="179"/>
        <v>36.9</v>
      </c>
      <c r="N85" s="64">
        <f>D85+I85</f>
        <v>0.1</v>
      </c>
      <c r="O85" s="64">
        <f t="shared" ref="O85" si="196">E85+J85</f>
        <v>0</v>
      </c>
      <c r="P85" s="64">
        <f t="shared" ref="P85" si="197">F85+K85</f>
        <v>36.799999999999997</v>
      </c>
      <c r="Q85" s="64">
        <f t="shared" ref="Q85" si="198">G85+L85</f>
        <v>0</v>
      </c>
      <c r="S85" s="37">
        <f>M85-'3 priedas_asignavimai'!AA245</f>
        <v>0</v>
      </c>
    </row>
    <row r="86" spans="1:21" x14ac:dyDescent="0.25">
      <c r="A86" s="11" t="s">
        <v>34</v>
      </c>
      <c r="B86" s="26" t="s">
        <v>252</v>
      </c>
      <c r="C86" s="59">
        <f t="shared" si="176"/>
        <v>87.399999999999991</v>
      </c>
      <c r="D86" s="59">
        <f t="shared" ref="D86:L86" si="199">D87</f>
        <v>0.1</v>
      </c>
      <c r="E86" s="59">
        <f t="shared" si="199"/>
        <v>0</v>
      </c>
      <c r="F86" s="59">
        <f t="shared" si="199"/>
        <v>87.3</v>
      </c>
      <c r="G86" s="59">
        <f t="shared" si="199"/>
        <v>0</v>
      </c>
      <c r="H86" s="57">
        <f t="shared" si="178"/>
        <v>0</v>
      </c>
      <c r="I86" s="57">
        <f t="shared" si="199"/>
        <v>0</v>
      </c>
      <c r="J86" s="57">
        <f t="shared" si="199"/>
        <v>0</v>
      </c>
      <c r="K86" s="57">
        <f t="shared" si="199"/>
        <v>0</v>
      </c>
      <c r="L86" s="57">
        <f t="shared" si="199"/>
        <v>0</v>
      </c>
      <c r="M86" s="65">
        <f t="shared" si="179"/>
        <v>87.399999999999991</v>
      </c>
      <c r="N86" s="65">
        <f>N87</f>
        <v>0.1</v>
      </c>
      <c r="O86" s="65">
        <f t="shared" ref="O86:Q86" si="200">O87</f>
        <v>0</v>
      </c>
      <c r="P86" s="65">
        <f t="shared" si="200"/>
        <v>87.3</v>
      </c>
      <c r="Q86" s="65">
        <f t="shared" si="200"/>
        <v>0</v>
      </c>
      <c r="S86" s="37">
        <f>M86-'3 priedas_asignavimai'!AA249</f>
        <v>0</v>
      </c>
    </row>
    <row r="87" spans="1:21" x14ac:dyDescent="0.25">
      <c r="A87" s="12"/>
      <c r="B87" s="8" t="s">
        <v>387</v>
      </c>
      <c r="C87" s="58">
        <f t="shared" si="176"/>
        <v>87.399999999999991</v>
      </c>
      <c r="D87" s="80">
        <v>0.1</v>
      </c>
      <c r="E87" s="80"/>
      <c r="F87" s="80">
        <v>87.3</v>
      </c>
      <c r="G87" s="80"/>
      <c r="H87" s="57">
        <f t="shared" si="178"/>
        <v>0</v>
      </c>
      <c r="I87" s="83"/>
      <c r="J87" s="83"/>
      <c r="K87" s="83"/>
      <c r="L87" s="83"/>
      <c r="M87" s="64">
        <f t="shared" si="179"/>
        <v>87.399999999999991</v>
      </c>
      <c r="N87" s="64">
        <f>D87+I87</f>
        <v>0.1</v>
      </c>
      <c r="O87" s="64">
        <f t="shared" ref="O87" si="201">E87+J87</f>
        <v>0</v>
      </c>
      <c r="P87" s="64">
        <f t="shared" ref="P87" si="202">F87+K87</f>
        <v>87.3</v>
      </c>
      <c r="Q87" s="64">
        <f t="shared" ref="Q87" si="203">G87+L87</f>
        <v>0</v>
      </c>
      <c r="S87" s="37">
        <f>M87-'3 priedas_asignavimai'!AA250</f>
        <v>0</v>
      </c>
    </row>
    <row r="88" spans="1:21" x14ac:dyDescent="0.25">
      <c r="A88" s="11" t="s">
        <v>35</v>
      </c>
      <c r="B88" s="26" t="s">
        <v>253</v>
      </c>
      <c r="C88" s="59">
        <f t="shared" si="176"/>
        <v>81.2</v>
      </c>
      <c r="D88" s="59">
        <f t="shared" ref="D88:L88" si="204">D89</f>
        <v>0</v>
      </c>
      <c r="E88" s="59">
        <f t="shared" si="204"/>
        <v>1</v>
      </c>
      <c r="F88" s="59">
        <f t="shared" si="204"/>
        <v>80.2</v>
      </c>
      <c r="G88" s="59">
        <f t="shared" si="204"/>
        <v>0</v>
      </c>
      <c r="H88" s="57">
        <f t="shared" si="178"/>
        <v>1</v>
      </c>
      <c r="I88" s="57">
        <f t="shared" si="204"/>
        <v>1</v>
      </c>
      <c r="J88" s="57">
        <f t="shared" si="204"/>
        <v>0</v>
      </c>
      <c r="K88" s="57">
        <f t="shared" si="204"/>
        <v>0</v>
      </c>
      <c r="L88" s="57">
        <f t="shared" si="204"/>
        <v>0</v>
      </c>
      <c r="M88" s="65">
        <f t="shared" si="179"/>
        <v>82.2</v>
      </c>
      <c r="N88" s="65">
        <f>N89</f>
        <v>1</v>
      </c>
      <c r="O88" s="65">
        <f t="shared" ref="O88:Q88" si="205">O89</f>
        <v>1</v>
      </c>
      <c r="P88" s="65">
        <f t="shared" si="205"/>
        <v>80.2</v>
      </c>
      <c r="Q88" s="65">
        <f t="shared" si="205"/>
        <v>0</v>
      </c>
      <c r="S88" s="37">
        <f>M88-'3 priedas_asignavimai'!AA255</f>
        <v>0</v>
      </c>
    </row>
    <row r="89" spans="1:21" x14ac:dyDescent="0.25">
      <c r="A89" s="12"/>
      <c r="B89" s="8" t="s">
        <v>387</v>
      </c>
      <c r="C89" s="58">
        <f t="shared" si="176"/>
        <v>81.2</v>
      </c>
      <c r="D89" s="80"/>
      <c r="E89" s="80">
        <v>1</v>
      </c>
      <c r="F89" s="80">
        <v>80.2</v>
      </c>
      <c r="G89" s="80"/>
      <c r="H89" s="57">
        <f t="shared" si="178"/>
        <v>1</v>
      </c>
      <c r="I89" s="83">
        <v>1</v>
      </c>
      <c r="J89" s="83"/>
      <c r="K89" s="83"/>
      <c r="L89" s="83"/>
      <c r="M89" s="64">
        <f t="shared" si="179"/>
        <v>82.2</v>
      </c>
      <c r="N89" s="64">
        <f>D89+I89</f>
        <v>1</v>
      </c>
      <c r="O89" s="64">
        <f t="shared" ref="O89" si="206">E89+J89</f>
        <v>1</v>
      </c>
      <c r="P89" s="64">
        <f t="shared" ref="P89" si="207">F89+K89</f>
        <v>80.2</v>
      </c>
      <c r="Q89" s="64">
        <f t="shared" ref="Q89" si="208">G89+L89</f>
        <v>0</v>
      </c>
      <c r="S89" s="37">
        <f>M89-'3 priedas_asignavimai'!AA256</f>
        <v>0</v>
      </c>
    </row>
    <row r="90" spans="1:21" x14ac:dyDescent="0.25">
      <c r="A90" s="11" t="s">
        <v>36</v>
      </c>
      <c r="B90" s="26" t="s">
        <v>254</v>
      </c>
      <c r="C90" s="59">
        <f t="shared" si="176"/>
        <v>93.6</v>
      </c>
      <c r="D90" s="59">
        <f t="shared" ref="D90:L90" si="209">D91</f>
        <v>40</v>
      </c>
      <c r="E90" s="59">
        <f t="shared" si="209"/>
        <v>3.6</v>
      </c>
      <c r="F90" s="59">
        <f t="shared" si="209"/>
        <v>50</v>
      </c>
      <c r="G90" s="59">
        <f t="shared" si="209"/>
        <v>0</v>
      </c>
      <c r="H90" s="57">
        <f t="shared" si="178"/>
        <v>0</v>
      </c>
      <c r="I90" s="57">
        <f t="shared" si="209"/>
        <v>0</v>
      </c>
      <c r="J90" s="57">
        <f t="shared" si="209"/>
        <v>0</v>
      </c>
      <c r="K90" s="57">
        <f t="shared" si="209"/>
        <v>0</v>
      </c>
      <c r="L90" s="57">
        <f t="shared" si="209"/>
        <v>0</v>
      </c>
      <c r="M90" s="65">
        <f t="shared" si="179"/>
        <v>93.6</v>
      </c>
      <c r="N90" s="65">
        <f>N91</f>
        <v>40</v>
      </c>
      <c r="O90" s="65">
        <f t="shared" ref="O90:Q90" si="210">O91</f>
        <v>3.6</v>
      </c>
      <c r="P90" s="65">
        <f t="shared" si="210"/>
        <v>50</v>
      </c>
      <c r="Q90" s="65">
        <f t="shared" si="210"/>
        <v>0</v>
      </c>
      <c r="S90" s="37">
        <f>M90-'3 priedas_asignavimai'!AA258</f>
        <v>0</v>
      </c>
    </row>
    <row r="91" spans="1:21" x14ac:dyDescent="0.25">
      <c r="A91" s="12"/>
      <c r="B91" s="8" t="s">
        <v>387</v>
      </c>
      <c r="C91" s="58">
        <f t="shared" si="176"/>
        <v>93.6</v>
      </c>
      <c r="D91" s="80">
        <v>40</v>
      </c>
      <c r="E91" s="80">
        <v>3.6</v>
      </c>
      <c r="F91" s="80">
        <v>50</v>
      </c>
      <c r="G91" s="80"/>
      <c r="H91" s="57">
        <f t="shared" si="178"/>
        <v>0</v>
      </c>
      <c r="I91" s="83"/>
      <c r="J91" s="83"/>
      <c r="K91" s="83"/>
      <c r="L91" s="83"/>
      <c r="M91" s="64">
        <f t="shared" si="179"/>
        <v>93.6</v>
      </c>
      <c r="N91" s="64">
        <f>D91+I91</f>
        <v>40</v>
      </c>
      <c r="O91" s="64">
        <f t="shared" ref="O91" si="211">E91+J91</f>
        <v>3.6</v>
      </c>
      <c r="P91" s="64">
        <f t="shared" ref="P91" si="212">F91+K91</f>
        <v>50</v>
      </c>
      <c r="Q91" s="64">
        <f t="shared" ref="Q91" si="213">G91+L91</f>
        <v>0</v>
      </c>
      <c r="S91" s="37">
        <f>M91-'3 priedas_asignavimai'!AA259</f>
        <v>0</v>
      </c>
    </row>
    <row r="92" spans="1:21" x14ac:dyDescent="0.25">
      <c r="A92" s="11" t="s">
        <v>37</v>
      </c>
      <c r="B92" s="26" t="s">
        <v>255</v>
      </c>
      <c r="C92" s="59">
        <f t="shared" si="176"/>
        <v>70.400000000000006</v>
      </c>
      <c r="D92" s="59">
        <f t="shared" ref="D92:L92" si="214">D93</f>
        <v>0.4</v>
      </c>
      <c r="E92" s="59">
        <f t="shared" si="214"/>
        <v>70</v>
      </c>
      <c r="F92" s="59">
        <f t="shared" si="214"/>
        <v>0</v>
      </c>
      <c r="G92" s="59">
        <f t="shared" si="214"/>
        <v>0</v>
      </c>
      <c r="H92" s="57">
        <f t="shared" si="178"/>
        <v>0</v>
      </c>
      <c r="I92" s="57">
        <f t="shared" si="214"/>
        <v>0</v>
      </c>
      <c r="J92" s="57">
        <f t="shared" si="214"/>
        <v>0</v>
      </c>
      <c r="K92" s="57">
        <f t="shared" si="214"/>
        <v>0</v>
      </c>
      <c r="L92" s="57">
        <f t="shared" si="214"/>
        <v>0</v>
      </c>
      <c r="M92" s="65">
        <f t="shared" si="179"/>
        <v>70.400000000000006</v>
      </c>
      <c r="N92" s="65">
        <f>N93</f>
        <v>0.4</v>
      </c>
      <c r="O92" s="65">
        <f t="shared" ref="O92:Q92" si="215">O93</f>
        <v>70</v>
      </c>
      <c r="P92" s="65">
        <f t="shared" si="215"/>
        <v>0</v>
      </c>
      <c r="Q92" s="65">
        <f t="shared" si="215"/>
        <v>0</v>
      </c>
      <c r="S92" s="37">
        <f>M92-'3 priedas_asignavimai'!AA261</f>
        <v>0</v>
      </c>
    </row>
    <row r="93" spans="1:21" x14ac:dyDescent="0.25">
      <c r="A93" s="12"/>
      <c r="B93" s="8" t="s">
        <v>387</v>
      </c>
      <c r="C93" s="58">
        <f t="shared" si="176"/>
        <v>70.400000000000006</v>
      </c>
      <c r="D93" s="80">
        <v>0.4</v>
      </c>
      <c r="E93" s="80">
        <v>70</v>
      </c>
      <c r="F93" s="80"/>
      <c r="G93" s="80"/>
      <c r="H93" s="57">
        <f t="shared" si="178"/>
        <v>0</v>
      </c>
      <c r="I93" s="83"/>
      <c r="J93" s="83"/>
      <c r="K93" s="83"/>
      <c r="L93" s="83"/>
      <c r="M93" s="64">
        <f t="shared" si="179"/>
        <v>70.400000000000006</v>
      </c>
      <c r="N93" s="64">
        <f>D93+I93</f>
        <v>0.4</v>
      </c>
      <c r="O93" s="64">
        <f t="shared" ref="O93" si="216">E93+J93</f>
        <v>70</v>
      </c>
      <c r="P93" s="64">
        <f t="shared" ref="P93" si="217">F93+K93</f>
        <v>0</v>
      </c>
      <c r="Q93" s="64">
        <f t="shared" ref="Q93" si="218">G93+L93</f>
        <v>0</v>
      </c>
      <c r="S93" s="37">
        <f>M93-'3 priedas_asignavimai'!AA262</f>
        <v>0</v>
      </c>
    </row>
    <row r="94" spans="1:21" x14ac:dyDescent="0.25">
      <c r="A94" s="11" t="s">
        <v>38</v>
      </c>
      <c r="B94" s="26" t="s">
        <v>256</v>
      </c>
      <c r="C94" s="59">
        <f t="shared" si="176"/>
        <v>164.2</v>
      </c>
      <c r="D94" s="59">
        <f t="shared" ref="D94:L94" si="219">D95</f>
        <v>90</v>
      </c>
      <c r="E94" s="59">
        <f t="shared" si="219"/>
        <v>65</v>
      </c>
      <c r="F94" s="59">
        <f t="shared" si="219"/>
        <v>9.1999999999999993</v>
      </c>
      <c r="G94" s="59">
        <f t="shared" si="219"/>
        <v>0</v>
      </c>
      <c r="H94" s="57">
        <f t="shared" si="178"/>
        <v>0</v>
      </c>
      <c r="I94" s="57">
        <f t="shared" si="219"/>
        <v>0</v>
      </c>
      <c r="J94" s="57">
        <f t="shared" si="219"/>
        <v>0</v>
      </c>
      <c r="K94" s="57">
        <f t="shared" si="219"/>
        <v>0</v>
      </c>
      <c r="L94" s="57">
        <f t="shared" si="219"/>
        <v>0</v>
      </c>
      <c r="M94" s="65">
        <f t="shared" si="179"/>
        <v>164.2</v>
      </c>
      <c r="N94" s="65">
        <f>N95</f>
        <v>90</v>
      </c>
      <c r="O94" s="65">
        <f t="shared" ref="O94:Q94" si="220">O95</f>
        <v>65</v>
      </c>
      <c r="P94" s="65">
        <f t="shared" si="220"/>
        <v>9.1999999999999993</v>
      </c>
      <c r="Q94" s="65">
        <f t="shared" si="220"/>
        <v>0</v>
      </c>
      <c r="S94" s="37">
        <f>M94-'3 priedas_asignavimai'!AA265</f>
        <v>0</v>
      </c>
    </row>
    <row r="95" spans="1:21" x14ac:dyDescent="0.25">
      <c r="A95" s="12"/>
      <c r="B95" s="8" t="s">
        <v>389</v>
      </c>
      <c r="C95" s="58">
        <f t="shared" si="176"/>
        <v>164.2</v>
      </c>
      <c r="D95" s="80">
        <v>90</v>
      </c>
      <c r="E95" s="80">
        <v>65</v>
      </c>
      <c r="F95" s="80">
        <v>9.1999999999999993</v>
      </c>
      <c r="G95" s="80"/>
      <c r="H95" s="57">
        <f t="shared" si="178"/>
        <v>0</v>
      </c>
      <c r="I95" s="83"/>
      <c r="J95" s="83"/>
      <c r="K95" s="83"/>
      <c r="L95" s="83"/>
      <c r="M95" s="64">
        <f t="shared" si="179"/>
        <v>164.2</v>
      </c>
      <c r="N95" s="64">
        <f>D95+I95</f>
        <v>90</v>
      </c>
      <c r="O95" s="64">
        <f t="shared" ref="O95" si="221">E95+J95</f>
        <v>65</v>
      </c>
      <c r="P95" s="64">
        <f t="shared" ref="P95" si="222">F95+K95</f>
        <v>9.1999999999999993</v>
      </c>
      <c r="Q95" s="64">
        <f t="shared" ref="Q95" si="223">G95+L95</f>
        <v>0</v>
      </c>
      <c r="S95" s="37">
        <f>M95-'3 priedas_asignavimai'!AA266</f>
        <v>0</v>
      </c>
    </row>
    <row r="96" spans="1:21" x14ac:dyDescent="0.25">
      <c r="A96" s="11" t="s">
        <v>39</v>
      </c>
      <c r="B96" s="26" t="s">
        <v>257</v>
      </c>
      <c r="C96" s="59">
        <f t="shared" si="176"/>
        <v>4.0999999999999996</v>
      </c>
      <c r="D96" s="59">
        <f t="shared" ref="D96:L96" si="224">D97</f>
        <v>0.5</v>
      </c>
      <c r="E96" s="59">
        <f t="shared" si="224"/>
        <v>3.6</v>
      </c>
      <c r="F96" s="59">
        <f t="shared" si="224"/>
        <v>0</v>
      </c>
      <c r="G96" s="59">
        <f t="shared" si="224"/>
        <v>0</v>
      </c>
      <c r="H96" s="57">
        <f t="shared" si="178"/>
        <v>0</v>
      </c>
      <c r="I96" s="57">
        <f t="shared" si="224"/>
        <v>0</v>
      </c>
      <c r="J96" s="57">
        <f t="shared" si="224"/>
        <v>0</v>
      </c>
      <c r="K96" s="57">
        <f t="shared" si="224"/>
        <v>0</v>
      </c>
      <c r="L96" s="57">
        <f t="shared" si="224"/>
        <v>0</v>
      </c>
      <c r="M96" s="65">
        <f t="shared" si="179"/>
        <v>4.0999999999999996</v>
      </c>
      <c r="N96" s="65">
        <f>N97</f>
        <v>0.5</v>
      </c>
      <c r="O96" s="65">
        <f t="shared" ref="O96:Q96" si="225">O97</f>
        <v>3.6</v>
      </c>
      <c r="P96" s="65">
        <f t="shared" si="225"/>
        <v>0</v>
      </c>
      <c r="Q96" s="65">
        <f t="shared" si="225"/>
        <v>0</v>
      </c>
      <c r="S96" s="37">
        <f>M96-'3 priedas_asignavimai'!AA267</f>
        <v>0</v>
      </c>
    </row>
    <row r="97" spans="1:19" x14ac:dyDescent="0.25">
      <c r="A97" s="12"/>
      <c r="B97" s="8" t="s">
        <v>389</v>
      </c>
      <c r="C97" s="58">
        <f t="shared" si="176"/>
        <v>4.0999999999999996</v>
      </c>
      <c r="D97" s="80">
        <v>0.5</v>
      </c>
      <c r="E97" s="80">
        <v>3.6</v>
      </c>
      <c r="F97" s="80"/>
      <c r="G97" s="80"/>
      <c r="H97" s="57">
        <f t="shared" si="178"/>
        <v>0</v>
      </c>
      <c r="I97" s="83"/>
      <c r="J97" s="83"/>
      <c r="K97" s="83"/>
      <c r="L97" s="83"/>
      <c r="M97" s="64">
        <f t="shared" si="179"/>
        <v>4.0999999999999996</v>
      </c>
      <c r="N97" s="64">
        <f>D97+I97</f>
        <v>0.5</v>
      </c>
      <c r="O97" s="64">
        <f t="shared" ref="O97" si="226">E97+J97</f>
        <v>3.6</v>
      </c>
      <c r="P97" s="64">
        <f t="shared" ref="P97" si="227">F97+K97</f>
        <v>0</v>
      </c>
      <c r="Q97" s="64">
        <f t="shared" ref="Q97" si="228">G97+L97</f>
        <v>0</v>
      </c>
      <c r="S97" s="37">
        <f>M97-'3 priedas_asignavimai'!AA268</f>
        <v>0</v>
      </c>
    </row>
    <row r="98" spans="1:19" x14ac:dyDescent="0.25">
      <c r="A98" s="11" t="s">
        <v>40</v>
      </c>
      <c r="B98" s="26" t="s">
        <v>258</v>
      </c>
      <c r="C98" s="59">
        <f t="shared" si="176"/>
        <v>6.5</v>
      </c>
      <c r="D98" s="59">
        <f t="shared" ref="D98:L98" si="229">D99</f>
        <v>1</v>
      </c>
      <c r="E98" s="59">
        <f t="shared" si="229"/>
        <v>5.5</v>
      </c>
      <c r="F98" s="59">
        <f t="shared" si="229"/>
        <v>0</v>
      </c>
      <c r="G98" s="59">
        <f t="shared" si="229"/>
        <v>0</v>
      </c>
      <c r="H98" s="57">
        <f t="shared" si="178"/>
        <v>4</v>
      </c>
      <c r="I98" s="57">
        <f t="shared" si="229"/>
        <v>0</v>
      </c>
      <c r="J98" s="57">
        <f t="shared" si="229"/>
        <v>4</v>
      </c>
      <c r="K98" s="57">
        <f t="shared" si="229"/>
        <v>0</v>
      </c>
      <c r="L98" s="57">
        <f t="shared" si="229"/>
        <v>0</v>
      </c>
      <c r="M98" s="65">
        <f t="shared" si="179"/>
        <v>10.5</v>
      </c>
      <c r="N98" s="65">
        <f>N99</f>
        <v>1</v>
      </c>
      <c r="O98" s="65">
        <f t="shared" ref="O98:Q98" si="230">O99</f>
        <v>9.5</v>
      </c>
      <c r="P98" s="65">
        <f t="shared" si="230"/>
        <v>0</v>
      </c>
      <c r="Q98" s="65">
        <f t="shared" si="230"/>
        <v>0</v>
      </c>
      <c r="S98" s="37">
        <f>M98-'3 priedas_asignavimai'!AA269</f>
        <v>0</v>
      </c>
    </row>
    <row r="99" spans="1:19" x14ac:dyDescent="0.25">
      <c r="A99" s="12"/>
      <c r="B99" s="8" t="s">
        <v>389</v>
      </c>
      <c r="C99" s="58">
        <f t="shared" si="176"/>
        <v>6.5</v>
      </c>
      <c r="D99" s="80">
        <v>1</v>
      </c>
      <c r="E99" s="80">
        <v>5.5</v>
      </c>
      <c r="F99" s="80"/>
      <c r="G99" s="80"/>
      <c r="H99" s="57">
        <f t="shared" si="178"/>
        <v>4</v>
      </c>
      <c r="I99" s="83"/>
      <c r="J99" s="83">
        <v>4</v>
      </c>
      <c r="K99" s="83"/>
      <c r="L99" s="83"/>
      <c r="M99" s="64">
        <f t="shared" si="179"/>
        <v>10.5</v>
      </c>
      <c r="N99" s="64">
        <f>D99+I99</f>
        <v>1</v>
      </c>
      <c r="O99" s="64">
        <f t="shared" ref="O99" si="231">E99+J99</f>
        <v>9.5</v>
      </c>
      <c r="P99" s="64">
        <f t="shared" ref="P99" si="232">F99+K99</f>
        <v>0</v>
      </c>
      <c r="Q99" s="64">
        <f t="shared" ref="Q99" si="233">G99+L99</f>
        <v>0</v>
      </c>
      <c r="S99" s="37">
        <f>M99-'3 priedas_asignavimai'!AA270</f>
        <v>0</v>
      </c>
    </row>
    <row r="100" spans="1:19" x14ac:dyDescent="0.25">
      <c r="A100" s="11" t="s">
        <v>41</v>
      </c>
      <c r="B100" s="26" t="s">
        <v>259</v>
      </c>
      <c r="C100" s="59">
        <f t="shared" si="176"/>
        <v>4.5999999999999996</v>
      </c>
      <c r="D100" s="59">
        <f t="shared" ref="D100:L100" si="234">D101</f>
        <v>0.6</v>
      </c>
      <c r="E100" s="59">
        <f t="shared" si="234"/>
        <v>4</v>
      </c>
      <c r="F100" s="59">
        <f t="shared" si="234"/>
        <v>0</v>
      </c>
      <c r="G100" s="59">
        <f t="shared" si="234"/>
        <v>0</v>
      </c>
      <c r="H100" s="57">
        <f t="shared" si="178"/>
        <v>0.6</v>
      </c>
      <c r="I100" s="57">
        <f t="shared" si="234"/>
        <v>0.6</v>
      </c>
      <c r="J100" s="57">
        <f t="shared" si="234"/>
        <v>0</v>
      </c>
      <c r="K100" s="57">
        <f t="shared" si="234"/>
        <v>0</v>
      </c>
      <c r="L100" s="57">
        <f t="shared" si="234"/>
        <v>0</v>
      </c>
      <c r="M100" s="65">
        <f t="shared" si="179"/>
        <v>5.2</v>
      </c>
      <c r="N100" s="65">
        <f>N101</f>
        <v>1.2</v>
      </c>
      <c r="O100" s="65">
        <f t="shared" ref="O100:Q100" si="235">O101</f>
        <v>4</v>
      </c>
      <c r="P100" s="65">
        <f t="shared" si="235"/>
        <v>0</v>
      </c>
      <c r="Q100" s="65">
        <f t="shared" si="235"/>
        <v>0</v>
      </c>
      <c r="S100" s="37">
        <f>M100-'3 priedas_asignavimai'!AA271</f>
        <v>0</v>
      </c>
    </row>
    <row r="101" spans="1:19" x14ac:dyDescent="0.25">
      <c r="A101" s="12"/>
      <c r="B101" s="8" t="s">
        <v>389</v>
      </c>
      <c r="C101" s="58">
        <f t="shared" si="176"/>
        <v>4.5999999999999996</v>
      </c>
      <c r="D101" s="80">
        <v>0.6</v>
      </c>
      <c r="E101" s="80">
        <v>4</v>
      </c>
      <c r="F101" s="80"/>
      <c r="G101" s="80"/>
      <c r="H101" s="57">
        <f t="shared" si="178"/>
        <v>0.6</v>
      </c>
      <c r="I101" s="83">
        <v>0.6</v>
      </c>
      <c r="J101" s="83"/>
      <c r="K101" s="83"/>
      <c r="L101" s="83"/>
      <c r="M101" s="64">
        <f t="shared" si="179"/>
        <v>5.2</v>
      </c>
      <c r="N101" s="64">
        <f>D101+I101</f>
        <v>1.2</v>
      </c>
      <c r="O101" s="64">
        <f t="shared" ref="O101" si="236">E101+J101</f>
        <v>4</v>
      </c>
      <c r="P101" s="64">
        <f t="shared" ref="P101" si="237">F101+K101</f>
        <v>0</v>
      </c>
      <c r="Q101" s="64">
        <f t="shared" ref="Q101" si="238">G101+L101</f>
        <v>0</v>
      </c>
      <c r="S101" s="37">
        <f>M101-'3 priedas_asignavimai'!AA272</f>
        <v>0</v>
      </c>
    </row>
    <row r="102" spans="1:19" x14ac:dyDescent="0.25">
      <c r="A102" s="11" t="s">
        <v>42</v>
      </c>
      <c r="B102" s="26" t="s">
        <v>260</v>
      </c>
      <c r="C102" s="59">
        <f t="shared" si="176"/>
        <v>5.6999999999999993</v>
      </c>
      <c r="D102" s="59">
        <f t="shared" ref="D102:L102" si="239">D103</f>
        <v>0.1</v>
      </c>
      <c r="E102" s="59">
        <f t="shared" si="239"/>
        <v>5.6</v>
      </c>
      <c r="F102" s="59">
        <f t="shared" si="239"/>
        <v>0</v>
      </c>
      <c r="G102" s="59">
        <f t="shared" si="239"/>
        <v>0</v>
      </c>
      <c r="H102" s="57">
        <f t="shared" si="178"/>
        <v>1.5999999999999999</v>
      </c>
      <c r="I102" s="57">
        <f t="shared" si="239"/>
        <v>0.2</v>
      </c>
      <c r="J102" s="57">
        <f t="shared" si="239"/>
        <v>1.4</v>
      </c>
      <c r="K102" s="57">
        <f t="shared" si="239"/>
        <v>0</v>
      </c>
      <c r="L102" s="57">
        <f t="shared" si="239"/>
        <v>0</v>
      </c>
      <c r="M102" s="65">
        <f t="shared" si="179"/>
        <v>7.3</v>
      </c>
      <c r="N102" s="65">
        <f>N103</f>
        <v>0.30000000000000004</v>
      </c>
      <c r="O102" s="65">
        <f t="shared" ref="O102:Q102" si="240">O103</f>
        <v>7</v>
      </c>
      <c r="P102" s="65">
        <f t="shared" si="240"/>
        <v>0</v>
      </c>
      <c r="Q102" s="65">
        <f t="shared" si="240"/>
        <v>0</v>
      </c>
      <c r="S102" s="37">
        <f>M102-'3 priedas_asignavimai'!AA273</f>
        <v>0</v>
      </c>
    </row>
    <row r="103" spans="1:19" x14ac:dyDescent="0.25">
      <c r="A103" s="12"/>
      <c r="B103" s="8" t="s">
        <v>389</v>
      </c>
      <c r="C103" s="58">
        <f t="shared" si="176"/>
        <v>5.6999999999999993</v>
      </c>
      <c r="D103" s="80">
        <v>0.1</v>
      </c>
      <c r="E103" s="80">
        <v>5.6</v>
      </c>
      <c r="F103" s="80"/>
      <c r="G103" s="80"/>
      <c r="H103" s="57">
        <f t="shared" si="178"/>
        <v>1.5999999999999999</v>
      </c>
      <c r="I103" s="83">
        <v>0.2</v>
      </c>
      <c r="J103" s="83">
        <v>1.4</v>
      </c>
      <c r="K103" s="83"/>
      <c r="L103" s="83"/>
      <c r="M103" s="64">
        <f t="shared" si="179"/>
        <v>7.3</v>
      </c>
      <c r="N103" s="64">
        <f>D103+I103</f>
        <v>0.30000000000000004</v>
      </c>
      <c r="O103" s="64">
        <f t="shared" ref="O103" si="241">E103+J103</f>
        <v>7</v>
      </c>
      <c r="P103" s="64">
        <f t="shared" ref="P103" si="242">F103+K103</f>
        <v>0</v>
      </c>
      <c r="Q103" s="64">
        <f t="shared" ref="Q103" si="243">G103+L103</f>
        <v>0</v>
      </c>
      <c r="S103" s="37">
        <f>M103-'3 priedas_asignavimai'!AA274</f>
        <v>0</v>
      </c>
    </row>
    <row r="104" spans="1:19" x14ac:dyDescent="0.25">
      <c r="A104" s="11" t="s">
        <v>49</v>
      </c>
      <c r="B104" s="26" t="s">
        <v>261</v>
      </c>
      <c r="C104" s="59">
        <f t="shared" si="176"/>
        <v>2.6</v>
      </c>
      <c r="D104" s="59">
        <f t="shared" ref="D104:L104" si="244">D105</f>
        <v>0.8</v>
      </c>
      <c r="E104" s="59">
        <f t="shared" si="244"/>
        <v>1.8</v>
      </c>
      <c r="F104" s="59">
        <f t="shared" si="244"/>
        <v>0</v>
      </c>
      <c r="G104" s="59">
        <f t="shared" si="244"/>
        <v>0</v>
      </c>
      <c r="H104" s="57">
        <f t="shared" si="178"/>
        <v>0</v>
      </c>
      <c r="I104" s="57">
        <f t="shared" si="244"/>
        <v>0</v>
      </c>
      <c r="J104" s="57">
        <f t="shared" si="244"/>
        <v>0</v>
      </c>
      <c r="K104" s="57">
        <f t="shared" si="244"/>
        <v>0</v>
      </c>
      <c r="L104" s="57">
        <f t="shared" si="244"/>
        <v>0</v>
      </c>
      <c r="M104" s="65">
        <f t="shared" si="179"/>
        <v>2.6</v>
      </c>
      <c r="N104" s="65">
        <f>N105</f>
        <v>0.8</v>
      </c>
      <c r="O104" s="65">
        <f t="shared" ref="O104:Q104" si="245">O105</f>
        <v>1.8</v>
      </c>
      <c r="P104" s="65">
        <f t="shared" si="245"/>
        <v>0</v>
      </c>
      <c r="Q104" s="65">
        <f t="shared" si="245"/>
        <v>0</v>
      </c>
      <c r="S104" s="37">
        <f>M104-'3 priedas_asignavimai'!AA275</f>
        <v>0</v>
      </c>
    </row>
    <row r="105" spans="1:19" x14ac:dyDescent="0.25">
      <c r="A105" s="12"/>
      <c r="B105" s="8" t="s">
        <v>389</v>
      </c>
      <c r="C105" s="58">
        <f t="shared" si="176"/>
        <v>2.6</v>
      </c>
      <c r="D105" s="80">
        <v>0.8</v>
      </c>
      <c r="E105" s="80">
        <v>1.8</v>
      </c>
      <c r="F105" s="80"/>
      <c r="G105" s="80"/>
      <c r="H105" s="57">
        <f t="shared" si="178"/>
        <v>0</v>
      </c>
      <c r="I105" s="83"/>
      <c r="J105" s="83"/>
      <c r="K105" s="83"/>
      <c r="L105" s="83"/>
      <c r="M105" s="64">
        <f t="shared" si="179"/>
        <v>2.6</v>
      </c>
      <c r="N105" s="64">
        <f>D105+I105</f>
        <v>0.8</v>
      </c>
      <c r="O105" s="64">
        <f t="shared" ref="O105" si="246">E105+J105</f>
        <v>1.8</v>
      </c>
      <c r="P105" s="64">
        <f t="shared" ref="P105" si="247">F105+K105</f>
        <v>0</v>
      </c>
      <c r="Q105" s="64">
        <f t="shared" ref="Q105" si="248">G105+L105</f>
        <v>0</v>
      </c>
      <c r="S105" s="37">
        <f>M105-'3 priedas_asignavimai'!AA276</f>
        <v>0</v>
      </c>
    </row>
    <row r="106" spans="1:19" x14ac:dyDescent="0.25">
      <c r="A106" s="11" t="s">
        <v>50</v>
      </c>
      <c r="B106" s="26" t="s">
        <v>262</v>
      </c>
      <c r="C106" s="59">
        <f t="shared" si="176"/>
        <v>2</v>
      </c>
      <c r="D106" s="59">
        <f t="shared" ref="D106:L106" si="249">D107</f>
        <v>1</v>
      </c>
      <c r="E106" s="59">
        <f t="shared" si="249"/>
        <v>1</v>
      </c>
      <c r="F106" s="59">
        <f t="shared" si="249"/>
        <v>0</v>
      </c>
      <c r="G106" s="59">
        <f t="shared" si="249"/>
        <v>0</v>
      </c>
      <c r="H106" s="57">
        <f t="shared" si="178"/>
        <v>0</v>
      </c>
      <c r="I106" s="57">
        <f t="shared" si="249"/>
        <v>0</v>
      </c>
      <c r="J106" s="57">
        <f t="shared" si="249"/>
        <v>0</v>
      </c>
      <c r="K106" s="57">
        <f t="shared" si="249"/>
        <v>0</v>
      </c>
      <c r="L106" s="57">
        <f t="shared" si="249"/>
        <v>0</v>
      </c>
      <c r="M106" s="65">
        <f t="shared" si="179"/>
        <v>2</v>
      </c>
      <c r="N106" s="65">
        <f>N107</f>
        <v>1</v>
      </c>
      <c r="O106" s="65">
        <f t="shared" ref="O106:Q106" si="250">O107</f>
        <v>1</v>
      </c>
      <c r="P106" s="65">
        <f t="shared" si="250"/>
        <v>0</v>
      </c>
      <c r="Q106" s="65">
        <f t="shared" si="250"/>
        <v>0</v>
      </c>
      <c r="S106" s="37">
        <f>M106-'3 priedas_asignavimai'!AA277</f>
        <v>0</v>
      </c>
    </row>
    <row r="107" spans="1:19" x14ac:dyDescent="0.25">
      <c r="A107" s="12"/>
      <c r="B107" s="8" t="s">
        <v>389</v>
      </c>
      <c r="C107" s="58">
        <f t="shared" si="176"/>
        <v>2</v>
      </c>
      <c r="D107" s="80">
        <v>1</v>
      </c>
      <c r="E107" s="80">
        <v>1</v>
      </c>
      <c r="F107" s="80"/>
      <c r="G107" s="80"/>
      <c r="H107" s="57">
        <f t="shared" si="178"/>
        <v>0</v>
      </c>
      <c r="I107" s="83"/>
      <c r="J107" s="83"/>
      <c r="K107" s="83"/>
      <c r="L107" s="83"/>
      <c r="M107" s="64">
        <f t="shared" si="179"/>
        <v>2</v>
      </c>
      <c r="N107" s="64">
        <f>D107+I107</f>
        <v>1</v>
      </c>
      <c r="O107" s="64">
        <f t="shared" ref="O107" si="251">E107+J107</f>
        <v>1</v>
      </c>
      <c r="P107" s="64">
        <f t="shared" ref="P107" si="252">F107+K107</f>
        <v>0</v>
      </c>
      <c r="Q107" s="64">
        <f t="shared" ref="Q107" si="253">G107+L107</f>
        <v>0</v>
      </c>
      <c r="S107" s="37">
        <f>M107-'3 priedas_asignavimai'!AA278</f>
        <v>0</v>
      </c>
    </row>
    <row r="108" spans="1:19" x14ac:dyDescent="0.25">
      <c r="A108" s="11" t="s">
        <v>43</v>
      </c>
      <c r="B108" s="26" t="s">
        <v>264</v>
      </c>
      <c r="C108" s="59">
        <f t="shared" si="176"/>
        <v>5.5</v>
      </c>
      <c r="D108" s="59">
        <f t="shared" ref="D108:L108" si="254">D109</f>
        <v>1</v>
      </c>
      <c r="E108" s="59">
        <f t="shared" si="254"/>
        <v>4.5</v>
      </c>
      <c r="F108" s="59">
        <f t="shared" si="254"/>
        <v>0</v>
      </c>
      <c r="G108" s="59">
        <f t="shared" si="254"/>
        <v>0</v>
      </c>
      <c r="H108" s="57">
        <f t="shared" si="178"/>
        <v>3</v>
      </c>
      <c r="I108" s="57">
        <f t="shared" si="254"/>
        <v>3</v>
      </c>
      <c r="J108" s="57">
        <f t="shared" si="254"/>
        <v>0</v>
      </c>
      <c r="K108" s="57">
        <f t="shared" si="254"/>
        <v>0</v>
      </c>
      <c r="L108" s="57">
        <f t="shared" si="254"/>
        <v>0</v>
      </c>
      <c r="M108" s="65">
        <f t="shared" si="179"/>
        <v>8.5</v>
      </c>
      <c r="N108" s="65">
        <f>N109</f>
        <v>4</v>
      </c>
      <c r="O108" s="65">
        <f t="shared" ref="O108:Q108" si="255">O109</f>
        <v>4.5</v>
      </c>
      <c r="P108" s="65">
        <f t="shared" si="255"/>
        <v>0</v>
      </c>
      <c r="Q108" s="65">
        <f t="shared" si="255"/>
        <v>0</v>
      </c>
      <c r="S108" s="37">
        <f>M108-'3 priedas_asignavimai'!AA279</f>
        <v>0</v>
      </c>
    </row>
    <row r="109" spans="1:19" x14ac:dyDescent="0.25">
      <c r="A109" s="12"/>
      <c r="B109" s="8" t="s">
        <v>389</v>
      </c>
      <c r="C109" s="58">
        <f t="shared" si="176"/>
        <v>5.5</v>
      </c>
      <c r="D109" s="80">
        <v>1</v>
      </c>
      <c r="E109" s="80">
        <v>4.5</v>
      </c>
      <c r="F109" s="80"/>
      <c r="G109" s="80"/>
      <c r="H109" s="57">
        <f t="shared" si="178"/>
        <v>3</v>
      </c>
      <c r="I109" s="83">
        <v>3</v>
      </c>
      <c r="J109" s="83"/>
      <c r="K109" s="83"/>
      <c r="L109" s="83"/>
      <c r="M109" s="64">
        <f t="shared" si="179"/>
        <v>8.5</v>
      </c>
      <c r="N109" s="64">
        <f>D109+I109</f>
        <v>4</v>
      </c>
      <c r="O109" s="64">
        <f t="shared" ref="O109" si="256">E109+J109</f>
        <v>4.5</v>
      </c>
      <c r="P109" s="64">
        <f t="shared" ref="P109" si="257">F109+K109</f>
        <v>0</v>
      </c>
      <c r="Q109" s="64">
        <f t="shared" ref="Q109" si="258">G109+L109</f>
        <v>0</v>
      </c>
      <c r="S109" s="37">
        <f>M109-'3 priedas_asignavimai'!AA280</f>
        <v>0</v>
      </c>
    </row>
    <row r="110" spans="1:19" x14ac:dyDescent="0.25">
      <c r="A110" s="11" t="s">
        <v>51</v>
      </c>
      <c r="B110" s="26" t="s">
        <v>263</v>
      </c>
      <c r="C110" s="59">
        <f t="shared" ref="C110:C120" si="259">D110+E110+F110+G110</f>
        <v>48</v>
      </c>
      <c r="D110" s="59">
        <f t="shared" ref="D110:L110" si="260">D111</f>
        <v>13.2</v>
      </c>
      <c r="E110" s="59">
        <f t="shared" si="260"/>
        <v>30.8</v>
      </c>
      <c r="F110" s="59">
        <f t="shared" si="260"/>
        <v>4</v>
      </c>
      <c r="G110" s="59">
        <f t="shared" si="260"/>
        <v>0</v>
      </c>
      <c r="H110" s="57">
        <f t="shared" si="178"/>
        <v>0</v>
      </c>
      <c r="I110" s="57">
        <f t="shared" si="260"/>
        <v>0</v>
      </c>
      <c r="J110" s="57">
        <f t="shared" si="260"/>
        <v>0</v>
      </c>
      <c r="K110" s="57">
        <f t="shared" si="260"/>
        <v>0</v>
      </c>
      <c r="L110" s="57">
        <f t="shared" si="260"/>
        <v>0</v>
      </c>
      <c r="M110" s="65">
        <f t="shared" si="179"/>
        <v>48</v>
      </c>
      <c r="N110" s="65">
        <f>N111</f>
        <v>13.2</v>
      </c>
      <c r="O110" s="65">
        <f t="shared" ref="O110:Q110" si="261">O111</f>
        <v>30.8</v>
      </c>
      <c r="P110" s="65">
        <f t="shared" si="261"/>
        <v>4</v>
      </c>
      <c r="Q110" s="65">
        <f t="shared" si="261"/>
        <v>0</v>
      </c>
      <c r="S110" s="37">
        <f>M110-'3 priedas_asignavimai'!AA282</f>
        <v>0</v>
      </c>
    </row>
    <row r="111" spans="1:19" x14ac:dyDescent="0.25">
      <c r="A111" s="12"/>
      <c r="B111" s="8" t="s">
        <v>389</v>
      </c>
      <c r="C111" s="58">
        <f t="shared" si="259"/>
        <v>48</v>
      </c>
      <c r="D111" s="80">
        <v>13.2</v>
      </c>
      <c r="E111" s="80">
        <v>30.8</v>
      </c>
      <c r="F111" s="80">
        <v>4</v>
      </c>
      <c r="G111" s="80"/>
      <c r="H111" s="57">
        <f t="shared" si="178"/>
        <v>0</v>
      </c>
      <c r="I111" s="83"/>
      <c r="J111" s="83"/>
      <c r="K111" s="83"/>
      <c r="L111" s="83"/>
      <c r="M111" s="64">
        <f t="shared" si="179"/>
        <v>48</v>
      </c>
      <c r="N111" s="64">
        <f>D111+I111</f>
        <v>13.2</v>
      </c>
      <c r="O111" s="64">
        <f t="shared" ref="O111" si="262">E111+J111</f>
        <v>30.8</v>
      </c>
      <c r="P111" s="64">
        <f t="shared" ref="P111" si="263">F111+K111</f>
        <v>4</v>
      </c>
      <c r="Q111" s="64">
        <f t="shared" ref="Q111" si="264">G111+L111</f>
        <v>0</v>
      </c>
      <c r="S111" s="37">
        <f>M111-'3 priedas_asignavimai'!AA283</f>
        <v>0</v>
      </c>
    </row>
    <row r="112" spans="1:19" x14ac:dyDescent="0.25">
      <c r="A112" s="11" t="s">
        <v>52</v>
      </c>
      <c r="B112" s="26" t="s">
        <v>308</v>
      </c>
      <c r="C112" s="59">
        <f t="shared" si="259"/>
        <v>10</v>
      </c>
      <c r="D112" s="59">
        <f t="shared" ref="D112:L112" si="265">D113</f>
        <v>5</v>
      </c>
      <c r="E112" s="59">
        <f t="shared" si="265"/>
        <v>0</v>
      </c>
      <c r="F112" s="59">
        <f t="shared" si="265"/>
        <v>5</v>
      </c>
      <c r="G112" s="59">
        <f t="shared" si="265"/>
        <v>0</v>
      </c>
      <c r="H112" s="57">
        <f t="shared" si="178"/>
        <v>3</v>
      </c>
      <c r="I112" s="57">
        <f t="shared" si="265"/>
        <v>3</v>
      </c>
      <c r="J112" s="57">
        <f t="shared" si="265"/>
        <v>0</v>
      </c>
      <c r="K112" s="57">
        <f t="shared" si="265"/>
        <v>0</v>
      </c>
      <c r="L112" s="57">
        <f t="shared" si="265"/>
        <v>0</v>
      </c>
      <c r="M112" s="65">
        <f t="shared" si="179"/>
        <v>13</v>
      </c>
      <c r="N112" s="65">
        <f>N113</f>
        <v>8</v>
      </c>
      <c r="O112" s="65">
        <f t="shared" ref="O112:Q112" si="266">O113</f>
        <v>0</v>
      </c>
      <c r="P112" s="65">
        <f t="shared" si="266"/>
        <v>5</v>
      </c>
      <c r="Q112" s="65">
        <f t="shared" si="266"/>
        <v>0</v>
      </c>
      <c r="S112" s="37">
        <f>M112-'3 priedas_asignavimai'!AA285</f>
        <v>0</v>
      </c>
    </row>
    <row r="113" spans="1:21" x14ac:dyDescent="0.25">
      <c r="A113" s="12"/>
      <c r="B113" s="8" t="s">
        <v>388</v>
      </c>
      <c r="C113" s="58">
        <f t="shared" si="259"/>
        <v>10</v>
      </c>
      <c r="D113" s="80">
        <v>5</v>
      </c>
      <c r="E113" s="80"/>
      <c r="F113" s="80">
        <v>5</v>
      </c>
      <c r="G113" s="80"/>
      <c r="H113" s="57">
        <f t="shared" si="178"/>
        <v>3</v>
      </c>
      <c r="I113" s="83">
        <v>3</v>
      </c>
      <c r="J113" s="83"/>
      <c r="K113" s="83"/>
      <c r="L113" s="83"/>
      <c r="M113" s="64">
        <f t="shared" si="179"/>
        <v>13</v>
      </c>
      <c r="N113" s="64">
        <f>D113+I113</f>
        <v>8</v>
      </c>
      <c r="O113" s="64">
        <f t="shared" ref="O113" si="267">E113+J113</f>
        <v>0</v>
      </c>
      <c r="P113" s="64">
        <f t="shared" ref="P113" si="268">F113+K113</f>
        <v>5</v>
      </c>
      <c r="Q113" s="64">
        <f t="shared" ref="Q113" si="269">G113+L113</f>
        <v>0</v>
      </c>
      <c r="S113" s="37">
        <f>M113-'3 priedas_asignavimai'!AA286</f>
        <v>0</v>
      </c>
    </row>
    <row r="114" spans="1:21" x14ac:dyDescent="0.25">
      <c r="A114" s="11" t="s">
        <v>44</v>
      </c>
      <c r="B114" s="26" t="s">
        <v>427</v>
      </c>
      <c r="C114" s="59">
        <f t="shared" si="259"/>
        <v>113.1</v>
      </c>
      <c r="D114" s="59">
        <f t="shared" ref="D114:L114" si="270">D115</f>
        <v>0</v>
      </c>
      <c r="E114" s="59">
        <f t="shared" si="270"/>
        <v>0</v>
      </c>
      <c r="F114" s="59">
        <f t="shared" si="270"/>
        <v>113.1</v>
      </c>
      <c r="G114" s="59">
        <f t="shared" si="270"/>
        <v>0</v>
      </c>
      <c r="H114" s="57">
        <f t="shared" si="178"/>
        <v>25</v>
      </c>
      <c r="I114" s="57">
        <f t="shared" si="270"/>
        <v>0</v>
      </c>
      <c r="J114" s="57">
        <f t="shared" si="270"/>
        <v>0</v>
      </c>
      <c r="K114" s="57">
        <f t="shared" si="270"/>
        <v>25</v>
      </c>
      <c r="L114" s="57">
        <f t="shared" si="270"/>
        <v>0</v>
      </c>
      <c r="M114" s="65">
        <f t="shared" si="179"/>
        <v>138.1</v>
      </c>
      <c r="N114" s="65">
        <f>N115</f>
        <v>0</v>
      </c>
      <c r="O114" s="65">
        <f t="shared" ref="O114:Q114" si="271">O115</f>
        <v>0</v>
      </c>
      <c r="P114" s="65">
        <f t="shared" si="271"/>
        <v>138.1</v>
      </c>
      <c r="Q114" s="65">
        <f t="shared" si="271"/>
        <v>0</v>
      </c>
      <c r="S114" s="37">
        <f>M114-'3 priedas_asignavimai'!AA290</f>
        <v>0</v>
      </c>
    </row>
    <row r="115" spans="1:21" x14ac:dyDescent="0.25">
      <c r="A115" s="12"/>
      <c r="B115" s="8" t="s">
        <v>388</v>
      </c>
      <c r="C115" s="58">
        <f t="shared" si="259"/>
        <v>113.1</v>
      </c>
      <c r="D115" s="80"/>
      <c r="E115" s="80"/>
      <c r="F115" s="80">
        <v>113.1</v>
      </c>
      <c r="G115" s="80"/>
      <c r="H115" s="57">
        <f t="shared" si="178"/>
        <v>25</v>
      </c>
      <c r="I115" s="83"/>
      <c r="J115" s="83"/>
      <c r="K115" s="83">
        <v>25</v>
      </c>
      <c r="L115" s="83"/>
      <c r="M115" s="64">
        <f t="shared" si="179"/>
        <v>138.1</v>
      </c>
      <c r="N115" s="64">
        <f>D115+I115</f>
        <v>0</v>
      </c>
      <c r="O115" s="64">
        <f t="shared" ref="O115" si="272">E115+J115</f>
        <v>0</v>
      </c>
      <c r="P115" s="64">
        <f t="shared" ref="P115" si="273">F115+K115</f>
        <v>138.1</v>
      </c>
      <c r="Q115" s="64">
        <f t="shared" ref="Q115" si="274">G115+L115</f>
        <v>0</v>
      </c>
      <c r="S115" s="37">
        <f>M115-'3 priedas_asignavimai'!AA291</f>
        <v>0</v>
      </c>
    </row>
    <row r="116" spans="1:21" x14ac:dyDescent="0.25">
      <c r="A116" s="11" t="s">
        <v>45</v>
      </c>
      <c r="B116" s="26" t="s">
        <v>267</v>
      </c>
      <c r="C116" s="59">
        <f t="shared" si="259"/>
        <v>100</v>
      </c>
      <c r="D116" s="59">
        <f t="shared" ref="D116:L116" si="275">D117</f>
        <v>0</v>
      </c>
      <c r="E116" s="59">
        <f t="shared" si="275"/>
        <v>0</v>
      </c>
      <c r="F116" s="59">
        <f t="shared" si="275"/>
        <v>100</v>
      </c>
      <c r="G116" s="59">
        <f t="shared" si="275"/>
        <v>0</v>
      </c>
      <c r="H116" s="57">
        <f t="shared" si="178"/>
        <v>0</v>
      </c>
      <c r="I116" s="57">
        <f t="shared" si="275"/>
        <v>0</v>
      </c>
      <c r="J116" s="57">
        <f t="shared" si="275"/>
        <v>0</v>
      </c>
      <c r="K116" s="57">
        <f t="shared" si="275"/>
        <v>0</v>
      </c>
      <c r="L116" s="57">
        <f t="shared" si="275"/>
        <v>0</v>
      </c>
      <c r="M116" s="65">
        <f t="shared" si="179"/>
        <v>100</v>
      </c>
      <c r="N116" s="65">
        <f>N117</f>
        <v>0</v>
      </c>
      <c r="O116" s="65">
        <f t="shared" ref="O116:Q116" si="276">O117</f>
        <v>0</v>
      </c>
      <c r="P116" s="65">
        <f t="shared" si="276"/>
        <v>100</v>
      </c>
      <c r="Q116" s="65">
        <f t="shared" si="276"/>
        <v>0</v>
      </c>
      <c r="S116" s="37">
        <f>M116-'3 priedas_asignavimai'!AA293</f>
        <v>0</v>
      </c>
    </row>
    <row r="117" spans="1:21" x14ac:dyDescent="0.25">
      <c r="A117" s="12"/>
      <c r="B117" s="8" t="s">
        <v>388</v>
      </c>
      <c r="C117" s="58">
        <f t="shared" si="259"/>
        <v>100</v>
      </c>
      <c r="D117" s="80"/>
      <c r="E117" s="80"/>
      <c r="F117" s="80">
        <v>100</v>
      </c>
      <c r="G117" s="80"/>
      <c r="H117" s="57">
        <f t="shared" si="178"/>
        <v>0</v>
      </c>
      <c r="I117" s="83"/>
      <c r="J117" s="83"/>
      <c r="K117" s="83"/>
      <c r="L117" s="83"/>
      <c r="M117" s="64">
        <f t="shared" si="179"/>
        <v>100</v>
      </c>
      <c r="N117" s="64">
        <f>D117+I117</f>
        <v>0</v>
      </c>
      <c r="O117" s="64">
        <f t="shared" ref="O117" si="277">E117+J117</f>
        <v>0</v>
      </c>
      <c r="P117" s="64">
        <f t="shared" ref="P117" si="278">F117+K117</f>
        <v>100</v>
      </c>
      <c r="Q117" s="64">
        <f t="shared" ref="Q117" si="279">G117+L117</f>
        <v>0</v>
      </c>
      <c r="S117" s="37">
        <f>M117-'3 priedas_asignavimai'!AA294</f>
        <v>0</v>
      </c>
    </row>
    <row r="118" spans="1:21" x14ac:dyDescent="0.25">
      <c r="A118" s="11" t="s">
        <v>46</v>
      </c>
      <c r="B118" s="26" t="s">
        <v>266</v>
      </c>
      <c r="C118" s="59">
        <f t="shared" si="259"/>
        <v>420</v>
      </c>
      <c r="D118" s="59">
        <f t="shared" ref="D118:L118" si="280">D119</f>
        <v>0</v>
      </c>
      <c r="E118" s="59">
        <f t="shared" si="280"/>
        <v>0</v>
      </c>
      <c r="F118" s="59">
        <f t="shared" si="280"/>
        <v>420</v>
      </c>
      <c r="G118" s="59">
        <f t="shared" si="280"/>
        <v>0</v>
      </c>
      <c r="H118" s="57">
        <f t="shared" si="178"/>
        <v>0</v>
      </c>
      <c r="I118" s="57">
        <f t="shared" si="280"/>
        <v>0</v>
      </c>
      <c r="J118" s="57">
        <f t="shared" si="280"/>
        <v>0</v>
      </c>
      <c r="K118" s="57">
        <f t="shared" si="280"/>
        <v>0</v>
      </c>
      <c r="L118" s="57">
        <f t="shared" si="280"/>
        <v>0</v>
      </c>
      <c r="M118" s="65">
        <f t="shared" si="179"/>
        <v>420</v>
      </c>
      <c r="N118" s="65">
        <f>N119</f>
        <v>0</v>
      </c>
      <c r="O118" s="65">
        <f t="shared" ref="O118:Q118" si="281">O119</f>
        <v>0</v>
      </c>
      <c r="P118" s="65">
        <f t="shared" si="281"/>
        <v>420</v>
      </c>
      <c r="Q118" s="65">
        <f t="shared" si="281"/>
        <v>0</v>
      </c>
      <c r="S118" s="37">
        <f>M118-'3 priedas_asignavimai'!AA301</f>
        <v>0</v>
      </c>
    </row>
    <row r="119" spans="1:21" x14ac:dyDescent="0.25">
      <c r="A119" s="12"/>
      <c r="B119" s="4" t="s">
        <v>388</v>
      </c>
      <c r="C119" s="58">
        <f t="shared" si="259"/>
        <v>420</v>
      </c>
      <c r="D119" s="80"/>
      <c r="E119" s="80"/>
      <c r="F119" s="80">
        <v>420</v>
      </c>
      <c r="G119" s="80"/>
      <c r="H119" s="57">
        <f t="shared" si="178"/>
        <v>0</v>
      </c>
      <c r="I119" s="83"/>
      <c r="J119" s="83"/>
      <c r="K119" s="83"/>
      <c r="L119" s="83"/>
      <c r="M119" s="64">
        <f t="shared" si="179"/>
        <v>420</v>
      </c>
      <c r="N119" s="64">
        <f>D119+I119</f>
        <v>0</v>
      </c>
      <c r="O119" s="64">
        <f t="shared" ref="O119" si="282">E119+J119</f>
        <v>0</v>
      </c>
      <c r="P119" s="64">
        <f t="shared" ref="P119" si="283">F119+K119</f>
        <v>420</v>
      </c>
      <c r="Q119" s="64">
        <f t="shared" ref="Q119" si="284">G119+L119</f>
        <v>0</v>
      </c>
      <c r="S119" s="37">
        <f>M119-'3 priedas_asignavimai'!AA302</f>
        <v>0</v>
      </c>
    </row>
    <row r="120" spans="1:21" x14ac:dyDescent="0.25">
      <c r="A120" s="88" t="s">
        <v>47</v>
      </c>
      <c r="B120" s="89" t="s">
        <v>55</v>
      </c>
      <c r="C120" s="303">
        <f t="shared" si="259"/>
        <v>2280.6000000000004</v>
      </c>
      <c r="D120" s="304">
        <f>D13+D17+D20+D23+D26+D29+D31+D34+D37+D40+D43+D46+D48+D50+D52+D54+D56+D58+D60+D62+D64+D66+D68+D70+D72+D74+D76+D78+D80+D82+D84+D86+D88+D90+D92+D94+D96+D98+D100+D102+D104+D106+D108+D110+D112+D114+D116+D118</f>
        <v>555.60000000000025</v>
      </c>
      <c r="E120" s="304">
        <f>E13+E17+E20+E23+E26+E29+E31+E34+E37+E40+E43+E46+E48+E50+E52+E54+E56+E58+E60+E62+E64+E66+E68+E70+E72+E74+E76+E78+E80+E82+E84+E86+E88+E90+E92+E94+E96+E98+E100+E102+E104+E106+E108+E110+E112+E114+E116+E118</f>
        <v>348.50000000000006</v>
      </c>
      <c r="F120" s="304">
        <f>F13+F17+F20+F23+F26+F29+F31+F34+F37+F40+F43+F46+F48+F50+F52+F54+F56+F58+F60+F62+F64+F66+F68+F70+F72+F74+F76+F78+F80+F82+F84+F86+F88+F90+F92+F94+F96+F98+F100+F102+F104+F106+F108+F110+F112+F114+F116+F118</f>
        <v>1326.5</v>
      </c>
      <c r="G120" s="304">
        <f>G13+G17+G20+G23+G26+G29+G31+G34+G37+G40+G43+G46+G48+G50+G52+G54+G56+G58+G60+G62+G64+G66+G68+G70+G72+G74+G76+G78+G80+G82+G84+G86+G88+G90+G92+G94+G96+G98+G100+G102+G104+G106+G108+G110+G112+G114+G116+G118</f>
        <v>50</v>
      </c>
      <c r="H120" s="57">
        <f t="shared" si="178"/>
        <v>50.3</v>
      </c>
      <c r="I120" s="304">
        <f>I13+I17+I20+I23+I26+I29+I31+I34+I37+I40+I43+I46+I48+I50+I52+I54+I56+I58+I60+I62+I64+I66+I68+I70+I72+I74+I76+I78+I80+I82+I84+I86+I88+I90+I92+I94+I96+I98+I100+I102+I104+I106+I108+I110+I112+I114+I116+I118</f>
        <v>19.899999999999999</v>
      </c>
      <c r="J120" s="304">
        <f>J13+J17+J20+J23+J26+J29+J31+J34+J37+J40+J43+J46+J48+J50+J52+J54+J56+J58+J60+J62+J64+J66+J68+J70+J72+J74+J76+J78+J80+J82+J84+J86+J88+J90+J92+J94+J96+J98+J100+J102+J104+J106+J108+J110+J112+J114+J116+J118</f>
        <v>5.4</v>
      </c>
      <c r="K120" s="304">
        <f>K13+K17+K20+K23+K26+K29+K31+K34+K37+K40+K43+K46+K48+K50+K52+K54+K56+K58+K60+K62+K64+K66+K68+K70+K72+K74+K76+K78+K80+K82+K84+K86+K88+K90+K92+K94+K96+K98+K100+K102+K104+K106+K108+K110+K112+K114+K116+K118</f>
        <v>25</v>
      </c>
      <c r="L120" s="304">
        <f>L13+L17+L20+L23+L26+L29+L31+L34+L37+L40+L43+L46+L48+L50+L52+L54+L56+L58+L60+L62+L64+L66+L68+L70+L72+L74+L76+L78+L80+L82+L84+L86+L88+L90+L92+L94+L96+L98+L100+L102+L104+L106+L108+L110+L112+L114+L116+L118</f>
        <v>0</v>
      </c>
      <c r="M120" s="305">
        <f t="shared" si="179"/>
        <v>2330.9000000000005</v>
      </c>
      <c r="N120" s="305">
        <f>N13+N17+N20+N23+N26+N29+N31+N34+N37+N40+N43+N46+N48+N50+N52+N54+N56+N58+N60+N62+N64+N66+N68+N70+N72+N74+N76+N78+N80+N82+N84+N86+N88+N90+N92+N94+N96+N98+N100+N102+N104+N106+N108+N110+N112+N114+N116+N118</f>
        <v>575.50000000000023</v>
      </c>
      <c r="O120" s="305">
        <f>O13+O17+O20+O23+O26+O29+O31+O34+O37+O40+O43+O46+O48+O50+O52+O54+O56+O58+O60+O62+O64+O66+O68+O70+O72+O74+O76+O78+O80+O82+O84+O86+O88+O90+O92+O94+O96+O98+O100+O102+O104+O106+O108+O110+O112+O114+O116+O118</f>
        <v>353.90000000000003</v>
      </c>
      <c r="P120" s="305">
        <f>P13+P17+P20+P23+P26+P29+P31+P34+P37+P40+P43+P46+P48+P50+P52+P54+P56+P58+P60+P62+P64+P66+P68+P70+P72+P74+P76+P78+P80+P82+P84+P86+P88+P90+P92+P94+P96+P98+P100+P102+P104+P106+P108+P110+P112+P114+P116+P118</f>
        <v>1351.5</v>
      </c>
      <c r="Q120" s="305">
        <f>Q13+Q17+Q20+Q23+Q26+Q29+Q31+Q34+Q37+Q40+Q43+Q46+Q48+Q50+Q52+Q54+Q56+Q58+Q60+Q62+Q64+Q66+Q68+Q70+Q72+Q74+Q76+Q78+Q80+Q82+Q84+Q86+Q88+Q90+Q92+Q94+Q96+Q98+Q100+Q102+Q104+Q106+Q108+Q110+Q112+Q114+Q116+Q118</f>
        <v>50</v>
      </c>
      <c r="S120" s="37">
        <f>M120-'3 priedas_asignavimai'!AA304</f>
        <v>-382.29999999999927</v>
      </c>
    </row>
    <row r="121" spans="1:21" hidden="1" x14ac:dyDescent="0.25">
      <c r="S121" s="37"/>
    </row>
    <row r="122" spans="1:21" hidden="1" x14ac:dyDescent="0.25">
      <c r="C122" s="79">
        <f>C13+C17+C20+C23+C26+C29+C31+C34+C37+C40+C43+C46+C48+C50+C52+C54+C56+C58+C60+C62+C64+C66+C68+C70+C72+C74+C76+C78+C80+C82+C84+C86+C88+C90+C92+C94+C96+C98+C100+C102+C104+C106+C108+C110+C112+C114+C116+C118</f>
        <v>2280.6</v>
      </c>
      <c r="D122" s="79">
        <f t="shared" ref="D122:G122" si="285">D13+D17+D20+D23+D26+D29+D31+D34+D37+D40+D43+D46+D48+D50+D52+D54+D56+D58+D60+D62+D64+D66+D68+D70+D72+D74+D76+D78+D80+D82+D84+D86+D88+D90+D92+D94+D96+D98+D100+D102+D104+D106+D108+D110+D112+D114+D116+D118</f>
        <v>555.60000000000025</v>
      </c>
      <c r="E122" s="79">
        <f t="shared" si="285"/>
        <v>348.50000000000006</v>
      </c>
      <c r="F122" s="79">
        <f t="shared" si="285"/>
        <v>1326.5</v>
      </c>
      <c r="G122" s="79">
        <f t="shared" si="285"/>
        <v>50</v>
      </c>
      <c r="H122" s="79">
        <f>H13+H17+H20+H23+H26+H29+H31+H34+H37+H40+H43+H46+H48+H50+H52+H54+H56+H58+H60+H62+H64+H66+H68+H70+H72+H74+H76+H78+H80+H82+H84+H86+H88+H90+H92+H94+H96+H98+H100+H102+H104+H106+H108+H110+H112+H114+H116+H118</f>
        <v>50.300000000000004</v>
      </c>
      <c r="I122" s="79">
        <f t="shared" ref="I122:L122" si="286">I13+I17+I20+I23+I26+I29+I31+I34+I37+I40+I43+I46+I48+I50+I52+I54+I56+I58+I60+I62+I64+I66+I68+I70+I72+I74+I76+I78+I80+I82+I84+I86+I88+I90+I92+I94+I96+I98+I100+I102+I104+I106+I108+I110+I112+I114+I116+I118</f>
        <v>19.899999999999999</v>
      </c>
      <c r="J122" s="79">
        <f t="shared" si="286"/>
        <v>5.4</v>
      </c>
      <c r="K122" s="79">
        <f t="shared" si="286"/>
        <v>25</v>
      </c>
      <c r="L122" s="79">
        <f t="shared" si="286"/>
        <v>0</v>
      </c>
      <c r="M122" s="79">
        <f>(M13+M17+M20+M23+M26+M29+M31+M34+M37+M40+M43+M46+M48+M50+M52+M54+M56+M58+M60+M62+M64+M66+M68+M70+M72+M74+M76+M78+M80+M82+M84+M86+M88+M90+M92+M94+M96+M98+M100+M102+M104+M106+M108+M110+M112+M114+M116+M118)</f>
        <v>2330.8999999999996</v>
      </c>
      <c r="N122" s="79">
        <f t="shared" ref="N122:Q122" si="287">(N13+N17+N20+N23+N26+N29+N31+N34+N37+N40+N43+N46+N48+N50+N52+N54+N56+N58+N60+N62+N64+N66+N68+N70+N72+N74+N76+N78+N80+N82+N84+N86+N88+N90+N92+N94+N96+N98+N100+N102+N104+N106+N108+N110+N112+N114+N116+N118)</f>
        <v>575.50000000000023</v>
      </c>
      <c r="O122" s="79">
        <f t="shared" si="287"/>
        <v>353.90000000000003</v>
      </c>
      <c r="P122" s="79">
        <f t="shared" si="287"/>
        <v>1351.5</v>
      </c>
      <c r="Q122" s="79">
        <f t="shared" si="287"/>
        <v>50</v>
      </c>
    </row>
    <row r="123" spans="1:21" hidden="1" x14ac:dyDescent="0.25">
      <c r="C123" s="86">
        <f>C122-C120</f>
        <v>0</v>
      </c>
      <c r="D123" s="86">
        <f t="shared" ref="D123:Q123" si="288">D122-D120</f>
        <v>0</v>
      </c>
      <c r="E123" s="86">
        <f t="shared" si="288"/>
        <v>0</v>
      </c>
      <c r="F123" s="86">
        <f t="shared" si="288"/>
        <v>0</v>
      </c>
      <c r="G123" s="86">
        <f t="shared" si="288"/>
        <v>0</v>
      </c>
      <c r="H123" s="86">
        <f t="shared" si="288"/>
        <v>0</v>
      </c>
      <c r="I123" s="86">
        <f t="shared" si="288"/>
        <v>0</v>
      </c>
      <c r="J123" s="86">
        <f t="shared" si="288"/>
        <v>0</v>
      </c>
      <c r="K123" s="86">
        <f t="shared" si="288"/>
        <v>0</v>
      </c>
      <c r="L123" s="86">
        <f t="shared" si="288"/>
        <v>0</v>
      </c>
      <c r="M123" s="86">
        <f t="shared" si="288"/>
        <v>0</v>
      </c>
      <c r="N123" s="86">
        <f t="shared" si="288"/>
        <v>0</v>
      </c>
      <c r="O123" s="86">
        <f t="shared" si="288"/>
        <v>0</v>
      </c>
      <c r="P123" s="86">
        <f t="shared" si="288"/>
        <v>0</v>
      </c>
      <c r="Q123" s="86">
        <f t="shared" si="288"/>
        <v>0</v>
      </c>
    </row>
    <row r="124" spans="1:21" hidden="1" x14ac:dyDescent="0.25">
      <c r="B124" s="78"/>
      <c r="C124" s="1">
        <v>2280.6000000000004</v>
      </c>
      <c r="D124" s="1">
        <v>555.60000000000025</v>
      </c>
      <c r="E124" s="1">
        <v>348.50000000000006</v>
      </c>
      <c r="F124" s="1">
        <v>1326.5</v>
      </c>
      <c r="G124" s="1">
        <v>50</v>
      </c>
      <c r="H124" s="128" t="s">
        <v>365</v>
      </c>
      <c r="I124" s="79"/>
      <c r="J124" s="79"/>
      <c r="K124" s="79"/>
      <c r="L124" s="79"/>
      <c r="M124" s="79"/>
      <c r="N124" s="79"/>
      <c r="O124" s="79"/>
      <c r="P124" s="79"/>
      <c r="Q124" s="79"/>
      <c r="R124" s="1">
        <f t="shared" ref="R124:U124" si="289">R122-R120</f>
        <v>0</v>
      </c>
      <c r="T124" s="1">
        <f t="shared" si="289"/>
        <v>0</v>
      </c>
      <c r="U124" s="1">
        <f t="shared" si="289"/>
        <v>0</v>
      </c>
    </row>
    <row r="125" spans="1:21" hidden="1" x14ac:dyDescent="0.25">
      <c r="C125" s="87">
        <f>C124-C120</f>
        <v>0</v>
      </c>
      <c r="D125" s="87">
        <f t="shared" ref="D125:G125" si="290">D124-D120</f>
        <v>0</v>
      </c>
      <c r="E125" s="87">
        <f t="shared" si="290"/>
        <v>0</v>
      </c>
      <c r="F125" s="87">
        <f t="shared" si="290"/>
        <v>0</v>
      </c>
      <c r="G125" s="87">
        <f t="shared" si="290"/>
        <v>0</v>
      </c>
    </row>
  </sheetData>
  <sheetProtection formatCells="0" formatColumns="0" formatRows="0" insertColumns="0" insertRows="0" insertHyperlinks="0" deleteColumns="0" deleteRows="0" sort="0" autoFilter="0" pivotTables="0"/>
  <mergeCells count="27">
    <mergeCell ref="Q11:Q12"/>
    <mergeCell ref="F11:F12"/>
    <mergeCell ref="G11:G12"/>
    <mergeCell ref="N11:N12"/>
    <mergeCell ref="H10:H12"/>
    <mergeCell ref="I10:L10"/>
    <mergeCell ref="N10:Q10"/>
    <mergeCell ref="D10:G10"/>
    <mergeCell ref="O11:O12"/>
    <mergeCell ref="P11:P12"/>
    <mergeCell ref="I11:I12"/>
    <mergeCell ref="J11:J12"/>
    <mergeCell ref="K11:K12"/>
    <mergeCell ref="L11:L12"/>
    <mergeCell ref="M10:M12"/>
    <mergeCell ref="A1:Q1"/>
    <mergeCell ref="A2:Q2"/>
    <mergeCell ref="A3:Q3"/>
    <mergeCell ref="A4:Q4"/>
    <mergeCell ref="A8:Q8"/>
    <mergeCell ref="A5:Q5"/>
    <mergeCell ref="A6:Q6"/>
    <mergeCell ref="A10:A12"/>
    <mergeCell ref="B10:B12"/>
    <mergeCell ref="C10:C12"/>
    <mergeCell ref="D11:D12"/>
    <mergeCell ref="E11:E12"/>
  </mergeCells>
  <pageMargins left="1.1811023622047245" right="0.39370078740157483" top="0.59055118110236227" bottom="0.39370078740157483" header="0.31496062992125984" footer="0.31496062992125984"/>
  <pageSetup paperSize="9" scale="76" fitToHeight="0" orientation="portrait" r:id="rId1"/>
  <ignoredErrors>
    <ignoredError sqref="M36:Q120 M13:Q34 S62 S82 S95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apas3">
    <pageSetUpPr fitToPage="1"/>
  </sheetPr>
  <dimension ref="A1:AC321"/>
  <sheetViews>
    <sheetView showZeros="0" zoomScaleNormal="100" workbookViewId="0">
      <pane xSplit="2" ySplit="11" topLeftCell="I298" activePane="bottomRight" state="frozen"/>
      <selection activeCell="J118" sqref="J118"/>
      <selection pane="topRight" activeCell="J118" sqref="J118"/>
      <selection pane="bottomLeft" activeCell="J118" sqref="J118"/>
      <selection pane="bottomRight" activeCell="V307" sqref="V307"/>
    </sheetView>
  </sheetViews>
  <sheetFormatPr defaultColWidth="9.140625" defaultRowHeight="15" x14ac:dyDescent="0.25"/>
  <cols>
    <col min="1" max="1" width="5.7109375" style="13" customWidth="1"/>
    <col min="2" max="2" width="74.28515625" style="13" customWidth="1"/>
    <col min="3" max="3" width="13.7109375" style="214" hidden="1" customWidth="1"/>
    <col min="4" max="4" width="14.5703125" style="48" hidden="1" customWidth="1"/>
    <col min="5" max="10" width="12.7109375" style="48" hidden="1" customWidth="1"/>
    <col min="11" max="11" width="12.7109375" style="60" hidden="1" customWidth="1"/>
    <col min="12" max="12" width="12.7109375" style="216" hidden="1" customWidth="1"/>
    <col min="13" max="19" width="12.7109375" style="13" hidden="1" customWidth="1"/>
    <col min="20" max="20" width="12.7109375" style="45" hidden="1" customWidth="1"/>
    <col min="21" max="21" width="14.7109375" style="214" customWidth="1"/>
    <col min="22" max="22" width="14.42578125" style="48" customWidth="1"/>
    <col min="23" max="24" width="12.7109375" style="48" customWidth="1"/>
    <col min="25" max="26" width="13.7109375" style="48" customWidth="1"/>
    <col min="27" max="29" width="12.7109375" style="48" customWidth="1"/>
    <col min="30" max="16384" width="9.140625" style="13"/>
  </cols>
  <sheetData>
    <row r="1" spans="1:29" x14ac:dyDescent="0.25"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7"/>
      <c r="X1" s="197"/>
      <c r="Y1" s="197"/>
      <c r="Z1" s="197" t="s">
        <v>382</v>
      </c>
      <c r="AA1" s="13"/>
      <c r="AB1" s="197"/>
      <c r="AC1" s="197"/>
    </row>
    <row r="2" spans="1:29" x14ac:dyDescent="0.25"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198"/>
      <c r="W2" s="198"/>
      <c r="X2" s="198"/>
      <c r="Y2" s="198"/>
      <c r="Z2" s="198" t="s">
        <v>413</v>
      </c>
      <c r="AA2" s="13"/>
      <c r="AB2" s="198"/>
      <c r="AC2" s="198"/>
    </row>
    <row r="3" spans="1:29" x14ac:dyDescent="0.25"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 t="s">
        <v>436</v>
      </c>
      <c r="AA3" s="198"/>
      <c r="AB3" s="198"/>
      <c r="AC3" s="198"/>
    </row>
    <row r="4" spans="1:29" x14ac:dyDescent="0.25">
      <c r="B4" s="198"/>
      <c r="C4" s="198"/>
      <c r="D4" s="198"/>
      <c r="E4" s="198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198"/>
      <c r="R4" s="198"/>
      <c r="S4" s="198"/>
      <c r="T4" s="198"/>
      <c r="U4" s="198"/>
      <c r="V4" s="198"/>
      <c r="W4" s="198"/>
      <c r="X4" s="198"/>
      <c r="Y4" s="198"/>
      <c r="Z4" s="198" t="s">
        <v>207</v>
      </c>
      <c r="AA4" s="198"/>
      <c r="AB4" s="198"/>
      <c r="AC4" s="198"/>
    </row>
    <row r="5" spans="1:29" ht="15" customHeight="1" x14ac:dyDescent="0.25">
      <c r="A5" s="343"/>
      <c r="B5" s="343"/>
      <c r="C5" s="343"/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  <c r="O5" s="343"/>
      <c r="P5" s="343"/>
      <c r="Q5" s="343"/>
      <c r="R5" s="343"/>
      <c r="S5" s="343"/>
      <c r="T5" s="343"/>
      <c r="U5" s="343"/>
      <c r="V5" s="343"/>
      <c r="W5" s="343"/>
      <c r="Z5" s="198" t="s">
        <v>457</v>
      </c>
      <c r="AA5" s="13"/>
      <c r="AB5" s="198"/>
      <c r="AC5" s="198"/>
    </row>
    <row r="6" spans="1:29" ht="15" customHeight="1" x14ac:dyDescent="0.25">
      <c r="A6" s="343"/>
      <c r="B6" s="343"/>
      <c r="C6" s="343"/>
      <c r="D6" s="343"/>
      <c r="E6" s="343"/>
      <c r="F6" s="343"/>
      <c r="G6" s="343"/>
      <c r="H6" s="343"/>
      <c r="I6" s="343"/>
      <c r="J6" s="343"/>
      <c r="K6" s="343"/>
      <c r="L6" s="343"/>
      <c r="M6" s="343"/>
      <c r="N6" s="343"/>
      <c r="O6" s="343"/>
      <c r="P6" s="343"/>
      <c r="Q6" s="343"/>
      <c r="R6" s="343"/>
      <c r="S6" s="343"/>
      <c r="T6" s="343"/>
      <c r="U6" s="343"/>
      <c r="V6" s="343"/>
      <c r="W6" s="343"/>
      <c r="Z6" s="198" t="s">
        <v>465</v>
      </c>
      <c r="AA6" s="198"/>
      <c r="AB6" s="198"/>
      <c r="AC6" s="198"/>
    </row>
    <row r="7" spans="1:29" ht="15" customHeight="1" x14ac:dyDescent="0.25">
      <c r="C7" s="48"/>
      <c r="J7" s="50"/>
      <c r="K7" s="184"/>
      <c r="L7" s="13"/>
      <c r="S7" s="46"/>
      <c r="T7" s="129"/>
      <c r="U7" s="48"/>
      <c r="AB7" s="50"/>
      <c r="AC7" s="50"/>
    </row>
    <row r="8" spans="1:29" ht="15" customHeight="1" x14ac:dyDescent="0.25">
      <c r="A8" s="347" t="s">
        <v>415</v>
      </c>
      <c r="B8" s="347"/>
      <c r="C8" s="347"/>
      <c r="D8" s="347"/>
      <c r="E8" s="347"/>
      <c r="F8" s="347"/>
      <c r="G8" s="347"/>
      <c r="H8" s="347"/>
      <c r="I8" s="347"/>
      <c r="J8" s="347"/>
      <c r="K8" s="347"/>
      <c r="L8" s="347"/>
      <c r="M8" s="347"/>
      <c r="N8" s="347"/>
      <c r="O8" s="347"/>
      <c r="P8" s="347"/>
      <c r="Q8" s="347"/>
      <c r="R8" s="347"/>
      <c r="S8" s="347"/>
      <c r="T8" s="347"/>
      <c r="U8" s="347"/>
      <c r="V8" s="347"/>
      <c r="W8" s="347"/>
      <c r="X8" s="347"/>
      <c r="Y8" s="347"/>
      <c r="Z8" s="347"/>
      <c r="AA8" s="347"/>
      <c r="AB8" s="347"/>
      <c r="AC8" s="347"/>
    </row>
    <row r="9" spans="1:29" x14ac:dyDescent="0.25">
      <c r="I9" s="215"/>
      <c r="J9" s="215"/>
      <c r="K9" s="60" t="s">
        <v>301</v>
      </c>
      <c r="R9" s="217"/>
      <c r="S9" s="217"/>
      <c r="T9" s="60" t="s">
        <v>301</v>
      </c>
      <c r="AA9" s="215"/>
      <c r="AB9" s="215"/>
      <c r="AC9" s="215" t="s">
        <v>136</v>
      </c>
    </row>
    <row r="10" spans="1:29" ht="15" customHeight="1" x14ac:dyDescent="0.25">
      <c r="A10" s="311" t="s">
        <v>1</v>
      </c>
      <c r="B10" s="349" t="s">
        <v>206</v>
      </c>
      <c r="C10" s="345" t="s">
        <v>0</v>
      </c>
      <c r="D10" s="350" t="s">
        <v>205</v>
      </c>
      <c r="E10" s="350"/>
      <c r="F10" s="350"/>
      <c r="G10" s="350"/>
      <c r="H10" s="350"/>
      <c r="I10" s="350"/>
      <c r="J10" s="350"/>
      <c r="K10" s="350"/>
      <c r="L10" s="328" t="s">
        <v>401</v>
      </c>
      <c r="M10" s="351" t="s">
        <v>205</v>
      </c>
      <c r="N10" s="352"/>
      <c r="O10" s="352"/>
      <c r="P10" s="352"/>
      <c r="Q10" s="352"/>
      <c r="R10" s="352"/>
      <c r="S10" s="352"/>
      <c r="T10" s="352"/>
      <c r="U10" s="353" t="s">
        <v>0</v>
      </c>
      <c r="V10" s="348" t="s">
        <v>205</v>
      </c>
      <c r="W10" s="348"/>
      <c r="X10" s="348"/>
      <c r="Y10" s="348"/>
      <c r="Z10" s="348"/>
      <c r="AA10" s="348"/>
      <c r="AB10" s="348"/>
      <c r="AC10" s="348"/>
    </row>
    <row r="11" spans="1:29" ht="96" customHeight="1" x14ac:dyDescent="0.25">
      <c r="A11" s="311"/>
      <c r="B11" s="349"/>
      <c r="C11" s="346"/>
      <c r="D11" s="218" t="s">
        <v>210</v>
      </c>
      <c r="E11" s="218" t="s">
        <v>212</v>
      </c>
      <c r="F11" s="218" t="s">
        <v>211</v>
      </c>
      <c r="G11" s="218" t="s">
        <v>433</v>
      </c>
      <c r="H11" s="218" t="s">
        <v>213</v>
      </c>
      <c r="I11" s="218" t="s">
        <v>283</v>
      </c>
      <c r="J11" s="219" t="s">
        <v>215</v>
      </c>
      <c r="K11" s="125" t="s">
        <v>216</v>
      </c>
      <c r="L11" s="329"/>
      <c r="M11" s="126" t="s">
        <v>182</v>
      </c>
      <c r="N11" s="126" t="s">
        <v>212</v>
      </c>
      <c r="O11" s="126" t="s">
        <v>211</v>
      </c>
      <c r="P11" s="126" t="s">
        <v>433</v>
      </c>
      <c r="Q11" s="126" t="s">
        <v>213</v>
      </c>
      <c r="R11" s="126" t="s">
        <v>214</v>
      </c>
      <c r="S11" s="127" t="s">
        <v>215</v>
      </c>
      <c r="T11" s="130" t="s">
        <v>216</v>
      </c>
      <c r="U11" s="354"/>
      <c r="V11" s="220" t="s">
        <v>182</v>
      </c>
      <c r="W11" s="220" t="s">
        <v>212</v>
      </c>
      <c r="X11" s="220" t="s">
        <v>211</v>
      </c>
      <c r="Y11" s="220" t="s">
        <v>433</v>
      </c>
      <c r="Z11" s="220" t="s">
        <v>213</v>
      </c>
      <c r="AA11" s="220" t="s">
        <v>434</v>
      </c>
      <c r="AB11" s="221" t="s">
        <v>215</v>
      </c>
      <c r="AC11" s="220" t="s">
        <v>216</v>
      </c>
    </row>
    <row r="12" spans="1:29" ht="15" customHeight="1" x14ac:dyDescent="0.25">
      <c r="A12" s="222" t="s">
        <v>5</v>
      </c>
      <c r="B12" s="223" t="s">
        <v>203</v>
      </c>
      <c r="C12" s="224">
        <f>D12+E12+F12+H12+I12+J12+K12</f>
        <v>168.8</v>
      </c>
      <c r="D12" s="225">
        <f t="shared" ref="D12:S12" si="0">D13</f>
        <v>168.8</v>
      </c>
      <c r="E12" s="225">
        <f t="shared" si="0"/>
        <v>0</v>
      </c>
      <c r="F12" s="225">
        <f t="shared" si="0"/>
        <v>0</v>
      </c>
      <c r="G12" s="225">
        <f t="shared" si="0"/>
        <v>0</v>
      </c>
      <c r="H12" s="225">
        <f t="shared" si="0"/>
        <v>0</v>
      </c>
      <c r="I12" s="225">
        <f t="shared" si="0"/>
        <v>0</v>
      </c>
      <c r="J12" s="225">
        <f t="shared" si="0"/>
        <v>0</v>
      </c>
      <c r="K12" s="164">
        <f t="shared" si="0"/>
        <v>0</v>
      </c>
      <c r="L12" s="110">
        <f>M12+N12+O12+Q12+R12+S12+T12</f>
        <v>0</v>
      </c>
      <c r="M12" s="226">
        <f t="shared" si="0"/>
        <v>0</v>
      </c>
      <c r="N12" s="226">
        <f t="shared" si="0"/>
        <v>0</v>
      </c>
      <c r="O12" s="227">
        <f t="shared" si="0"/>
        <v>0</v>
      </c>
      <c r="P12" s="226">
        <f t="shared" si="0"/>
        <v>0</v>
      </c>
      <c r="Q12" s="226">
        <f t="shared" si="0"/>
        <v>0</v>
      </c>
      <c r="R12" s="226">
        <f t="shared" si="0"/>
        <v>0</v>
      </c>
      <c r="S12" s="226">
        <f t="shared" si="0"/>
        <v>0</v>
      </c>
      <c r="T12" s="114">
        <f t="shared" ref="T12" si="1">T13</f>
        <v>0</v>
      </c>
      <c r="U12" s="228">
        <f>V12+W12+X12+Z12+AA12+AB12+AC12</f>
        <v>168.8</v>
      </c>
      <c r="V12" s="228">
        <f>V13</f>
        <v>168.8</v>
      </c>
      <c r="W12" s="228">
        <f t="shared" ref="W12:AC12" si="2">W13</f>
        <v>0</v>
      </c>
      <c r="X12" s="228">
        <f t="shared" si="2"/>
        <v>0</v>
      </c>
      <c r="Y12" s="228">
        <f t="shared" si="2"/>
        <v>0</v>
      </c>
      <c r="Z12" s="228">
        <f t="shared" si="2"/>
        <v>0</v>
      </c>
      <c r="AA12" s="228">
        <f t="shared" si="2"/>
        <v>0</v>
      </c>
      <c r="AB12" s="228">
        <f t="shared" si="2"/>
        <v>0</v>
      </c>
      <c r="AC12" s="228">
        <f t="shared" si="2"/>
        <v>0</v>
      </c>
    </row>
    <row r="13" spans="1:29" ht="15" customHeight="1" x14ac:dyDescent="0.25">
      <c r="A13" s="168"/>
      <c r="B13" s="229" t="s">
        <v>384</v>
      </c>
      <c r="C13" s="230">
        <f>D13+E13+F13+H13+I13+J13+K13+G13</f>
        <v>168.8</v>
      </c>
      <c r="D13" s="165">
        <v>168.8</v>
      </c>
      <c r="E13" s="118"/>
      <c r="F13" s="118"/>
      <c r="G13" s="118"/>
      <c r="H13" s="118"/>
      <c r="I13" s="118"/>
      <c r="J13" s="118"/>
      <c r="K13" s="61"/>
      <c r="L13" s="226">
        <f>M13+N13+O13+Q13+R13+S13+T13+P13</f>
        <v>0</v>
      </c>
      <c r="M13" s="109"/>
      <c r="N13" s="119"/>
      <c r="O13" s="119"/>
      <c r="P13" s="119"/>
      <c r="Q13" s="119"/>
      <c r="R13" s="119"/>
      <c r="S13" s="119"/>
      <c r="T13" s="111"/>
      <c r="U13" s="231">
        <f>V13+W13+X13+Z13+AA13+AB13+AC13+Y13</f>
        <v>168.8</v>
      </c>
      <c r="V13" s="231">
        <f t="shared" ref="V13:AC13" si="3">D13+M13</f>
        <v>168.8</v>
      </c>
      <c r="W13" s="231">
        <f t="shared" si="3"/>
        <v>0</v>
      </c>
      <c r="X13" s="231">
        <f t="shared" si="3"/>
        <v>0</v>
      </c>
      <c r="Y13" s="231">
        <f t="shared" si="3"/>
        <v>0</v>
      </c>
      <c r="Z13" s="231">
        <f t="shared" si="3"/>
        <v>0</v>
      </c>
      <c r="AA13" s="231">
        <f t="shared" si="3"/>
        <v>0</v>
      </c>
      <c r="AB13" s="231">
        <f t="shared" si="3"/>
        <v>0</v>
      </c>
      <c r="AC13" s="231">
        <f t="shared" si="3"/>
        <v>0</v>
      </c>
    </row>
    <row r="14" spans="1:29" ht="15" customHeight="1" x14ac:dyDescent="0.25">
      <c r="A14" s="117" t="s">
        <v>56</v>
      </c>
      <c r="B14" s="223" t="s">
        <v>204</v>
      </c>
      <c r="C14" s="224">
        <f>D14+E14+F14+H14+I14+J14+K14+G14</f>
        <v>43380.864500000003</v>
      </c>
      <c r="D14" s="225">
        <f t="shared" ref="D14:K14" si="4">D15+D44+D52+D55+D62+D66+D70</f>
        <v>20885.494000000002</v>
      </c>
      <c r="E14" s="225">
        <f t="shared" si="4"/>
        <v>4880.8579999999993</v>
      </c>
      <c r="F14" s="225">
        <f t="shared" si="4"/>
        <v>4225.7356300000001</v>
      </c>
      <c r="G14" s="225">
        <f t="shared" ref="G14" si="5">G15+G44+G52+G55+G62+G66+G70</f>
        <v>3612.6000000000004</v>
      </c>
      <c r="H14" s="225">
        <f t="shared" si="4"/>
        <v>2085.2179999999998</v>
      </c>
      <c r="I14" s="225">
        <f t="shared" si="4"/>
        <v>648.70000000000005</v>
      </c>
      <c r="J14" s="225">
        <f t="shared" si="4"/>
        <v>3345.4110000000001</v>
      </c>
      <c r="K14" s="164">
        <f t="shared" si="4"/>
        <v>3696.8478699999996</v>
      </c>
      <c r="L14" s="110">
        <f>M14+N14+O14+Q14+R14+S14+T14+P14</f>
        <v>1579.46477</v>
      </c>
      <c r="M14" s="227">
        <f t="shared" ref="M14:AC14" si="6">M15+M44+M52+M55+M62+M66+M70</f>
        <v>1384.53882</v>
      </c>
      <c r="N14" s="227">
        <f t="shared" si="6"/>
        <v>-58.5</v>
      </c>
      <c r="O14" s="227">
        <f>O15+O44+O52+O55+O62+O66+O70</f>
        <v>53.225950000000026</v>
      </c>
      <c r="P14" s="227">
        <f t="shared" ref="P14" si="7">P15+P44+P52+P55+P62+P66+P70</f>
        <v>131.9</v>
      </c>
      <c r="Q14" s="227">
        <f t="shared" si="6"/>
        <v>0</v>
      </c>
      <c r="R14" s="227">
        <f t="shared" si="6"/>
        <v>68.3</v>
      </c>
      <c r="S14" s="227">
        <f t="shared" si="6"/>
        <v>0</v>
      </c>
      <c r="T14" s="227">
        <f t="shared" si="6"/>
        <v>0</v>
      </c>
      <c r="U14" s="228">
        <f>V14+W14+X14+Z14+AA14+AB14+AC14+Y14</f>
        <v>44960.329269999995</v>
      </c>
      <c r="V14" s="228">
        <f t="shared" si="6"/>
        <v>22270.03282</v>
      </c>
      <c r="W14" s="228">
        <f t="shared" si="6"/>
        <v>4822.3579999999993</v>
      </c>
      <c r="X14" s="228">
        <f t="shared" si="6"/>
        <v>4278.9615800000001</v>
      </c>
      <c r="Y14" s="228">
        <f t="shared" ref="Y14" si="8">Y15+Y44+Y52+Y55+Y62+Y66+Y70</f>
        <v>3744.5000000000005</v>
      </c>
      <c r="Z14" s="228">
        <f t="shared" si="6"/>
        <v>2085.2179999999998</v>
      </c>
      <c r="AA14" s="228">
        <f t="shared" si="6"/>
        <v>717.00000000000011</v>
      </c>
      <c r="AB14" s="228">
        <f t="shared" si="6"/>
        <v>3345.4110000000001</v>
      </c>
      <c r="AC14" s="228">
        <f t="shared" si="6"/>
        <v>3696.8478699999996</v>
      </c>
    </row>
    <row r="15" spans="1:29" ht="15" customHeight="1" x14ac:dyDescent="0.25">
      <c r="A15" s="117"/>
      <c r="B15" s="229" t="s">
        <v>390</v>
      </c>
      <c r="C15" s="224">
        <f>D15+E15+F15+H15+I15+J15+K15+G15</f>
        <v>8104.2718599999998</v>
      </c>
      <c r="D15" s="165">
        <v>7443.35</v>
      </c>
      <c r="E15" s="118">
        <f>SUM(E16:E37)</f>
        <v>571.76599999999996</v>
      </c>
      <c r="F15" s="118">
        <f>SUM(F16:F43)</f>
        <v>32.890999999999998</v>
      </c>
      <c r="G15" s="118"/>
      <c r="H15" s="118"/>
      <c r="I15" s="165">
        <v>21.2</v>
      </c>
      <c r="J15" s="165"/>
      <c r="K15" s="61">
        <f>'4 priedas_ nepanaudotos lėšos'!C13</f>
        <v>35.064859999999996</v>
      </c>
      <c r="L15" s="110">
        <f>M15+N15+O15+Q15+R15+S15+T15+P15</f>
        <v>-1.9481700000000002</v>
      </c>
      <c r="M15" s="109"/>
      <c r="N15" s="119">
        <f>SUM(N16:N37)</f>
        <v>-2.0150000000000001</v>
      </c>
      <c r="O15" s="119">
        <f>SUM(O16:O43)</f>
        <v>6.6830000000000001E-2</v>
      </c>
      <c r="P15" s="119"/>
      <c r="Q15" s="119"/>
      <c r="R15" s="109"/>
      <c r="S15" s="109"/>
      <c r="T15" s="111">
        <f>'4 priedas_ nepanaudotos lėšos'!I13</f>
        <v>0</v>
      </c>
      <c r="U15" s="231">
        <f>V15+W15+X15+Z15+AA15+AB15+AC15+Y15</f>
        <v>8102.3236900000011</v>
      </c>
      <c r="V15" s="231">
        <f t="shared" ref="V15:AB15" si="9">D15+M15</f>
        <v>7443.35</v>
      </c>
      <c r="W15" s="231">
        <f t="shared" si="9"/>
        <v>569.75099999999998</v>
      </c>
      <c r="X15" s="231">
        <f t="shared" si="9"/>
        <v>32.957830000000001</v>
      </c>
      <c r="Y15" s="231">
        <f t="shared" si="9"/>
        <v>0</v>
      </c>
      <c r="Z15" s="231">
        <f t="shared" si="9"/>
        <v>0</v>
      </c>
      <c r="AA15" s="231">
        <f t="shared" si="9"/>
        <v>21.2</v>
      </c>
      <c r="AB15" s="231">
        <f t="shared" si="9"/>
        <v>0</v>
      </c>
      <c r="AC15" s="231">
        <f t="shared" ref="AC15" si="10">K15+T15</f>
        <v>35.064859999999996</v>
      </c>
    </row>
    <row r="16" spans="1:29" x14ac:dyDescent="0.25">
      <c r="A16" s="117"/>
      <c r="B16" s="232" t="s">
        <v>200</v>
      </c>
      <c r="C16" s="233">
        <f>D16+E16+F16+H16+I16+J16+K16+G16</f>
        <v>1</v>
      </c>
      <c r="D16" s="189"/>
      <c r="E16" s="234">
        <v>1</v>
      </c>
      <c r="F16" s="189"/>
      <c r="G16" s="189"/>
      <c r="H16" s="189"/>
      <c r="I16" s="189"/>
      <c r="J16" s="189"/>
      <c r="K16" s="62"/>
      <c r="L16" s="235">
        <f>M16+N16+O16+Q16+R16+S16+T16+P16</f>
        <v>0</v>
      </c>
      <c r="M16" s="236"/>
      <c r="N16" s="237"/>
      <c r="O16" s="236"/>
      <c r="P16" s="236"/>
      <c r="Q16" s="236"/>
      <c r="R16" s="236"/>
      <c r="S16" s="236"/>
      <c r="T16" s="112"/>
      <c r="U16" s="238">
        <f>V16+W16+X16+Z16+AA16+AB16+AC16+Y16</f>
        <v>1</v>
      </c>
      <c r="V16" s="238">
        <f>D16+M16</f>
        <v>0</v>
      </c>
      <c r="W16" s="238">
        <f t="shared" ref="W16" si="11">E16+N16</f>
        <v>1</v>
      </c>
      <c r="X16" s="238">
        <f t="shared" ref="X16:AC16" si="12">F16+O16</f>
        <v>0</v>
      </c>
      <c r="Y16" s="238">
        <f t="shared" si="12"/>
        <v>0</v>
      </c>
      <c r="Z16" s="238">
        <f t="shared" si="12"/>
        <v>0</v>
      </c>
      <c r="AA16" s="238">
        <f t="shared" si="12"/>
        <v>0</v>
      </c>
      <c r="AB16" s="238">
        <f t="shared" si="12"/>
        <v>0</v>
      </c>
      <c r="AC16" s="238">
        <f t="shared" si="12"/>
        <v>0</v>
      </c>
    </row>
    <row r="17" spans="1:29" ht="15" customHeight="1" x14ac:dyDescent="0.25">
      <c r="A17" s="117"/>
      <c r="B17" s="232" t="s">
        <v>59</v>
      </c>
      <c r="C17" s="233">
        <f t="shared" ref="C17:C39" si="13">D17+E17+F17+H17+I17+J17+K17+G17</f>
        <v>31.8</v>
      </c>
      <c r="D17" s="189"/>
      <c r="E17" s="234">
        <v>31.8</v>
      </c>
      <c r="F17" s="189"/>
      <c r="G17" s="189"/>
      <c r="H17" s="189"/>
      <c r="I17" s="189"/>
      <c r="J17" s="189"/>
      <c r="K17" s="62"/>
      <c r="L17" s="235">
        <f t="shared" ref="L17:L39" si="14">M17+N17+O17+Q17+R17+S17+T17+P17</f>
        <v>0</v>
      </c>
      <c r="M17" s="236"/>
      <c r="N17" s="237"/>
      <c r="O17" s="236"/>
      <c r="P17" s="236"/>
      <c r="Q17" s="236"/>
      <c r="R17" s="236"/>
      <c r="S17" s="236"/>
      <c r="T17" s="112"/>
      <c r="U17" s="238">
        <f t="shared" ref="U17:U39" si="15">V17+W17+X17+Z17+AA17+AB17+AC17+Y17</f>
        <v>31.8</v>
      </c>
      <c r="V17" s="238">
        <f t="shared" ref="V17:V42" si="16">D17+M17</f>
        <v>0</v>
      </c>
      <c r="W17" s="238">
        <f t="shared" ref="W17:W42" si="17">E17+N17</f>
        <v>31.8</v>
      </c>
      <c r="X17" s="238">
        <f t="shared" ref="X17:X42" si="18">F17+O17</f>
        <v>0</v>
      </c>
      <c r="Y17" s="238">
        <f t="shared" ref="Y17:Z42" si="19">G17+P17</f>
        <v>0</v>
      </c>
      <c r="Z17" s="238">
        <f t="shared" si="19"/>
        <v>0</v>
      </c>
      <c r="AA17" s="238">
        <f t="shared" ref="AA17:AA42" si="20">I17+R17</f>
        <v>0</v>
      </c>
      <c r="AB17" s="238">
        <f t="shared" ref="AB17:AB42" si="21">J17+S17</f>
        <v>0</v>
      </c>
      <c r="AC17" s="238">
        <f t="shared" ref="AC17:AC42" si="22">K17+T17</f>
        <v>0</v>
      </c>
    </row>
    <row r="18" spans="1:29" x14ac:dyDescent="0.25">
      <c r="A18" s="117"/>
      <c r="B18" s="232" t="s">
        <v>66</v>
      </c>
      <c r="C18" s="233">
        <f t="shared" si="13"/>
        <v>9</v>
      </c>
      <c r="D18" s="189"/>
      <c r="E18" s="234">
        <v>9</v>
      </c>
      <c r="F18" s="189"/>
      <c r="G18" s="189"/>
      <c r="H18" s="189"/>
      <c r="I18" s="189"/>
      <c r="J18" s="189"/>
      <c r="K18" s="62"/>
      <c r="L18" s="235">
        <f t="shared" si="14"/>
        <v>0</v>
      </c>
      <c r="M18" s="236"/>
      <c r="N18" s="237"/>
      <c r="O18" s="236"/>
      <c r="P18" s="236"/>
      <c r="Q18" s="236"/>
      <c r="R18" s="236"/>
      <c r="S18" s="236"/>
      <c r="T18" s="112"/>
      <c r="U18" s="238">
        <f t="shared" si="15"/>
        <v>9</v>
      </c>
      <c r="V18" s="238">
        <f t="shared" si="16"/>
        <v>0</v>
      </c>
      <c r="W18" s="238">
        <f t="shared" si="17"/>
        <v>9</v>
      </c>
      <c r="X18" s="238">
        <f t="shared" si="18"/>
        <v>0</v>
      </c>
      <c r="Y18" s="238">
        <f t="shared" si="19"/>
        <v>0</v>
      </c>
      <c r="Z18" s="238">
        <f t="shared" si="19"/>
        <v>0</v>
      </c>
      <c r="AA18" s="238">
        <f t="shared" si="20"/>
        <v>0</v>
      </c>
      <c r="AB18" s="238">
        <f t="shared" si="21"/>
        <v>0</v>
      </c>
      <c r="AC18" s="238">
        <f t="shared" si="22"/>
        <v>0</v>
      </c>
    </row>
    <row r="19" spans="1:29" ht="26.25" x14ac:dyDescent="0.25">
      <c r="A19" s="117"/>
      <c r="B19" s="232" t="s">
        <v>317</v>
      </c>
      <c r="C19" s="233">
        <f t="shared" si="13"/>
        <v>11.164</v>
      </c>
      <c r="D19" s="189"/>
      <c r="E19" s="234">
        <v>11.164</v>
      </c>
      <c r="F19" s="189"/>
      <c r="G19" s="189"/>
      <c r="H19" s="189"/>
      <c r="I19" s="189"/>
      <c r="J19" s="189"/>
      <c r="K19" s="62"/>
      <c r="L19" s="235">
        <f t="shared" si="14"/>
        <v>0</v>
      </c>
      <c r="M19" s="236"/>
      <c r="N19" s="237"/>
      <c r="O19" s="236"/>
      <c r="P19" s="236"/>
      <c r="Q19" s="236"/>
      <c r="R19" s="236"/>
      <c r="S19" s="236"/>
      <c r="T19" s="112"/>
      <c r="U19" s="238">
        <f t="shared" si="15"/>
        <v>11.164</v>
      </c>
      <c r="V19" s="238">
        <f t="shared" si="16"/>
        <v>0</v>
      </c>
      <c r="W19" s="238">
        <f t="shared" si="17"/>
        <v>11.164</v>
      </c>
      <c r="X19" s="238">
        <f t="shared" si="18"/>
        <v>0</v>
      </c>
      <c r="Y19" s="238">
        <f t="shared" si="19"/>
        <v>0</v>
      </c>
      <c r="Z19" s="238">
        <f t="shared" si="19"/>
        <v>0</v>
      </c>
      <c r="AA19" s="238">
        <f t="shared" si="20"/>
        <v>0</v>
      </c>
      <c r="AB19" s="238">
        <f t="shared" si="21"/>
        <v>0</v>
      </c>
      <c r="AC19" s="238">
        <f t="shared" si="22"/>
        <v>0</v>
      </c>
    </row>
    <row r="20" spans="1:29" ht="15" customHeight="1" x14ac:dyDescent="0.25">
      <c r="A20" s="117"/>
      <c r="B20" s="232" t="s">
        <v>68</v>
      </c>
      <c r="C20" s="233">
        <f t="shared" si="13"/>
        <v>24.812000000000001</v>
      </c>
      <c r="D20" s="189"/>
      <c r="E20" s="234">
        <v>24.812000000000001</v>
      </c>
      <c r="F20" s="189"/>
      <c r="G20" s="189"/>
      <c r="H20" s="189"/>
      <c r="I20" s="189"/>
      <c r="J20" s="189"/>
      <c r="K20" s="62"/>
      <c r="L20" s="235">
        <f t="shared" si="14"/>
        <v>-1.0920000000000001</v>
      </c>
      <c r="M20" s="236"/>
      <c r="N20" s="237">
        <v>-1.0920000000000001</v>
      </c>
      <c r="O20" s="236"/>
      <c r="P20" s="236"/>
      <c r="Q20" s="236"/>
      <c r="R20" s="236"/>
      <c r="S20" s="236"/>
      <c r="T20" s="112"/>
      <c r="U20" s="238">
        <f t="shared" si="15"/>
        <v>23.720000000000002</v>
      </c>
      <c r="V20" s="238">
        <f t="shared" si="16"/>
        <v>0</v>
      </c>
      <c r="W20" s="238">
        <f t="shared" si="17"/>
        <v>23.720000000000002</v>
      </c>
      <c r="X20" s="238">
        <f t="shared" si="18"/>
        <v>0</v>
      </c>
      <c r="Y20" s="238">
        <f t="shared" si="19"/>
        <v>0</v>
      </c>
      <c r="Z20" s="238">
        <f t="shared" si="19"/>
        <v>0</v>
      </c>
      <c r="AA20" s="238">
        <f t="shared" si="20"/>
        <v>0</v>
      </c>
      <c r="AB20" s="238">
        <f t="shared" si="21"/>
        <v>0</v>
      </c>
      <c r="AC20" s="238">
        <f t="shared" si="22"/>
        <v>0</v>
      </c>
    </row>
    <row r="21" spans="1:29" x14ac:dyDescent="0.25">
      <c r="A21" s="117"/>
      <c r="B21" s="232" t="s">
        <v>69</v>
      </c>
      <c r="C21" s="233">
        <f t="shared" si="13"/>
        <v>80.799000000000007</v>
      </c>
      <c r="D21" s="189"/>
      <c r="E21" s="234">
        <v>80.799000000000007</v>
      </c>
      <c r="F21" s="189"/>
      <c r="G21" s="189"/>
      <c r="H21" s="189"/>
      <c r="I21" s="189"/>
      <c r="J21" s="189"/>
      <c r="K21" s="62"/>
      <c r="L21" s="235">
        <f t="shared" si="14"/>
        <v>0</v>
      </c>
      <c r="M21" s="236"/>
      <c r="N21" s="237"/>
      <c r="O21" s="236"/>
      <c r="P21" s="236"/>
      <c r="Q21" s="236"/>
      <c r="R21" s="236"/>
      <c r="S21" s="236"/>
      <c r="T21" s="112"/>
      <c r="U21" s="238">
        <f t="shared" si="15"/>
        <v>80.799000000000007</v>
      </c>
      <c r="V21" s="238">
        <f t="shared" si="16"/>
        <v>0</v>
      </c>
      <c r="W21" s="238">
        <f t="shared" si="17"/>
        <v>80.799000000000007</v>
      </c>
      <c r="X21" s="238">
        <f t="shared" si="18"/>
        <v>0</v>
      </c>
      <c r="Y21" s="238">
        <f t="shared" si="19"/>
        <v>0</v>
      </c>
      <c r="Z21" s="238">
        <f t="shared" si="19"/>
        <v>0</v>
      </c>
      <c r="AA21" s="238">
        <f t="shared" si="20"/>
        <v>0</v>
      </c>
      <c r="AB21" s="238">
        <f t="shared" si="21"/>
        <v>0</v>
      </c>
      <c r="AC21" s="238">
        <f t="shared" si="22"/>
        <v>0</v>
      </c>
    </row>
    <row r="22" spans="1:29" x14ac:dyDescent="0.25">
      <c r="A22" s="117"/>
      <c r="B22" s="232" t="s">
        <v>374</v>
      </c>
      <c r="C22" s="233">
        <f t="shared" si="13"/>
        <v>2.972</v>
      </c>
      <c r="D22" s="189"/>
      <c r="E22" s="189"/>
      <c r="F22" s="234">
        <v>2.972</v>
      </c>
      <c r="G22" s="189"/>
      <c r="H22" s="189"/>
      <c r="I22" s="189"/>
      <c r="J22" s="189"/>
      <c r="K22" s="62"/>
      <c r="L22" s="235">
        <f t="shared" si="14"/>
        <v>0</v>
      </c>
      <c r="M22" s="236"/>
      <c r="N22" s="236"/>
      <c r="O22" s="237"/>
      <c r="P22" s="236"/>
      <c r="Q22" s="236"/>
      <c r="R22" s="236"/>
      <c r="S22" s="236"/>
      <c r="T22" s="112"/>
      <c r="U22" s="238">
        <f t="shared" si="15"/>
        <v>2.972</v>
      </c>
      <c r="V22" s="238">
        <f t="shared" si="16"/>
        <v>0</v>
      </c>
      <c r="W22" s="238">
        <f t="shared" si="17"/>
        <v>0</v>
      </c>
      <c r="X22" s="238">
        <f t="shared" si="18"/>
        <v>2.972</v>
      </c>
      <c r="Y22" s="238">
        <f t="shared" si="19"/>
        <v>0</v>
      </c>
      <c r="Z22" s="238">
        <f t="shared" si="19"/>
        <v>0</v>
      </c>
      <c r="AA22" s="238">
        <f t="shared" si="20"/>
        <v>0</v>
      </c>
      <c r="AB22" s="238">
        <f t="shared" si="21"/>
        <v>0</v>
      </c>
      <c r="AC22" s="238">
        <f t="shared" si="22"/>
        <v>0</v>
      </c>
    </row>
    <row r="23" spans="1:29" s="45" customFormat="1" ht="26.25" hidden="1" x14ac:dyDescent="0.25">
      <c r="A23" s="116"/>
      <c r="B23" s="239" t="s">
        <v>287</v>
      </c>
      <c r="C23" s="233">
        <f t="shared" si="13"/>
        <v>0</v>
      </c>
      <c r="D23" s="62"/>
      <c r="E23" s="62"/>
      <c r="F23" s="240"/>
      <c r="G23" s="62"/>
      <c r="H23" s="62"/>
      <c r="I23" s="62"/>
      <c r="J23" s="62"/>
      <c r="K23" s="62"/>
      <c r="L23" s="235">
        <f t="shared" si="14"/>
        <v>0</v>
      </c>
      <c r="M23" s="112"/>
      <c r="N23" s="62"/>
      <c r="O23" s="112"/>
      <c r="P23" s="112"/>
      <c r="Q23" s="112"/>
      <c r="R23" s="112"/>
      <c r="S23" s="112"/>
      <c r="T23" s="112"/>
      <c r="U23" s="238">
        <f t="shared" si="15"/>
        <v>0</v>
      </c>
      <c r="V23" s="238">
        <f t="shared" si="16"/>
        <v>0</v>
      </c>
      <c r="W23" s="238">
        <f t="shared" si="17"/>
        <v>0</v>
      </c>
      <c r="X23" s="238">
        <f t="shared" si="18"/>
        <v>0</v>
      </c>
      <c r="Y23" s="238">
        <f t="shared" si="19"/>
        <v>0</v>
      </c>
      <c r="Z23" s="238">
        <f t="shared" si="19"/>
        <v>0</v>
      </c>
      <c r="AA23" s="238">
        <f t="shared" si="20"/>
        <v>0</v>
      </c>
      <c r="AB23" s="238">
        <f t="shared" si="21"/>
        <v>0</v>
      </c>
      <c r="AC23" s="238">
        <f t="shared" si="22"/>
        <v>0</v>
      </c>
    </row>
    <row r="24" spans="1:29" ht="15" customHeight="1" x14ac:dyDescent="0.25">
      <c r="A24" s="117"/>
      <c r="B24" s="232" t="s">
        <v>67</v>
      </c>
      <c r="C24" s="233">
        <f t="shared" si="13"/>
        <v>21.2</v>
      </c>
      <c r="D24" s="189"/>
      <c r="E24" s="234">
        <v>21.2</v>
      </c>
      <c r="F24" s="189">
        <v>0</v>
      </c>
      <c r="G24" s="189"/>
      <c r="H24" s="189"/>
      <c r="I24" s="189"/>
      <c r="J24" s="189"/>
      <c r="K24" s="62"/>
      <c r="L24" s="235">
        <f t="shared" si="14"/>
        <v>0</v>
      </c>
      <c r="M24" s="236"/>
      <c r="N24" s="237"/>
      <c r="O24" s="236"/>
      <c r="P24" s="236"/>
      <c r="Q24" s="236"/>
      <c r="R24" s="236"/>
      <c r="S24" s="236"/>
      <c r="T24" s="112"/>
      <c r="U24" s="238">
        <f t="shared" si="15"/>
        <v>21.2</v>
      </c>
      <c r="V24" s="238">
        <f t="shared" si="16"/>
        <v>0</v>
      </c>
      <c r="W24" s="238">
        <f t="shared" si="17"/>
        <v>21.2</v>
      </c>
      <c r="X24" s="238">
        <f t="shared" si="18"/>
        <v>0</v>
      </c>
      <c r="Y24" s="238">
        <f t="shared" si="19"/>
        <v>0</v>
      </c>
      <c r="Z24" s="238">
        <f t="shared" si="19"/>
        <v>0</v>
      </c>
      <c r="AA24" s="238">
        <f t="shared" si="20"/>
        <v>0</v>
      </c>
      <c r="AB24" s="238">
        <f t="shared" si="21"/>
        <v>0</v>
      </c>
      <c r="AC24" s="238">
        <f t="shared" si="22"/>
        <v>0</v>
      </c>
    </row>
    <row r="25" spans="1:29" ht="15" customHeight="1" x14ac:dyDescent="0.25">
      <c r="A25" s="117"/>
      <c r="B25" s="232" t="s">
        <v>146</v>
      </c>
      <c r="C25" s="233">
        <f t="shared" si="13"/>
        <v>5.9379999999999997</v>
      </c>
      <c r="D25" s="189"/>
      <c r="E25" s="234">
        <v>5.9379999999999997</v>
      </c>
      <c r="F25" s="189">
        <v>0</v>
      </c>
      <c r="G25" s="189"/>
      <c r="H25" s="189"/>
      <c r="I25" s="189"/>
      <c r="J25" s="189"/>
      <c r="K25" s="62"/>
      <c r="L25" s="235">
        <f t="shared" si="14"/>
        <v>0</v>
      </c>
      <c r="M25" s="236"/>
      <c r="N25" s="237"/>
      <c r="O25" s="236"/>
      <c r="P25" s="236"/>
      <c r="Q25" s="236"/>
      <c r="R25" s="236"/>
      <c r="S25" s="236"/>
      <c r="T25" s="112"/>
      <c r="U25" s="238">
        <f t="shared" si="15"/>
        <v>5.9379999999999997</v>
      </c>
      <c r="V25" s="238">
        <f t="shared" si="16"/>
        <v>0</v>
      </c>
      <c r="W25" s="238">
        <f t="shared" si="17"/>
        <v>5.9379999999999997</v>
      </c>
      <c r="X25" s="238">
        <f t="shared" si="18"/>
        <v>0</v>
      </c>
      <c r="Y25" s="238">
        <f t="shared" si="19"/>
        <v>0</v>
      </c>
      <c r="Z25" s="238">
        <f t="shared" si="19"/>
        <v>0</v>
      </c>
      <c r="AA25" s="238">
        <f t="shared" si="20"/>
        <v>0</v>
      </c>
      <c r="AB25" s="238">
        <f t="shared" si="21"/>
        <v>0</v>
      </c>
      <c r="AC25" s="238">
        <f t="shared" si="22"/>
        <v>0</v>
      </c>
    </row>
    <row r="26" spans="1:29" ht="15" customHeight="1" x14ac:dyDescent="0.25">
      <c r="A26" s="117"/>
      <c r="B26" s="232" t="s">
        <v>61</v>
      </c>
      <c r="C26" s="233">
        <f t="shared" si="13"/>
        <v>31.9</v>
      </c>
      <c r="D26" s="189"/>
      <c r="E26" s="234">
        <v>31.9</v>
      </c>
      <c r="F26" s="189">
        <v>0</v>
      </c>
      <c r="G26" s="189"/>
      <c r="H26" s="189"/>
      <c r="I26" s="189"/>
      <c r="J26" s="189"/>
      <c r="K26" s="62"/>
      <c r="L26" s="235">
        <f t="shared" si="14"/>
        <v>0</v>
      </c>
      <c r="M26" s="236"/>
      <c r="N26" s="237"/>
      <c r="O26" s="236"/>
      <c r="P26" s="236"/>
      <c r="Q26" s="236"/>
      <c r="R26" s="236"/>
      <c r="S26" s="236"/>
      <c r="T26" s="112"/>
      <c r="U26" s="238">
        <f t="shared" si="15"/>
        <v>31.9</v>
      </c>
      <c r="V26" s="238">
        <f t="shared" si="16"/>
        <v>0</v>
      </c>
      <c r="W26" s="238">
        <f t="shared" si="17"/>
        <v>31.9</v>
      </c>
      <c r="X26" s="238">
        <f t="shared" si="18"/>
        <v>0</v>
      </c>
      <c r="Y26" s="238">
        <f t="shared" si="19"/>
        <v>0</v>
      </c>
      <c r="Z26" s="238">
        <f t="shared" si="19"/>
        <v>0</v>
      </c>
      <c r="AA26" s="238">
        <f t="shared" si="20"/>
        <v>0</v>
      </c>
      <c r="AB26" s="238">
        <f t="shared" si="21"/>
        <v>0</v>
      </c>
      <c r="AC26" s="238">
        <f t="shared" si="22"/>
        <v>0</v>
      </c>
    </row>
    <row r="27" spans="1:29" ht="15" customHeight="1" x14ac:dyDescent="0.25">
      <c r="A27" s="117"/>
      <c r="B27" s="232" t="s">
        <v>62</v>
      </c>
      <c r="C27" s="233">
        <f t="shared" si="13"/>
        <v>9.58</v>
      </c>
      <c r="D27" s="189"/>
      <c r="E27" s="234">
        <v>9.58</v>
      </c>
      <c r="F27" s="189">
        <v>0</v>
      </c>
      <c r="G27" s="189"/>
      <c r="H27" s="189"/>
      <c r="I27" s="189"/>
      <c r="J27" s="189"/>
      <c r="K27" s="62"/>
      <c r="L27" s="235">
        <f t="shared" si="14"/>
        <v>0</v>
      </c>
      <c r="M27" s="236"/>
      <c r="N27" s="237"/>
      <c r="O27" s="236"/>
      <c r="P27" s="236"/>
      <c r="Q27" s="236"/>
      <c r="R27" s="236"/>
      <c r="S27" s="236"/>
      <c r="T27" s="112"/>
      <c r="U27" s="238">
        <f t="shared" si="15"/>
        <v>9.58</v>
      </c>
      <c r="V27" s="238">
        <f t="shared" si="16"/>
        <v>0</v>
      </c>
      <c r="W27" s="238">
        <f t="shared" si="17"/>
        <v>9.58</v>
      </c>
      <c r="X27" s="238">
        <f t="shared" si="18"/>
        <v>0</v>
      </c>
      <c r="Y27" s="238">
        <f t="shared" si="19"/>
        <v>0</v>
      </c>
      <c r="Z27" s="238">
        <f t="shared" si="19"/>
        <v>0</v>
      </c>
      <c r="AA27" s="238">
        <f t="shared" si="20"/>
        <v>0</v>
      </c>
      <c r="AB27" s="238">
        <f t="shared" si="21"/>
        <v>0</v>
      </c>
      <c r="AC27" s="238">
        <f t="shared" si="22"/>
        <v>0</v>
      </c>
    </row>
    <row r="28" spans="1:29" x14ac:dyDescent="0.25">
      <c r="A28" s="117"/>
      <c r="B28" s="232" t="s">
        <v>64</v>
      </c>
      <c r="C28" s="233">
        <f t="shared" si="13"/>
        <v>0.69</v>
      </c>
      <c r="D28" s="189"/>
      <c r="E28" s="234">
        <v>0.69</v>
      </c>
      <c r="F28" s="189">
        <v>0</v>
      </c>
      <c r="G28" s="189"/>
      <c r="H28" s="189"/>
      <c r="I28" s="189"/>
      <c r="J28" s="189"/>
      <c r="K28" s="62"/>
      <c r="L28" s="235">
        <f t="shared" si="14"/>
        <v>0</v>
      </c>
      <c r="M28" s="236"/>
      <c r="N28" s="237"/>
      <c r="O28" s="236"/>
      <c r="P28" s="236"/>
      <c r="Q28" s="236"/>
      <c r="R28" s="236"/>
      <c r="S28" s="236"/>
      <c r="T28" s="112"/>
      <c r="U28" s="238">
        <f t="shared" si="15"/>
        <v>0.69</v>
      </c>
      <c r="V28" s="238">
        <f t="shared" si="16"/>
        <v>0</v>
      </c>
      <c r="W28" s="238">
        <f t="shared" si="17"/>
        <v>0.69</v>
      </c>
      <c r="X28" s="238">
        <f t="shared" si="18"/>
        <v>0</v>
      </c>
      <c r="Y28" s="238">
        <f t="shared" si="19"/>
        <v>0</v>
      </c>
      <c r="Z28" s="238">
        <f t="shared" si="19"/>
        <v>0</v>
      </c>
      <c r="AA28" s="238">
        <f t="shared" si="20"/>
        <v>0</v>
      </c>
      <c r="AB28" s="238">
        <f t="shared" si="21"/>
        <v>0</v>
      </c>
      <c r="AC28" s="238">
        <f t="shared" si="22"/>
        <v>0</v>
      </c>
    </row>
    <row r="29" spans="1:29" x14ac:dyDescent="0.25">
      <c r="A29" s="117"/>
      <c r="B29" s="232" t="s">
        <v>65</v>
      </c>
      <c r="C29" s="233">
        <f t="shared" si="13"/>
        <v>40.700000000000003</v>
      </c>
      <c r="D29" s="189"/>
      <c r="E29" s="234">
        <v>40.700000000000003</v>
      </c>
      <c r="F29" s="189">
        <v>0</v>
      </c>
      <c r="G29" s="189"/>
      <c r="H29" s="189"/>
      <c r="I29" s="189"/>
      <c r="J29" s="189"/>
      <c r="K29" s="62"/>
      <c r="L29" s="235">
        <f t="shared" si="14"/>
        <v>0</v>
      </c>
      <c r="M29" s="236"/>
      <c r="N29" s="237"/>
      <c r="O29" s="236"/>
      <c r="P29" s="236"/>
      <c r="Q29" s="236"/>
      <c r="R29" s="236"/>
      <c r="S29" s="236"/>
      <c r="T29" s="112"/>
      <c r="U29" s="238">
        <f t="shared" si="15"/>
        <v>40.700000000000003</v>
      </c>
      <c r="V29" s="238">
        <f t="shared" si="16"/>
        <v>0</v>
      </c>
      <c r="W29" s="238">
        <f t="shared" si="17"/>
        <v>40.700000000000003</v>
      </c>
      <c r="X29" s="238">
        <f t="shared" si="18"/>
        <v>0</v>
      </c>
      <c r="Y29" s="238">
        <f t="shared" si="19"/>
        <v>0</v>
      </c>
      <c r="Z29" s="238">
        <f t="shared" si="19"/>
        <v>0</v>
      </c>
      <c r="AA29" s="238">
        <f t="shared" si="20"/>
        <v>0</v>
      </c>
      <c r="AB29" s="238">
        <f t="shared" si="21"/>
        <v>0</v>
      </c>
      <c r="AC29" s="238">
        <f t="shared" si="22"/>
        <v>0</v>
      </c>
    </row>
    <row r="30" spans="1:29" s="45" customFormat="1" ht="26.25" hidden="1" x14ac:dyDescent="0.25">
      <c r="A30" s="116"/>
      <c r="B30" s="239" t="s">
        <v>187</v>
      </c>
      <c r="C30" s="233">
        <f t="shared" si="13"/>
        <v>0</v>
      </c>
      <c r="D30" s="62"/>
      <c r="E30" s="240"/>
      <c r="F30" s="62">
        <v>0</v>
      </c>
      <c r="G30" s="62"/>
      <c r="H30" s="62"/>
      <c r="I30" s="62"/>
      <c r="J30" s="62"/>
      <c r="K30" s="62"/>
      <c r="L30" s="235">
        <f t="shared" si="14"/>
        <v>0</v>
      </c>
      <c r="M30" s="112"/>
      <c r="N30" s="241"/>
      <c r="O30" s="112"/>
      <c r="P30" s="112"/>
      <c r="Q30" s="112"/>
      <c r="R30" s="112"/>
      <c r="S30" s="112"/>
      <c r="T30" s="112"/>
      <c r="U30" s="238">
        <f t="shared" si="15"/>
        <v>0</v>
      </c>
      <c r="V30" s="238">
        <f t="shared" si="16"/>
        <v>0</v>
      </c>
      <c r="W30" s="238">
        <f t="shared" si="17"/>
        <v>0</v>
      </c>
      <c r="X30" s="238">
        <f t="shared" si="18"/>
        <v>0</v>
      </c>
      <c r="Y30" s="238">
        <f t="shared" si="19"/>
        <v>0</v>
      </c>
      <c r="Z30" s="238">
        <f t="shared" si="19"/>
        <v>0</v>
      </c>
      <c r="AA30" s="238">
        <f t="shared" si="20"/>
        <v>0</v>
      </c>
      <c r="AB30" s="238">
        <f t="shared" si="21"/>
        <v>0</v>
      </c>
      <c r="AC30" s="238">
        <f t="shared" si="22"/>
        <v>0</v>
      </c>
    </row>
    <row r="31" spans="1:29" ht="15" customHeight="1" x14ac:dyDescent="0.25">
      <c r="A31" s="117"/>
      <c r="B31" s="232" t="s">
        <v>180</v>
      </c>
      <c r="C31" s="233">
        <f t="shared" si="13"/>
        <v>155.5</v>
      </c>
      <c r="D31" s="189"/>
      <c r="E31" s="234">
        <v>155.5</v>
      </c>
      <c r="F31" s="189">
        <v>0</v>
      </c>
      <c r="G31" s="189"/>
      <c r="H31" s="189"/>
      <c r="I31" s="189"/>
      <c r="J31" s="189"/>
      <c r="K31" s="62"/>
      <c r="L31" s="235">
        <f t="shared" si="14"/>
        <v>0</v>
      </c>
      <c r="M31" s="236"/>
      <c r="N31" s="237"/>
      <c r="O31" s="236"/>
      <c r="P31" s="236"/>
      <c r="Q31" s="236"/>
      <c r="R31" s="236"/>
      <c r="S31" s="236"/>
      <c r="T31" s="112"/>
      <c r="U31" s="238">
        <f t="shared" si="15"/>
        <v>155.5</v>
      </c>
      <c r="V31" s="238">
        <f t="shared" si="16"/>
        <v>0</v>
      </c>
      <c r="W31" s="238">
        <f t="shared" si="17"/>
        <v>155.5</v>
      </c>
      <c r="X31" s="238">
        <f t="shared" si="18"/>
        <v>0</v>
      </c>
      <c r="Y31" s="238">
        <f t="shared" si="19"/>
        <v>0</v>
      </c>
      <c r="Z31" s="238">
        <f t="shared" si="19"/>
        <v>0</v>
      </c>
      <c r="AA31" s="238">
        <f t="shared" si="20"/>
        <v>0</v>
      </c>
      <c r="AB31" s="238">
        <f t="shared" si="21"/>
        <v>0</v>
      </c>
      <c r="AC31" s="238">
        <f t="shared" si="22"/>
        <v>0</v>
      </c>
    </row>
    <row r="32" spans="1:29" ht="26.25" hidden="1" x14ac:dyDescent="0.25">
      <c r="A32" s="117"/>
      <c r="B32" s="239" t="s">
        <v>202</v>
      </c>
      <c r="C32" s="233">
        <f t="shared" si="13"/>
        <v>0</v>
      </c>
      <c r="D32" s="189"/>
      <c r="E32" s="234"/>
      <c r="F32" s="189">
        <v>0</v>
      </c>
      <c r="G32" s="189"/>
      <c r="H32" s="189"/>
      <c r="I32" s="189"/>
      <c r="J32" s="189"/>
      <c r="K32" s="62"/>
      <c r="L32" s="235">
        <f t="shared" si="14"/>
        <v>0</v>
      </c>
      <c r="M32" s="236"/>
      <c r="N32" s="237"/>
      <c r="O32" s="236"/>
      <c r="P32" s="236"/>
      <c r="Q32" s="236"/>
      <c r="R32" s="236"/>
      <c r="S32" s="236"/>
      <c r="T32" s="112"/>
      <c r="U32" s="238">
        <f t="shared" si="15"/>
        <v>0</v>
      </c>
      <c r="V32" s="238">
        <f t="shared" si="16"/>
        <v>0</v>
      </c>
      <c r="W32" s="238">
        <f t="shared" si="17"/>
        <v>0</v>
      </c>
      <c r="X32" s="238">
        <f t="shared" si="18"/>
        <v>0</v>
      </c>
      <c r="Y32" s="238">
        <f t="shared" si="19"/>
        <v>0</v>
      </c>
      <c r="Z32" s="238">
        <f t="shared" si="19"/>
        <v>0</v>
      </c>
      <c r="AA32" s="238">
        <f t="shared" si="20"/>
        <v>0</v>
      </c>
      <c r="AB32" s="238">
        <f t="shared" si="21"/>
        <v>0</v>
      </c>
      <c r="AC32" s="238">
        <f t="shared" si="22"/>
        <v>0</v>
      </c>
    </row>
    <row r="33" spans="1:29" ht="15" customHeight="1" x14ac:dyDescent="0.25">
      <c r="A33" s="117"/>
      <c r="B33" s="232" t="s">
        <v>63</v>
      </c>
      <c r="C33" s="233">
        <f t="shared" si="13"/>
        <v>30.7</v>
      </c>
      <c r="D33" s="189"/>
      <c r="E33" s="234">
        <v>30.7</v>
      </c>
      <c r="F33" s="189">
        <v>0</v>
      </c>
      <c r="G33" s="189"/>
      <c r="H33" s="189"/>
      <c r="I33" s="189"/>
      <c r="J33" s="189"/>
      <c r="K33" s="62"/>
      <c r="L33" s="235">
        <f t="shared" si="14"/>
        <v>0</v>
      </c>
      <c r="M33" s="236"/>
      <c r="N33" s="237"/>
      <c r="O33" s="236"/>
      <c r="P33" s="236"/>
      <c r="Q33" s="236"/>
      <c r="R33" s="236"/>
      <c r="S33" s="236"/>
      <c r="T33" s="112"/>
      <c r="U33" s="238">
        <f t="shared" si="15"/>
        <v>30.7</v>
      </c>
      <c r="V33" s="238">
        <f t="shared" si="16"/>
        <v>0</v>
      </c>
      <c r="W33" s="238">
        <f t="shared" si="17"/>
        <v>30.7</v>
      </c>
      <c r="X33" s="238">
        <f t="shared" si="18"/>
        <v>0</v>
      </c>
      <c r="Y33" s="238">
        <f t="shared" si="19"/>
        <v>0</v>
      </c>
      <c r="Z33" s="238">
        <f t="shared" si="19"/>
        <v>0</v>
      </c>
      <c r="AA33" s="238">
        <f t="shared" si="20"/>
        <v>0</v>
      </c>
      <c r="AB33" s="238">
        <f t="shared" si="21"/>
        <v>0</v>
      </c>
      <c r="AC33" s="238">
        <f t="shared" si="22"/>
        <v>0</v>
      </c>
    </row>
    <row r="34" spans="1:29" ht="28.5" customHeight="1" x14ac:dyDescent="0.25">
      <c r="A34" s="117"/>
      <c r="B34" s="232" t="s">
        <v>354</v>
      </c>
      <c r="C34" s="233">
        <f t="shared" si="13"/>
        <v>65.843999999999994</v>
      </c>
      <c r="D34" s="189"/>
      <c r="E34" s="234">
        <v>65.843999999999994</v>
      </c>
      <c r="F34" s="189">
        <v>0</v>
      </c>
      <c r="G34" s="189"/>
      <c r="H34" s="189"/>
      <c r="I34" s="189"/>
      <c r="J34" s="189"/>
      <c r="K34" s="62"/>
      <c r="L34" s="235">
        <f t="shared" si="14"/>
        <v>0</v>
      </c>
      <c r="M34" s="236"/>
      <c r="N34" s="237"/>
      <c r="O34" s="236"/>
      <c r="P34" s="236"/>
      <c r="Q34" s="236"/>
      <c r="R34" s="236"/>
      <c r="S34" s="236"/>
      <c r="T34" s="112"/>
      <c r="U34" s="238">
        <f t="shared" si="15"/>
        <v>65.843999999999994</v>
      </c>
      <c r="V34" s="238">
        <f t="shared" si="16"/>
        <v>0</v>
      </c>
      <c r="W34" s="238">
        <f t="shared" si="17"/>
        <v>65.843999999999994</v>
      </c>
      <c r="X34" s="238">
        <f t="shared" si="18"/>
        <v>0</v>
      </c>
      <c r="Y34" s="238">
        <f t="shared" si="19"/>
        <v>0</v>
      </c>
      <c r="Z34" s="238">
        <f t="shared" si="19"/>
        <v>0</v>
      </c>
      <c r="AA34" s="238">
        <f t="shared" si="20"/>
        <v>0</v>
      </c>
      <c r="AB34" s="238">
        <f t="shared" si="21"/>
        <v>0</v>
      </c>
      <c r="AC34" s="238">
        <f t="shared" si="22"/>
        <v>0</v>
      </c>
    </row>
    <row r="35" spans="1:29" ht="15" customHeight="1" x14ac:dyDescent="0.25">
      <c r="A35" s="117"/>
      <c r="B35" s="232" t="s">
        <v>70</v>
      </c>
      <c r="C35" s="233">
        <f t="shared" si="13"/>
        <v>1.9730000000000001</v>
      </c>
      <c r="D35" s="189"/>
      <c r="E35" s="234">
        <v>1.9730000000000001</v>
      </c>
      <c r="F35" s="189">
        <v>0</v>
      </c>
      <c r="G35" s="189"/>
      <c r="H35" s="189"/>
      <c r="I35" s="189"/>
      <c r="J35" s="189"/>
      <c r="K35" s="62"/>
      <c r="L35" s="235">
        <f t="shared" si="14"/>
        <v>-0.92300000000000004</v>
      </c>
      <c r="M35" s="236"/>
      <c r="N35" s="237">
        <v>-0.92300000000000004</v>
      </c>
      <c r="O35" s="236"/>
      <c r="P35" s="236"/>
      <c r="Q35" s="236"/>
      <c r="R35" s="236"/>
      <c r="S35" s="236"/>
      <c r="T35" s="112"/>
      <c r="U35" s="238">
        <f t="shared" si="15"/>
        <v>1.05</v>
      </c>
      <c r="V35" s="238">
        <f t="shared" si="16"/>
        <v>0</v>
      </c>
      <c r="W35" s="238">
        <f t="shared" si="17"/>
        <v>1.05</v>
      </c>
      <c r="X35" s="238">
        <f t="shared" si="18"/>
        <v>0</v>
      </c>
      <c r="Y35" s="238">
        <f t="shared" si="19"/>
        <v>0</v>
      </c>
      <c r="Z35" s="238">
        <f t="shared" si="19"/>
        <v>0</v>
      </c>
      <c r="AA35" s="238">
        <f t="shared" si="20"/>
        <v>0</v>
      </c>
      <c r="AB35" s="238">
        <f t="shared" si="21"/>
        <v>0</v>
      </c>
      <c r="AC35" s="238">
        <f t="shared" si="22"/>
        <v>0</v>
      </c>
    </row>
    <row r="36" spans="1:29" ht="27.75" customHeight="1" x14ac:dyDescent="0.25">
      <c r="A36" s="117"/>
      <c r="B36" s="232" t="s">
        <v>353</v>
      </c>
      <c r="C36" s="233">
        <f t="shared" si="13"/>
        <v>33.57</v>
      </c>
      <c r="D36" s="189"/>
      <c r="E36" s="234">
        <v>33.57</v>
      </c>
      <c r="F36" s="189">
        <v>0</v>
      </c>
      <c r="G36" s="189"/>
      <c r="H36" s="189"/>
      <c r="I36" s="189"/>
      <c r="J36" s="189"/>
      <c r="K36" s="62"/>
      <c r="L36" s="235">
        <f t="shared" si="14"/>
        <v>0</v>
      </c>
      <c r="M36" s="236"/>
      <c r="N36" s="237"/>
      <c r="O36" s="236"/>
      <c r="P36" s="236"/>
      <c r="Q36" s="236"/>
      <c r="R36" s="236"/>
      <c r="S36" s="236"/>
      <c r="T36" s="112"/>
      <c r="U36" s="238">
        <f t="shared" si="15"/>
        <v>33.57</v>
      </c>
      <c r="V36" s="238">
        <f t="shared" si="16"/>
        <v>0</v>
      </c>
      <c r="W36" s="238">
        <f t="shared" si="17"/>
        <v>33.57</v>
      </c>
      <c r="X36" s="238">
        <f t="shared" si="18"/>
        <v>0</v>
      </c>
      <c r="Y36" s="238">
        <f t="shared" si="19"/>
        <v>0</v>
      </c>
      <c r="Z36" s="238">
        <f t="shared" si="19"/>
        <v>0</v>
      </c>
      <c r="AA36" s="238">
        <f t="shared" si="20"/>
        <v>0</v>
      </c>
      <c r="AB36" s="238">
        <f t="shared" si="21"/>
        <v>0</v>
      </c>
      <c r="AC36" s="238">
        <f t="shared" si="22"/>
        <v>0</v>
      </c>
    </row>
    <row r="37" spans="1:29" x14ac:dyDescent="0.25">
      <c r="A37" s="117"/>
      <c r="B37" s="232" t="s">
        <v>151</v>
      </c>
      <c r="C37" s="233">
        <f t="shared" si="13"/>
        <v>15.596</v>
      </c>
      <c r="D37" s="189"/>
      <c r="E37" s="234">
        <v>15.596</v>
      </c>
      <c r="F37" s="189">
        <v>0</v>
      </c>
      <c r="G37" s="189"/>
      <c r="H37" s="189"/>
      <c r="I37" s="189"/>
      <c r="J37" s="189"/>
      <c r="K37" s="62"/>
      <c r="L37" s="235">
        <f t="shared" si="14"/>
        <v>0</v>
      </c>
      <c r="M37" s="236"/>
      <c r="N37" s="237"/>
      <c r="O37" s="236"/>
      <c r="P37" s="236"/>
      <c r="Q37" s="236"/>
      <c r="R37" s="236"/>
      <c r="S37" s="236"/>
      <c r="T37" s="112"/>
      <c r="U37" s="238">
        <f t="shared" si="15"/>
        <v>15.596</v>
      </c>
      <c r="V37" s="238">
        <f t="shared" si="16"/>
        <v>0</v>
      </c>
      <c r="W37" s="238">
        <f t="shared" si="17"/>
        <v>15.596</v>
      </c>
      <c r="X37" s="238">
        <f t="shared" si="18"/>
        <v>0</v>
      </c>
      <c r="Y37" s="238">
        <f t="shared" si="19"/>
        <v>0</v>
      </c>
      <c r="Z37" s="238">
        <f t="shared" si="19"/>
        <v>0</v>
      </c>
      <c r="AA37" s="238">
        <f t="shared" si="20"/>
        <v>0</v>
      </c>
      <c r="AB37" s="238">
        <f t="shared" si="21"/>
        <v>0</v>
      </c>
      <c r="AC37" s="238">
        <f t="shared" si="22"/>
        <v>0</v>
      </c>
    </row>
    <row r="38" spans="1:29" x14ac:dyDescent="0.25">
      <c r="A38" s="117"/>
      <c r="B38" s="232" t="s">
        <v>186</v>
      </c>
      <c r="C38" s="233">
        <f t="shared" si="13"/>
        <v>5.5</v>
      </c>
      <c r="D38" s="189"/>
      <c r="E38" s="189">
        <v>0</v>
      </c>
      <c r="F38" s="234">
        <v>5.5</v>
      </c>
      <c r="G38" s="189"/>
      <c r="H38" s="189"/>
      <c r="I38" s="189"/>
      <c r="J38" s="189"/>
      <c r="K38" s="62"/>
      <c r="L38" s="235">
        <f t="shared" si="14"/>
        <v>0</v>
      </c>
      <c r="M38" s="236"/>
      <c r="N38" s="236">
        <v>0</v>
      </c>
      <c r="O38" s="237"/>
      <c r="P38" s="236"/>
      <c r="Q38" s="236"/>
      <c r="R38" s="236"/>
      <c r="S38" s="236"/>
      <c r="T38" s="112"/>
      <c r="U38" s="238">
        <f t="shared" si="15"/>
        <v>5.5</v>
      </c>
      <c r="V38" s="238">
        <f t="shared" si="16"/>
        <v>0</v>
      </c>
      <c r="W38" s="238">
        <f t="shared" si="17"/>
        <v>0</v>
      </c>
      <c r="X38" s="238">
        <f t="shared" si="18"/>
        <v>5.5</v>
      </c>
      <c r="Y38" s="238">
        <f t="shared" si="19"/>
        <v>0</v>
      </c>
      <c r="Z38" s="238">
        <f t="shared" si="19"/>
        <v>0</v>
      </c>
      <c r="AA38" s="238">
        <f t="shared" si="20"/>
        <v>0</v>
      </c>
      <c r="AB38" s="238">
        <f t="shared" si="21"/>
        <v>0</v>
      </c>
      <c r="AC38" s="238">
        <f t="shared" si="22"/>
        <v>0</v>
      </c>
    </row>
    <row r="39" spans="1:29" x14ac:dyDescent="0.25">
      <c r="A39" s="117"/>
      <c r="B39" s="232" t="s">
        <v>408</v>
      </c>
      <c r="C39" s="233">
        <f t="shared" si="13"/>
        <v>24.419</v>
      </c>
      <c r="D39" s="189"/>
      <c r="E39" s="189"/>
      <c r="F39" s="234">
        <v>24.419</v>
      </c>
      <c r="G39" s="189"/>
      <c r="H39" s="189"/>
      <c r="I39" s="189"/>
      <c r="J39" s="189"/>
      <c r="K39" s="62"/>
      <c r="L39" s="235">
        <f t="shared" si="14"/>
        <v>0</v>
      </c>
      <c r="M39" s="236"/>
      <c r="N39" s="236"/>
      <c r="O39" s="237"/>
      <c r="P39" s="236"/>
      <c r="Q39" s="236"/>
      <c r="R39" s="236"/>
      <c r="S39" s="236"/>
      <c r="T39" s="112"/>
      <c r="U39" s="238">
        <f t="shared" si="15"/>
        <v>24.419</v>
      </c>
      <c r="V39" s="238">
        <f t="shared" si="16"/>
        <v>0</v>
      </c>
      <c r="W39" s="238">
        <f t="shared" si="17"/>
        <v>0</v>
      </c>
      <c r="X39" s="238">
        <f t="shared" si="18"/>
        <v>24.419</v>
      </c>
      <c r="Y39" s="238">
        <f t="shared" si="19"/>
        <v>0</v>
      </c>
      <c r="Z39" s="238">
        <f t="shared" si="19"/>
        <v>0</v>
      </c>
      <c r="AA39" s="238">
        <f t="shared" si="20"/>
        <v>0</v>
      </c>
      <c r="AB39" s="238">
        <f t="shared" si="21"/>
        <v>0</v>
      </c>
      <c r="AC39" s="238">
        <f t="shared" si="22"/>
        <v>0</v>
      </c>
    </row>
    <row r="40" spans="1:29" ht="39" x14ac:dyDescent="0.25">
      <c r="A40" s="117"/>
      <c r="B40" s="232" t="s">
        <v>399</v>
      </c>
      <c r="C40" s="233">
        <f t="shared" ref="C40:C69" si="23">D40+E40+F40+H40+I40+J40+K40</f>
        <v>0</v>
      </c>
      <c r="D40" s="189"/>
      <c r="E40" s="189"/>
      <c r="F40" s="234"/>
      <c r="G40" s="189"/>
      <c r="H40" s="189"/>
      <c r="I40" s="189"/>
      <c r="J40" s="189"/>
      <c r="K40" s="189"/>
      <c r="L40" s="235">
        <f t="shared" ref="L40:L69" si="24">M40+N40+O40+Q40+R40+S40+T40</f>
        <v>0</v>
      </c>
      <c r="M40" s="236"/>
      <c r="N40" s="236"/>
      <c r="O40" s="237"/>
      <c r="P40" s="236"/>
      <c r="Q40" s="236"/>
      <c r="R40" s="236"/>
      <c r="S40" s="236"/>
      <c r="T40" s="236"/>
      <c r="U40" s="238">
        <f t="shared" ref="U40:U69" si="25">V40+W40+X40+Z40+AA40+AB40+AC40</f>
        <v>0</v>
      </c>
      <c r="V40" s="238">
        <f t="shared" si="16"/>
        <v>0</v>
      </c>
      <c r="W40" s="238">
        <f t="shared" si="17"/>
        <v>0</v>
      </c>
      <c r="X40" s="238">
        <f t="shared" si="18"/>
        <v>0</v>
      </c>
      <c r="Y40" s="238">
        <f t="shared" si="19"/>
        <v>0</v>
      </c>
      <c r="Z40" s="238">
        <f t="shared" si="19"/>
        <v>0</v>
      </c>
      <c r="AA40" s="238">
        <f t="shared" si="20"/>
        <v>0</v>
      </c>
      <c r="AB40" s="238">
        <f t="shared" si="21"/>
        <v>0</v>
      </c>
      <c r="AC40" s="238">
        <f t="shared" si="22"/>
        <v>0</v>
      </c>
    </row>
    <row r="41" spans="1:29" s="45" customFormat="1" ht="39" hidden="1" x14ac:dyDescent="0.25">
      <c r="A41" s="116"/>
      <c r="B41" s="239" t="s">
        <v>344</v>
      </c>
      <c r="C41" s="242">
        <f t="shared" si="23"/>
        <v>0</v>
      </c>
      <c r="D41" s="62"/>
      <c r="E41" s="62"/>
      <c r="F41" s="245"/>
      <c r="G41" s="62"/>
      <c r="H41" s="62"/>
      <c r="I41" s="62"/>
      <c r="J41" s="62"/>
      <c r="K41" s="62"/>
      <c r="L41" s="243">
        <f t="shared" si="24"/>
        <v>0</v>
      </c>
      <c r="M41" s="112"/>
      <c r="N41" s="112"/>
      <c r="O41" s="241"/>
      <c r="P41" s="112"/>
      <c r="Q41" s="112"/>
      <c r="R41" s="112"/>
      <c r="S41" s="112"/>
      <c r="T41" s="112"/>
      <c r="U41" s="244">
        <f t="shared" si="25"/>
        <v>0</v>
      </c>
      <c r="V41" s="244">
        <f t="shared" si="16"/>
        <v>0</v>
      </c>
      <c r="W41" s="244">
        <f t="shared" si="17"/>
        <v>0</v>
      </c>
      <c r="X41" s="244">
        <f t="shared" si="18"/>
        <v>0</v>
      </c>
      <c r="Y41" s="244">
        <f t="shared" si="19"/>
        <v>0</v>
      </c>
      <c r="Z41" s="244">
        <f t="shared" si="19"/>
        <v>0</v>
      </c>
      <c r="AA41" s="244">
        <f t="shared" si="20"/>
        <v>0</v>
      </c>
      <c r="AB41" s="244">
        <f t="shared" si="21"/>
        <v>0</v>
      </c>
      <c r="AC41" s="244">
        <f t="shared" si="22"/>
        <v>0</v>
      </c>
    </row>
    <row r="42" spans="1:29" ht="38.25" x14ac:dyDescent="0.25">
      <c r="A42" s="117"/>
      <c r="B42" s="254" t="s">
        <v>442</v>
      </c>
      <c r="C42" s="233">
        <f t="shared" si="23"/>
        <v>0</v>
      </c>
      <c r="D42" s="189"/>
      <c r="E42" s="189"/>
      <c r="F42" s="253"/>
      <c r="G42" s="189"/>
      <c r="H42" s="189"/>
      <c r="I42" s="189"/>
      <c r="J42" s="189"/>
      <c r="K42" s="189"/>
      <c r="L42" s="235">
        <f t="shared" si="24"/>
        <v>5.083E-2</v>
      </c>
      <c r="M42" s="236"/>
      <c r="N42" s="236"/>
      <c r="O42" s="237">
        <v>5.083E-2</v>
      </c>
      <c r="P42" s="236"/>
      <c r="Q42" s="236"/>
      <c r="R42" s="236"/>
      <c r="S42" s="236"/>
      <c r="T42" s="236"/>
      <c r="U42" s="238">
        <f t="shared" si="25"/>
        <v>5.083E-2</v>
      </c>
      <c r="V42" s="238">
        <f t="shared" si="16"/>
        <v>0</v>
      </c>
      <c r="W42" s="238">
        <f t="shared" si="17"/>
        <v>0</v>
      </c>
      <c r="X42" s="238">
        <f t="shared" si="18"/>
        <v>5.083E-2</v>
      </c>
      <c r="Y42" s="238">
        <f t="shared" si="19"/>
        <v>0</v>
      </c>
      <c r="Z42" s="238">
        <f t="shared" si="19"/>
        <v>0</v>
      </c>
      <c r="AA42" s="238">
        <f t="shared" si="20"/>
        <v>0</v>
      </c>
      <c r="AB42" s="238">
        <f t="shared" si="21"/>
        <v>0</v>
      </c>
      <c r="AC42" s="238">
        <f t="shared" si="22"/>
        <v>0</v>
      </c>
    </row>
    <row r="43" spans="1:29" ht="38.25" x14ac:dyDescent="0.25">
      <c r="A43" s="117"/>
      <c r="B43" s="295" t="s">
        <v>411</v>
      </c>
      <c r="C43" s="233">
        <f t="shared" si="23"/>
        <v>0</v>
      </c>
      <c r="D43" s="189"/>
      <c r="E43" s="189"/>
      <c r="F43" s="253"/>
      <c r="G43" s="189"/>
      <c r="H43" s="189"/>
      <c r="I43" s="189"/>
      <c r="J43" s="189"/>
      <c r="K43" s="189"/>
      <c r="L43" s="235">
        <f t="shared" si="24"/>
        <v>1.6E-2</v>
      </c>
      <c r="M43" s="236"/>
      <c r="N43" s="236"/>
      <c r="O43" s="237">
        <v>1.6E-2</v>
      </c>
      <c r="P43" s="236"/>
      <c r="Q43" s="236"/>
      <c r="R43" s="236"/>
      <c r="S43" s="236"/>
      <c r="T43" s="236"/>
      <c r="U43" s="238">
        <f t="shared" si="25"/>
        <v>1.6E-2</v>
      </c>
      <c r="V43" s="238">
        <f t="shared" ref="V43:V102" si="26">D43+M43</f>
        <v>0</v>
      </c>
      <c r="W43" s="238">
        <f t="shared" ref="W43:W102" si="27">E43+N43</f>
        <v>0</v>
      </c>
      <c r="X43" s="238">
        <f t="shared" ref="X43:X102" si="28">F43+O43</f>
        <v>1.6E-2</v>
      </c>
      <c r="Y43" s="238">
        <f t="shared" ref="Y43:Z102" si="29">G43+P43</f>
        <v>0</v>
      </c>
      <c r="Z43" s="238">
        <f t="shared" si="29"/>
        <v>0</v>
      </c>
      <c r="AA43" s="238">
        <f t="shared" ref="AA43:AA102" si="30">I43+R43</f>
        <v>0</v>
      </c>
      <c r="AB43" s="238">
        <f t="shared" ref="AB43:AB102" si="31">J43+S43</f>
        <v>0</v>
      </c>
      <c r="AC43" s="238">
        <f t="shared" ref="AC43:AC102" si="32">K43+T43</f>
        <v>0</v>
      </c>
    </row>
    <row r="44" spans="1:29" x14ac:dyDescent="0.25">
      <c r="A44" s="167"/>
      <c r="B44" s="246" t="s">
        <v>391</v>
      </c>
      <c r="C44" s="224">
        <f>D44+E44+F44+H44+I44+J44+K44+G44</f>
        <v>9596.3425100000004</v>
      </c>
      <c r="D44" s="165">
        <v>4601.5280000000002</v>
      </c>
      <c r="E44" s="118"/>
      <c r="F44" s="189">
        <f>SUM(F45:F51)</f>
        <v>2862</v>
      </c>
      <c r="G44" s="189">
        <f>SUM(G45:G51)</f>
        <v>644.9</v>
      </c>
      <c r="H44" s="118"/>
      <c r="I44" s="165">
        <f>230+261.458</f>
        <v>491.45800000000003</v>
      </c>
      <c r="J44" s="165">
        <v>224.8</v>
      </c>
      <c r="K44" s="61">
        <f>'4 priedas_ nepanaudotos lėšos'!C14</f>
        <v>771.65651000000003</v>
      </c>
      <c r="L44" s="110">
        <f>M44+N44+O44+Q44+R44+S44+T44+P44</f>
        <v>861.5</v>
      </c>
      <c r="M44" s="109">
        <v>480</v>
      </c>
      <c r="N44" s="119"/>
      <c r="O44" s="236">
        <f>SUM(O45:O51)</f>
        <v>58.5</v>
      </c>
      <c r="P44" s="119"/>
      <c r="Q44" s="119"/>
      <c r="R44" s="109">
        <v>68</v>
      </c>
      <c r="S44" s="109"/>
      <c r="T44" s="111">
        <f>'4 priedas_ nepanaudotos lėšos'!I14</f>
        <v>255</v>
      </c>
      <c r="U44" s="231">
        <f>V44+W44+X44+Z44+AA44+AB44+AC44+Y44</f>
        <v>10457.84251</v>
      </c>
      <c r="V44" s="231">
        <f t="shared" si="26"/>
        <v>5081.5280000000002</v>
      </c>
      <c r="W44" s="231">
        <f t="shared" si="27"/>
        <v>0</v>
      </c>
      <c r="X44" s="231">
        <f t="shared" si="28"/>
        <v>2920.5</v>
      </c>
      <c r="Y44" s="231">
        <f t="shared" si="29"/>
        <v>644.9</v>
      </c>
      <c r="Z44" s="231">
        <f t="shared" si="29"/>
        <v>0</v>
      </c>
      <c r="AA44" s="231">
        <f t="shared" si="30"/>
        <v>559.45800000000008</v>
      </c>
      <c r="AB44" s="231">
        <f t="shared" si="31"/>
        <v>224.8</v>
      </c>
      <c r="AC44" s="231">
        <f t="shared" si="32"/>
        <v>1026.65651</v>
      </c>
    </row>
    <row r="45" spans="1:29" x14ac:dyDescent="0.25">
      <c r="A45" s="167"/>
      <c r="B45" s="232" t="s">
        <v>139</v>
      </c>
      <c r="C45" s="230">
        <f>D45+E45+F45+H45+I45+J45+K45+G45</f>
        <v>644.9</v>
      </c>
      <c r="D45" s="118"/>
      <c r="E45" s="118"/>
      <c r="F45" s="189"/>
      <c r="G45" s="234">
        <v>644.9</v>
      </c>
      <c r="H45" s="118"/>
      <c r="I45" s="118"/>
      <c r="J45" s="118"/>
      <c r="K45" s="118"/>
      <c r="L45" s="226">
        <f>M45+N45+O45+Q45+R45+S45+T45+P45</f>
        <v>0</v>
      </c>
      <c r="M45" s="119"/>
      <c r="N45" s="119"/>
      <c r="O45" s="237"/>
      <c r="P45" s="119"/>
      <c r="Q45" s="119"/>
      <c r="R45" s="119"/>
      <c r="S45" s="119"/>
      <c r="T45" s="119"/>
      <c r="U45" s="238">
        <f>V45+W45+X45+Z45+AA45+AB45+AC45+Y45</f>
        <v>644.9</v>
      </c>
      <c r="V45" s="238">
        <f t="shared" si="26"/>
        <v>0</v>
      </c>
      <c r="W45" s="238">
        <f t="shared" si="27"/>
        <v>0</v>
      </c>
      <c r="X45" s="238">
        <f t="shared" si="28"/>
        <v>0</v>
      </c>
      <c r="Y45" s="238">
        <f t="shared" si="29"/>
        <v>644.9</v>
      </c>
      <c r="Z45" s="238">
        <f t="shared" si="29"/>
        <v>0</v>
      </c>
      <c r="AA45" s="238">
        <f t="shared" si="30"/>
        <v>0</v>
      </c>
      <c r="AB45" s="238">
        <f t="shared" si="31"/>
        <v>0</v>
      </c>
      <c r="AC45" s="238">
        <f t="shared" si="32"/>
        <v>0</v>
      </c>
    </row>
    <row r="46" spans="1:29" s="45" customFormat="1" ht="27.75" hidden="1" customHeight="1" x14ac:dyDescent="0.25">
      <c r="A46" s="113"/>
      <c r="B46" s="239" t="s">
        <v>181</v>
      </c>
      <c r="C46" s="247">
        <f t="shared" si="23"/>
        <v>0</v>
      </c>
      <c r="D46" s="61"/>
      <c r="E46" s="61"/>
      <c r="F46" s="240"/>
      <c r="G46" s="61"/>
      <c r="H46" s="61"/>
      <c r="I46" s="61"/>
      <c r="J46" s="61"/>
      <c r="K46" s="61"/>
      <c r="L46" s="114">
        <f t="shared" si="24"/>
        <v>0</v>
      </c>
      <c r="M46" s="111"/>
      <c r="N46" s="111"/>
      <c r="O46" s="61"/>
      <c r="P46" s="111"/>
      <c r="Q46" s="111"/>
      <c r="R46" s="111"/>
      <c r="S46" s="111"/>
      <c r="T46" s="111"/>
      <c r="U46" s="244">
        <f t="shared" si="25"/>
        <v>0</v>
      </c>
      <c r="V46" s="244">
        <f t="shared" si="26"/>
        <v>0</v>
      </c>
      <c r="W46" s="244">
        <f t="shared" si="27"/>
        <v>0</v>
      </c>
      <c r="X46" s="244">
        <f t="shared" si="28"/>
        <v>0</v>
      </c>
      <c r="Y46" s="244">
        <f t="shared" si="29"/>
        <v>0</v>
      </c>
      <c r="Z46" s="244">
        <f t="shared" si="29"/>
        <v>0</v>
      </c>
      <c r="AA46" s="244">
        <f t="shared" si="30"/>
        <v>0</v>
      </c>
      <c r="AB46" s="244">
        <f t="shared" si="31"/>
        <v>0</v>
      </c>
      <c r="AC46" s="244">
        <f t="shared" si="32"/>
        <v>0</v>
      </c>
    </row>
    <row r="47" spans="1:29" s="45" customFormat="1" hidden="1" x14ac:dyDescent="0.25">
      <c r="A47" s="113"/>
      <c r="B47" s="239" t="s">
        <v>312</v>
      </c>
      <c r="C47" s="247">
        <f t="shared" si="23"/>
        <v>0</v>
      </c>
      <c r="D47" s="62"/>
      <c r="E47" s="62"/>
      <c r="F47" s="245"/>
      <c r="G47" s="62"/>
      <c r="H47" s="62"/>
      <c r="I47" s="62"/>
      <c r="J47" s="62"/>
      <c r="K47" s="62"/>
      <c r="L47" s="114">
        <f t="shared" si="24"/>
        <v>0</v>
      </c>
      <c r="M47" s="112"/>
      <c r="N47" s="112"/>
      <c r="O47" s="62"/>
      <c r="P47" s="112"/>
      <c r="Q47" s="112"/>
      <c r="R47" s="112"/>
      <c r="S47" s="112"/>
      <c r="T47" s="112"/>
      <c r="U47" s="244">
        <f t="shared" si="25"/>
        <v>0</v>
      </c>
      <c r="V47" s="244">
        <f t="shared" si="26"/>
        <v>0</v>
      </c>
      <c r="W47" s="244">
        <f t="shared" si="27"/>
        <v>0</v>
      </c>
      <c r="X47" s="244">
        <f t="shared" si="28"/>
        <v>0</v>
      </c>
      <c r="Y47" s="244">
        <f t="shared" si="29"/>
        <v>0</v>
      </c>
      <c r="Z47" s="244">
        <f t="shared" si="29"/>
        <v>0</v>
      </c>
      <c r="AA47" s="244">
        <f t="shared" si="30"/>
        <v>0</v>
      </c>
      <c r="AB47" s="244">
        <f t="shared" si="31"/>
        <v>0</v>
      </c>
      <c r="AC47" s="244">
        <f t="shared" si="32"/>
        <v>0</v>
      </c>
    </row>
    <row r="48" spans="1:29" s="45" customFormat="1" ht="26.25" hidden="1" x14ac:dyDescent="0.25">
      <c r="A48" s="113"/>
      <c r="B48" s="239" t="s">
        <v>314</v>
      </c>
      <c r="C48" s="247">
        <f t="shared" si="23"/>
        <v>0</v>
      </c>
      <c r="D48" s="62"/>
      <c r="E48" s="62"/>
      <c r="F48" s="245"/>
      <c r="G48" s="62"/>
      <c r="H48" s="62"/>
      <c r="I48" s="62"/>
      <c r="J48" s="62"/>
      <c r="K48" s="62"/>
      <c r="L48" s="114">
        <f t="shared" si="24"/>
        <v>0</v>
      </c>
      <c r="M48" s="112"/>
      <c r="N48" s="112"/>
      <c r="O48" s="62"/>
      <c r="P48" s="112"/>
      <c r="Q48" s="112"/>
      <c r="R48" s="112"/>
      <c r="S48" s="112"/>
      <c r="T48" s="112"/>
      <c r="U48" s="244">
        <f t="shared" si="25"/>
        <v>0</v>
      </c>
      <c r="V48" s="244">
        <f t="shared" si="26"/>
        <v>0</v>
      </c>
      <c r="W48" s="244">
        <f t="shared" si="27"/>
        <v>0</v>
      </c>
      <c r="X48" s="244">
        <f t="shared" si="28"/>
        <v>0</v>
      </c>
      <c r="Y48" s="244">
        <f t="shared" si="29"/>
        <v>0</v>
      </c>
      <c r="Z48" s="244">
        <f t="shared" si="29"/>
        <v>0</v>
      </c>
      <c r="AA48" s="244">
        <f t="shared" si="30"/>
        <v>0</v>
      </c>
      <c r="AB48" s="244">
        <f t="shared" si="31"/>
        <v>0</v>
      </c>
      <c r="AC48" s="244">
        <f t="shared" si="32"/>
        <v>0</v>
      </c>
    </row>
    <row r="49" spans="1:29" s="45" customFormat="1" ht="26.25" hidden="1" x14ac:dyDescent="0.25">
      <c r="A49" s="113"/>
      <c r="B49" s="239" t="s">
        <v>330</v>
      </c>
      <c r="C49" s="247">
        <f t="shared" si="23"/>
        <v>0</v>
      </c>
      <c r="D49" s="62"/>
      <c r="E49" s="62"/>
      <c r="F49" s="245"/>
      <c r="G49" s="62"/>
      <c r="H49" s="62"/>
      <c r="I49" s="62"/>
      <c r="J49" s="62"/>
      <c r="K49" s="62"/>
      <c r="L49" s="114">
        <f t="shared" si="24"/>
        <v>0</v>
      </c>
      <c r="M49" s="112"/>
      <c r="N49" s="112"/>
      <c r="O49" s="62"/>
      <c r="P49" s="112"/>
      <c r="Q49" s="112"/>
      <c r="R49" s="112"/>
      <c r="S49" s="112"/>
      <c r="T49" s="112"/>
      <c r="U49" s="244">
        <f t="shared" si="25"/>
        <v>0</v>
      </c>
      <c r="V49" s="244">
        <f t="shared" si="26"/>
        <v>0</v>
      </c>
      <c r="W49" s="244">
        <f t="shared" si="27"/>
        <v>0</v>
      </c>
      <c r="X49" s="244">
        <f t="shared" si="28"/>
        <v>0</v>
      </c>
      <c r="Y49" s="244">
        <f t="shared" si="29"/>
        <v>0</v>
      </c>
      <c r="Z49" s="244">
        <f t="shared" si="29"/>
        <v>0</v>
      </c>
      <c r="AA49" s="244">
        <f t="shared" si="30"/>
        <v>0</v>
      </c>
      <c r="AB49" s="244">
        <f t="shared" si="31"/>
        <v>0</v>
      </c>
      <c r="AC49" s="244">
        <f t="shared" si="32"/>
        <v>0</v>
      </c>
    </row>
    <row r="50" spans="1:29" s="45" customFormat="1" hidden="1" x14ac:dyDescent="0.25">
      <c r="A50" s="113"/>
      <c r="B50" s="239" t="s">
        <v>341</v>
      </c>
      <c r="C50" s="247">
        <f t="shared" si="23"/>
        <v>0</v>
      </c>
      <c r="D50" s="62"/>
      <c r="E50" s="62"/>
      <c r="F50" s="245"/>
      <c r="G50" s="62"/>
      <c r="H50" s="62"/>
      <c r="I50" s="62"/>
      <c r="J50" s="62"/>
      <c r="K50" s="62"/>
      <c r="L50" s="114">
        <f t="shared" si="24"/>
        <v>0</v>
      </c>
      <c r="M50" s="112"/>
      <c r="N50" s="112"/>
      <c r="O50" s="62"/>
      <c r="P50" s="112"/>
      <c r="Q50" s="112"/>
      <c r="R50" s="112"/>
      <c r="S50" s="112"/>
      <c r="T50" s="112"/>
      <c r="U50" s="244">
        <f t="shared" si="25"/>
        <v>0</v>
      </c>
      <c r="V50" s="244">
        <f t="shared" si="26"/>
        <v>0</v>
      </c>
      <c r="W50" s="244">
        <f t="shared" si="27"/>
        <v>0</v>
      </c>
      <c r="X50" s="244">
        <f t="shared" si="28"/>
        <v>0</v>
      </c>
      <c r="Y50" s="244">
        <f t="shared" si="29"/>
        <v>0</v>
      </c>
      <c r="Z50" s="244">
        <f t="shared" si="29"/>
        <v>0</v>
      </c>
      <c r="AA50" s="244">
        <f t="shared" si="30"/>
        <v>0</v>
      </c>
      <c r="AB50" s="244">
        <f t="shared" si="31"/>
        <v>0</v>
      </c>
      <c r="AC50" s="244">
        <f t="shared" si="32"/>
        <v>0</v>
      </c>
    </row>
    <row r="51" spans="1:29" ht="27.75" customHeight="1" x14ac:dyDescent="0.25">
      <c r="A51" s="167"/>
      <c r="B51" s="232" t="s">
        <v>120</v>
      </c>
      <c r="C51" s="230">
        <f t="shared" ref="C51:C56" si="33">D51+E51+F51+H51+I51+J51+K51+G51</f>
        <v>2862</v>
      </c>
      <c r="D51" s="118"/>
      <c r="E51" s="118"/>
      <c r="F51" s="234">
        <v>2862</v>
      </c>
      <c r="G51" s="118"/>
      <c r="H51" s="118"/>
      <c r="I51" s="118"/>
      <c r="J51" s="118"/>
      <c r="K51" s="61"/>
      <c r="L51" s="226">
        <f t="shared" ref="L51:L56" si="34">M51+N51+O51+Q51+R51+S51+T51+P51</f>
        <v>58.5</v>
      </c>
      <c r="M51" s="119"/>
      <c r="N51" s="119"/>
      <c r="O51" s="237">
        <v>58.5</v>
      </c>
      <c r="P51" s="119"/>
      <c r="Q51" s="119"/>
      <c r="R51" s="119"/>
      <c r="S51" s="119"/>
      <c r="T51" s="111"/>
      <c r="U51" s="238">
        <f t="shared" ref="U51:U56" si="35">V51+W51+X51+Z51+AA51+AB51+AC51+Y51</f>
        <v>2920.5</v>
      </c>
      <c r="V51" s="238">
        <f t="shared" si="26"/>
        <v>0</v>
      </c>
      <c r="W51" s="238">
        <f t="shared" si="27"/>
        <v>0</v>
      </c>
      <c r="X51" s="238">
        <f t="shared" si="28"/>
        <v>2920.5</v>
      </c>
      <c r="Y51" s="238">
        <f t="shared" si="29"/>
        <v>0</v>
      </c>
      <c r="Z51" s="238">
        <f t="shared" si="29"/>
        <v>0</v>
      </c>
      <c r="AA51" s="238">
        <f t="shared" si="30"/>
        <v>0</v>
      </c>
      <c r="AB51" s="238">
        <f t="shared" si="31"/>
        <v>0</v>
      </c>
      <c r="AC51" s="238">
        <f t="shared" si="32"/>
        <v>0</v>
      </c>
    </row>
    <row r="52" spans="1:29" ht="15" customHeight="1" x14ac:dyDescent="0.25">
      <c r="A52" s="117"/>
      <c r="B52" s="246" t="s">
        <v>396</v>
      </c>
      <c r="C52" s="224">
        <f t="shared" si="33"/>
        <v>1540.2902199999999</v>
      </c>
      <c r="D52" s="165">
        <v>499.56299999999999</v>
      </c>
      <c r="E52" s="118"/>
      <c r="F52" s="118">
        <f>F54+F53</f>
        <v>0</v>
      </c>
      <c r="G52" s="118">
        <f>G54+G53</f>
        <v>874</v>
      </c>
      <c r="H52" s="118"/>
      <c r="I52" s="165">
        <f>83.5+52.542</f>
        <v>136.042</v>
      </c>
      <c r="J52" s="165">
        <v>10</v>
      </c>
      <c r="K52" s="61">
        <f>'4 priedas_ nepanaudotos lėšos'!C15</f>
        <v>20.685220000000001</v>
      </c>
      <c r="L52" s="110">
        <f t="shared" si="34"/>
        <v>0.3</v>
      </c>
      <c r="M52" s="109"/>
      <c r="N52" s="119"/>
      <c r="O52" s="119">
        <f>O54+O53</f>
        <v>0</v>
      </c>
      <c r="P52" s="119">
        <f>P54+P53</f>
        <v>0</v>
      </c>
      <c r="Q52" s="119"/>
      <c r="R52" s="109">
        <v>0.3</v>
      </c>
      <c r="S52" s="109"/>
      <c r="T52" s="111">
        <f>'4 priedas_ nepanaudotos lėšos'!I15</f>
        <v>0</v>
      </c>
      <c r="U52" s="231">
        <f t="shared" si="35"/>
        <v>1540.59022</v>
      </c>
      <c r="V52" s="231">
        <f t="shared" si="26"/>
        <v>499.56299999999999</v>
      </c>
      <c r="W52" s="231">
        <f t="shared" si="27"/>
        <v>0</v>
      </c>
      <c r="X52" s="231">
        <f t="shared" si="28"/>
        <v>0</v>
      </c>
      <c r="Y52" s="231">
        <f t="shared" si="29"/>
        <v>874</v>
      </c>
      <c r="Z52" s="231">
        <f t="shared" si="29"/>
        <v>0</v>
      </c>
      <c r="AA52" s="231">
        <f t="shared" si="30"/>
        <v>136.34200000000001</v>
      </c>
      <c r="AB52" s="231">
        <f t="shared" si="31"/>
        <v>10</v>
      </c>
      <c r="AC52" s="231">
        <f t="shared" si="32"/>
        <v>20.685220000000001</v>
      </c>
    </row>
    <row r="53" spans="1:29" ht="27.75" customHeight="1" x14ac:dyDescent="0.25">
      <c r="A53" s="167"/>
      <c r="B53" s="232" t="s">
        <v>181</v>
      </c>
      <c r="C53" s="230">
        <f t="shared" si="33"/>
        <v>109.8</v>
      </c>
      <c r="D53" s="118"/>
      <c r="E53" s="118"/>
      <c r="F53" s="189"/>
      <c r="G53" s="234">
        <v>109.8</v>
      </c>
      <c r="H53" s="118"/>
      <c r="I53" s="118"/>
      <c r="J53" s="118"/>
      <c r="K53" s="118"/>
      <c r="L53" s="226">
        <f t="shared" si="34"/>
        <v>31.35</v>
      </c>
      <c r="M53" s="119"/>
      <c r="N53" s="119"/>
      <c r="O53" s="119"/>
      <c r="P53" s="109">
        <f>11.49+19.86</f>
        <v>31.35</v>
      </c>
      <c r="Q53" s="119"/>
      <c r="R53" s="119"/>
      <c r="S53" s="119"/>
      <c r="T53" s="119"/>
      <c r="U53" s="238">
        <f t="shared" si="35"/>
        <v>141.15</v>
      </c>
      <c r="V53" s="238">
        <f t="shared" ref="V53" si="36">D53+M53</f>
        <v>0</v>
      </c>
      <c r="W53" s="238">
        <f t="shared" ref="W53" si="37">E53+N53</f>
        <v>0</v>
      </c>
      <c r="X53" s="238">
        <f>F53+O53</f>
        <v>0</v>
      </c>
      <c r="Y53" s="238">
        <f t="shared" ref="Y53:Z53" si="38">G53+P53</f>
        <v>141.15</v>
      </c>
      <c r="Z53" s="238">
        <f t="shared" si="38"/>
        <v>0</v>
      </c>
      <c r="AA53" s="238">
        <f t="shared" ref="AA53" si="39">I53+R53</f>
        <v>0</v>
      </c>
      <c r="AB53" s="238">
        <f t="shared" ref="AB53" si="40">J53+S53</f>
        <v>0</v>
      </c>
      <c r="AC53" s="238">
        <f t="shared" ref="AC53" si="41">K53+T53</f>
        <v>0</v>
      </c>
    </row>
    <row r="54" spans="1:29" x14ac:dyDescent="0.25">
      <c r="A54" s="117"/>
      <c r="B54" s="249" t="s">
        <v>139</v>
      </c>
      <c r="C54" s="230">
        <f t="shared" si="33"/>
        <v>764.2</v>
      </c>
      <c r="D54" s="118"/>
      <c r="E54" s="118"/>
      <c r="F54" s="189"/>
      <c r="G54" s="234">
        <v>764.2</v>
      </c>
      <c r="H54" s="118"/>
      <c r="I54" s="118"/>
      <c r="J54" s="118"/>
      <c r="K54" s="118"/>
      <c r="L54" s="226">
        <f t="shared" si="34"/>
        <v>-31.35</v>
      </c>
      <c r="M54" s="119"/>
      <c r="N54" s="119"/>
      <c r="O54" s="119"/>
      <c r="P54" s="109">
        <v>-31.35</v>
      </c>
      <c r="Q54" s="119"/>
      <c r="R54" s="119"/>
      <c r="S54" s="119"/>
      <c r="T54" s="119"/>
      <c r="U54" s="238">
        <f t="shared" si="35"/>
        <v>732.85</v>
      </c>
      <c r="V54" s="238">
        <f t="shared" ref="V54" si="42">D54+M54</f>
        <v>0</v>
      </c>
      <c r="W54" s="238">
        <f t="shared" ref="W54" si="43">E54+N54</f>
        <v>0</v>
      </c>
      <c r="X54" s="238">
        <f t="shared" ref="X54" si="44">F54+O54</f>
        <v>0</v>
      </c>
      <c r="Y54" s="238">
        <f t="shared" ref="Y54:Z54" si="45">G54+P54</f>
        <v>732.85</v>
      </c>
      <c r="Z54" s="238">
        <f t="shared" si="45"/>
        <v>0</v>
      </c>
      <c r="AA54" s="238">
        <f t="shared" ref="AA54" si="46">I54+R54</f>
        <v>0</v>
      </c>
      <c r="AB54" s="238">
        <f t="shared" ref="AB54" si="47">J54+S54</f>
        <v>0</v>
      </c>
      <c r="AC54" s="238">
        <f t="shared" ref="AC54" si="48">K54+T54</f>
        <v>0</v>
      </c>
    </row>
    <row r="55" spans="1:29" x14ac:dyDescent="0.25">
      <c r="A55" s="167"/>
      <c r="B55" s="250" t="s">
        <v>392</v>
      </c>
      <c r="C55" s="224">
        <f t="shared" si="33"/>
        <v>6595.2039999999997</v>
      </c>
      <c r="D55" s="165">
        <v>1994.9860000000001</v>
      </c>
      <c r="E55" s="118"/>
      <c r="F55" s="189">
        <f>SUM(F56:F61)</f>
        <v>315</v>
      </c>
      <c r="G55" s="189">
        <f>SUM(G56:G61)</f>
        <v>390</v>
      </c>
      <c r="H55" s="165">
        <v>2085.2179999999998</v>
      </c>
      <c r="I55" s="165"/>
      <c r="J55" s="165">
        <v>1470</v>
      </c>
      <c r="K55" s="61">
        <f>'4 priedas_ nepanaudotos lėšos'!C16</f>
        <v>340</v>
      </c>
      <c r="L55" s="110">
        <f t="shared" si="34"/>
        <v>215</v>
      </c>
      <c r="M55" s="109">
        <v>15.1</v>
      </c>
      <c r="N55" s="119"/>
      <c r="O55" s="236">
        <f>SUM(O56:O61)</f>
        <v>68</v>
      </c>
      <c r="P55" s="236">
        <f>SUM(P56:P61)</f>
        <v>131.9</v>
      </c>
      <c r="Q55" s="109"/>
      <c r="R55" s="109"/>
      <c r="S55" s="109"/>
      <c r="T55" s="111">
        <f>'4 priedas_ nepanaudotos lėšos'!I16</f>
        <v>0</v>
      </c>
      <c r="U55" s="231">
        <f t="shared" si="35"/>
        <v>6810.2039999999997</v>
      </c>
      <c r="V55" s="231">
        <f t="shared" si="26"/>
        <v>2010.086</v>
      </c>
      <c r="W55" s="231">
        <f t="shared" si="27"/>
        <v>0</v>
      </c>
      <c r="X55" s="231">
        <f t="shared" si="28"/>
        <v>383</v>
      </c>
      <c r="Y55" s="231">
        <f t="shared" si="29"/>
        <v>521.9</v>
      </c>
      <c r="Z55" s="231">
        <f t="shared" si="29"/>
        <v>2085.2179999999998</v>
      </c>
      <c r="AA55" s="231">
        <f t="shared" si="30"/>
        <v>0</v>
      </c>
      <c r="AB55" s="231">
        <f t="shared" si="31"/>
        <v>1470</v>
      </c>
      <c r="AC55" s="231">
        <f t="shared" si="32"/>
        <v>340</v>
      </c>
    </row>
    <row r="56" spans="1:29" ht="15" customHeight="1" x14ac:dyDescent="0.25">
      <c r="A56" s="167"/>
      <c r="B56" s="251" t="s">
        <v>139</v>
      </c>
      <c r="C56" s="118">
        <f t="shared" si="33"/>
        <v>390</v>
      </c>
      <c r="D56" s="118"/>
      <c r="E56" s="118"/>
      <c r="F56" s="189"/>
      <c r="G56" s="234">
        <v>390</v>
      </c>
      <c r="H56" s="118"/>
      <c r="I56" s="118"/>
      <c r="J56" s="118"/>
      <c r="K56" s="118"/>
      <c r="L56" s="119">
        <f t="shared" si="34"/>
        <v>112.1</v>
      </c>
      <c r="M56" s="119"/>
      <c r="N56" s="119"/>
      <c r="O56" s="236"/>
      <c r="P56" s="237">
        <v>112.1</v>
      </c>
      <c r="Q56" s="119"/>
      <c r="R56" s="119"/>
      <c r="S56" s="119"/>
      <c r="T56" s="119"/>
      <c r="U56" s="263">
        <f t="shared" si="35"/>
        <v>502.1</v>
      </c>
      <c r="V56" s="263">
        <f t="shared" si="26"/>
        <v>0</v>
      </c>
      <c r="W56" s="263">
        <f t="shared" si="27"/>
        <v>0</v>
      </c>
      <c r="X56" s="263">
        <f t="shared" si="28"/>
        <v>0</v>
      </c>
      <c r="Y56" s="263">
        <f t="shared" si="29"/>
        <v>502.1</v>
      </c>
      <c r="Z56" s="263">
        <f t="shared" si="29"/>
        <v>0</v>
      </c>
      <c r="AA56" s="263">
        <f t="shared" si="30"/>
        <v>0</v>
      </c>
      <c r="AB56" s="263">
        <f t="shared" si="31"/>
        <v>0</v>
      </c>
      <c r="AC56" s="263">
        <f t="shared" si="32"/>
        <v>0</v>
      </c>
    </row>
    <row r="57" spans="1:29" ht="27" customHeight="1" x14ac:dyDescent="0.25">
      <c r="A57" s="167"/>
      <c r="B57" s="251" t="s">
        <v>181</v>
      </c>
      <c r="C57" s="118">
        <f t="shared" si="23"/>
        <v>0</v>
      </c>
      <c r="D57" s="118"/>
      <c r="E57" s="118"/>
      <c r="F57" s="234"/>
      <c r="G57" s="118"/>
      <c r="H57" s="118"/>
      <c r="I57" s="118"/>
      <c r="J57" s="118"/>
      <c r="K57" s="118"/>
      <c r="L57" s="119">
        <f t="shared" si="24"/>
        <v>0</v>
      </c>
      <c r="M57" s="119"/>
      <c r="N57" s="119"/>
      <c r="O57" s="236"/>
      <c r="P57" s="237">
        <v>19.8</v>
      </c>
      <c r="Q57" s="119"/>
      <c r="R57" s="119"/>
      <c r="S57" s="119"/>
      <c r="T57" s="119"/>
      <c r="U57" s="263">
        <f t="shared" si="25"/>
        <v>0</v>
      </c>
      <c r="V57" s="263">
        <f t="shared" si="26"/>
        <v>0</v>
      </c>
      <c r="W57" s="263">
        <f t="shared" si="27"/>
        <v>0</v>
      </c>
      <c r="X57" s="263">
        <f t="shared" si="28"/>
        <v>0</v>
      </c>
      <c r="Y57" s="263">
        <f t="shared" si="29"/>
        <v>19.8</v>
      </c>
      <c r="Z57" s="263">
        <f t="shared" si="29"/>
        <v>0</v>
      </c>
      <c r="AA57" s="263">
        <f t="shared" si="30"/>
        <v>0</v>
      </c>
      <c r="AB57" s="263">
        <f t="shared" si="31"/>
        <v>0</v>
      </c>
      <c r="AC57" s="263">
        <f t="shared" si="32"/>
        <v>0</v>
      </c>
    </row>
    <row r="58" spans="1:29" s="45" customFormat="1" ht="26.25" hidden="1" x14ac:dyDescent="0.25">
      <c r="A58" s="116"/>
      <c r="B58" s="239" t="s">
        <v>198</v>
      </c>
      <c r="C58" s="61">
        <f t="shared" si="23"/>
        <v>0</v>
      </c>
      <c r="D58" s="61"/>
      <c r="E58" s="61"/>
      <c r="F58" s="240"/>
      <c r="G58" s="61"/>
      <c r="H58" s="61"/>
      <c r="I58" s="61"/>
      <c r="J58" s="61"/>
      <c r="K58" s="61"/>
      <c r="L58" s="111">
        <f t="shared" si="24"/>
        <v>0</v>
      </c>
      <c r="M58" s="111"/>
      <c r="N58" s="111"/>
      <c r="O58" s="61"/>
      <c r="P58" s="111"/>
      <c r="Q58" s="111"/>
      <c r="R58" s="111"/>
      <c r="S58" s="111"/>
      <c r="T58" s="111"/>
      <c r="U58" s="281">
        <f t="shared" si="25"/>
        <v>0</v>
      </c>
      <c r="V58" s="281">
        <f t="shared" si="26"/>
        <v>0</v>
      </c>
      <c r="W58" s="281">
        <f t="shared" si="27"/>
        <v>0</v>
      </c>
      <c r="X58" s="281">
        <f t="shared" si="28"/>
        <v>0</v>
      </c>
      <c r="Y58" s="281">
        <f t="shared" si="29"/>
        <v>0</v>
      </c>
      <c r="Z58" s="281">
        <f t="shared" si="29"/>
        <v>0</v>
      </c>
      <c r="AA58" s="281">
        <f t="shared" si="30"/>
        <v>0</v>
      </c>
      <c r="AB58" s="281">
        <f t="shared" si="31"/>
        <v>0</v>
      </c>
      <c r="AC58" s="281">
        <f t="shared" si="32"/>
        <v>0</v>
      </c>
    </row>
    <row r="59" spans="1:29" s="45" customFormat="1" ht="39" hidden="1" x14ac:dyDescent="0.25">
      <c r="A59" s="116"/>
      <c r="B59" s="239" t="s">
        <v>304</v>
      </c>
      <c r="C59" s="61">
        <f t="shared" si="23"/>
        <v>0</v>
      </c>
      <c r="D59" s="61"/>
      <c r="E59" s="61"/>
      <c r="F59" s="240"/>
      <c r="G59" s="61"/>
      <c r="H59" s="61"/>
      <c r="I59" s="61"/>
      <c r="J59" s="61"/>
      <c r="K59" s="61"/>
      <c r="L59" s="111">
        <f t="shared" si="24"/>
        <v>0</v>
      </c>
      <c r="M59" s="111"/>
      <c r="N59" s="111"/>
      <c r="O59" s="61"/>
      <c r="P59" s="111"/>
      <c r="Q59" s="111"/>
      <c r="R59" s="111"/>
      <c r="S59" s="111"/>
      <c r="T59" s="111"/>
      <c r="U59" s="281">
        <f t="shared" si="25"/>
        <v>0</v>
      </c>
      <c r="V59" s="281">
        <f t="shared" si="26"/>
        <v>0</v>
      </c>
      <c r="W59" s="281">
        <f t="shared" si="27"/>
        <v>0</v>
      </c>
      <c r="X59" s="281">
        <f t="shared" si="28"/>
        <v>0</v>
      </c>
      <c r="Y59" s="281">
        <f t="shared" si="29"/>
        <v>0</v>
      </c>
      <c r="Z59" s="281">
        <f t="shared" si="29"/>
        <v>0</v>
      </c>
      <c r="AA59" s="281">
        <f t="shared" si="30"/>
        <v>0</v>
      </c>
      <c r="AB59" s="281">
        <f t="shared" si="31"/>
        <v>0</v>
      </c>
      <c r="AC59" s="281">
        <f t="shared" si="32"/>
        <v>0</v>
      </c>
    </row>
    <row r="60" spans="1:29" x14ac:dyDescent="0.25">
      <c r="A60" s="117"/>
      <c r="B60" s="232" t="s">
        <v>451</v>
      </c>
      <c r="C60" s="118">
        <f t="shared" si="23"/>
        <v>0</v>
      </c>
      <c r="D60" s="118"/>
      <c r="E60" s="118"/>
      <c r="F60" s="234"/>
      <c r="G60" s="118"/>
      <c r="H60" s="118"/>
      <c r="I60" s="118"/>
      <c r="J60" s="118"/>
      <c r="K60" s="118"/>
      <c r="L60" s="119">
        <f t="shared" si="24"/>
        <v>68</v>
      </c>
      <c r="M60" s="109"/>
      <c r="N60" s="119"/>
      <c r="O60" s="237">
        <v>68</v>
      </c>
      <c r="P60" s="119"/>
      <c r="Q60" s="119"/>
      <c r="R60" s="119"/>
      <c r="S60" s="119"/>
      <c r="T60" s="119"/>
      <c r="U60" s="263">
        <f t="shared" si="25"/>
        <v>68</v>
      </c>
      <c r="V60" s="263">
        <f t="shared" si="26"/>
        <v>0</v>
      </c>
      <c r="W60" s="263">
        <f t="shared" si="27"/>
        <v>0</v>
      </c>
      <c r="X60" s="263">
        <f t="shared" si="28"/>
        <v>68</v>
      </c>
      <c r="Y60" s="263">
        <f t="shared" si="29"/>
        <v>0</v>
      </c>
      <c r="Z60" s="263">
        <f t="shared" si="29"/>
        <v>0</v>
      </c>
      <c r="AA60" s="263">
        <f t="shared" si="30"/>
        <v>0</v>
      </c>
      <c r="AB60" s="263">
        <f t="shared" si="31"/>
        <v>0</v>
      </c>
      <c r="AC60" s="263">
        <f t="shared" si="32"/>
        <v>0</v>
      </c>
    </row>
    <row r="61" spans="1:29" ht="15" customHeight="1" x14ac:dyDescent="0.25">
      <c r="A61" s="167"/>
      <c r="B61" s="249" t="s">
        <v>195</v>
      </c>
      <c r="C61" s="118">
        <f>D61+E61+F61+H61+I61+J61+K61+G61</f>
        <v>315</v>
      </c>
      <c r="D61" s="118"/>
      <c r="E61" s="118"/>
      <c r="F61" s="234">
        <v>315</v>
      </c>
      <c r="G61" s="118"/>
      <c r="H61" s="118"/>
      <c r="I61" s="118"/>
      <c r="J61" s="118"/>
      <c r="K61" s="61"/>
      <c r="L61" s="119">
        <f>M61+N61+O61+Q61+R61+S61+T61+P61</f>
        <v>0</v>
      </c>
      <c r="M61" s="119"/>
      <c r="N61" s="119"/>
      <c r="O61" s="119"/>
      <c r="P61" s="119"/>
      <c r="Q61" s="119"/>
      <c r="R61" s="119"/>
      <c r="S61" s="119"/>
      <c r="T61" s="111"/>
      <c r="U61" s="263">
        <f>V61+W61+X61+Z61+AA61+AB61+AC61+Y61</f>
        <v>315</v>
      </c>
      <c r="V61" s="263">
        <f t="shared" si="26"/>
        <v>0</v>
      </c>
      <c r="W61" s="263">
        <f t="shared" si="27"/>
        <v>0</v>
      </c>
      <c r="X61" s="263">
        <f t="shared" si="28"/>
        <v>315</v>
      </c>
      <c r="Y61" s="263">
        <f t="shared" si="29"/>
        <v>0</v>
      </c>
      <c r="Z61" s="263">
        <f t="shared" si="29"/>
        <v>0</v>
      </c>
      <c r="AA61" s="263">
        <f t="shared" si="30"/>
        <v>0</v>
      </c>
      <c r="AB61" s="263">
        <f t="shared" si="31"/>
        <v>0</v>
      </c>
      <c r="AC61" s="263">
        <f t="shared" si="32"/>
        <v>0</v>
      </c>
    </row>
    <row r="62" spans="1:29" ht="15" customHeight="1" x14ac:dyDescent="0.25">
      <c r="A62" s="167"/>
      <c r="B62" s="13" t="s">
        <v>393</v>
      </c>
      <c r="C62" s="225">
        <f>D62+E62+F62+H62+I62+J62+K62+G62</f>
        <v>1937.4860000000001</v>
      </c>
      <c r="D62" s="165">
        <v>861.375</v>
      </c>
      <c r="E62" s="118">
        <f>E63+E65</f>
        <v>220.9</v>
      </c>
      <c r="F62" s="118">
        <f>F64</f>
        <v>0</v>
      </c>
      <c r="G62" s="118">
        <f>G64</f>
        <v>315.3</v>
      </c>
      <c r="H62" s="118"/>
      <c r="I62" s="165"/>
      <c r="J62" s="165">
        <v>269.911</v>
      </c>
      <c r="K62" s="61">
        <f>'4 priedas_ nepanaudotos lėšos'!C17</f>
        <v>270</v>
      </c>
      <c r="L62" s="227">
        <f>M62+N62+O62+Q62+R62+S62+T62+P62</f>
        <v>-215.56118000000001</v>
      </c>
      <c r="M62" s="109">
        <v>39.43882</v>
      </c>
      <c r="N62" s="119">
        <f>N63+N65</f>
        <v>0</v>
      </c>
      <c r="O62" s="119">
        <f>O64</f>
        <v>0</v>
      </c>
      <c r="P62" s="119"/>
      <c r="Q62" s="119"/>
      <c r="R62" s="109"/>
      <c r="S62" s="109"/>
      <c r="T62" s="111">
        <f>'4 priedas_ nepanaudotos lėšos'!I17</f>
        <v>-255</v>
      </c>
      <c r="U62" s="166">
        <f>V62+W62+X62+Z62+AA62+AB62+AC62+Y62</f>
        <v>1721.92482</v>
      </c>
      <c r="V62" s="166">
        <f t="shared" si="26"/>
        <v>900.81381999999996</v>
      </c>
      <c r="W62" s="166">
        <f t="shared" si="27"/>
        <v>220.9</v>
      </c>
      <c r="X62" s="166">
        <f t="shared" si="28"/>
        <v>0</v>
      </c>
      <c r="Y62" s="166">
        <f t="shared" si="29"/>
        <v>315.3</v>
      </c>
      <c r="Z62" s="166">
        <f t="shared" si="29"/>
        <v>0</v>
      </c>
      <c r="AA62" s="166">
        <f t="shared" si="30"/>
        <v>0</v>
      </c>
      <c r="AB62" s="166">
        <f t="shared" si="31"/>
        <v>269.911</v>
      </c>
      <c r="AC62" s="166">
        <f t="shared" si="32"/>
        <v>15</v>
      </c>
    </row>
    <row r="63" spans="1:29" s="45" customFormat="1" ht="15" hidden="1" customHeight="1" x14ac:dyDescent="0.25">
      <c r="A63" s="113"/>
      <c r="B63" s="252" t="s">
        <v>145</v>
      </c>
      <c r="C63" s="225">
        <f t="shared" si="23"/>
        <v>0</v>
      </c>
      <c r="D63" s="61"/>
      <c r="E63" s="120"/>
      <c r="F63" s="61"/>
      <c r="G63" s="61"/>
      <c r="H63" s="61"/>
      <c r="I63" s="61"/>
      <c r="J63" s="61"/>
      <c r="K63" s="61"/>
      <c r="L63" s="227">
        <f t="shared" si="24"/>
        <v>0</v>
      </c>
      <c r="M63" s="61"/>
      <c r="N63" s="120"/>
      <c r="O63" s="61"/>
      <c r="P63" s="111"/>
      <c r="Q63" s="111"/>
      <c r="R63" s="61"/>
      <c r="S63" s="61"/>
      <c r="T63" s="111"/>
      <c r="U63" s="193">
        <f t="shared" si="25"/>
        <v>0</v>
      </c>
      <c r="V63" s="193">
        <f t="shared" si="26"/>
        <v>0</v>
      </c>
      <c r="W63" s="193">
        <f t="shared" si="27"/>
        <v>0</v>
      </c>
      <c r="X63" s="193">
        <f t="shared" si="28"/>
        <v>0</v>
      </c>
      <c r="Y63" s="193">
        <f t="shared" si="29"/>
        <v>0</v>
      </c>
      <c r="Z63" s="193">
        <f t="shared" si="29"/>
        <v>0</v>
      </c>
      <c r="AA63" s="193">
        <f t="shared" si="30"/>
        <v>0</v>
      </c>
      <c r="AB63" s="193">
        <f t="shared" si="31"/>
        <v>0</v>
      </c>
      <c r="AC63" s="193">
        <f t="shared" si="32"/>
        <v>0</v>
      </c>
    </row>
    <row r="64" spans="1:29" ht="15" customHeight="1" x14ac:dyDescent="0.25">
      <c r="A64" s="167"/>
      <c r="B64" s="251" t="s">
        <v>139</v>
      </c>
      <c r="C64" s="225">
        <f>D64+E64+F64+H64+I64+J64+K64+G64</f>
        <v>315.3</v>
      </c>
      <c r="D64" s="118"/>
      <c r="E64" s="118"/>
      <c r="F64" s="189"/>
      <c r="G64" s="234">
        <v>315.3</v>
      </c>
      <c r="H64" s="118"/>
      <c r="I64" s="118"/>
      <c r="J64" s="118"/>
      <c r="K64" s="118"/>
      <c r="L64" s="227">
        <f>M64+N64+O64+Q64+R64+S64+T64+P64</f>
        <v>0</v>
      </c>
      <c r="M64" s="119"/>
      <c r="N64" s="119"/>
      <c r="O64" s="237"/>
      <c r="P64" s="119"/>
      <c r="Q64" s="119"/>
      <c r="R64" s="119"/>
      <c r="S64" s="119"/>
      <c r="T64" s="119"/>
      <c r="U64" s="263">
        <f>V64+W64+X64+Z64+AA64+AB64+AC64+Y64</f>
        <v>315.3</v>
      </c>
      <c r="V64" s="263">
        <f t="shared" ref="V64" si="49">D64+M64</f>
        <v>0</v>
      </c>
      <c r="W64" s="263">
        <f t="shared" ref="W64" si="50">E64+N64</f>
        <v>0</v>
      </c>
      <c r="X64" s="263">
        <f t="shared" ref="X64" si="51">F64+O64</f>
        <v>0</v>
      </c>
      <c r="Y64" s="263">
        <f t="shared" ref="Y64:Z64" si="52">G64+P64</f>
        <v>315.3</v>
      </c>
      <c r="Z64" s="263">
        <f t="shared" si="52"/>
        <v>0</v>
      </c>
      <c r="AA64" s="263">
        <f t="shared" ref="AA64" si="53">I64+R64</f>
        <v>0</v>
      </c>
      <c r="AB64" s="263">
        <f t="shared" ref="AB64" si="54">J64+S64</f>
        <v>0</v>
      </c>
      <c r="AC64" s="263">
        <f t="shared" ref="AC64" si="55">K64+T64</f>
        <v>0</v>
      </c>
    </row>
    <row r="65" spans="1:29" ht="24.75" customHeight="1" x14ac:dyDescent="0.25">
      <c r="A65" s="167"/>
      <c r="B65" s="232" t="s">
        <v>72</v>
      </c>
      <c r="C65" s="118">
        <f>D65+E65+F65+H65+I65+J65+K65+G65</f>
        <v>220.9</v>
      </c>
      <c r="D65" s="118"/>
      <c r="E65" s="165">
        <v>220.9</v>
      </c>
      <c r="F65" s="118"/>
      <c r="G65" s="118"/>
      <c r="H65" s="118"/>
      <c r="I65" s="118"/>
      <c r="J65" s="118"/>
      <c r="K65" s="61"/>
      <c r="L65" s="119">
        <f>M65+N65+O65+Q65+R65+S65+T65+P65</f>
        <v>0</v>
      </c>
      <c r="M65" s="119"/>
      <c r="N65" s="109"/>
      <c r="O65" s="119"/>
      <c r="P65" s="119"/>
      <c r="Q65" s="119"/>
      <c r="R65" s="119"/>
      <c r="S65" s="119"/>
      <c r="T65" s="111"/>
      <c r="U65" s="263">
        <f>V65+W65+X65+Z65+AA65+AB65+AC65+Y65</f>
        <v>220.9</v>
      </c>
      <c r="V65" s="263">
        <f t="shared" si="26"/>
        <v>0</v>
      </c>
      <c r="W65" s="263">
        <f t="shared" si="27"/>
        <v>220.9</v>
      </c>
      <c r="X65" s="263">
        <f t="shared" si="28"/>
        <v>0</v>
      </c>
      <c r="Y65" s="263">
        <f t="shared" si="29"/>
        <v>0</v>
      </c>
      <c r="Z65" s="263">
        <f t="shared" si="29"/>
        <v>0</v>
      </c>
      <c r="AA65" s="263">
        <f t="shared" si="30"/>
        <v>0</v>
      </c>
      <c r="AB65" s="263">
        <f t="shared" si="31"/>
        <v>0</v>
      </c>
      <c r="AC65" s="263">
        <f t="shared" si="32"/>
        <v>0</v>
      </c>
    </row>
    <row r="66" spans="1:29" ht="15" customHeight="1" x14ac:dyDescent="0.25">
      <c r="A66" s="117"/>
      <c r="B66" s="246" t="s">
        <v>394</v>
      </c>
      <c r="C66" s="224">
        <f>D66+E66+F66+H66+I66+J66+K66+G66</f>
        <v>2837.0000000000005</v>
      </c>
      <c r="D66" s="165">
        <v>2321.0680000000002</v>
      </c>
      <c r="E66" s="118"/>
      <c r="F66" s="118">
        <f>F67+F68</f>
        <v>26.855</v>
      </c>
      <c r="G66" s="118">
        <f>G67+G68</f>
        <v>47</v>
      </c>
      <c r="H66" s="118"/>
      <c r="I66" s="165"/>
      <c r="J66" s="165">
        <v>419.9</v>
      </c>
      <c r="K66" s="61">
        <f>'4 priedas_ nepanaudotos lėšos'!C18</f>
        <v>22.177</v>
      </c>
      <c r="L66" s="110">
        <f>M66+N66+O66+Q66+R66+S66+T66+P66</f>
        <v>0</v>
      </c>
      <c r="M66" s="109"/>
      <c r="N66" s="119"/>
      <c r="O66" s="119">
        <f>O67+O68</f>
        <v>0</v>
      </c>
      <c r="P66" s="119"/>
      <c r="Q66" s="119"/>
      <c r="R66" s="109"/>
      <c r="S66" s="109"/>
      <c r="T66" s="111">
        <f>'4 priedas_ nepanaudotos lėšos'!I18</f>
        <v>0</v>
      </c>
      <c r="U66" s="231">
        <f>V66+W66+X66+Z66+AA66+AB66+AC66+Y66</f>
        <v>2837.0000000000005</v>
      </c>
      <c r="V66" s="231">
        <f t="shared" si="26"/>
        <v>2321.0680000000002</v>
      </c>
      <c r="W66" s="231">
        <f t="shared" si="27"/>
        <v>0</v>
      </c>
      <c r="X66" s="231">
        <f t="shared" si="28"/>
        <v>26.855</v>
      </c>
      <c r="Y66" s="231">
        <f t="shared" si="29"/>
        <v>47</v>
      </c>
      <c r="Z66" s="231">
        <f t="shared" si="29"/>
        <v>0</v>
      </c>
      <c r="AA66" s="231">
        <f t="shared" si="30"/>
        <v>0</v>
      </c>
      <c r="AB66" s="231">
        <f t="shared" si="31"/>
        <v>419.9</v>
      </c>
      <c r="AC66" s="231">
        <f t="shared" si="32"/>
        <v>22.177</v>
      </c>
    </row>
    <row r="67" spans="1:29" ht="15" customHeight="1" x14ac:dyDescent="0.25">
      <c r="A67" s="167"/>
      <c r="B67" s="251" t="s">
        <v>139</v>
      </c>
      <c r="C67" s="118">
        <f>D67+E67+F67+H67+I67+J67+K67+G67</f>
        <v>47</v>
      </c>
      <c r="D67" s="118"/>
      <c r="E67" s="118"/>
      <c r="F67" s="189"/>
      <c r="G67" s="234">
        <v>47</v>
      </c>
      <c r="H67" s="118"/>
      <c r="I67" s="118"/>
      <c r="J67" s="118"/>
      <c r="K67" s="118"/>
      <c r="L67" s="119">
        <f>M67+N67+O67+Q67+R67+S67+T67+P67</f>
        <v>0</v>
      </c>
      <c r="M67" s="119"/>
      <c r="N67" s="119"/>
      <c r="O67" s="237"/>
      <c r="P67" s="119"/>
      <c r="Q67" s="119"/>
      <c r="R67" s="119"/>
      <c r="S67" s="119"/>
      <c r="T67" s="119"/>
      <c r="U67" s="263">
        <f>V67+W67+X67+Z67+AA67+AB67+AC67+Y67</f>
        <v>47</v>
      </c>
      <c r="V67" s="263">
        <f t="shared" si="26"/>
        <v>0</v>
      </c>
      <c r="W67" s="263">
        <f t="shared" si="27"/>
        <v>0</v>
      </c>
      <c r="X67" s="263">
        <f t="shared" si="28"/>
        <v>0</v>
      </c>
      <c r="Y67" s="263">
        <f t="shared" si="29"/>
        <v>47</v>
      </c>
      <c r="Z67" s="263">
        <f t="shared" si="29"/>
        <v>0</v>
      </c>
      <c r="AA67" s="263">
        <f t="shared" si="30"/>
        <v>0</v>
      </c>
      <c r="AB67" s="263">
        <f t="shared" si="31"/>
        <v>0</v>
      </c>
      <c r="AC67" s="263">
        <f t="shared" si="32"/>
        <v>0</v>
      </c>
    </row>
    <row r="68" spans="1:29" ht="15" customHeight="1" x14ac:dyDescent="0.25">
      <c r="A68" s="117"/>
      <c r="B68" s="232" t="s">
        <v>292</v>
      </c>
      <c r="C68" s="230">
        <f>D68+E68+F68+H68+I68+J68+K68+G68</f>
        <v>26.855</v>
      </c>
      <c r="D68" s="118"/>
      <c r="E68" s="118"/>
      <c r="F68" s="165">
        <v>26.855</v>
      </c>
      <c r="G68" s="118"/>
      <c r="H68" s="118"/>
      <c r="I68" s="118"/>
      <c r="J68" s="118"/>
      <c r="K68" s="61"/>
      <c r="L68" s="226">
        <f>M68+N68+O68+Q68+R68+S68+T68+P68</f>
        <v>0</v>
      </c>
      <c r="M68" s="119"/>
      <c r="N68" s="109"/>
      <c r="O68" s="119"/>
      <c r="P68" s="119"/>
      <c r="Q68" s="119"/>
      <c r="R68" s="119"/>
      <c r="S68" s="119"/>
      <c r="T68" s="111"/>
      <c r="U68" s="238">
        <f>V68+W68+X68+Z68+AA68+AB68+AC68+Y68</f>
        <v>26.855</v>
      </c>
      <c r="V68" s="238">
        <f t="shared" si="26"/>
        <v>0</v>
      </c>
      <c r="W68" s="238">
        <f t="shared" si="27"/>
        <v>0</v>
      </c>
      <c r="X68" s="238">
        <f t="shared" si="28"/>
        <v>26.855</v>
      </c>
      <c r="Y68" s="238">
        <f t="shared" si="29"/>
        <v>0</v>
      </c>
      <c r="Z68" s="238">
        <f t="shared" si="29"/>
        <v>0</v>
      </c>
      <c r="AA68" s="238">
        <f t="shared" si="30"/>
        <v>0</v>
      </c>
      <c r="AB68" s="238">
        <f t="shared" si="31"/>
        <v>0</v>
      </c>
      <c r="AC68" s="238">
        <f t="shared" si="32"/>
        <v>0</v>
      </c>
    </row>
    <row r="69" spans="1:29" ht="15" hidden="1" customHeight="1" x14ac:dyDescent="0.25">
      <c r="A69" s="117"/>
      <c r="B69" s="249" t="s">
        <v>176</v>
      </c>
      <c r="C69" s="230">
        <f t="shared" si="23"/>
        <v>0</v>
      </c>
      <c r="D69" s="118"/>
      <c r="E69" s="118"/>
      <c r="F69" s="234"/>
      <c r="G69" s="118"/>
      <c r="H69" s="118"/>
      <c r="I69" s="118"/>
      <c r="J69" s="118"/>
      <c r="K69" s="61"/>
      <c r="L69" s="226">
        <f t="shared" si="24"/>
        <v>0</v>
      </c>
      <c r="M69" s="118"/>
      <c r="N69" s="165"/>
      <c r="O69" s="119"/>
      <c r="P69" s="119"/>
      <c r="Q69" s="119"/>
      <c r="R69" s="118"/>
      <c r="S69" s="118"/>
      <c r="T69" s="111"/>
      <c r="U69" s="231">
        <f t="shared" si="25"/>
        <v>0</v>
      </c>
      <c r="V69" s="231">
        <f t="shared" si="26"/>
        <v>0</v>
      </c>
      <c r="W69" s="231">
        <f t="shared" si="27"/>
        <v>0</v>
      </c>
      <c r="X69" s="231">
        <f t="shared" si="28"/>
        <v>0</v>
      </c>
      <c r="Y69" s="231">
        <f t="shared" si="29"/>
        <v>0</v>
      </c>
      <c r="Z69" s="231">
        <f t="shared" si="29"/>
        <v>0</v>
      </c>
      <c r="AA69" s="231">
        <f t="shared" si="30"/>
        <v>0</v>
      </c>
      <c r="AB69" s="231">
        <f t="shared" si="31"/>
        <v>0</v>
      </c>
      <c r="AC69" s="231">
        <f t="shared" si="32"/>
        <v>0</v>
      </c>
    </row>
    <row r="70" spans="1:29" ht="15" customHeight="1" x14ac:dyDescent="0.25">
      <c r="A70" s="117"/>
      <c r="B70" s="246" t="s">
        <v>395</v>
      </c>
      <c r="C70" s="224">
        <f>D70+E70+F70+H70+I70+J70+K70+G70</f>
        <v>12770.269909999997</v>
      </c>
      <c r="D70" s="165">
        <v>3163.6239999999998</v>
      </c>
      <c r="E70" s="118">
        <f>SUM(E87:E94)</f>
        <v>4088.1919999999996</v>
      </c>
      <c r="F70" s="118">
        <f>SUM(F71:F94)</f>
        <v>988.98962999999992</v>
      </c>
      <c r="G70" s="118">
        <f>SUM(G71:G94)</f>
        <v>1341.4</v>
      </c>
      <c r="H70" s="118"/>
      <c r="I70" s="165"/>
      <c r="J70" s="165">
        <v>950.8</v>
      </c>
      <c r="K70" s="61">
        <f>'4 priedas_ nepanaudotos lėšos'!C19</f>
        <v>2237.2642799999999</v>
      </c>
      <c r="L70" s="110">
        <f>M70+N70+O70+Q70+R70+S70+T70+P70</f>
        <v>720.17412000000002</v>
      </c>
      <c r="M70" s="109">
        <f>300+70+100+380</f>
        <v>850</v>
      </c>
      <c r="N70" s="119">
        <f>SUM(N87:N94)</f>
        <v>-56.484999999999999</v>
      </c>
      <c r="O70" s="119">
        <f>SUM(O71:O94)</f>
        <v>-73.340879999999984</v>
      </c>
      <c r="P70" s="236"/>
      <c r="Q70" s="236"/>
      <c r="R70" s="109"/>
      <c r="S70" s="109"/>
      <c r="T70" s="111">
        <f>'4 priedas_ nepanaudotos lėšos'!I19</f>
        <v>0</v>
      </c>
      <c r="U70" s="231">
        <f>V70+W70+X70+Z70+AA70+AB70+AC70+Y70</f>
        <v>13490.444029999997</v>
      </c>
      <c r="V70" s="231">
        <f t="shared" si="26"/>
        <v>4013.6239999999998</v>
      </c>
      <c r="W70" s="231">
        <f t="shared" si="27"/>
        <v>4031.7069999999994</v>
      </c>
      <c r="X70" s="231">
        <f>F70+O70</f>
        <v>915.64874999999995</v>
      </c>
      <c r="Y70" s="231">
        <f t="shared" si="29"/>
        <v>1341.4</v>
      </c>
      <c r="Z70" s="231">
        <f t="shared" si="29"/>
        <v>0</v>
      </c>
      <c r="AA70" s="231">
        <f t="shared" si="30"/>
        <v>0</v>
      </c>
      <c r="AB70" s="231">
        <f t="shared" si="31"/>
        <v>950.8</v>
      </c>
      <c r="AC70" s="231">
        <f t="shared" si="32"/>
        <v>2237.2642799999999</v>
      </c>
    </row>
    <row r="71" spans="1:29" ht="15" customHeight="1" x14ac:dyDescent="0.25">
      <c r="A71" s="117"/>
      <c r="B71" s="232" t="s">
        <v>139</v>
      </c>
      <c r="C71" s="233">
        <f>D71+E71+F71+H71+I71+J71+K71+G71</f>
        <v>1341.4</v>
      </c>
      <c r="D71" s="189"/>
      <c r="E71" s="189">
        <v>0</v>
      </c>
      <c r="F71" s="234"/>
      <c r="G71" s="234">
        <v>1341.4</v>
      </c>
      <c r="H71" s="189"/>
      <c r="I71" s="189"/>
      <c r="J71" s="189"/>
      <c r="K71" s="189"/>
      <c r="L71" s="235">
        <f>M71+N71+O71+Q71+R71+S71+T71+P71</f>
        <v>0</v>
      </c>
      <c r="M71" s="236"/>
      <c r="N71" s="236">
        <v>0</v>
      </c>
      <c r="O71" s="237"/>
      <c r="P71" s="236"/>
      <c r="Q71" s="236"/>
      <c r="R71" s="236"/>
      <c r="S71" s="236"/>
      <c r="T71" s="112"/>
      <c r="U71" s="238">
        <f>V71+W71+X71+Z71+AA71+AB71+AC71+Y71</f>
        <v>1341.4</v>
      </c>
      <c r="V71" s="238">
        <f t="shared" si="26"/>
        <v>0</v>
      </c>
      <c r="W71" s="238">
        <f t="shared" si="27"/>
        <v>0</v>
      </c>
      <c r="X71" s="238">
        <f t="shared" si="28"/>
        <v>0</v>
      </c>
      <c r="Y71" s="238">
        <f t="shared" si="29"/>
        <v>1341.4</v>
      </c>
      <c r="Z71" s="238">
        <f t="shared" si="29"/>
        <v>0</v>
      </c>
      <c r="AA71" s="238">
        <f t="shared" si="30"/>
        <v>0</v>
      </c>
      <c r="AB71" s="238">
        <f t="shared" si="31"/>
        <v>0</v>
      </c>
      <c r="AC71" s="238">
        <f t="shared" si="32"/>
        <v>0</v>
      </c>
    </row>
    <row r="72" spans="1:29" ht="15" customHeight="1" x14ac:dyDescent="0.25">
      <c r="A72" s="117"/>
      <c r="B72" s="232" t="s">
        <v>277</v>
      </c>
      <c r="C72" s="233">
        <f>D72+E72+F72+H72+I72+J72+K72+G72</f>
        <v>274.60000000000002</v>
      </c>
      <c r="D72" s="189"/>
      <c r="E72" s="189"/>
      <c r="F72" s="234">
        <v>274.60000000000002</v>
      </c>
      <c r="G72" s="189"/>
      <c r="H72" s="189"/>
      <c r="I72" s="189"/>
      <c r="J72" s="189"/>
      <c r="K72" s="62"/>
      <c r="L72" s="235">
        <f>M72+N72+O72+Q72+R72+S72+T72+P72</f>
        <v>0</v>
      </c>
      <c r="M72" s="236"/>
      <c r="N72" s="236"/>
      <c r="O72" s="237"/>
      <c r="P72" s="236"/>
      <c r="Q72" s="236"/>
      <c r="R72" s="236"/>
      <c r="S72" s="236"/>
      <c r="T72" s="112"/>
      <c r="U72" s="238">
        <f>V72+W72+X72+Z72+AA72+AB72+AC72+Y72</f>
        <v>274.60000000000002</v>
      </c>
      <c r="V72" s="238">
        <f t="shared" si="26"/>
        <v>0</v>
      </c>
      <c r="W72" s="238">
        <f t="shared" si="27"/>
        <v>0</v>
      </c>
      <c r="X72" s="238">
        <f t="shared" si="28"/>
        <v>274.60000000000002</v>
      </c>
      <c r="Y72" s="238">
        <f t="shared" si="29"/>
        <v>0</v>
      </c>
      <c r="Z72" s="238">
        <f t="shared" si="29"/>
        <v>0</v>
      </c>
      <c r="AA72" s="238">
        <f t="shared" si="30"/>
        <v>0</v>
      </c>
      <c r="AB72" s="238">
        <f t="shared" si="31"/>
        <v>0</v>
      </c>
      <c r="AC72" s="238">
        <f t="shared" si="32"/>
        <v>0</v>
      </c>
    </row>
    <row r="73" spans="1:29" s="45" customFormat="1" ht="39" hidden="1" x14ac:dyDescent="0.25">
      <c r="A73" s="116"/>
      <c r="B73" s="239" t="s">
        <v>336</v>
      </c>
      <c r="C73" s="233">
        <f t="shared" ref="C73:C94" si="56">D73+E73+F73+H73+I73+J73+K73+G73</f>
        <v>0</v>
      </c>
      <c r="D73" s="62"/>
      <c r="E73" s="62">
        <v>0</v>
      </c>
      <c r="F73" s="240"/>
      <c r="G73" s="62"/>
      <c r="H73" s="62"/>
      <c r="I73" s="62"/>
      <c r="J73" s="62"/>
      <c r="K73" s="62"/>
      <c r="L73" s="235">
        <f t="shared" ref="L73:L94" si="57">M73+N73+O73+Q73+R73+S73+T73+P73</f>
        <v>0</v>
      </c>
      <c r="M73" s="112"/>
      <c r="N73" s="112">
        <v>0</v>
      </c>
      <c r="O73" s="241"/>
      <c r="P73" s="112"/>
      <c r="Q73" s="112"/>
      <c r="R73" s="112"/>
      <c r="S73" s="112"/>
      <c r="T73" s="112"/>
      <c r="U73" s="238">
        <f t="shared" ref="U73:U94" si="58">V73+W73+X73+Z73+AA73+AB73+AC73+Y73</f>
        <v>0</v>
      </c>
      <c r="V73" s="238">
        <f t="shared" si="26"/>
        <v>0</v>
      </c>
      <c r="W73" s="238">
        <f t="shared" si="27"/>
        <v>0</v>
      </c>
      <c r="X73" s="238">
        <f t="shared" si="28"/>
        <v>0</v>
      </c>
      <c r="Y73" s="238">
        <f t="shared" si="29"/>
        <v>0</v>
      </c>
      <c r="Z73" s="238">
        <f t="shared" si="29"/>
        <v>0</v>
      </c>
      <c r="AA73" s="238">
        <f t="shared" si="30"/>
        <v>0</v>
      </c>
      <c r="AB73" s="238">
        <f t="shared" si="31"/>
        <v>0</v>
      </c>
      <c r="AC73" s="238">
        <f t="shared" si="32"/>
        <v>0</v>
      </c>
    </row>
    <row r="74" spans="1:29" x14ac:dyDescent="0.25">
      <c r="A74" s="117"/>
      <c r="B74" s="232" t="s">
        <v>439</v>
      </c>
      <c r="C74" s="233">
        <f t="shared" si="56"/>
        <v>149.19562999999999</v>
      </c>
      <c r="D74" s="189"/>
      <c r="E74" s="189">
        <v>0</v>
      </c>
      <c r="F74" s="253">
        <v>149.19562999999999</v>
      </c>
      <c r="G74" s="189"/>
      <c r="H74" s="189"/>
      <c r="I74" s="189"/>
      <c r="J74" s="189"/>
      <c r="K74" s="62"/>
      <c r="L74" s="235">
        <f t="shared" si="57"/>
        <v>51.717979999999997</v>
      </c>
      <c r="M74" s="236"/>
      <c r="N74" s="236">
        <v>0</v>
      </c>
      <c r="O74" s="237">
        <v>51.717979999999997</v>
      </c>
      <c r="P74" s="236"/>
      <c r="Q74" s="236"/>
      <c r="R74" s="236"/>
      <c r="S74" s="236"/>
      <c r="T74" s="112"/>
      <c r="U74" s="238">
        <f t="shared" si="58"/>
        <v>200.91361000000001</v>
      </c>
      <c r="V74" s="238">
        <f t="shared" si="26"/>
        <v>0</v>
      </c>
      <c r="W74" s="238">
        <f t="shared" si="27"/>
        <v>0</v>
      </c>
      <c r="X74" s="238">
        <f t="shared" si="28"/>
        <v>200.91361000000001</v>
      </c>
      <c r="Y74" s="238">
        <f t="shared" si="29"/>
        <v>0</v>
      </c>
      <c r="Z74" s="238">
        <f t="shared" si="29"/>
        <v>0</v>
      </c>
      <c r="AA74" s="238">
        <f t="shared" si="30"/>
        <v>0</v>
      </c>
      <c r="AB74" s="238">
        <f t="shared" si="31"/>
        <v>0</v>
      </c>
      <c r="AC74" s="238">
        <f t="shared" si="32"/>
        <v>0</v>
      </c>
    </row>
    <row r="75" spans="1:29" x14ac:dyDescent="0.25">
      <c r="A75" s="117"/>
      <c r="B75" s="232" t="s">
        <v>375</v>
      </c>
      <c r="C75" s="233">
        <f t="shared" si="56"/>
        <v>99.072000000000003</v>
      </c>
      <c r="D75" s="189"/>
      <c r="E75" s="189">
        <v>0</v>
      </c>
      <c r="F75" s="253">
        <v>99.072000000000003</v>
      </c>
      <c r="G75" s="189"/>
      <c r="H75" s="189"/>
      <c r="I75" s="189"/>
      <c r="J75" s="189"/>
      <c r="K75" s="62"/>
      <c r="L75" s="235">
        <f t="shared" si="57"/>
        <v>0</v>
      </c>
      <c r="M75" s="236"/>
      <c r="N75" s="236">
        <v>0</v>
      </c>
      <c r="O75" s="237"/>
      <c r="P75" s="236"/>
      <c r="Q75" s="236"/>
      <c r="R75" s="236"/>
      <c r="S75" s="236"/>
      <c r="T75" s="112"/>
      <c r="U75" s="238">
        <f t="shared" si="58"/>
        <v>99.072000000000003</v>
      </c>
      <c r="V75" s="238">
        <f t="shared" si="26"/>
        <v>0</v>
      </c>
      <c r="W75" s="238">
        <f t="shared" si="27"/>
        <v>0</v>
      </c>
      <c r="X75" s="238">
        <f t="shared" si="28"/>
        <v>99.072000000000003</v>
      </c>
      <c r="Y75" s="238">
        <f t="shared" si="29"/>
        <v>0</v>
      </c>
      <c r="Z75" s="238">
        <f t="shared" si="29"/>
        <v>0</v>
      </c>
      <c r="AA75" s="238">
        <f t="shared" si="30"/>
        <v>0</v>
      </c>
      <c r="AB75" s="238">
        <f t="shared" si="31"/>
        <v>0</v>
      </c>
      <c r="AC75" s="238">
        <f t="shared" si="32"/>
        <v>0</v>
      </c>
    </row>
    <row r="76" spans="1:29" x14ac:dyDescent="0.25">
      <c r="A76" s="117"/>
      <c r="B76" s="232" t="s">
        <v>286</v>
      </c>
      <c r="C76" s="233">
        <f t="shared" si="56"/>
        <v>343.52199999999999</v>
      </c>
      <c r="D76" s="189"/>
      <c r="E76" s="189">
        <v>0</v>
      </c>
      <c r="F76" s="253">
        <v>343.52199999999999</v>
      </c>
      <c r="G76" s="189"/>
      <c r="H76" s="189"/>
      <c r="I76" s="189"/>
      <c r="J76" s="189"/>
      <c r="K76" s="62"/>
      <c r="L76" s="235">
        <f t="shared" si="57"/>
        <v>-139.52199999999999</v>
      </c>
      <c r="M76" s="236"/>
      <c r="N76" s="236">
        <v>0</v>
      </c>
      <c r="O76" s="237">
        <v>-139.52199999999999</v>
      </c>
      <c r="P76" s="236"/>
      <c r="Q76" s="236"/>
      <c r="R76" s="236"/>
      <c r="S76" s="236"/>
      <c r="T76" s="112"/>
      <c r="U76" s="238">
        <f t="shared" si="58"/>
        <v>204</v>
      </c>
      <c r="V76" s="238">
        <f t="shared" si="26"/>
        <v>0</v>
      </c>
      <c r="W76" s="238">
        <f t="shared" si="27"/>
        <v>0</v>
      </c>
      <c r="X76" s="238">
        <f t="shared" si="28"/>
        <v>204</v>
      </c>
      <c r="Y76" s="238">
        <f t="shared" si="29"/>
        <v>0</v>
      </c>
      <c r="Z76" s="238">
        <f t="shared" si="29"/>
        <v>0</v>
      </c>
      <c r="AA76" s="238">
        <f t="shared" si="30"/>
        <v>0</v>
      </c>
      <c r="AB76" s="238">
        <f t="shared" si="31"/>
        <v>0</v>
      </c>
      <c r="AC76" s="238">
        <f t="shared" si="32"/>
        <v>0</v>
      </c>
    </row>
    <row r="77" spans="1:29" s="45" customFormat="1" ht="39" hidden="1" x14ac:dyDescent="0.25">
      <c r="A77" s="116"/>
      <c r="B77" s="239" t="s">
        <v>400</v>
      </c>
      <c r="C77" s="233">
        <f t="shared" si="56"/>
        <v>0</v>
      </c>
      <c r="D77" s="62"/>
      <c r="E77" s="62"/>
      <c r="F77" s="245"/>
      <c r="G77" s="62"/>
      <c r="H77" s="62"/>
      <c r="I77" s="62"/>
      <c r="J77" s="62"/>
      <c r="K77" s="62"/>
      <c r="L77" s="235">
        <f t="shared" si="57"/>
        <v>0</v>
      </c>
      <c r="M77" s="112"/>
      <c r="N77" s="112"/>
      <c r="O77" s="112"/>
      <c r="P77" s="112"/>
      <c r="Q77" s="112"/>
      <c r="R77" s="112"/>
      <c r="S77" s="112"/>
      <c r="T77" s="112"/>
      <c r="U77" s="238">
        <f t="shared" si="58"/>
        <v>0</v>
      </c>
      <c r="V77" s="238">
        <f t="shared" si="26"/>
        <v>0</v>
      </c>
      <c r="W77" s="238">
        <f t="shared" si="27"/>
        <v>0</v>
      </c>
      <c r="X77" s="238">
        <f t="shared" si="28"/>
        <v>0</v>
      </c>
      <c r="Y77" s="238">
        <f t="shared" si="29"/>
        <v>0</v>
      </c>
      <c r="Z77" s="238">
        <f t="shared" si="29"/>
        <v>0</v>
      </c>
      <c r="AA77" s="238">
        <f t="shared" si="30"/>
        <v>0</v>
      </c>
      <c r="AB77" s="238">
        <f t="shared" si="31"/>
        <v>0</v>
      </c>
      <c r="AC77" s="238">
        <f t="shared" si="32"/>
        <v>0</v>
      </c>
    </row>
    <row r="78" spans="1:29" ht="38.25" x14ac:dyDescent="0.25">
      <c r="A78" s="117"/>
      <c r="B78" s="254" t="s">
        <v>442</v>
      </c>
      <c r="C78" s="233">
        <f t="shared" si="56"/>
        <v>0</v>
      </c>
      <c r="D78" s="189"/>
      <c r="E78" s="189"/>
      <c r="F78" s="253"/>
      <c r="G78" s="189"/>
      <c r="H78" s="189"/>
      <c r="I78" s="189"/>
      <c r="J78" s="189"/>
      <c r="K78" s="189"/>
      <c r="L78" s="235">
        <f t="shared" si="57"/>
        <v>1.5701700000000001</v>
      </c>
      <c r="M78" s="236"/>
      <c r="N78" s="236"/>
      <c r="O78" s="237">
        <v>1.5701700000000001</v>
      </c>
      <c r="P78" s="236"/>
      <c r="Q78" s="236"/>
      <c r="R78" s="236"/>
      <c r="S78" s="236"/>
      <c r="T78" s="236"/>
      <c r="U78" s="238">
        <f t="shared" si="58"/>
        <v>1.5701700000000001</v>
      </c>
      <c r="V78" s="238">
        <f t="shared" si="26"/>
        <v>0</v>
      </c>
      <c r="W78" s="238">
        <f t="shared" si="27"/>
        <v>0</v>
      </c>
      <c r="X78" s="238">
        <f t="shared" si="28"/>
        <v>1.5701700000000001</v>
      </c>
      <c r="Y78" s="238">
        <f t="shared" si="29"/>
        <v>0</v>
      </c>
      <c r="Z78" s="238">
        <f t="shared" si="29"/>
        <v>0</v>
      </c>
      <c r="AA78" s="238">
        <f t="shared" si="30"/>
        <v>0</v>
      </c>
      <c r="AB78" s="238">
        <f t="shared" si="31"/>
        <v>0</v>
      </c>
      <c r="AC78" s="238">
        <f t="shared" si="32"/>
        <v>0</v>
      </c>
    </row>
    <row r="79" spans="1:29" ht="38.25" x14ac:dyDescent="0.25">
      <c r="A79" s="117"/>
      <c r="B79" s="254" t="s">
        <v>345</v>
      </c>
      <c r="C79" s="233">
        <f t="shared" si="56"/>
        <v>0</v>
      </c>
      <c r="D79" s="189"/>
      <c r="E79" s="189"/>
      <c r="F79" s="253"/>
      <c r="G79" s="189"/>
      <c r="H79" s="189"/>
      <c r="I79" s="189"/>
      <c r="J79" s="189"/>
      <c r="K79" s="189"/>
      <c r="L79" s="235">
        <f t="shared" si="57"/>
        <v>0.40600000000000003</v>
      </c>
      <c r="M79" s="236"/>
      <c r="N79" s="236"/>
      <c r="O79" s="237">
        <v>0.40600000000000003</v>
      </c>
      <c r="P79" s="236"/>
      <c r="Q79" s="236"/>
      <c r="R79" s="236"/>
      <c r="S79" s="236"/>
      <c r="T79" s="236"/>
      <c r="U79" s="238">
        <f t="shared" si="58"/>
        <v>0.40600000000000003</v>
      </c>
      <c r="V79" s="238">
        <f t="shared" si="26"/>
        <v>0</v>
      </c>
      <c r="W79" s="238">
        <f t="shared" si="27"/>
        <v>0</v>
      </c>
      <c r="X79" s="238">
        <f t="shared" si="28"/>
        <v>0.40600000000000003</v>
      </c>
      <c r="Y79" s="238">
        <f t="shared" si="29"/>
        <v>0</v>
      </c>
      <c r="Z79" s="238">
        <f t="shared" si="29"/>
        <v>0</v>
      </c>
      <c r="AA79" s="238">
        <f t="shared" si="30"/>
        <v>0</v>
      </c>
      <c r="AB79" s="238">
        <f t="shared" si="31"/>
        <v>0</v>
      </c>
      <c r="AC79" s="238">
        <f t="shared" si="32"/>
        <v>0</v>
      </c>
    </row>
    <row r="80" spans="1:29" ht="42" customHeight="1" x14ac:dyDescent="0.25">
      <c r="A80" s="117"/>
      <c r="B80" s="254" t="s">
        <v>445</v>
      </c>
      <c r="C80" s="233">
        <f t="shared" si="56"/>
        <v>0</v>
      </c>
      <c r="D80" s="189"/>
      <c r="E80" s="189"/>
      <c r="F80" s="253"/>
      <c r="G80" s="189"/>
      <c r="H80" s="189"/>
      <c r="I80" s="189"/>
      <c r="J80" s="189"/>
      <c r="K80" s="189"/>
      <c r="L80" s="235">
        <f t="shared" si="57"/>
        <v>8.6869999999999994</v>
      </c>
      <c r="M80" s="236"/>
      <c r="N80" s="236"/>
      <c r="O80" s="237">
        <v>8.6869999999999994</v>
      </c>
      <c r="P80" s="236"/>
      <c r="Q80" s="236"/>
      <c r="R80" s="236"/>
      <c r="S80" s="236"/>
      <c r="T80" s="236"/>
      <c r="U80" s="238">
        <f t="shared" si="58"/>
        <v>8.6869999999999994</v>
      </c>
      <c r="V80" s="238">
        <f t="shared" si="26"/>
        <v>0</v>
      </c>
      <c r="W80" s="238">
        <f t="shared" si="27"/>
        <v>0</v>
      </c>
      <c r="X80" s="238">
        <f t="shared" si="28"/>
        <v>8.6869999999999994</v>
      </c>
      <c r="Y80" s="238">
        <f t="shared" si="29"/>
        <v>0</v>
      </c>
      <c r="Z80" s="238">
        <f t="shared" si="29"/>
        <v>0</v>
      </c>
      <c r="AA80" s="238">
        <f t="shared" si="30"/>
        <v>0</v>
      </c>
      <c r="AB80" s="238">
        <f t="shared" si="31"/>
        <v>0</v>
      </c>
      <c r="AC80" s="238">
        <f t="shared" si="32"/>
        <v>0</v>
      </c>
    </row>
    <row r="81" spans="1:29" ht="24.75" customHeight="1" x14ac:dyDescent="0.25">
      <c r="A81" s="117"/>
      <c r="B81" s="254" t="s">
        <v>331</v>
      </c>
      <c r="C81" s="233">
        <f t="shared" si="56"/>
        <v>44.7</v>
      </c>
      <c r="D81" s="189"/>
      <c r="E81" s="189"/>
      <c r="F81" s="253">
        <v>44.7</v>
      </c>
      <c r="G81" s="189"/>
      <c r="H81" s="189"/>
      <c r="I81" s="189"/>
      <c r="J81" s="189"/>
      <c r="K81" s="62"/>
      <c r="L81" s="235">
        <f t="shared" si="57"/>
        <v>1.9</v>
      </c>
      <c r="M81" s="236"/>
      <c r="N81" s="236"/>
      <c r="O81" s="237">
        <v>1.9</v>
      </c>
      <c r="P81" s="236"/>
      <c r="Q81" s="236"/>
      <c r="R81" s="236"/>
      <c r="S81" s="236"/>
      <c r="T81" s="112"/>
      <c r="U81" s="238">
        <f t="shared" si="58"/>
        <v>46.6</v>
      </c>
      <c r="V81" s="238">
        <f t="shared" si="26"/>
        <v>0</v>
      </c>
      <c r="W81" s="238">
        <f t="shared" si="27"/>
        <v>0</v>
      </c>
      <c r="X81" s="238">
        <f t="shared" si="28"/>
        <v>46.6</v>
      </c>
      <c r="Y81" s="238">
        <f t="shared" si="29"/>
        <v>0</v>
      </c>
      <c r="Z81" s="238">
        <f t="shared" si="29"/>
        <v>0</v>
      </c>
      <c r="AA81" s="238">
        <f t="shared" si="30"/>
        <v>0</v>
      </c>
      <c r="AB81" s="238">
        <f t="shared" si="31"/>
        <v>0</v>
      </c>
      <c r="AC81" s="238">
        <f t="shared" si="32"/>
        <v>0</v>
      </c>
    </row>
    <row r="82" spans="1:29" x14ac:dyDescent="0.25">
      <c r="A82" s="117"/>
      <c r="B82" s="232" t="s">
        <v>327</v>
      </c>
      <c r="C82" s="233">
        <f t="shared" si="56"/>
        <v>3.6</v>
      </c>
      <c r="D82" s="189"/>
      <c r="E82" s="189"/>
      <c r="F82" s="253">
        <v>3.6</v>
      </c>
      <c r="G82" s="189"/>
      <c r="H82" s="189"/>
      <c r="I82" s="189"/>
      <c r="J82" s="189"/>
      <c r="K82" s="62"/>
      <c r="L82" s="235">
        <f t="shared" si="57"/>
        <v>0</v>
      </c>
      <c r="M82" s="236"/>
      <c r="N82" s="236"/>
      <c r="O82" s="237"/>
      <c r="P82" s="236"/>
      <c r="Q82" s="236"/>
      <c r="R82" s="236"/>
      <c r="S82" s="236"/>
      <c r="T82" s="112"/>
      <c r="U82" s="238">
        <f t="shared" si="58"/>
        <v>3.6</v>
      </c>
      <c r="V82" s="238">
        <f t="shared" si="26"/>
        <v>0</v>
      </c>
      <c r="W82" s="238">
        <f t="shared" si="27"/>
        <v>0</v>
      </c>
      <c r="X82" s="238">
        <f t="shared" si="28"/>
        <v>3.6</v>
      </c>
      <c r="Y82" s="238">
        <f t="shared" si="29"/>
        <v>0</v>
      </c>
      <c r="Z82" s="238">
        <f t="shared" si="29"/>
        <v>0</v>
      </c>
      <c r="AA82" s="238">
        <f t="shared" si="30"/>
        <v>0</v>
      </c>
      <c r="AB82" s="238">
        <f t="shared" si="31"/>
        <v>0</v>
      </c>
      <c r="AC82" s="238">
        <f t="shared" si="32"/>
        <v>0</v>
      </c>
    </row>
    <row r="83" spans="1:29" x14ac:dyDescent="0.25">
      <c r="A83" s="117"/>
      <c r="B83" s="232" t="s">
        <v>409</v>
      </c>
      <c r="C83" s="233">
        <f t="shared" si="56"/>
        <v>74.3</v>
      </c>
      <c r="D83" s="189"/>
      <c r="E83" s="189"/>
      <c r="F83" s="253">
        <v>74.3</v>
      </c>
      <c r="G83" s="189"/>
      <c r="H83" s="189"/>
      <c r="I83" s="189"/>
      <c r="J83" s="189"/>
      <c r="K83" s="62"/>
      <c r="L83" s="235">
        <f t="shared" si="57"/>
        <v>0</v>
      </c>
      <c r="M83" s="236"/>
      <c r="N83" s="236"/>
      <c r="O83" s="237"/>
      <c r="P83" s="236"/>
      <c r="Q83" s="236"/>
      <c r="R83" s="236"/>
      <c r="S83" s="236"/>
      <c r="T83" s="112"/>
      <c r="U83" s="238">
        <f t="shared" si="58"/>
        <v>74.3</v>
      </c>
      <c r="V83" s="238"/>
      <c r="W83" s="238"/>
      <c r="X83" s="238">
        <f t="shared" si="28"/>
        <v>74.3</v>
      </c>
      <c r="Y83" s="238"/>
      <c r="Z83" s="238"/>
      <c r="AA83" s="238"/>
      <c r="AB83" s="238"/>
      <c r="AC83" s="238"/>
    </row>
    <row r="84" spans="1:29" s="45" customFormat="1" ht="39" hidden="1" x14ac:dyDescent="0.25">
      <c r="A84" s="116"/>
      <c r="B84" s="239" t="s">
        <v>309</v>
      </c>
      <c r="C84" s="233">
        <f t="shared" si="56"/>
        <v>0</v>
      </c>
      <c r="D84" s="62"/>
      <c r="E84" s="62"/>
      <c r="F84" s="245">
        <v>0</v>
      </c>
      <c r="G84" s="62"/>
      <c r="H84" s="62"/>
      <c r="I84" s="62"/>
      <c r="J84" s="62"/>
      <c r="K84" s="62"/>
      <c r="L84" s="235">
        <f t="shared" si="57"/>
        <v>0</v>
      </c>
      <c r="M84" s="236"/>
      <c r="N84" s="236"/>
      <c r="O84" s="241"/>
      <c r="P84" s="112"/>
      <c r="Q84" s="112"/>
      <c r="R84" s="112"/>
      <c r="S84" s="112"/>
      <c r="T84" s="112"/>
      <c r="U84" s="238">
        <f t="shared" si="58"/>
        <v>0</v>
      </c>
      <c r="V84" s="238">
        <f t="shared" si="26"/>
        <v>0</v>
      </c>
      <c r="W84" s="238">
        <f t="shared" si="27"/>
        <v>0</v>
      </c>
      <c r="X84" s="238">
        <f t="shared" si="28"/>
        <v>0</v>
      </c>
      <c r="Y84" s="238">
        <f t="shared" si="29"/>
        <v>0</v>
      </c>
      <c r="Z84" s="238">
        <f t="shared" si="29"/>
        <v>0</v>
      </c>
      <c r="AA84" s="238">
        <f t="shared" si="30"/>
        <v>0</v>
      </c>
      <c r="AB84" s="238">
        <f t="shared" si="31"/>
        <v>0</v>
      </c>
      <c r="AC84" s="238">
        <f t="shared" si="32"/>
        <v>0</v>
      </c>
    </row>
    <row r="85" spans="1:29" s="45" customFormat="1" ht="39" hidden="1" x14ac:dyDescent="0.25">
      <c r="A85" s="116"/>
      <c r="B85" s="239" t="s">
        <v>344</v>
      </c>
      <c r="C85" s="233">
        <f t="shared" si="56"/>
        <v>0</v>
      </c>
      <c r="D85" s="62"/>
      <c r="E85" s="62"/>
      <c r="F85" s="245"/>
      <c r="G85" s="62"/>
      <c r="H85" s="62"/>
      <c r="I85" s="62"/>
      <c r="J85" s="62"/>
      <c r="K85" s="62"/>
      <c r="L85" s="235">
        <f t="shared" si="57"/>
        <v>0</v>
      </c>
      <c r="M85" s="112"/>
      <c r="N85" s="112"/>
      <c r="O85" s="241"/>
      <c r="P85" s="112"/>
      <c r="Q85" s="112"/>
      <c r="R85" s="112"/>
      <c r="S85" s="112"/>
      <c r="T85" s="112"/>
      <c r="U85" s="238">
        <f t="shared" si="58"/>
        <v>0</v>
      </c>
      <c r="V85" s="238">
        <f t="shared" si="26"/>
        <v>0</v>
      </c>
      <c r="W85" s="238">
        <f t="shared" si="27"/>
        <v>0</v>
      </c>
      <c r="X85" s="238">
        <f t="shared" si="28"/>
        <v>0</v>
      </c>
      <c r="Y85" s="238">
        <f t="shared" si="29"/>
        <v>0</v>
      </c>
      <c r="Z85" s="238">
        <f t="shared" si="29"/>
        <v>0</v>
      </c>
      <c r="AA85" s="238">
        <f t="shared" si="30"/>
        <v>0</v>
      </c>
      <c r="AB85" s="238">
        <f t="shared" si="31"/>
        <v>0</v>
      </c>
      <c r="AC85" s="238">
        <f t="shared" si="32"/>
        <v>0</v>
      </c>
    </row>
    <row r="86" spans="1:29" ht="39" x14ac:dyDescent="0.25">
      <c r="A86" s="117"/>
      <c r="B86" s="232" t="s">
        <v>447</v>
      </c>
      <c r="C86" s="233">
        <f t="shared" si="56"/>
        <v>0</v>
      </c>
      <c r="D86" s="189"/>
      <c r="E86" s="189"/>
      <c r="F86" s="253"/>
      <c r="G86" s="189"/>
      <c r="H86" s="189"/>
      <c r="I86" s="189"/>
      <c r="J86" s="189"/>
      <c r="K86" s="189"/>
      <c r="L86" s="235">
        <f t="shared" si="57"/>
        <v>1.8999699999999999</v>
      </c>
      <c r="M86" s="236"/>
      <c r="N86" s="236"/>
      <c r="O86" s="237">
        <v>1.8999699999999999</v>
      </c>
      <c r="P86" s="236"/>
      <c r="Q86" s="236"/>
      <c r="R86" s="236"/>
      <c r="S86" s="236"/>
      <c r="T86" s="236"/>
      <c r="U86" s="238">
        <f t="shared" si="58"/>
        <v>1.8999699999999999</v>
      </c>
      <c r="V86" s="238">
        <f t="shared" si="26"/>
        <v>0</v>
      </c>
      <c r="W86" s="238">
        <f t="shared" si="27"/>
        <v>0</v>
      </c>
      <c r="X86" s="238">
        <f t="shared" si="28"/>
        <v>1.8999699999999999</v>
      </c>
      <c r="Y86" s="238">
        <f t="shared" si="29"/>
        <v>0</v>
      </c>
      <c r="Z86" s="238">
        <f t="shared" si="29"/>
        <v>0</v>
      </c>
      <c r="AA86" s="238">
        <f t="shared" si="30"/>
        <v>0</v>
      </c>
      <c r="AB86" s="238">
        <f t="shared" si="31"/>
        <v>0</v>
      </c>
      <c r="AC86" s="238">
        <f t="shared" si="32"/>
        <v>0</v>
      </c>
    </row>
    <row r="87" spans="1:29" ht="15" customHeight="1" x14ac:dyDescent="0.25">
      <c r="A87" s="117"/>
      <c r="B87" s="232" t="s">
        <v>140</v>
      </c>
      <c r="C87" s="233">
        <f t="shared" si="56"/>
        <v>2.7</v>
      </c>
      <c r="D87" s="189"/>
      <c r="E87" s="234">
        <v>2.7</v>
      </c>
      <c r="F87" s="189">
        <v>0</v>
      </c>
      <c r="G87" s="189"/>
      <c r="H87" s="189"/>
      <c r="I87" s="189"/>
      <c r="J87" s="189"/>
      <c r="K87" s="62"/>
      <c r="L87" s="235">
        <f t="shared" si="57"/>
        <v>0</v>
      </c>
      <c r="M87" s="236"/>
      <c r="N87" s="237"/>
      <c r="O87" s="236"/>
      <c r="P87" s="236"/>
      <c r="Q87" s="236"/>
      <c r="R87" s="236"/>
      <c r="S87" s="236"/>
      <c r="T87" s="112"/>
      <c r="U87" s="238">
        <f t="shared" si="58"/>
        <v>2.7</v>
      </c>
      <c r="V87" s="238">
        <f t="shared" si="26"/>
        <v>0</v>
      </c>
      <c r="W87" s="238">
        <f t="shared" si="27"/>
        <v>2.7</v>
      </c>
      <c r="X87" s="238">
        <f t="shared" si="28"/>
        <v>0</v>
      </c>
      <c r="Y87" s="238">
        <f t="shared" si="29"/>
        <v>0</v>
      </c>
      <c r="Z87" s="238">
        <f t="shared" si="29"/>
        <v>0</v>
      </c>
      <c r="AA87" s="238">
        <f t="shared" si="30"/>
        <v>0</v>
      </c>
      <c r="AB87" s="238">
        <f t="shared" si="31"/>
        <v>0</v>
      </c>
      <c r="AC87" s="238">
        <f t="shared" si="32"/>
        <v>0</v>
      </c>
    </row>
    <row r="88" spans="1:29" x14ac:dyDescent="0.25">
      <c r="A88" s="117"/>
      <c r="B88" s="232" t="s">
        <v>73</v>
      </c>
      <c r="C88" s="233">
        <f t="shared" si="56"/>
        <v>49.326999999999998</v>
      </c>
      <c r="D88" s="189"/>
      <c r="E88" s="234">
        <v>49.326999999999998</v>
      </c>
      <c r="F88" s="189">
        <v>0</v>
      </c>
      <c r="G88" s="189"/>
      <c r="H88" s="189"/>
      <c r="I88" s="189"/>
      <c r="J88" s="189"/>
      <c r="K88" s="62"/>
      <c r="L88" s="235">
        <f t="shared" si="57"/>
        <v>-23.077000000000002</v>
      </c>
      <c r="M88" s="236"/>
      <c r="N88" s="237">
        <v>-23.077000000000002</v>
      </c>
      <c r="O88" s="236"/>
      <c r="P88" s="236"/>
      <c r="Q88" s="236"/>
      <c r="R88" s="236"/>
      <c r="S88" s="236"/>
      <c r="T88" s="112"/>
      <c r="U88" s="238">
        <f t="shared" si="58"/>
        <v>26.249999999999996</v>
      </c>
      <c r="V88" s="238">
        <f t="shared" si="26"/>
        <v>0</v>
      </c>
      <c r="W88" s="238">
        <f t="shared" si="27"/>
        <v>26.249999999999996</v>
      </c>
      <c r="X88" s="238">
        <f t="shared" si="28"/>
        <v>0</v>
      </c>
      <c r="Y88" s="238">
        <f t="shared" si="29"/>
        <v>0</v>
      </c>
      <c r="Z88" s="238">
        <f t="shared" si="29"/>
        <v>0</v>
      </c>
      <c r="AA88" s="238">
        <f t="shared" si="30"/>
        <v>0</v>
      </c>
      <c r="AB88" s="238">
        <f t="shared" si="31"/>
        <v>0</v>
      </c>
      <c r="AC88" s="238">
        <f t="shared" si="32"/>
        <v>0</v>
      </c>
    </row>
    <row r="89" spans="1:29" s="203" customFormat="1" ht="15" customHeight="1" x14ac:dyDescent="0.2">
      <c r="A89" s="255"/>
      <c r="B89" s="256" t="s">
        <v>145</v>
      </c>
      <c r="C89" s="233">
        <f t="shared" si="56"/>
        <v>148.46199999999999</v>
      </c>
      <c r="D89" s="189"/>
      <c r="E89" s="234">
        <v>148.46199999999999</v>
      </c>
      <c r="F89" s="189"/>
      <c r="G89" s="189"/>
      <c r="H89" s="189"/>
      <c r="I89" s="189"/>
      <c r="J89" s="189"/>
      <c r="K89" s="62"/>
      <c r="L89" s="235">
        <f t="shared" si="57"/>
        <v>0</v>
      </c>
      <c r="M89" s="236"/>
      <c r="N89" s="237"/>
      <c r="O89" s="236"/>
      <c r="P89" s="236"/>
      <c r="Q89" s="236"/>
      <c r="R89" s="236"/>
      <c r="S89" s="236"/>
      <c r="T89" s="112"/>
      <c r="U89" s="238">
        <f t="shared" si="58"/>
        <v>148.46199999999999</v>
      </c>
      <c r="V89" s="238">
        <f t="shared" si="26"/>
        <v>0</v>
      </c>
      <c r="W89" s="238">
        <f t="shared" si="27"/>
        <v>148.46199999999999</v>
      </c>
      <c r="X89" s="238">
        <f t="shared" si="28"/>
        <v>0</v>
      </c>
      <c r="Y89" s="238">
        <f t="shared" si="29"/>
        <v>0</v>
      </c>
      <c r="Z89" s="238">
        <f t="shared" si="29"/>
        <v>0</v>
      </c>
      <c r="AA89" s="238">
        <f t="shared" si="30"/>
        <v>0</v>
      </c>
      <c r="AB89" s="238">
        <f t="shared" si="31"/>
        <v>0</v>
      </c>
      <c r="AC89" s="238">
        <f t="shared" si="32"/>
        <v>0</v>
      </c>
    </row>
    <row r="90" spans="1:29" ht="26.25" x14ac:dyDescent="0.25">
      <c r="A90" s="117"/>
      <c r="B90" s="232" t="s">
        <v>316</v>
      </c>
      <c r="C90" s="233">
        <f t="shared" si="56"/>
        <v>372.13600000000002</v>
      </c>
      <c r="D90" s="189"/>
      <c r="E90" s="234">
        <v>372.13600000000002</v>
      </c>
      <c r="F90" s="189">
        <v>0</v>
      </c>
      <c r="G90" s="189"/>
      <c r="H90" s="189"/>
      <c r="I90" s="189"/>
      <c r="J90" s="189"/>
      <c r="K90" s="62"/>
      <c r="L90" s="235">
        <f t="shared" si="57"/>
        <v>0</v>
      </c>
      <c r="M90" s="236"/>
      <c r="N90" s="237"/>
      <c r="O90" s="236"/>
      <c r="P90" s="236"/>
      <c r="Q90" s="236"/>
      <c r="R90" s="236"/>
      <c r="S90" s="236"/>
      <c r="T90" s="112"/>
      <c r="U90" s="238">
        <f t="shared" si="58"/>
        <v>372.13600000000002</v>
      </c>
      <c r="V90" s="238">
        <f t="shared" si="26"/>
        <v>0</v>
      </c>
      <c r="W90" s="238">
        <f t="shared" si="27"/>
        <v>372.13600000000002</v>
      </c>
      <c r="X90" s="238">
        <f t="shared" si="28"/>
        <v>0</v>
      </c>
      <c r="Y90" s="238">
        <f t="shared" si="29"/>
        <v>0</v>
      </c>
      <c r="Z90" s="238">
        <f t="shared" si="29"/>
        <v>0</v>
      </c>
      <c r="AA90" s="238">
        <f t="shared" si="30"/>
        <v>0</v>
      </c>
      <c r="AB90" s="238">
        <f t="shared" si="31"/>
        <v>0</v>
      </c>
      <c r="AC90" s="238">
        <f t="shared" si="32"/>
        <v>0</v>
      </c>
    </row>
    <row r="91" spans="1:29" ht="15" customHeight="1" x14ac:dyDescent="0.25">
      <c r="A91" s="117"/>
      <c r="B91" s="232" t="s">
        <v>185</v>
      </c>
      <c r="C91" s="233">
        <f t="shared" si="56"/>
        <v>758.78800000000001</v>
      </c>
      <c r="D91" s="189"/>
      <c r="E91" s="234">
        <v>758.78800000000001</v>
      </c>
      <c r="F91" s="189">
        <v>0</v>
      </c>
      <c r="G91" s="189"/>
      <c r="H91" s="189"/>
      <c r="I91" s="189"/>
      <c r="J91" s="189"/>
      <c r="K91" s="62"/>
      <c r="L91" s="235">
        <f t="shared" si="57"/>
        <v>-33.408000000000001</v>
      </c>
      <c r="M91" s="236"/>
      <c r="N91" s="237">
        <v>-33.408000000000001</v>
      </c>
      <c r="O91" s="236"/>
      <c r="P91" s="236"/>
      <c r="Q91" s="236"/>
      <c r="R91" s="236"/>
      <c r="S91" s="236"/>
      <c r="T91" s="112"/>
      <c r="U91" s="238">
        <f t="shared" si="58"/>
        <v>725.38</v>
      </c>
      <c r="V91" s="238">
        <f t="shared" si="26"/>
        <v>0</v>
      </c>
      <c r="W91" s="238">
        <f t="shared" si="27"/>
        <v>725.38</v>
      </c>
      <c r="X91" s="238">
        <f t="shared" si="28"/>
        <v>0</v>
      </c>
      <c r="Y91" s="238">
        <f t="shared" si="29"/>
        <v>0</v>
      </c>
      <c r="Z91" s="238">
        <f t="shared" si="29"/>
        <v>0</v>
      </c>
      <c r="AA91" s="238">
        <f t="shared" si="30"/>
        <v>0</v>
      </c>
      <c r="AB91" s="238">
        <f t="shared" si="31"/>
        <v>0</v>
      </c>
      <c r="AC91" s="238">
        <f t="shared" si="32"/>
        <v>0</v>
      </c>
    </row>
    <row r="92" spans="1:29" ht="15" customHeight="1" x14ac:dyDescent="0.25">
      <c r="A92" s="117"/>
      <c r="B92" s="232" t="s">
        <v>421</v>
      </c>
      <c r="C92" s="233">
        <f t="shared" si="56"/>
        <v>2693.3009999999999</v>
      </c>
      <c r="D92" s="189"/>
      <c r="E92" s="234">
        <v>2693.3009999999999</v>
      </c>
      <c r="F92" s="189"/>
      <c r="G92" s="189"/>
      <c r="H92" s="189"/>
      <c r="I92" s="189"/>
      <c r="J92" s="189"/>
      <c r="K92" s="62"/>
      <c r="L92" s="235">
        <f t="shared" si="57"/>
        <v>0</v>
      </c>
      <c r="M92" s="236"/>
      <c r="N92" s="237"/>
      <c r="O92" s="236"/>
      <c r="P92" s="236"/>
      <c r="Q92" s="236"/>
      <c r="R92" s="236"/>
      <c r="S92" s="236"/>
      <c r="T92" s="112"/>
      <c r="U92" s="238">
        <f t="shared" si="58"/>
        <v>2693.3009999999999</v>
      </c>
      <c r="V92" s="238"/>
      <c r="W92" s="238">
        <f t="shared" si="27"/>
        <v>2693.3009999999999</v>
      </c>
      <c r="X92" s="238"/>
      <c r="Y92" s="238"/>
      <c r="Z92" s="238"/>
      <c r="AA92" s="238"/>
      <c r="AB92" s="238"/>
      <c r="AC92" s="238"/>
    </row>
    <row r="93" spans="1:29" ht="26.25" x14ac:dyDescent="0.25">
      <c r="A93" s="117"/>
      <c r="B93" s="232" t="s">
        <v>422</v>
      </c>
      <c r="C93" s="233">
        <f t="shared" si="56"/>
        <v>16.7</v>
      </c>
      <c r="D93" s="189"/>
      <c r="E93" s="234">
        <v>16.7</v>
      </c>
      <c r="F93" s="189"/>
      <c r="G93" s="189"/>
      <c r="H93" s="189"/>
      <c r="I93" s="189"/>
      <c r="J93" s="189"/>
      <c r="K93" s="62"/>
      <c r="L93" s="235">
        <f t="shared" si="57"/>
        <v>0</v>
      </c>
      <c r="M93" s="236"/>
      <c r="N93" s="237"/>
      <c r="O93" s="236"/>
      <c r="P93" s="236"/>
      <c r="Q93" s="236"/>
      <c r="R93" s="236"/>
      <c r="S93" s="236"/>
      <c r="T93" s="112"/>
      <c r="U93" s="238">
        <f t="shared" si="58"/>
        <v>16.7</v>
      </c>
      <c r="V93" s="238">
        <f t="shared" si="26"/>
        <v>0</v>
      </c>
      <c r="W93" s="238">
        <f t="shared" si="27"/>
        <v>16.7</v>
      </c>
      <c r="X93" s="238">
        <f t="shared" si="28"/>
        <v>0</v>
      </c>
      <c r="Y93" s="238">
        <f t="shared" si="29"/>
        <v>0</v>
      </c>
      <c r="Z93" s="238">
        <f t="shared" si="29"/>
        <v>0</v>
      </c>
      <c r="AA93" s="238">
        <f t="shared" si="30"/>
        <v>0</v>
      </c>
      <c r="AB93" s="238">
        <f t="shared" si="31"/>
        <v>0</v>
      </c>
      <c r="AC93" s="238">
        <f t="shared" si="32"/>
        <v>0</v>
      </c>
    </row>
    <row r="94" spans="1:29" ht="14.25" customHeight="1" x14ac:dyDescent="0.25">
      <c r="A94" s="117"/>
      <c r="B94" s="249" t="s">
        <v>423</v>
      </c>
      <c r="C94" s="233">
        <f t="shared" si="56"/>
        <v>46.777999999999999</v>
      </c>
      <c r="D94" s="189"/>
      <c r="E94" s="234">
        <v>46.777999999999999</v>
      </c>
      <c r="F94" s="189">
        <v>0</v>
      </c>
      <c r="G94" s="189"/>
      <c r="H94" s="189"/>
      <c r="I94" s="189"/>
      <c r="J94" s="189"/>
      <c r="K94" s="62"/>
      <c r="L94" s="235">
        <f t="shared" si="57"/>
        <v>0</v>
      </c>
      <c r="M94" s="236"/>
      <c r="N94" s="237"/>
      <c r="O94" s="236"/>
      <c r="P94" s="236"/>
      <c r="Q94" s="236"/>
      <c r="R94" s="236"/>
      <c r="S94" s="236"/>
      <c r="T94" s="112"/>
      <c r="U94" s="238">
        <f t="shared" si="58"/>
        <v>46.777999999999999</v>
      </c>
      <c r="V94" s="238">
        <f t="shared" si="26"/>
        <v>0</v>
      </c>
      <c r="W94" s="238">
        <f t="shared" si="27"/>
        <v>46.777999999999999</v>
      </c>
      <c r="X94" s="238">
        <f t="shared" si="28"/>
        <v>0</v>
      </c>
      <c r="Y94" s="238">
        <f t="shared" si="29"/>
        <v>0</v>
      </c>
      <c r="Z94" s="238">
        <f t="shared" si="29"/>
        <v>0</v>
      </c>
      <c r="AA94" s="238">
        <f t="shared" si="30"/>
        <v>0</v>
      </c>
      <c r="AB94" s="238">
        <f t="shared" si="31"/>
        <v>0</v>
      </c>
      <c r="AC94" s="238">
        <f t="shared" si="32"/>
        <v>0</v>
      </c>
    </row>
    <row r="95" spans="1:29" ht="15" customHeight="1" x14ac:dyDescent="0.25">
      <c r="A95" s="257" t="s">
        <v>6</v>
      </c>
      <c r="B95" s="223" t="s">
        <v>218</v>
      </c>
      <c r="C95" s="224">
        <f t="shared" ref="C95:C102" si="59">D95+E95+F95+H95+I95+J95+K95+G95</f>
        <v>364.42012999999997</v>
      </c>
      <c r="D95" s="225">
        <f t="shared" ref="D95:K95" si="60">D96+D98</f>
        <v>346.4</v>
      </c>
      <c r="E95" s="225">
        <f t="shared" si="60"/>
        <v>11.9</v>
      </c>
      <c r="F95" s="225">
        <f t="shared" si="60"/>
        <v>0</v>
      </c>
      <c r="G95" s="225">
        <f t="shared" ref="G95" si="61">G96+G98</f>
        <v>0</v>
      </c>
      <c r="H95" s="225">
        <f t="shared" si="60"/>
        <v>0</v>
      </c>
      <c r="I95" s="225">
        <f t="shared" si="60"/>
        <v>5.0999999999999996</v>
      </c>
      <c r="J95" s="225">
        <f t="shared" si="60"/>
        <v>0</v>
      </c>
      <c r="K95" s="164">
        <f t="shared" si="60"/>
        <v>1.02013</v>
      </c>
      <c r="L95" s="110">
        <f t="shared" ref="L95:L102" si="62">M95+N95+O95+Q95+R95+S95+T95+P95</f>
        <v>0</v>
      </c>
      <c r="M95" s="227">
        <f t="shared" ref="M95:AC95" si="63">M96+M98</f>
        <v>0</v>
      </c>
      <c r="N95" s="227">
        <f t="shared" si="63"/>
        <v>0</v>
      </c>
      <c r="O95" s="227">
        <f t="shared" si="63"/>
        <v>0</v>
      </c>
      <c r="P95" s="227">
        <f t="shared" ref="P95" si="64">P96+P98</f>
        <v>0</v>
      </c>
      <c r="Q95" s="227">
        <f t="shared" si="63"/>
        <v>0</v>
      </c>
      <c r="R95" s="227">
        <f t="shared" si="63"/>
        <v>0</v>
      </c>
      <c r="S95" s="227">
        <f t="shared" si="63"/>
        <v>0</v>
      </c>
      <c r="T95" s="227">
        <f t="shared" si="63"/>
        <v>0</v>
      </c>
      <c r="U95" s="228">
        <f t="shared" ref="U95:U102" si="65">V95+W95+X95+Z95+AA95+AB95+AC95+Y95</f>
        <v>364.42012999999997</v>
      </c>
      <c r="V95" s="228">
        <f t="shared" si="63"/>
        <v>346.4</v>
      </c>
      <c r="W95" s="228">
        <f t="shared" si="63"/>
        <v>11.9</v>
      </c>
      <c r="X95" s="228">
        <f t="shared" si="63"/>
        <v>0</v>
      </c>
      <c r="Y95" s="228">
        <f t="shared" ref="Y95" si="66">Y96+Y98</f>
        <v>0</v>
      </c>
      <c r="Z95" s="228">
        <f t="shared" si="63"/>
        <v>0</v>
      </c>
      <c r="AA95" s="228">
        <f t="shared" si="63"/>
        <v>5.0999999999999996</v>
      </c>
      <c r="AB95" s="228">
        <f t="shared" si="63"/>
        <v>0</v>
      </c>
      <c r="AC95" s="228">
        <f t="shared" si="63"/>
        <v>1.02013</v>
      </c>
    </row>
    <row r="96" spans="1:29" ht="15" customHeight="1" x14ac:dyDescent="0.25">
      <c r="A96" s="117"/>
      <c r="B96" s="229" t="s">
        <v>390</v>
      </c>
      <c r="C96" s="230">
        <f t="shared" si="59"/>
        <v>260.59999999999997</v>
      </c>
      <c r="D96" s="165">
        <v>247.7</v>
      </c>
      <c r="E96" s="118">
        <f>E97</f>
        <v>11.9</v>
      </c>
      <c r="F96" s="118"/>
      <c r="G96" s="118"/>
      <c r="H96" s="118"/>
      <c r="I96" s="165">
        <v>1</v>
      </c>
      <c r="J96" s="118"/>
      <c r="K96" s="61">
        <f>'4 priedas_ nepanaudotos lėšos'!C21</f>
        <v>0</v>
      </c>
      <c r="L96" s="226">
        <f t="shared" si="62"/>
        <v>0</v>
      </c>
      <c r="M96" s="109"/>
      <c r="N96" s="119">
        <f>N97</f>
        <v>0</v>
      </c>
      <c r="O96" s="119"/>
      <c r="P96" s="119"/>
      <c r="Q96" s="119"/>
      <c r="R96" s="109"/>
      <c r="S96" s="119"/>
      <c r="T96" s="111">
        <f>'4 priedas_ nepanaudotos lėšos'!I45</f>
        <v>0</v>
      </c>
      <c r="U96" s="231">
        <f t="shared" si="65"/>
        <v>260.59999999999997</v>
      </c>
      <c r="V96" s="231">
        <f t="shared" si="26"/>
        <v>247.7</v>
      </c>
      <c r="W96" s="231">
        <f t="shared" si="27"/>
        <v>11.9</v>
      </c>
      <c r="X96" s="231"/>
      <c r="Y96" s="231">
        <f t="shared" si="29"/>
        <v>0</v>
      </c>
      <c r="Z96" s="231">
        <f t="shared" si="29"/>
        <v>0</v>
      </c>
      <c r="AA96" s="231">
        <f t="shared" si="30"/>
        <v>1</v>
      </c>
      <c r="AB96" s="231">
        <f t="shared" si="31"/>
        <v>0</v>
      </c>
      <c r="AC96" s="231">
        <f t="shared" si="32"/>
        <v>0</v>
      </c>
    </row>
    <row r="97" spans="1:29" s="203" customFormat="1" ht="15" customHeight="1" x14ac:dyDescent="0.2">
      <c r="A97" s="258"/>
      <c r="B97" s="232" t="s">
        <v>180</v>
      </c>
      <c r="C97" s="233">
        <f t="shared" si="59"/>
        <v>11.9</v>
      </c>
      <c r="D97" s="189"/>
      <c r="E97" s="234">
        <v>11.9</v>
      </c>
      <c r="F97" s="189"/>
      <c r="G97" s="189"/>
      <c r="H97" s="189"/>
      <c r="I97" s="189"/>
      <c r="J97" s="189"/>
      <c r="K97" s="62"/>
      <c r="L97" s="235">
        <f t="shared" si="62"/>
        <v>0</v>
      </c>
      <c r="M97" s="236"/>
      <c r="N97" s="237"/>
      <c r="O97" s="236"/>
      <c r="P97" s="236"/>
      <c r="Q97" s="236"/>
      <c r="R97" s="236"/>
      <c r="S97" s="236"/>
      <c r="T97" s="112"/>
      <c r="U97" s="238">
        <f t="shared" si="65"/>
        <v>11.9</v>
      </c>
      <c r="V97" s="238">
        <f t="shared" si="26"/>
        <v>0</v>
      </c>
      <c r="W97" s="238">
        <f t="shared" si="27"/>
        <v>11.9</v>
      </c>
      <c r="X97" s="238"/>
      <c r="Y97" s="238">
        <f t="shared" si="29"/>
        <v>0</v>
      </c>
      <c r="Z97" s="238">
        <f t="shared" si="29"/>
        <v>0</v>
      </c>
      <c r="AA97" s="238">
        <f t="shared" si="30"/>
        <v>0</v>
      </c>
      <c r="AB97" s="238">
        <f t="shared" si="31"/>
        <v>0</v>
      </c>
      <c r="AC97" s="238">
        <f t="shared" si="32"/>
        <v>0</v>
      </c>
    </row>
    <row r="98" spans="1:29" ht="15" customHeight="1" x14ac:dyDescent="0.25">
      <c r="A98" s="167"/>
      <c r="B98" s="192" t="s">
        <v>385</v>
      </c>
      <c r="C98" s="118">
        <f t="shared" si="59"/>
        <v>103.82012999999999</v>
      </c>
      <c r="D98" s="165">
        <v>98.7</v>
      </c>
      <c r="E98" s="118"/>
      <c r="F98" s="118"/>
      <c r="G98" s="118"/>
      <c r="H98" s="118"/>
      <c r="I98" s="165">
        <v>4.0999999999999996</v>
      </c>
      <c r="J98" s="118"/>
      <c r="K98" s="61">
        <f>'4 priedas_ nepanaudotos lėšos'!C22</f>
        <v>1.02013</v>
      </c>
      <c r="L98" s="119">
        <f t="shared" si="62"/>
        <v>0</v>
      </c>
      <c r="M98" s="109"/>
      <c r="N98" s="119"/>
      <c r="O98" s="119"/>
      <c r="P98" s="119"/>
      <c r="Q98" s="119"/>
      <c r="R98" s="109"/>
      <c r="S98" s="119"/>
      <c r="T98" s="111">
        <f>'4 priedas_ nepanaudotos lėšos'!I22</f>
        <v>0</v>
      </c>
      <c r="U98" s="166">
        <f t="shared" si="65"/>
        <v>103.82012999999999</v>
      </c>
      <c r="V98" s="166">
        <f t="shared" si="26"/>
        <v>98.7</v>
      </c>
      <c r="W98" s="166">
        <f t="shared" si="27"/>
        <v>0</v>
      </c>
      <c r="X98" s="166"/>
      <c r="Y98" s="166">
        <f t="shared" si="29"/>
        <v>0</v>
      </c>
      <c r="Z98" s="166">
        <f t="shared" si="29"/>
        <v>0</v>
      </c>
      <c r="AA98" s="166">
        <f t="shared" si="30"/>
        <v>4.0999999999999996</v>
      </c>
      <c r="AB98" s="166">
        <f t="shared" si="31"/>
        <v>0</v>
      </c>
      <c r="AC98" s="166">
        <f t="shared" si="32"/>
        <v>1.02013</v>
      </c>
    </row>
    <row r="99" spans="1:29" ht="15" customHeight="1" x14ac:dyDescent="0.25">
      <c r="A99" s="222" t="s">
        <v>7</v>
      </c>
      <c r="B99" s="223" t="s">
        <v>219</v>
      </c>
      <c r="C99" s="224">
        <f t="shared" si="59"/>
        <v>329.58427999999998</v>
      </c>
      <c r="D99" s="225">
        <f t="shared" ref="D99:K99" si="67">D100+D102</f>
        <v>266.10000000000002</v>
      </c>
      <c r="E99" s="225">
        <f t="shared" si="67"/>
        <v>13.4</v>
      </c>
      <c r="F99" s="225">
        <f t="shared" si="67"/>
        <v>0</v>
      </c>
      <c r="G99" s="225">
        <f t="shared" ref="G99" si="68">G100+G102</f>
        <v>0</v>
      </c>
      <c r="H99" s="225">
        <f t="shared" si="67"/>
        <v>0</v>
      </c>
      <c r="I99" s="225">
        <f t="shared" si="67"/>
        <v>31.700000000000003</v>
      </c>
      <c r="J99" s="225">
        <f t="shared" si="67"/>
        <v>0</v>
      </c>
      <c r="K99" s="164">
        <f t="shared" si="67"/>
        <v>18.38428</v>
      </c>
      <c r="L99" s="110">
        <f t="shared" si="62"/>
        <v>0</v>
      </c>
      <c r="M99" s="227">
        <f t="shared" ref="M99:AC99" si="69">M100+M102</f>
        <v>0</v>
      </c>
      <c r="N99" s="227">
        <f t="shared" si="69"/>
        <v>0</v>
      </c>
      <c r="O99" s="227">
        <f t="shared" si="69"/>
        <v>0</v>
      </c>
      <c r="P99" s="227">
        <f t="shared" ref="P99" si="70">P100+P102</f>
        <v>0</v>
      </c>
      <c r="Q99" s="227">
        <f t="shared" si="69"/>
        <v>0</v>
      </c>
      <c r="R99" s="227">
        <f t="shared" si="69"/>
        <v>0</v>
      </c>
      <c r="S99" s="227">
        <f t="shared" si="69"/>
        <v>0</v>
      </c>
      <c r="T99" s="227">
        <f t="shared" si="69"/>
        <v>0</v>
      </c>
      <c r="U99" s="228">
        <f t="shared" si="65"/>
        <v>329.58427999999998</v>
      </c>
      <c r="V99" s="228">
        <f t="shared" si="69"/>
        <v>266.10000000000002</v>
      </c>
      <c r="W99" s="228">
        <f t="shared" si="69"/>
        <v>13.4</v>
      </c>
      <c r="X99" s="228">
        <f t="shared" si="69"/>
        <v>0</v>
      </c>
      <c r="Y99" s="228">
        <f t="shared" ref="Y99" si="71">Y100+Y102</f>
        <v>0</v>
      </c>
      <c r="Z99" s="228">
        <f t="shared" si="69"/>
        <v>0</v>
      </c>
      <c r="AA99" s="228">
        <f t="shared" si="69"/>
        <v>31.700000000000003</v>
      </c>
      <c r="AB99" s="228">
        <f t="shared" si="69"/>
        <v>0</v>
      </c>
      <c r="AC99" s="228">
        <f t="shared" si="69"/>
        <v>18.38428</v>
      </c>
    </row>
    <row r="100" spans="1:29" ht="15" customHeight="1" x14ac:dyDescent="0.25">
      <c r="A100" s="167"/>
      <c r="B100" s="229" t="s">
        <v>390</v>
      </c>
      <c r="C100" s="230">
        <f t="shared" si="59"/>
        <v>203.8</v>
      </c>
      <c r="D100" s="165">
        <v>182.3</v>
      </c>
      <c r="E100" s="118">
        <f>E101</f>
        <v>13.4</v>
      </c>
      <c r="F100" s="118"/>
      <c r="G100" s="118"/>
      <c r="H100" s="118"/>
      <c r="I100" s="165">
        <v>0.1</v>
      </c>
      <c r="J100" s="118"/>
      <c r="K100" s="61">
        <f>'4 priedas_ nepanaudotos lėšos'!C24</f>
        <v>8</v>
      </c>
      <c r="L100" s="226">
        <f t="shared" si="62"/>
        <v>0</v>
      </c>
      <c r="M100" s="109"/>
      <c r="N100" s="119">
        <f>N101</f>
        <v>0</v>
      </c>
      <c r="O100" s="119"/>
      <c r="P100" s="119"/>
      <c r="Q100" s="119"/>
      <c r="R100" s="109"/>
      <c r="S100" s="119"/>
      <c r="T100" s="111">
        <f>'4 priedas_ nepanaudotos lėšos'!I53</f>
        <v>0</v>
      </c>
      <c r="U100" s="231">
        <f t="shared" si="65"/>
        <v>203.8</v>
      </c>
      <c r="V100" s="231">
        <f t="shared" si="26"/>
        <v>182.3</v>
      </c>
      <c r="W100" s="231">
        <f t="shared" si="27"/>
        <v>13.4</v>
      </c>
      <c r="X100" s="231">
        <f t="shared" si="28"/>
        <v>0</v>
      </c>
      <c r="Y100" s="231">
        <f t="shared" si="29"/>
        <v>0</v>
      </c>
      <c r="Z100" s="231">
        <f t="shared" si="29"/>
        <v>0</v>
      </c>
      <c r="AA100" s="231">
        <f t="shared" si="30"/>
        <v>0.1</v>
      </c>
      <c r="AB100" s="231">
        <f t="shared" si="31"/>
        <v>0</v>
      </c>
      <c r="AC100" s="231">
        <f t="shared" si="32"/>
        <v>8</v>
      </c>
    </row>
    <row r="101" spans="1:29" ht="15" customHeight="1" x14ac:dyDescent="0.25">
      <c r="A101" s="167"/>
      <c r="B101" s="232" t="s">
        <v>180</v>
      </c>
      <c r="C101" s="233">
        <f t="shared" si="59"/>
        <v>13.4</v>
      </c>
      <c r="D101" s="189"/>
      <c r="E101" s="234">
        <v>13.4</v>
      </c>
      <c r="F101" s="189"/>
      <c r="G101" s="189"/>
      <c r="H101" s="189"/>
      <c r="I101" s="189"/>
      <c r="J101" s="189"/>
      <c r="K101" s="62"/>
      <c r="L101" s="235">
        <f t="shared" si="62"/>
        <v>0</v>
      </c>
      <c r="M101" s="236"/>
      <c r="N101" s="237"/>
      <c r="O101" s="236"/>
      <c r="P101" s="236"/>
      <c r="Q101" s="236"/>
      <c r="R101" s="236"/>
      <c r="S101" s="236"/>
      <c r="T101" s="112"/>
      <c r="U101" s="238">
        <f t="shared" si="65"/>
        <v>13.4</v>
      </c>
      <c r="V101" s="238">
        <f t="shared" si="26"/>
        <v>0</v>
      </c>
      <c r="W101" s="238">
        <f t="shared" si="27"/>
        <v>13.4</v>
      </c>
      <c r="X101" s="238">
        <f t="shared" si="28"/>
        <v>0</v>
      </c>
      <c r="Y101" s="238">
        <f t="shared" si="29"/>
        <v>0</v>
      </c>
      <c r="Z101" s="238">
        <f t="shared" si="29"/>
        <v>0</v>
      </c>
      <c r="AA101" s="238">
        <f t="shared" si="30"/>
        <v>0</v>
      </c>
      <c r="AB101" s="238">
        <f t="shared" si="31"/>
        <v>0</v>
      </c>
      <c r="AC101" s="238">
        <f t="shared" si="32"/>
        <v>0</v>
      </c>
    </row>
    <row r="102" spans="1:29" ht="15" customHeight="1" x14ac:dyDescent="0.25">
      <c r="A102" s="167"/>
      <c r="B102" s="192" t="s">
        <v>385</v>
      </c>
      <c r="C102" s="118">
        <f t="shared" si="59"/>
        <v>125.78428000000001</v>
      </c>
      <c r="D102" s="165">
        <v>83.8</v>
      </c>
      <c r="E102" s="118"/>
      <c r="F102" s="118"/>
      <c r="G102" s="118"/>
      <c r="H102" s="118"/>
      <c r="I102" s="165">
        <v>31.6</v>
      </c>
      <c r="J102" s="118"/>
      <c r="K102" s="61">
        <f>'4 priedas_ nepanaudotos lėšos'!C25</f>
        <v>10.38428</v>
      </c>
      <c r="L102" s="119">
        <f t="shared" si="62"/>
        <v>0</v>
      </c>
      <c r="M102" s="109"/>
      <c r="N102" s="119"/>
      <c r="O102" s="119"/>
      <c r="P102" s="119"/>
      <c r="Q102" s="119"/>
      <c r="R102" s="109"/>
      <c r="S102" s="119"/>
      <c r="T102" s="111">
        <f>'4 priedas_ nepanaudotos lėšos'!I56</f>
        <v>0</v>
      </c>
      <c r="U102" s="166">
        <f t="shared" si="65"/>
        <v>125.78428000000001</v>
      </c>
      <c r="V102" s="166">
        <f t="shared" si="26"/>
        <v>83.8</v>
      </c>
      <c r="W102" s="166">
        <f t="shared" si="27"/>
        <v>0</v>
      </c>
      <c r="X102" s="166">
        <f t="shared" si="28"/>
        <v>0</v>
      </c>
      <c r="Y102" s="166">
        <f t="shared" si="29"/>
        <v>0</v>
      </c>
      <c r="Z102" s="166">
        <f t="shared" si="29"/>
        <v>0</v>
      </c>
      <c r="AA102" s="166">
        <f t="shared" si="30"/>
        <v>31.6</v>
      </c>
      <c r="AB102" s="166">
        <f t="shared" si="31"/>
        <v>0</v>
      </c>
      <c r="AC102" s="166">
        <f t="shared" si="32"/>
        <v>10.38428</v>
      </c>
    </row>
    <row r="103" spans="1:29" ht="15" customHeight="1" x14ac:dyDescent="0.25">
      <c r="A103" s="222" t="s">
        <v>8</v>
      </c>
      <c r="B103" s="223" t="s">
        <v>220</v>
      </c>
      <c r="C103" s="224">
        <f t="shared" ref="C103:C134" si="72">D103+E103+F103+H103+I103+J103+K103+G103</f>
        <v>441.75388000000004</v>
      </c>
      <c r="D103" s="225">
        <f t="shared" ref="D103:K103" si="73">D104+D106</f>
        <v>397.3</v>
      </c>
      <c r="E103" s="225">
        <f t="shared" si="73"/>
        <v>13.6</v>
      </c>
      <c r="F103" s="225">
        <f t="shared" si="73"/>
        <v>0</v>
      </c>
      <c r="G103" s="225">
        <f t="shared" ref="G103" si="74">G104+G106</f>
        <v>0</v>
      </c>
      <c r="H103" s="225">
        <f t="shared" si="73"/>
        <v>0</v>
      </c>
      <c r="I103" s="225">
        <f t="shared" si="73"/>
        <v>19.3</v>
      </c>
      <c r="J103" s="225">
        <f t="shared" si="73"/>
        <v>0</v>
      </c>
      <c r="K103" s="164">
        <f t="shared" si="73"/>
        <v>11.553879999999999</v>
      </c>
      <c r="L103" s="110">
        <f t="shared" ref="L103:L134" si="75">M103+N103+O103+Q103+R103+S103+T103+P103</f>
        <v>0</v>
      </c>
      <c r="M103" s="227">
        <f t="shared" ref="M103:AC103" si="76">M104+M106</f>
        <v>0</v>
      </c>
      <c r="N103" s="227">
        <f t="shared" si="76"/>
        <v>0</v>
      </c>
      <c r="O103" s="227">
        <f t="shared" si="76"/>
        <v>0</v>
      </c>
      <c r="P103" s="227">
        <f t="shared" ref="P103" si="77">P104+P106</f>
        <v>0</v>
      </c>
      <c r="Q103" s="227">
        <f t="shared" si="76"/>
        <v>0</v>
      </c>
      <c r="R103" s="227">
        <f t="shared" si="76"/>
        <v>0</v>
      </c>
      <c r="S103" s="227">
        <f t="shared" si="76"/>
        <v>0</v>
      </c>
      <c r="T103" s="227">
        <f t="shared" si="76"/>
        <v>0</v>
      </c>
      <c r="U103" s="228">
        <f t="shared" ref="U103:U134" si="78">V103+W103+X103+Z103+AA103+AB103+AC103+Y103</f>
        <v>441.75388000000004</v>
      </c>
      <c r="V103" s="228">
        <f t="shared" si="76"/>
        <v>397.3</v>
      </c>
      <c r="W103" s="228">
        <f t="shared" si="76"/>
        <v>13.6</v>
      </c>
      <c r="X103" s="228">
        <f t="shared" si="76"/>
        <v>0</v>
      </c>
      <c r="Y103" s="228">
        <f t="shared" ref="Y103" si="79">Y104+Y106</f>
        <v>0</v>
      </c>
      <c r="Z103" s="228">
        <f t="shared" si="76"/>
        <v>0</v>
      </c>
      <c r="AA103" s="228">
        <f t="shared" si="76"/>
        <v>19.3</v>
      </c>
      <c r="AB103" s="228">
        <f t="shared" si="76"/>
        <v>0</v>
      </c>
      <c r="AC103" s="228">
        <f t="shared" si="76"/>
        <v>11.553879999999999</v>
      </c>
    </row>
    <row r="104" spans="1:29" ht="15" customHeight="1" x14ac:dyDescent="0.25">
      <c r="A104" s="167"/>
      <c r="B104" s="229" t="s">
        <v>390</v>
      </c>
      <c r="C104" s="230">
        <f t="shared" si="72"/>
        <v>315.90000000000003</v>
      </c>
      <c r="D104" s="165">
        <v>300.60000000000002</v>
      </c>
      <c r="E104" s="118">
        <f>E105</f>
        <v>13.6</v>
      </c>
      <c r="F104" s="118"/>
      <c r="G104" s="118"/>
      <c r="H104" s="118"/>
      <c r="I104" s="165">
        <v>1.7</v>
      </c>
      <c r="J104" s="118"/>
      <c r="K104" s="61">
        <f>'4 priedas_ nepanaudotos lėšos'!C27</f>
        <v>0</v>
      </c>
      <c r="L104" s="226">
        <f t="shared" si="75"/>
        <v>0</v>
      </c>
      <c r="M104" s="109"/>
      <c r="N104" s="119">
        <f>N105</f>
        <v>0</v>
      </c>
      <c r="O104" s="119"/>
      <c r="P104" s="119"/>
      <c r="Q104" s="119"/>
      <c r="R104" s="109"/>
      <c r="S104" s="119"/>
      <c r="T104" s="111">
        <f>'4 priedas_ nepanaudotos lėšos'!I60</f>
        <v>0</v>
      </c>
      <c r="U104" s="231">
        <f t="shared" si="78"/>
        <v>315.90000000000003</v>
      </c>
      <c r="V104" s="231">
        <f t="shared" ref="V104:V138" si="80">D104+M104</f>
        <v>300.60000000000002</v>
      </c>
      <c r="W104" s="231">
        <f t="shared" ref="W104:W138" si="81">E104+N104</f>
        <v>13.6</v>
      </c>
      <c r="X104" s="231">
        <f t="shared" ref="X104:X138" si="82">F104+O104</f>
        <v>0</v>
      </c>
      <c r="Y104" s="231">
        <f t="shared" ref="Y104:Z138" si="83">G104+P104</f>
        <v>0</v>
      </c>
      <c r="Z104" s="231">
        <f t="shared" si="83"/>
        <v>0</v>
      </c>
      <c r="AA104" s="231">
        <f t="shared" ref="AA104:AA138" si="84">I104+R104</f>
        <v>1.7</v>
      </c>
      <c r="AB104" s="231">
        <f t="shared" ref="AB104:AB138" si="85">J104+S104</f>
        <v>0</v>
      </c>
      <c r="AC104" s="231">
        <f t="shared" ref="AC104:AC138" si="86">K104+T104</f>
        <v>0</v>
      </c>
    </row>
    <row r="105" spans="1:29" ht="15" customHeight="1" x14ac:dyDescent="0.25">
      <c r="A105" s="167"/>
      <c r="B105" s="232" t="s">
        <v>180</v>
      </c>
      <c r="C105" s="233">
        <f t="shared" si="72"/>
        <v>13.6</v>
      </c>
      <c r="D105" s="189"/>
      <c r="E105" s="234">
        <v>13.6</v>
      </c>
      <c r="F105" s="189"/>
      <c r="G105" s="189"/>
      <c r="H105" s="189"/>
      <c r="I105" s="189"/>
      <c r="J105" s="189"/>
      <c r="K105" s="62"/>
      <c r="L105" s="235">
        <f t="shared" si="75"/>
        <v>0</v>
      </c>
      <c r="M105" s="236"/>
      <c r="N105" s="237"/>
      <c r="O105" s="236"/>
      <c r="P105" s="236"/>
      <c r="Q105" s="236"/>
      <c r="R105" s="236"/>
      <c r="S105" s="236"/>
      <c r="T105" s="112"/>
      <c r="U105" s="238">
        <f t="shared" si="78"/>
        <v>13.6</v>
      </c>
      <c r="V105" s="238">
        <f t="shared" si="80"/>
        <v>0</v>
      </c>
      <c r="W105" s="238">
        <f t="shared" si="81"/>
        <v>13.6</v>
      </c>
      <c r="X105" s="238">
        <f t="shared" si="82"/>
        <v>0</v>
      </c>
      <c r="Y105" s="238">
        <f t="shared" si="83"/>
        <v>0</v>
      </c>
      <c r="Z105" s="238">
        <f t="shared" si="83"/>
        <v>0</v>
      </c>
      <c r="AA105" s="238">
        <f t="shared" si="84"/>
        <v>0</v>
      </c>
      <c r="AB105" s="238">
        <f t="shared" si="85"/>
        <v>0</v>
      </c>
      <c r="AC105" s="238">
        <f t="shared" si="86"/>
        <v>0</v>
      </c>
    </row>
    <row r="106" spans="1:29" ht="15" customHeight="1" x14ac:dyDescent="0.25">
      <c r="A106" s="167"/>
      <c r="B106" s="259" t="s">
        <v>385</v>
      </c>
      <c r="C106" s="118">
        <f t="shared" si="72"/>
        <v>125.85388</v>
      </c>
      <c r="D106" s="165">
        <v>96.7</v>
      </c>
      <c r="E106" s="118"/>
      <c r="F106" s="118"/>
      <c r="G106" s="118"/>
      <c r="H106" s="118"/>
      <c r="I106" s="165">
        <v>17.600000000000001</v>
      </c>
      <c r="J106" s="118"/>
      <c r="K106" s="61">
        <f>'4 priedas_ nepanaudotos lėšos'!C28</f>
        <v>11.553879999999999</v>
      </c>
      <c r="L106" s="119">
        <f t="shared" si="75"/>
        <v>0</v>
      </c>
      <c r="M106" s="109"/>
      <c r="N106" s="119"/>
      <c r="O106" s="119"/>
      <c r="P106" s="119"/>
      <c r="Q106" s="119"/>
      <c r="R106" s="109"/>
      <c r="S106" s="119"/>
      <c r="T106" s="111">
        <f>'4 priedas_ nepanaudotos lėšos'!I63</f>
        <v>0</v>
      </c>
      <c r="U106" s="166">
        <f t="shared" si="78"/>
        <v>125.85388</v>
      </c>
      <c r="V106" s="166">
        <f t="shared" si="80"/>
        <v>96.7</v>
      </c>
      <c r="W106" s="166">
        <f t="shared" si="81"/>
        <v>0</v>
      </c>
      <c r="X106" s="166">
        <f t="shared" si="82"/>
        <v>0</v>
      </c>
      <c r="Y106" s="166">
        <f t="shared" si="83"/>
        <v>0</v>
      </c>
      <c r="Z106" s="166">
        <f t="shared" si="83"/>
        <v>0</v>
      </c>
      <c r="AA106" s="166">
        <f t="shared" si="84"/>
        <v>17.600000000000001</v>
      </c>
      <c r="AB106" s="166">
        <f t="shared" si="85"/>
        <v>0</v>
      </c>
      <c r="AC106" s="166">
        <f t="shared" si="86"/>
        <v>11.553879999999999</v>
      </c>
    </row>
    <row r="107" spans="1:29" ht="15" customHeight="1" x14ac:dyDescent="0.25">
      <c r="A107" s="222" t="s">
        <v>9</v>
      </c>
      <c r="B107" s="223" t="s">
        <v>221</v>
      </c>
      <c r="C107" s="224">
        <f t="shared" si="72"/>
        <v>371.13432999999998</v>
      </c>
      <c r="D107" s="225">
        <f>D108+D110</f>
        <v>355.5</v>
      </c>
      <c r="E107" s="225">
        <f t="shared" ref="E107:K107" si="87">E108+E110</f>
        <v>11</v>
      </c>
      <c r="F107" s="225">
        <f t="shared" si="87"/>
        <v>0</v>
      </c>
      <c r="G107" s="225">
        <f t="shared" ref="G107" si="88">G108+G110</f>
        <v>0</v>
      </c>
      <c r="H107" s="225">
        <f t="shared" si="87"/>
        <v>0</v>
      </c>
      <c r="I107" s="225">
        <f t="shared" si="87"/>
        <v>3</v>
      </c>
      <c r="J107" s="225">
        <f t="shared" si="87"/>
        <v>0</v>
      </c>
      <c r="K107" s="164">
        <f t="shared" si="87"/>
        <v>1.6343300000000001</v>
      </c>
      <c r="L107" s="110">
        <f t="shared" si="75"/>
        <v>0</v>
      </c>
      <c r="M107" s="227">
        <f>M108+M110</f>
        <v>0</v>
      </c>
      <c r="N107" s="227">
        <f t="shared" ref="N107:T107" si="89">N108+N110</f>
        <v>0</v>
      </c>
      <c r="O107" s="227">
        <f t="shared" si="89"/>
        <v>0</v>
      </c>
      <c r="P107" s="227">
        <f t="shared" ref="P107" si="90">P108+P110</f>
        <v>0</v>
      </c>
      <c r="Q107" s="227">
        <f t="shared" si="89"/>
        <v>0</v>
      </c>
      <c r="R107" s="227">
        <f t="shared" si="89"/>
        <v>0</v>
      </c>
      <c r="S107" s="227">
        <f t="shared" si="89"/>
        <v>0</v>
      </c>
      <c r="T107" s="227">
        <f t="shared" si="89"/>
        <v>0</v>
      </c>
      <c r="U107" s="228">
        <f t="shared" si="78"/>
        <v>371.13432999999998</v>
      </c>
      <c r="V107" s="228">
        <f>V108+V110</f>
        <v>355.5</v>
      </c>
      <c r="W107" s="228">
        <f t="shared" ref="W107:AC107" si="91">W108+W110</f>
        <v>11</v>
      </c>
      <c r="X107" s="228">
        <f t="shared" si="91"/>
        <v>0</v>
      </c>
      <c r="Y107" s="228">
        <f t="shared" ref="Y107" si="92">Y108+Y110</f>
        <v>0</v>
      </c>
      <c r="Z107" s="228">
        <f t="shared" si="91"/>
        <v>0</v>
      </c>
      <c r="AA107" s="228">
        <f t="shared" si="91"/>
        <v>3</v>
      </c>
      <c r="AB107" s="228">
        <f t="shared" si="91"/>
        <v>0</v>
      </c>
      <c r="AC107" s="228">
        <f t="shared" si="91"/>
        <v>1.6343300000000001</v>
      </c>
    </row>
    <row r="108" spans="1:29" ht="15" customHeight="1" x14ac:dyDescent="0.25">
      <c r="A108" s="167"/>
      <c r="B108" s="229" t="s">
        <v>390</v>
      </c>
      <c r="C108" s="230">
        <f t="shared" si="72"/>
        <v>256.2</v>
      </c>
      <c r="D108" s="165">
        <v>243.3</v>
      </c>
      <c r="E108" s="118">
        <f>E109</f>
        <v>11</v>
      </c>
      <c r="F108" s="118"/>
      <c r="G108" s="118"/>
      <c r="H108" s="118"/>
      <c r="I108" s="165">
        <v>1.9</v>
      </c>
      <c r="J108" s="118"/>
      <c r="K108" s="61">
        <f>'4 priedas_ nepanaudotos lėšos'!C30</f>
        <v>0</v>
      </c>
      <c r="L108" s="226">
        <f t="shared" si="75"/>
        <v>0</v>
      </c>
      <c r="M108" s="109"/>
      <c r="N108" s="119">
        <f>N109</f>
        <v>0</v>
      </c>
      <c r="O108" s="119"/>
      <c r="P108" s="119"/>
      <c r="Q108" s="119"/>
      <c r="R108" s="109"/>
      <c r="S108" s="119"/>
      <c r="T108" s="111">
        <f>'4 priedas_ nepanaudotos lėšos'!I67</f>
        <v>0</v>
      </c>
      <c r="U108" s="231">
        <f t="shared" si="78"/>
        <v>256.2</v>
      </c>
      <c r="V108" s="231">
        <f t="shared" si="80"/>
        <v>243.3</v>
      </c>
      <c r="W108" s="231">
        <f t="shared" si="81"/>
        <v>11</v>
      </c>
      <c r="X108" s="231">
        <f t="shared" si="82"/>
        <v>0</v>
      </c>
      <c r="Y108" s="231">
        <f t="shared" si="83"/>
        <v>0</v>
      </c>
      <c r="Z108" s="231">
        <f t="shared" si="83"/>
        <v>0</v>
      </c>
      <c r="AA108" s="231">
        <f t="shared" si="84"/>
        <v>1.9</v>
      </c>
      <c r="AB108" s="231">
        <f t="shared" si="85"/>
        <v>0</v>
      </c>
      <c r="AC108" s="231">
        <f t="shared" si="86"/>
        <v>0</v>
      </c>
    </row>
    <row r="109" spans="1:29" ht="15" customHeight="1" x14ac:dyDescent="0.25">
      <c r="A109" s="167"/>
      <c r="B109" s="232" t="s">
        <v>180</v>
      </c>
      <c r="C109" s="233">
        <f t="shared" si="72"/>
        <v>11</v>
      </c>
      <c r="D109" s="189"/>
      <c r="E109" s="234">
        <v>11</v>
      </c>
      <c r="F109" s="189"/>
      <c r="G109" s="189"/>
      <c r="H109" s="189"/>
      <c r="I109" s="189"/>
      <c r="J109" s="189"/>
      <c r="K109" s="62"/>
      <c r="L109" s="235">
        <f t="shared" si="75"/>
        <v>0</v>
      </c>
      <c r="M109" s="236"/>
      <c r="N109" s="237"/>
      <c r="O109" s="236"/>
      <c r="P109" s="236"/>
      <c r="Q109" s="236"/>
      <c r="R109" s="236"/>
      <c r="S109" s="236"/>
      <c r="T109" s="112"/>
      <c r="U109" s="238">
        <f t="shared" si="78"/>
        <v>11</v>
      </c>
      <c r="V109" s="238">
        <f t="shared" si="80"/>
        <v>0</v>
      </c>
      <c r="W109" s="238">
        <f t="shared" si="81"/>
        <v>11</v>
      </c>
      <c r="X109" s="238">
        <f t="shared" si="82"/>
        <v>0</v>
      </c>
      <c r="Y109" s="238">
        <f t="shared" si="83"/>
        <v>0</v>
      </c>
      <c r="Z109" s="238">
        <f t="shared" si="83"/>
        <v>0</v>
      </c>
      <c r="AA109" s="238">
        <f t="shared" si="84"/>
        <v>0</v>
      </c>
      <c r="AB109" s="238">
        <f t="shared" si="85"/>
        <v>0</v>
      </c>
      <c r="AC109" s="238">
        <f t="shared" si="86"/>
        <v>0</v>
      </c>
    </row>
    <row r="110" spans="1:29" ht="15" customHeight="1" x14ac:dyDescent="0.25">
      <c r="A110" s="167"/>
      <c r="B110" s="259" t="s">
        <v>385</v>
      </c>
      <c r="C110" s="118">
        <f t="shared" si="72"/>
        <v>114.93433</v>
      </c>
      <c r="D110" s="165">
        <v>112.2</v>
      </c>
      <c r="E110" s="118"/>
      <c r="F110" s="118"/>
      <c r="G110" s="118"/>
      <c r="H110" s="118"/>
      <c r="I110" s="165">
        <v>1.1000000000000001</v>
      </c>
      <c r="J110" s="118"/>
      <c r="K110" s="61">
        <f>'4 priedas_ nepanaudotos lėšos'!C31</f>
        <v>1.6343300000000001</v>
      </c>
      <c r="L110" s="119">
        <f t="shared" si="75"/>
        <v>0</v>
      </c>
      <c r="M110" s="109"/>
      <c r="N110" s="119"/>
      <c r="O110" s="119"/>
      <c r="P110" s="119"/>
      <c r="Q110" s="119"/>
      <c r="R110" s="109"/>
      <c r="S110" s="119"/>
      <c r="T110" s="111">
        <f>'4 priedas_ nepanaudotos lėšos'!I70</f>
        <v>0</v>
      </c>
      <c r="U110" s="166">
        <f t="shared" si="78"/>
        <v>114.93433</v>
      </c>
      <c r="V110" s="166">
        <f t="shared" si="80"/>
        <v>112.2</v>
      </c>
      <c r="W110" s="166">
        <f t="shared" si="81"/>
        <v>0</v>
      </c>
      <c r="X110" s="166">
        <f t="shared" si="82"/>
        <v>0</v>
      </c>
      <c r="Y110" s="166">
        <f t="shared" si="83"/>
        <v>0</v>
      </c>
      <c r="Z110" s="166">
        <f t="shared" si="83"/>
        <v>0</v>
      </c>
      <c r="AA110" s="166">
        <f t="shared" si="84"/>
        <v>1.1000000000000001</v>
      </c>
      <c r="AB110" s="166">
        <f t="shared" si="85"/>
        <v>0</v>
      </c>
      <c r="AC110" s="166">
        <f t="shared" si="86"/>
        <v>1.6343300000000001</v>
      </c>
    </row>
    <row r="111" spans="1:29" ht="15" customHeight="1" x14ac:dyDescent="0.25">
      <c r="A111" s="222" t="s">
        <v>10</v>
      </c>
      <c r="B111" s="223" t="s">
        <v>222</v>
      </c>
      <c r="C111" s="224">
        <f t="shared" si="72"/>
        <v>351.76783999999998</v>
      </c>
      <c r="D111" s="225">
        <f>D112+D114</f>
        <v>337.4</v>
      </c>
      <c r="E111" s="225">
        <f t="shared" ref="E111" si="93">E112+E114</f>
        <v>12.7</v>
      </c>
      <c r="F111" s="225">
        <f t="shared" ref="F111" si="94">F112+F114</f>
        <v>0</v>
      </c>
      <c r="G111" s="225">
        <f t="shared" ref="G111:H111" si="95">G112+G114</f>
        <v>0</v>
      </c>
      <c r="H111" s="225">
        <f t="shared" si="95"/>
        <v>0</v>
      </c>
      <c r="I111" s="225">
        <f t="shared" ref="I111" si="96">I112+I114</f>
        <v>1</v>
      </c>
      <c r="J111" s="225">
        <f t="shared" ref="J111" si="97">J112+J114</f>
        <v>0</v>
      </c>
      <c r="K111" s="164">
        <f>K112+K114</f>
        <v>0.66783999999999999</v>
      </c>
      <c r="L111" s="110">
        <f t="shared" si="75"/>
        <v>0</v>
      </c>
      <c r="M111" s="227">
        <f>M112+M114</f>
        <v>0</v>
      </c>
      <c r="N111" s="227">
        <f t="shared" ref="N111:O111" si="98">N112+N114</f>
        <v>0</v>
      </c>
      <c r="O111" s="227">
        <f t="shared" si="98"/>
        <v>0</v>
      </c>
      <c r="P111" s="227">
        <f t="shared" ref="P111:Q111" si="99">P112+P114</f>
        <v>0</v>
      </c>
      <c r="Q111" s="227">
        <f t="shared" si="99"/>
        <v>0</v>
      </c>
      <c r="R111" s="227">
        <f t="shared" ref="R111" si="100">R112+R114</f>
        <v>0</v>
      </c>
      <c r="S111" s="227">
        <f t="shared" ref="S111" si="101">S112+S114</f>
        <v>0</v>
      </c>
      <c r="T111" s="227">
        <f t="shared" ref="T111" si="102">T112+T114</f>
        <v>0</v>
      </c>
      <c r="U111" s="228">
        <f t="shared" si="78"/>
        <v>351.76783999999998</v>
      </c>
      <c r="V111" s="228">
        <f>V112+V114</f>
        <v>337.4</v>
      </c>
      <c r="W111" s="228">
        <f t="shared" ref="W111" si="103">W112+W114</f>
        <v>12.7</v>
      </c>
      <c r="X111" s="228">
        <f t="shared" ref="X111" si="104">X112+X114</f>
        <v>0</v>
      </c>
      <c r="Y111" s="228">
        <f t="shared" ref="Y111:Z111" si="105">Y112+Y114</f>
        <v>0</v>
      </c>
      <c r="Z111" s="228">
        <f t="shared" si="105"/>
        <v>0</v>
      </c>
      <c r="AA111" s="228">
        <f t="shared" ref="AA111" si="106">AA112+AA114</f>
        <v>1</v>
      </c>
      <c r="AB111" s="228">
        <f t="shared" ref="AB111" si="107">AB112+AB114</f>
        <v>0</v>
      </c>
      <c r="AC111" s="228">
        <f t="shared" ref="AC111" si="108">AC112+AC114</f>
        <v>0.66783999999999999</v>
      </c>
    </row>
    <row r="112" spans="1:29" ht="15" customHeight="1" x14ac:dyDescent="0.25">
      <c r="A112" s="167"/>
      <c r="B112" s="229" t="s">
        <v>390</v>
      </c>
      <c r="C112" s="230">
        <f t="shared" si="72"/>
        <v>196.2</v>
      </c>
      <c r="D112" s="165">
        <v>183.5</v>
      </c>
      <c r="E112" s="118">
        <f>E113</f>
        <v>12.7</v>
      </c>
      <c r="F112" s="118"/>
      <c r="G112" s="118"/>
      <c r="H112" s="118"/>
      <c r="I112" s="165"/>
      <c r="J112" s="118"/>
      <c r="K112" s="61"/>
      <c r="L112" s="226">
        <f t="shared" si="75"/>
        <v>0</v>
      </c>
      <c r="M112" s="109"/>
      <c r="N112" s="119">
        <f>N113</f>
        <v>0</v>
      </c>
      <c r="O112" s="119"/>
      <c r="P112" s="119"/>
      <c r="Q112" s="119"/>
      <c r="R112" s="109"/>
      <c r="S112" s="119"/>
      <c r="T112" s="111">
        <f>'4 priedas_ nepanaudotos lėšos'!I71</f>
        <v>0</v>
      </c>
      <c r="U112" s="231">
        <f t="shared" si="78"/>
        <v>196.2</v>
      </c>
      <c r="V112" s="231">
        <f t="shared" ref="V112" si="109">D112+M112</f>
        <v>183.5</v>
      </c>
      <c r="W112" s="231">
        <f t="shared" ref="W112" si="110">E112+N112</f>
        <v>12.7</v>
      </c>
      <c r="X112" s="231">
        <f t="shared" ref="X112" si="111">F112+O112</f>
        <v>0</v>
      </c>
      <c r="Y112" s="231">
        <f t="shared" ref="Y112:Z112" si="112">G112+P112</f>
        <v>0</v>
      </c>
      <c r="Z112" s="231">
        <f t="shared" si="112"/>
        <v>0</v>
      </c>
      <c r="AA112" s="231">
        <f t="shared" ref="AA112" si="113">I112+R112</f>
        <v>0</v>
      </c>
      <c r="AB112" s="231">
        <f t="shared" ref="AB112" si="114">J112+S112</f>
        <v>0</v>
      </c>
      <c r="AC112" s="231">
        <f t="shared" ref="AC112" si="115">K112+T112</f>
        <v>0</v>
      </c>
    </row>
    <row r="113" spans="1:29" ht="15" customHeight="1" x14ac:dyDescent="0.25">
      <c r="A113" s="167"/>
      <c r="B113" s="232" t="s">
        <v>180</v>
      </c>
      <c r="C113" s="233">
        <f t="shared" si="72"/>
        <v>12.7</v>
      </c>
      <c r="D113" s="189"/>
      <c r="E113" s="234">
        <v>12.7</v>
      </c>
      <c r="F113" s="189"/>
      <c r="G113" s="189"/>
      <c r="H113" s="189"/>
      <c r="I113" s="189"/>
      <c r="J113" s="189"/>
      <c r="K113" s="62"/>
      <c r="L113" s="235">
        <f t="shared" si="75"/>
        <v>0</v>
      </c>
      <c r="M113" s="236"/>
      <c r="N113" s="237"/>
      <c r="O113" s="236"/>
      <c r="P113" s="236"/>
      <c r="Q113" s="236"/>
      <c r="R113" s="236"/>
      <c r="S113" s="236"/>
      <c r="T113" s="112"/>
      <c r="U113" s="238">
        <f t="shared" si="78"/>
        <v>12.7</v>
      </c>
      <c r="V113" s="238">
        <f t="shared" si="80"/>
        <v>0</v>
      </c>
      <c r="W113" s="238">
        <f t="shared" si="81"/>
        <v>12.7</v>
      </c>
      <c r="X113" s="238">
        <f t="shared" si="82"/>
        <v>0</v>
      </c>
      <c r="Y113" s="238">
        <f t="shared" si="83"/>
        <v>0</v>
      </c>
      <c r="Z113" s="238">
        <f t="shared" si="83"/>
        <v>0</v>
      </c>
      <c r="AA113" s="238">
        <f t="shared" si="84"/>
        <v>0</v>
      </c>
      <c r="AB113" s="238">
        <f t="shared" si="85"/>
        <v>0</v>
      </c>
      <c r="AC113" s="238">
        <f t="shared" si="86"/>
        <v>0</v>
      </c>
    </row>
    <row r="114" spans="1:29" ht="15" customHeight="1" x14ac:dyDescent="0.25">
      <c r="A114" s="167"/>
      <c r="B114" s="259" t="s">
        <v>385</v>
      </c>
      <c r="C114" s="118">
        <f t="shared" si="72"/>
        <v>155.56784000000002</v>
      </c>
      <c r="D114" s="165">
        <v>153.9</v>
      </c>
      <c r="E114" s="118"/>
      <c r="F114" s="118"/>
      <c r="G114" s="118"/>
      <c r="H114" s="118"/>
      <c r="I114" s="165">
        <v>1</v>
      </c>
      <c r="J114" s="118"/>
      <c r="K114" s="61">
        <f>'4 priedas_ nepanaudotos lėšos'!C34</f>
        <v>0.66783999999999999</v>
      </c>
      <c r="L114" s="119">
        <f t="shared" si="75"/>
        <v>0</v>
      </c>
      <c r="M114" s="109"/>
      <c r="N114" s="119"/>
      <c r="O114" s="119"/>
      <c r="P114" s="119"/>
      <c r="Q114" s="119"/>
      <c r="R114" s="109"/>
      <c r="S114" s="119"/>
      <c r="T114" s="111">
        <f>'4 priedas_ nepanaudotos lėšos'!I77</f>
        <v>0</v>
      </c>
      <c r="U114" s="166">
        <f t="shared" si="78"/>
        <v>155.56784000000002</v>
      </c>
      <c r="V114" s="166">
        <f t="shared" si="80"/>
        <v>153.9</v>
      </c>
      <c r="W114" s="166">
        <f t="shared" si="81"/>
        <v>0</v>
      </c>
      <c r="X114" s="166">
        <f t="shared" si="82"/>
        <v>0</v>
      </c>
      <c r="Y114" s="166">
        <f t="shared" si="83"/>
        <v>0</v>
      </c>
      <c r="Z114" s="166">
        <f t="shared" si="83"/>
        <v>0</v>
      </c>
      <c r="AA114" s="166">
        <f t="shared" si="84"/>
        <v>1</v>
      </c>
      <c r="AB114" s="166">
        <f t="shared" si="85"/>
        <v>0</v>
      </c>
      <c r="AC114" s="166">
        <f t="shared" si="86"/>
        <v>0.66783999999999999</v>
      </c>
    </row>
    <row r="115" spans="1:29" ht="15" customHeight="1" x14ac:dyDescent="0.25">
      <c r="A115" s="222" t="s">
        <v>11</v>
      </c>
      <c r="B115" s="223" t="s">
        <v>223</v>
      </c>
      <c r="C115" s="224">
        <f t="shared" si="72"/>
        <v>333.10536999999999</v>
      </c>
      <c r="D115" s="225">
        <f>D116+D118</f>
        <v>290.39999999999998</v>
      </c>
      <c r="E115" s="225">
        <f t="shared" ref="E115" si="116">E116+E118</f>
        <v>12.3</v>
      </c>
      <c r="F115" s="225">
        <f t="shared" ref="F115" si="117">F116+F118</f>
        <v>0</v>
      </c>
      <c r="G115" s="225">
        <f t="shared" ref="G115:H115" si="118">G116+G118</f>
        <v>0</v>
      </c>
      <c r="H115" s="225">
        <f t="shared" si="118"/>
        <v>0</v>
      </c>
      <c r="I115" s="225">
        <f t="shared" ref="I115" si="119">I116+I118</f>
        <v>17.7</v>
      </c>
      <c r="J115" s="225">
        <f t="shared" ref="J115" si="120">J116+J118</f>
        <v>0</v>
      </c>
      <c r="K115" s="164">
        <f t="shared" ref="K115" si="121">K116+K118</f>
        <v>12.70537</v>
      </c>
      <c r="L115" s="110">
        <f t="shared" si="75"/>
        <v>0</v>
      </c>
      <c r="M115" s="227">
        <f>M116+M118</f>
        <v>0</v>
      </c>
      <c r="N115" s="227">
        <f t="shared" ref="N115:O115" si="122">N116+N118</f>
        <v>0</v>
      </c>
      <c r="O115" s="227">
        <f t="shared" si="122"/>
        <v>0</v>
      </c>
      <c r="P115" s="227">
        <f t="shared" ref="P115:Q115" si="123">P116+P118</f>
        <v>0</v>
      </c>
      <c r="Q115" s="227">
        <f t="shared" si="123"/>
        <v>0</v>
      </c>
      <c r="R115" s="227">
        <f t="shared" ref="R115" si="124">R116+R118</f>
        <v>0</v>
      </c>
      <c r="S115" s="227">
        <f t="shared" ref="S115" si="125">S116+S118</f>
        <v>0</v>
      </c>
      <c r="T115" s="227">
        <f t="shared" ref="T115" si="126">T116+T118</f>
        <v>0</v>
      </c>
      <c r="U115" s="228">
        <f t="shared" si="78"/>
        <v>333.10536999999999</v>
      </c>
      <c r="V115" s="228">
        <f>V116+V118</f>
        <v>290.39999999999998</v>
      </c>
      <c r="W115" s="228">
        <f t="shared" ref="W115" si="127">W116+W118</f>
        <v>12.3</v>
      </c>
      <c r="X115" s="228">
        <f t="shared" ref="X115" si="128">X116+X118</f>
        <v>0</v>
      </c>
      <c r="Y115" s="228">
        <f t="shared" ref="Y115:Z115" si="129">Y116+Y118</f>
        <v>0</v>
      </c>
      <c r="Z115" s="228">
        <f t="shared" si="129"/>
        <v>0</v>
      </c>
      <c r="AA115" s="228">
        <f t="shared" ref="AA115" si="130">AA116+AA118</f>
        <v>17.7</v>
      </c>
      <c r="AB115" s="228">
        <f t="shared" ref="AB115" si="131">AB116+AB118</f>
        <v>0</v>
      </c>
      <c r="AC115" s="228">
        <f t="shared" ref="AC115" si="132">AC116+AC118</f>
        <v>12.70537</v>
      </c>
    </row>
    <row r="116" spans="1:29" ht="15" customHeight="1" x14ac:dyDescent="0.25">
      <c r="A116" s="167"/>
      <c r="B116" s="229" t="s">
        <v>390</v>
      </c>
      <c r="C116" s="230">
        <f t="shared" si="72"/>
        <v>187.4</v>
      </c>
      <c r="D116" s="165">
        <v>174.1</v>
      </c>
      <c r="E116" s="118">
        <f>E117</f>
        <v>12.3</v>
      </c>
      <c r="F116" s="118"/>
      <c r="G116" s="118"/>
      <c r="H116" s="118"/>
      <c r="I116" s="165">
        <v>1</v>
      </c>
      <c r="J116" s="118"/>
      <c r="K116" s="61"/>
      <c r="L116" s="226">
        <f t="shared" si="75"/>
        <v>0</v>
      </c>
      <c r="M116" s="109"/>
      <c r="N116" s="119">
        <f>N117</f>
        <v>0</v>
      </c>
      <c r="O116" s="119"/>
      <c r="P116" s="119"/>
      <c r="Q116" s="119"/>
      <c r="R116" s="109"/>
      <c r="S116" s="119"/>
      <c r="T116" s="111">
        <f>'4 priedas_ nepanaudotos lėšos'!I75</f>
        <v>0</v>
      </c>
      <c r="U116" s="231">
        <f t="shared" si="78"/>
        <v>187.4</v>
      </c>
      <c r="V116" s="231">
        <f t="shared" ref="V116" si="133">D116+M116</f>
        <v>174.1</v>
      </c>
      <c r="W116" s="231">
        <f t="shared" ref="W116" si="134">E116+N116</f>
        <v>12.3</v>
      </c>
      <c r="X116" s="231">
        <f t="shared" ref="X116" si="135">F116+O116</f>
        <v>0</v>
      </c>
      <c r="Y116" s="231">
        <f t="shared" ref="Y116:Z116" si="136">G116+P116</f>
        <v>0</v>
      </c>
      <c r="Z116" s="231">
        <f t="shared" si="136"/>
        <v>0</v>
      </c>
      <c r="AA116" s="231">
        <f t="shared" ref="AA116" si="137">I116+R116</f>
        <v>1</v>
      </c>
      <c r="AB116" s="231">
        <f t="shared" ref="AB116" si="138">J116+S116</f>
        <v>0</v>
      </c>
      <c r="AC116" s="231">
        <f t="shared" ref="AC116" si="139">K116+T116</f>
        <v>0</v>
      </c>
    </row>
    <row r="117" spans="1:29" ht="15" customHeight="1" x14ac:dyDescent="0.25">
      <c r="A117" s="167"/>
      <c r="B117" s="232" t="s">
        <v>180</v>
      </c>
      <c r="C117" s="233">
        <f t="shared" si="72"/>
        <v>12.3</v>
      </c>
      <c r="D117" s="189"/>
      <c r="E117" s="234">
        <v>12.3</v>
      </c>
      <c r="F117" s="189"/>
      <c r="G117" s="189"/>
      <c r="H117" s="189"/>
      <c r="I117" s="189"/>
      <c r="J117" s="189"/>
      <c r="K117" s="62"/>
      <c r="L117" s="235">
        <f t="shared" si="75"/>
        <v>0</v>
      </c>
      <c r="M117" s="236"/>
      <c r="N117" s="237"/>
      <c r="O117" s="236"/>
      <c r="P117" s="236"/>
      <c r="Q117" s="236"/>
      <c r="R117" s="236"/>
      <c r="S117" s="236"/>
      <c r="T117" s="112"/>
      <c r="U117" s="238">
        <f t="shared" si="78"/>
        <v>12.3</v>
      </c>
      <c r="V117" s="238">
        <f t="shared" si="80"/>
        <v>0</v>
      </c>
      <c r="W117" s="238">
        <f t="shared" si="81"/>
        <v>12.3</v>
      </c>
      <c r="X117" s="238">
        <f t="shared" si="82"/>
        <v>0</v>
      </c>
      <c r="Y117" s="238">
        <f t="shared" si="83"/>
        <v>0</v>
      </c>
      <c r="Z117" s="238">
        <f t="shared" si="83"/>
        <v>0</v>
      </c>
      <c r="AA117" s="238">
        <f t="shared" si="84"/>
        <v>0</v>
      </c>
      <c r="AB117" s="238">
        <f t="shared" si="85"/>
        <v>0</v>
      </c>
      <c r="AC117" s="238">
        <f t="shared" si="86"/>
        <v>0</v>
      </c>
    </row>
    <row r="118" spans="1:29" ht="15" customHeight="1" x14ac:dyDescent="0.25">
      <c r="A118" s="167"/>
      <c r="B118" s="259" t="s">
        <v>385</v>
      </c>
      <c r="C118" s="118">
        <f t="shared" si="72"/>
        <v>145.70536999999999</v>
      </c>
      <c r="D118" s="165">
        <v>116.3</v>
      </c>
      <c r="E118" s="118"/>
      <c r="F118" s="118"/>
      <c r="G118" s="118"/>
      <c r="H118" s="118"/>
      <c r="I118" s="165">
        <v>16.7</v>
      </c>
      <c r="J118" s="118"/>
      <c r="K118" s="61">
        <f>'4 priedas_ nepanaudotos lėšos'!C37</f>
        <v>12.70537</v>
      </c>
      <c r="L118" s="119">
        <f t="shared" si="75"/>
        <v>0</v>
      </c>
      <c r="M118" s="109"/>
      <c r="N118" s="119"/>
      <c r="O118" s="119"/>
      <c r="P118" s="119"/>
      <c r="Q118" s="119"/>
      <c r="R118" s="109"/>
      <c r="S118" s="119"/>
      <c r="T118" s="111">
        <f>'4 priedas_ nepanaudotos lėšos'!I84</f>
        <v>0</v>
      </c>
      <c r="U118" s="166">
        <f t="shared" si="78"/>
        <v>145.70536999999999</v>
      </c>
      <c r="V118" s="166">
        <f t="shared" si="80"/>
        <v>116.3</v>
      </c>
      <c r="W118" s="166">
        <f t="shared" si="81"/>
        <v>0</v>
      </c>
      <c r="X118" s="166">
        <f t="shared" si="82"/>
        <v>0</v>
      </c>
      <c r="Y118" s="166">
        <f t="shared" si="83"/>
        <v>0</v>
      </c>
      <c r="Z118" s="166">
        <f t="shared" si="83"/>
        <v>0</v>
      </c>
      <c r="AA118" s="166">
        <f t="shared" si="84"/>
        <v>16.7</v>
      </c>
      <c r="AB118" s="166">
        <f t="shared" si="85"/>
        <v>0</v>
      </c>
      <c r="AC118" s="166">
        <f t="shared" si="86"/>
        <v>12.70537</v>
      </c>
    </row>
    <row r="119" spans="1:29" ht="15" customHeight="1" x14ac:dyDescent="0.25">
      <c r="A119" s="222" t="s">
        <v>12</v>
      </c>
      <c r="B119" s="223" t="s">
        <v>224</v>
      </c>
      <c r="C119" s="224">
        <f t="shared" si="72"/>
        <v>361.49608000000001</v>
      </c>
      <c r="D119" s="225">
        <f>D120+D122</f>
        <v>344.8</v>
      </c>
      <c r="E119" s="225">
        <f t="shared" ref="E119" si="140">E120+E122</f>
        <v>11.5</v>
      </c>
      <c r="F119" s="225">
        <f t="shared" ref="F119" si="141">F120+F122</f>
        <v>0</v>
      </c>
      <c r="G119" s="225">
        <f t="shared" ref="G119:H119" si="142">G120+G122</f>
        <v>0</v>
      </c>
      <c r="H119" s="225">
        <f t="shared" si="142"/>
        <v>0</v>
      </c>
      <c r="I119" s="225">
        <f t="shared" ref="I119" si="143">I120+I122</f>
        <v>3.3</v>
      </c>
      <c r="J119" s="225">
        <f t="shared" ref="J119" si="144">J120+J122</f>
        <v>0</v>
      </c>
      <c r="K119" s="164">
        <f t="shared" ref="K119" si="145">K120+K122</f>
        <v>1.89608</v>
      </c>
      <c r="L119" s="110">
        <f t="shared" si="75"/>
        <v>0</v>
      </c>
      <c r="M119" s="227">
        <f>M120+M122</f>
        <v>0</v>
      </c>
      <c r="N119" s="227">
        <f t="shared" ref="N119:O119" si="146">N120+N122</f>
        <v>0</v>
      </c>
      <c r="O119" s="227">
        <f t="shared" si="146"/>
        <v>0</v>
      </c>
      <c r="P119" s="227">
        <f t="shared" ref="P119:Q119" si="147">P120+P122</f>
        <v>0</v>
      </c>
      <c r="Q119" s="227">
        <f t="shared" si="147"/>
        <v>0</v>
      </c>
      <c r="R119" s="227">
        <f t="shared" ref="R119" si="148">R120+R122</f>
        <v>0</v>
      </c>
      <c r="S119" s="227">
        <f t="shared" ref="S119" si="149">S120+S122</f>
        <v>0</v>
      </c>
      <c r="T119" s="227">
        <f t="shared" ref="T119" si="150">T120+T122</f>
        <v>0</v>
      </c>
      <c r="U119" s="228">
        <f t="shared" si="78"/>
        <v>361.49608000000001</v>
      </c>
      <c r="V119" s="228">
        <f>V120+V122</f>
        <v>344.8</v>
      </c>
      <c r="W119" s="228">
        <f t="shared" ref="W119" si="151">W120+W122</f>
        <v>11.5</v>
      </c>
      <c r="X119" s="228">
        <f t="shared" ref="X119" si="152">X120+X122</f>
        <v>0</v>
      </c>
      <c r="Y119" s="228">
        <f t="shared" ref="Y119:Z119" si="153">Y120+Y122</f>
        <v>0</v>
      </c>
      <c r="Z119" s="228">
        <f t="shared" si="153"/>
        <v>0</v>
      </c>
      <c r="AA119" s="228">
        <f t="shared" ref="AA119" si="154">AA120+AA122</f>
        <v>3.3</v>
      </c>
      <c r="AB119" s="228">
        <f t="shared" ref="AB119" si="155">AB120+AB122</f>
        <v>0</v>
      </c>
      <c r="AC119" s="228">
        <f t="shared" ref="AC119" si="156">AC120+AC122</f>
        <v>1.89608</v>
      </c>
    </row>
    <row r="120" spans="1:29" ht="15" customHeight="1" x14ac:dyDescent="0.25">
      <c r="A120" s="167"/>
      <c r="B120" s="229" t="s">
        <v>390</v>
      </c>
      <c r="C120" s="230">
        <f t="shared" si="72"/>
        <v>294.8</v>
      </c>
      <c r="D120" s="165">
        <v>282.5</v>
      </c>
      <c r="E120" s="118">
        <f>E121</f>
        <v>11.5</v>
      </c>
      <c r="F120" s="118"/>
      <c r="G120" s="118"/>
      <c r="H120" s="118"/>
      <c r="I120" s="165">
        <v>0.8</v>
      </c>
      <c r="J120" s="118"/>
      <c r="K120" s="61"/>
      <c r="L120" s="226">
        <f t="shared" si="75"/>
        <v>0</v>
      </c>
      <c r="M120" s="109"/>
      <c r="N120" s="119">
        <f>N121</f>
        <v>0</v>
      </c>
      <c r="O120" s="119"/>
      <c r="P120" s="119"/>
      <c r="Q120" s="119"/>
      <c r="R120" s="109"/>
      <c r="S120" s="119"/>
      <c r="T120" s="111">
        <f>'4 priedas_ nepanaudotos lėšos'!I79</f>
        <v>0</v>
      </c>
      <c r="U120" s="231">
        <f t="shared" si="78"/>
        <v>294.8</v>
      </c>
      <c r="V120" s="231">
        <f t="shared" ref="V120" si="157">D120+M120</f>
        <v>282.5</v>
      </c>
      <c r="W120" s="231">
        <f t="shared" ref="W120" si="158">E120+N120</f>
        <v>11.5</v>
      </c>
      <c r="X120" s="231">
        <f t="shared" ref="X120" si="159">F120+O120</f>
        <v>0</v>
      </c>
      <c r="Y120" s="231">
        <f t="shared" ref="Y120:Z120" si="160">G120+P120</f>
        <v>0</v>
      </c>
      <c r="Z120" s="231">
        <f t="shared" si="160"/>
        <v>0</v>
      </c>
      <c r="AA120" s="231">
        <f t="shared" ref="AA120" si="161">I120+R120</f>
        <v>0.8</v>
      </c>
      <c r="AB120" s="231">
        <f t="shared" ref="AB120" si="162">J120+S120</f>
        <v>0</v>
      </c>
      <c r="AC120" s="231">
        <f t="shared" ref="AC120" si="163">K120+T120</f>
        <v>0</v>
      </c>
    </row>
    <row r="121" spans="1:29" ht="15" customHeight="1" x14ac:dyDescent="0.25">
      <c r="A121" s="167"/>
      <c r="B121" s="232" t="s">
        <v>180</v>
      </c>
      <c r="C121" s="233">
        <f t="shared" si="72"/>
        <v>11.5</v>
      </c>
      <c r="D121" s="189"/>
      <c r="E121" s="234">
        <v>11.5</v>
      </c>
      <c r="F121" s="189"/>
      <c r="G121" s="189"/>
      <c r="H121" s="189"/>
      <c r="I121" s="189"/>
      <c r="J121" s="189"/>
      <c r="K121" s="62"/>
      <c r="L121" s="235">
        <f t="shared" si="75"/>
        <v>0</v>
      </c>
      <c r="M121" s="236"/>
      <c r="N121" s="237"/>
      <c r="O121" s="236"/>
      <c r="P121" s="236"/>
      <c r="Q121" s="236"/>
      <c r="R121" s="236"/>
      <c r="S121" s="236"/>
      <c r="T121" s="112"/>
      <c r="U121" s="238">
        <f t="shared" si="78"/>
        <v>11.5</v>
      </c>
      <c r="V121" s="238">
        <f t="shared" si="80"/>
        <v>0</v>
      </c>
      <c r="W121" s="238">
        <f t="shared" si="81"/>
        <v>11.5</v>
      </c>
      <c r="X121" s="238">
        <f t="shared" si="82"/>
        <v>0</v>
      </c>
      <c r="Y121" s="238">
        <f t="shared" si="83"/>
        <v>0</v>
      </c>
      <c r="Z121" s="238">
        <f t="shared" si="83"/>
        <v>0</v>
      </c>
      <c r="AA121" s="238">
        <f t="shared" si="84"/>
        <v>0</v>
      </c>
      <c r="AB121" s="238">
        <f t="shared" si="85"/>
        <v>0</v>
      </c>
      <c r="AC121" s="238">
        <f t="shared" si="86"/>
        <v>0</v>
      </c>
    </row>
    <row r="122" spans="1:29" ht="15" customHeight="1" x14ac:dyDescent="0.25">
      <c r="A122" s="167"/>
      <c r="B122" s="259" t="s">
        <v>385</v>
      </c>
      <c r="C122" s="118">
        <f t="shared" si="72"/>
        <v>66.696079999999995</v>
      </c>
      <c r="D122" s="165">
        <v>62.3</v>
      </c>
      <c r="E122" s="118"/>
      <c r="F122" s="118"/>
      <c r="G122" s="118"/>
      <c r="H122" s="118"/>
      <c r="I122" s="165">
        <v>2.5</v>
      </c>
      <c r="J122" s="118"/>
      <c r="K122" s="61">
        <f>'4 priedas_ nepanaudotos lėšos'!C40</f>
        <v>1.89608</v>
      </c>
      <c r="L122" s="119">
        <f t="shared" si="75"/>
        <v>0</v>
      </c>
      <c r="M122" s="109"/>
      <c r="N122" s="119"/>
      <c r="O122" s="119"/>
      <c r="P122" s="119"/>
      <c r="Q122" s="119"/>
      <c r="R122" s="109"/>
      <c r="S122" s="119"/>
      <c r="T122" s="111">
        <f>'4 priedas_ nepanaudotos lėšos'!I91</f>
        <v>0</v>
      </c>
      <c r="U122" s="166">
        <f t="shared" si="78"/>
        <v>66.696079999999995</v>
      </c>
      <c r="V122" s="166">
        <f t="shared" si="80"/>
        <v>62.3</v>
      </c>
      <c r="W122" s="166">
        <f t="shared" si="81"/>
        <v>0</v>
      </c>
      <c r="X122" s="166">
        <f t="shared" si="82"/>
        <v>0</v>
      </c>
      <c r="Y122" s="166">
        <f t="shared" si="83"/>
        <v>0</v>
      </c>
      <c r="Z122" s="166">
        <f t="shared" si="83"/>
        <v>0</v>
      </c>
      <c r="AA122" s="166">
        <f t="shared" si="84"/>
        <v>2.5</v>
      </c>
      <c r="AB122" s="166">
        <f t="shared" si="85"/>
        <v>0</v>
      </c>
      <c r="AC122" s="166">
        <f t="shared" si="86"/>
        <v>1.89608</v>
      </c>
    </row>
    <row r="123" spans="1:29" ht="15" customHeight="1" x14ac:dyDescent="0.25">
      <c r="A123" s="222" t="s">
        <v>13</v>
      </c>
      <c r="B123" s="223" t="s">
        <v>225</v>
      </c>
      <c r="C123" s="224">
        <f t="shared" si="72"/>
        <v>659.17643999999996</v>
      </c>
      <c r="D123" s="225">
        <f>D124+D126</f>
        <v>617.1</v>
      </c>
      <c r="E123" s="225">
        <f t="shared" ref="E123" si="164">E124+E126</f>
        <v>14.6</v>
      </c>
      <c r="F123" s="225">
        <f t="shared" ref="F123" si="165">F124+F126</f>
        <v>0</v>
      </c>
      <c r="G123" s="225">
        <f t="shared" ref="G123:H123" si="166">G124+G126</f>
        <v>0</v>
      </c>
      <c r="H123" s="225">
        <f t="shared" si="166"/>
        <v>0</v>
      </c>
      <c r="I123" s="225">
        <f t="shared" ref="I123" si="167">I124+I126</f>
        <v>18.8</v>
      </c>
      <c r="J123" s="225">
        <f t="shared" ref="J123" si="168">J124+J126</f>
        <v>0</v>
      </c>
      <c r="K123" s="164">
        <f t="shared" ref="K123" si="169">K124+K126</f>
        <v>8.6764399999999995</v>
      </c>
      <c r="L123" s="110">
        <f t="shared" si="75"/>
        <v>0</v>
      </c>
      <c r="M123" s="227">
        <f>M124+M126</f>
        <v>0</v>
      </c>
      <c r="N123" s="227">
        <f t="shared" ref="N123:O123" si="170">N124+N126</f>
        <v>0</v>
      </c>
      <c r="O123" s="227">
        <f t="shared" si="170"/>
        <v>0</v>
      </c>
      <c r="P123" s="227">
        <f t="shared" ref="P123:Q123" si="171">P124+P126</f>
        <v>0</v>
      </c>
      <c r="Q123" s="227">
        <f t="shared" si="171"/>
        <v>0</v>
      </c>
      <c r="R123" s="227">
        <f t="shared" ref="R123" si="172">R124+R126</f>
        <v>0</v>
      </c>
      <c r="S123" s="227">
        <f t="shared" ref="S123" si="173">S124+S126</f>
        <v>0</v>
      </c>
      <c r="T123" s="227">
        <f t="shared" ref="T123" si="174">T124+T126</f>
        <v>0</v>
      </c>
      <c r="U123" s="228">
        <f t="shared" si="78"/>
        <v>659.17643999999996</v>
      </c>
      <c r="V123" s="228">
        <f>V124+V126</f>
        <v>617.1</v>
      </c>
      <c r="W123" s="228">
        <f t="shared" ref="W123" si="175">W124+W126</f>
        <v>14.6</v>
      </c>
      <c r="X123" s="228">
        <f t="shared" ref="X123" si="176">X124+X126</f>
        <v>0</v>
      </c>
      <c r="Y123" s="228">
        <f t="shared" ref="Y123:Z123" si="177">Y124+Y126</f>
        <v>0</v>
      </c>
      <c r="Z123" s="228">
        <f t="shared" si="177"/>
        <v>0</v>
      </c>
      <c r="AA123" s="228">
        <f t="shared" ref="AA123" si="178">AA124+AA126</f>
        <v>18.8</v>
      </c>
      <c r="AB123" s="228">
        <f t="shared" ref="AB123" si="179">AB124+AB126</f>
        <v>0</v>
      </c>
      <c r="AC123" s="228">
        <f t="shared" ref="AC123" si="180">AC124+AC126</f>
        <v>8.6764399999999995</v>
      </c>
    </row>
    <row r="124" spans="1:29" ht="15" customHeight="1" x14ac:dyDescent="0.25">
      <c r="A124" s="167"/>
      <c r="B124" s="229" t="s">
        <v>390</v>
      </c>
      <c r="C124" s="230">
        <f t="shared" si="72"/>
        <v>430.1</v>
      </c>
      <c r="D124" s="165">
        <v>408.3</v>
      </c>
      <c r="E124" s="118">
        <f>E125</f>
        <v>14.6</v>
      </c>
      <c r="F124" s="118"/>
      <c r="G124" s="118"/>
      <c r="H124" s="118"/>
      <c r="I124" s="165">
        <v>7.2</v>
      </c>
      <c r="J124" s="118"/>
      <c r="K124" s="61"/>
      <c r="L124" s="226">
        <f t="shared" si="75"/>
        <v>0</v>
      </c>
      <c r="M124" s="109"/>
      <c r="N124" s="119">
        <f>N125</f>
        <v>0</v>
      </c>
      <c r="O124" s="119"/>
      <c r="P124" s="119"/>
      <c r="Q124" s="119"/>
      <c r="R124" s="109"/>
      <c r="S124" s="119"/>
      <c r="T124" s="111">
        <f>'4 priedas_ nepanaudotos lėšos'!I83</f>
        <v>0</v>
      </c>
      <c r="U124" s="231">
        <f t="shared" si="78"/>
        <v>430.1</v>
      </c>
      <c r="V124" s="231">
        <f t="shared" ref="V124" si="181">D124+M124</f>
        <v>408.3</v>
      </c>
      <c r="W124" s="231">
        <f t="shared" ref="W124" si="182">E124+N124</f>
        <v>14.6</v>
      </c>
      <c r="X124" s="231">
        <f t="shared" ref="X124" si="183">F124+O124</f>
        <v>0</v>
      </c>
      <c r="Y124" s="231">
        <f t="shared" ref="Y124:Z124" si="184">G124+P124</f>
        <v>0</v>
      </c>
      <c r="Z124" s="231">
        <f t="shared" si="184"/>
        <v>0</v>
      </c>
      <c r="AA124" s="231">
        <f t="shared" ref="AA124" si="185">I124+R124</f>
        <v>7.2</v>
      </c>
      <c r="AB124" s="231">
        <f t="shared" ref="AB124" si="186">J124+S124</f>
        <v>0</v>
      </c>
      <c r="AC124" s="231">
        <f t="shared" ref="AC124" si="187">K124+T124</f>
        <v>0</v>
      </c>
    </row>
    <row r="125" spans="1:29" ht="15" customHeight="1" x14ac:dyDescent="0.25">
      <c r="A125" s="167"/>
      <c r="B125" s="232" t="s">
        <v>180</v>
      </c>
      <c r="C125" s="233">
        <f t="shared" si="72"/>
        <v>14.6</v>
      </c>
      <c r="D125" s="189"/>
      <c r="E125" s="234">
        <v>14.6</v>
      </c>
      <c r="F125" s="189"/>
      <c r="G125" s="189"/>
      <c r="H125" s="189"/>
      <c r="I125" s="189"/>
      <c r="J125" s="189"/>
      <c r="K125" s="62"/>
      <c r="L125" s="235">
        <f t="shared" si="75"/>
        <v>0</v>
      </c>
      <c r="M125" s="236"/>
      <c r="N125" s="237"/>
      <c r="O125" s="236"/>
      <c r="P125" s="236"/>
      <c r="Q125" s="236"/>
      <c r="R125" s="236"/>
      <c r="S125" s="236"/>
      <c r="T125" s="112"/>
      <c r="U125" s="238">
        <f t="shared" si="78"/>
        <v>14.6</v>
      </c>
      <c r="V125" s="238">
        <f t="shared" si="80"/>
        <v>0</v>
      </c>
      <c r="W125" s="238">
        <f t="shared" si="81"/>
        <v>14.6</v>
      </c>
      <c r="X125" s="238">
        <f t="shared" si="82"/>
        <v>0</v>
      </c>
      <c r="Y125" s="238">
        <f t="shared" si="83"/>
        <v>0</v>
      </c>
      <c r="Z125" s="238">
        <f t="shared" si="83"/>
        <v>0</v>
      </c>
      <c r="AA125" s="238">
        <f t="shared" si="84"/>
        <v>0</v>
      </c>
      <c r="AB125" s="238">
        <f t="shared" si="85"/>
        <v>0</v>
      </c>
      <c r="AC125" s="238">
        <f t="shared" si="86"/>
        <v>0</v>
      </c>
    </row>
    <row r="126" spans="1:29" ht="15" customHeight="1" x14ac:dyDescent="0.25">
      <c r="A126" s="167"/>
      <c r="B126" s="259" t="s">
        <v>385</v>
      </c>
      <c r="C126" s="118">
        <f t="shared" si="72"/>
        <v>229.07643999999999</v>
      </c>
      <c r="D126" s="165">
        <v>208.8</v>
      </c>
      <c r="E126" s="118"/>
      <c r="F126" s="118"/>
      <c r="G126" s="118"/>
      <c r="H126" s="118"/>
      <c r="I126" s="165">
        <v>11.6</v>
      </c>
      <c r="J126" s="118"/>
      <c r="K126" s="61">
        <f>'4 priedas_ nepanaudotos lėšos'!C42</f>
        <v>8.6764399999999995</v>
      </c>
      <c r="L126" s="119">
        <f t="shared" si="75"/>
        <v>0</v>
      </c>
      <c r="M126" s="109"/>
      <c r="N126" s="119"/>
      <c r="O126" s="119"/>
      <c r="P126" s="119"/>
      <c r="Q126" s="119"/>
      <c r="R126" s="109"/>
      <c r="S126" s="119"/>
      <c r="T126" s="111">
        <f>'4 priedas_ nepanaudotos lėšos'!I98</f>
        <v>0</v>
      </c>
      <c r="U126" s="166">
        <f t="shared" si="78"/>
        <v>229.07643999999999</v>
      </c>
      <c r="V126" s="166">
        <f t="shared" si="80"/>
        <v>208.8</v>
      </c>
      <c r="W126" s="166">
        <f t="shared" si="81"/>
        <v>0</v>
      </c>
      <c r="X126" s="166">
        <f t="shared" si="82"/>
        <v>0</v>
      </c>
      <c r="Y126" s="166">
        <f t="shared" si="83"/>
        <v>0</v>
      </c>
      <c r="Z126" s="166">
        <f t="shared" si="83"/>
        <v>0</v>
      </c>
      <c r="AA126" s="166">
        <f t="shared" si="84"/>
        <v>11.6</v>
      </c>
      <c r="AB126" s="166">
        <f t="shared" si="85"/>
        <v>0</v>
      </c>
      <c r="AC126" s="166">
        <f t="shared" si="86"/>
        <v>8.6764399999999995</v>
      </c>
    </row>
    <row r="127" spans="1:29" ht="15" customHeight="1" x14ac:dyDescent="0.25">
      <c r="A127" s="222" t="s">
        <v>14</v>
      </c>
      <c r="B127" s="223" t="s">
        <v>226</v>
      </c>
      <c r="C127" s="224">
        <f t="shared" si="72"/>
        <v>320.81335000000001</v>
      </c>
      <c r="D127" s="225">
        <f>D128+D130</f>
        <v>308.10000000000002</v>
      </c>
      <c r="E127" s="225">
        <f t="shared" ref="E127" si="188">E128+E130</f>
        <v>11.1</v>
      </c>
      <c r="F127" s="225">
        <f t="shared" ref="F127" si="189">F128+F130</f>
        <v>0</v>
      </c>
      <c r="G127" s="225">
        <f t="shared" ref="G127:H127" si="190">G128+G130</f>
        <v>0</v>
      </c>
      <c r="H127" s="225">
        <f t="shared" si="190"/>
        <v>0</v>
      </c>
      <c r="I127" s="225">
        <f t="shared" ref="I127" si="191">I128+I130</f>
        <v>1.2</v>
      </c>
      <c r="J127" s="225">
        <f t="shared" ref="J127" si="192">J128+J130</f>
        <v>0</v>
      </c>
      <c r="K127" s="164">
        <f t="shared" ref="K127" si="193">K128+K130</f>
        <v>0.41335</v>
      </c>
      <c r="L127" s="110">
        <f t="shared" si="75"/>
        <v>0</v>
      </c>
      <c r="M127" s="227">
        <f>M128+M130</f>
        <v>0</v>
      </c>
      <c r="N127" s="227">
        <f t="shared" ref="N127:O127" si="194">N128+N130</f>
        <v>0</v>
      </c>
      <c r="O127" s="227">
        <f t="shared" si="194"/>
        <v>0</v>
      </c>
      <c r="P127" s="227">
        <f t="shared" ref="P127:Q127" si="195">P128+P130</f>
        <v>0</v>
      </c>
      <c r="Q127" s="227">
        <f t="shared" si="195"/>
        <v>0</v>
      </c>
      <c r="R127" s="227">
        <f t="shared" ref="R127" si="196">R128+R130</f>
        <v>0</v>
      </c>
      <c r="S127" s="227">
        <f t="shared" ref="S127" si="197">S128+S130</f>
        <v>0</v>
      </c>
      <c r="T127" s="227">
        <f t="shared" ref="T127" si="198">T128+T130</f>
        <v>0</v>
      </c>
      <c r="U127" s="228">
        <f t="shared" si="78"/>
        <v>320.81335000000001</v>
      </c>
      <c r="V127" s="228">
        <f>V128+V130</f>
        <v>308.10000000000002</v>
      </c>
      <c r="W127" s="228">
        <f t="shared" ref="W127" si="199">W128+W130</f>
        <v>11.1</v>
      </c>
      <c r="X127" s="228">
        <f t="shared" ref="X127" si="200">X128+X130</f>
        <v>0</v>
      </c>
      <c r="Y127" s="228">
        <f t="shared" ref="Y127:Z127" si="201">Y128+Y130</f>
        <v>0</v>
      </c>
      <c r="Z127" s="228">
        <f t="shared" si="201"/>
        <v>0</v>
      </c>
      <c r="AA127" s="228">
        <f t="shared" ref="AA127" si="202">AA128+AA130</f>
        <v>1.2</v>
      </c>
      <c r="AB127" s="228">
        <f t="shared" ref="AB127" si="203">AB128+AB130</f>
        <v>0</v>
      </c>
      <c r="AC127" s="228">
        <f t="shared" ref="AC127" si="204">AC128+AC130</f>
        <v>0.41335</v>
      </c>
    </row>
    <row r="128" spans="1:29" ht="15" customHeight="1" x14ac:dyDescent="0.25">
      <c r="A128" s="167"/>
      <c r="B128" s="229" t="s">
        <v>390</v>
      </c>
      <c r="C128" s="230">
        <f t="shared" si="72"/>
        <v>179.49999999999997</v>
      </c>
      <c r="D128" s="165">
        <v>167.2</v>
      </c>
      <c r="E128" s="118">
        <f>E129</f>
        <v>11.1</v>
      </c>
      <c r="F128" s="118"/>
      <c r="G128" s="118"/>
      <c r="H128" s="118"/>
      <c r="I128" s="165">
        <v>1.2</v>
      </c>
      <c r="J128" s="118"/>
      <c r="K128" s="61"/>
      <c r="L128" s="226">
        <f t="shared" si="75"/>
        <v>0</v>
      </c>
      <c r="M128" s="109"/>
      <c r="N128" s="119">
        <f>N129</f>
        <v>0</v>
      </c>
      <c r="O128" s="119"/>
      <c r="P128" s="119"/>
      <c r="Q128" s="119"/>
      <c r="R128" s="109"/>
      <c r="S128" s="119"/>
      <c r="T128" s="111">
        <f>'4 priedas_ nepanaudotos lėšos'!I87</f>
        <v>0</v>
      </c>
      <c r="U128" s="231">
        <f t="shared" si="78"/>
        <v>179.49999999999997</v>
      </c>
      <c r="V128" s="231">
        <f t="shared" ref="V128" si="205">D128+M128</f>
        <v>167.2</v>
      </c>
      <c r="W128" s="231">
        <f t="shared" ref="W128" si="206">E128+N128</f>
        <v>11.1</v>
      </c>
      <c r="X128" s="231">
        <f t="shared" ref="X128" si="207">F128+O128</f>
        <v>0</v>
      </c>
      <c r="Y128" s="231">
        <f t="shared" ref="Y128:Z128" si="208">G128+P128</f>
        <v>0</v>
      </c>
      <c r="Z128" s="231">
        <f t="shared" si="208"/>
        <v>0</v>
      </c>
      <c r="AA128" s="231">
        <f t="shared" ref="AA128" si="209">I128+R128</f>
        <v>1.2</v>
      </c>
      <c r="AB128" s="231">
        <f t="shared" ref="AB128" si="210">J128+S128</f>
        <v>0</v>
      </c>
      <c r="AC128" s="231">
        <f t="shared" ref="AC128" si="211">K128+T128</f>
        <v>0</v>
      </c>
    </row>
    <row r="129" spans="1:29" ht="15" customHeight="1" x14ac:dyDescent="0.25">
      <c r="A129" s="167"/>
      <c r="B129" s="232" t="s">
        <v>180</v>
      </c>
      <c r="C129" s="233">
        <f t="shared" si="72"/>
        <v>11.1</v>
      </c>
      <c r="D129" s="189"/>
      <c r="E129" s="234">
        <v>11.1</v>
      </c>
      <c r="F129" s="189"/>
      <c r="G129" s="189"/>
      <c r="H129" s="189"/>
      <c r="I129" s="189"/>
      <c r="J129" s="189"/>
      <c r="K129" s="62"/>
      <c r="L129" s="235">
        <f t="shared" si="75"/>
        <v>0</v>
      </c>
      <c r="M129" s="236"/>
      <c r="N129" s="237"/>
      <c r="O129" s="236"/>
      <c r="P129" s="236"/>
      <c r="Q129" s="236"/>
      <c r="R129" s="236"/>
      <c r="S129" s="236"/>
      <c r="T129" s="112"/>
      <c r="U129" s="238">
        <f t="shared" si="78"/>
        <v>11.1</v>
      </c>
      <c r="V129" s="238">
        <f t="shared" si="80"/>
        <v>0</v>
      </c>
      <c r="W129" s="238">
        <f t="shared" si="81"/>
        <v>11.1</v>
      </c>
      <c r="X129" s="238">
        <f t="shared" si="82"/>
        <v>0</v>
      </c>
      <c r="Y129" s="238">
        <f t="shared" si="83"/>
        <v>0</v>
      </c>
      <c r="Z129" s="238">
        <f t="shared" si="83"/>
        <v>0</v>
      </c>
      <c r="AA129" s="238">
        <f t="shared" si="84"/>
        <v>0</v>
      </c>
      <c r="AB129" s="238">
        <f t="shared" si="85"/>
        <v>0</v>
      </c>
      <c r="AC129" s="238">
        <f t="shared" si="86"/>
        <v>0</v>
      </c>
    </row>
    <row r="130" spans="1:29" ht="15" customHeight="1" x14ac:dyDescent="0.25">
      <c r="A130" s="167"/>
      <c r="B130" s="259" t="s">
        <v>385</v>
      </c>
      <c r="C130" s="118">
        <f t="shared" si="72"/>
        <v>141.31335000000001</v>
      </c>
      <c r="D130" s="165">
        <v>140.9</v>
      </c>
      <c r="E130" s="118"/>
      <c r="F130" s="118"/>
      <c r="G130" s="118"/>
      <c r="H130" s="118"/>
      <c r="I130" s="165"/>
      <c r="J130" s="118"/>
      <c r="K130" s="61">
        <f>'4 priedas_ nepanaudotos lėšos'!C44</f>
        <v>0.41335</v>
      </c>
      <c r="L130" s="119">
        <f t="shared" si="75"/>
        <v>0</v>
      </c>
      <c r="M130" s="109"/>
      <c r="N130" s="119"/>
      <c r="O130" s="119"/>
      <c r="P130" s="119"/>
      <c r="Q130" s="119"/>
      <c r="R130" s="109"/>
      <c r="S130" s="119"/>
      <c r="T130" s="111">
        <f>'4 priedas_ nepanaudotos lėšos'!I44</f>
        <v>0</v>
      </c>
      <c r="U130" s="166">
        <f t="shared" si="78"/>
        <v>141.31335000000001</v>
      </c>
      <c r="V130" s="166">
        <f t="shared" si="80"/>
        <v>140.9</v>
      </c>
      <c r="W130" s="166">
        <f t="shared" si="81"/>
        <v>0</v>
      </c>
      <c r="X130" s="166">
        <f t="shared" si="82"/>
        <v>0</v>
      </c>
      <c r="Y130" s="166">
        <f t="shared" si="83"/>
        <v>0</v>
      </c>
      <c r="Z130" s="166">
        <f t="shared" si="83"/>
        <v>0</v>
      </c>
      <c r="AA130" s="166">
        <f t="shared" si="84"/>
        <v>0</v>
      </c>
      <c r="AB130" s="166">
        <f t="shared" si="85"/>
        <v>0</v>
      </c>
      <c r="AC130" s="166">
        <f t="shared" si="86"/>
        <v>0.41335</v>
      </c>
    </row>
    <row r="131" spans="1:29" ht="15" customHeight="1" x14ac:dyDescent="0.25">
      <c r="A131" s="222" t="s">
        <v>15</v>
      </c>
      <c r="B131" s="223" t="s">
        <v>227</v>
      </c>
      <c r="C131" s="224">
        <f t="shared" si="72"/>
        <v>223.63938999999999</v>
      </c>
      <c r="D131" s="225">
        <f>D132+D134</f>
        <v>211.9</v>
      </c>
      <c r="E131" s="225">
        <f t="shared" ref="E131" si="212">E132+E134</f>
        <v>9.5</v>
      </c>
      <c r="F131" s="225">
        <f t="shared" ref="F131" si="213">F132+F134</f>
        <v>0</v>
      </c>
      <c r="G131" s="225">
        <f t="shared" ref="G131:H131" si="214">G132+G134</f>
        <v>0</v>
      </c>
      <c r="H131" s="225">
        <f t="shared" si="214"/>
        <v>0</v>
      </c>
      <c r="I131" s="225">
        <f t="shared" ref="I131" si="215">I132+I134</f>
        <v>1.2000000000000002</v>
      </c>
      <c r="J131" s="225">
        <f t="shared" ref="J131" si="216">J132+J134</f>
        <v>0</v>
      </c>
      <c r="K131" s="164">
        <f t="shared" ref="K131" si="217">K132+K134</f>
        <v>1.03939</v>
      </c>
      <c r="L131" s="110">
        <f t="shared" si="75"/>
        <v>0</v>
      </c>
      <c r="M131" s="227">
        <f>M132+M134</f>
        <v>0</v>
      </c>
      <c r="N131" s="227">
        <f t="shared" ref="N131:O131" si="218">N132+N134</f>
        <v>0</v>
      </c>
      <c r="O131" s="227">
        <f t="shared" si="218"/>
        <v>0</v>
      </c>
      <c r="P131" s="227">
        <f t="shared" ref="P131:Q131" si="219">P132+P134</f>
        <v>0</v>
      </c>
      <c r="Q131" s="227">
        <f t="shared" si="219"/>
        <v>0</v>
      </c>
      <c r="R131" s="227">
        <f t="shared" ref="R131" si="220">R132+R134</f>
        <v>0</v>
      </c>
      <c r="S131" s="227">
        <f t="shared" ref="S131" si="221">S132+S134</f>
        <v>0</v>
      </c>
      <c r="T131" s="227">
        <f t="shared" ref="T131" si="222">T132+T134</f>
        <v>0</v>
      </c>
      <c r="U131" s="228">
        <f t="shared" si="78"/>
        <v>223.63938999999999</v>
      </c>
      <c r="V131" s="228">
        <f>V132+V134</f>
        <v>211.9</v>
      </c>
      <c r="W131" s="228">
        <f t="shared" ref="W131" si="223">W132+W134</f>
        <v>9.5</v>
      </c>
      <c r="X131" s="228">
        <f t="shared" ref="X131" si="224">X132+X134</f>
        <v>0</v>
      </c>
      <c r="Y131" s="228">
        <f t="shared" ref="Y131:Z131" si="225">Y132+Y134</f>
        <v>0</v>
      </c>
      <c r="Z131" s="228">
        <f t="shared" si="225"/>
        <v>0</v>
      </c>
      <c r="AA131" s="228">
        <f t="shared" ref="AA131" si="226">AA132+AA134</f>
        <v>1.2000000000000002</v>
      </c>
      <c r="AB131" s="228">
        <f t="shared" ref="AB131" si="227">AB132+AB134</f>
        <v>0</v>
      </c>
      <c r="AC131" s="228">
        <f t="shared" ref="AC131" si="228">AC132+AC134</f>
        <v>1.03939</v>
      </c>
    </row>
    <row r="132" spans="1:29" ht="15" customHeight="1" x14ac:dyDescent="0.25">
      <c r="A132" s="167"/>
      <c r="B132" s="229" t="s">
        <v>390</v>
      </c>
      <c r="C132" s="230">
        <f t="shared" si="72"/>
        <v>163.1</v>
      </c>
      <c r="D132" s="165">
        <v>153.5</v>
      </c>
      <c r="E132" s="118">
        <f>E133</f>
        <v>9.5</v>
      </c>
      <c r="F132" s="118"/>
      <c r="G132" s="118"/>
      <c r="H132" s="118"/>
      <c r="I132" s="165">
        <v>0.1</v>
      </c>
      <c r="J132" s="118"/>
      <c r="K132" s="61"/>
      <c r="L132" s="226">
        <f t="shared" si="75"/>
        <v>0</v>
      </c>
      <c r="M132" s="109"/>
      <c r="N132" s="119">
        <f>N133</f>
        <v>0</v>
      </c>
      <c r="O132" s="119"/>
      <c r="P132" s="119"/>
      <c r="Q132" s="119"/>
      <c r="R132" s="109"/>
      <c r="S132" s="119"/>
      <c r="T132" s="111">
        <f>'4 priedas_ nepanaudotos lėšos'!I91</f>
        <v>0</v>
      </c>
      <c r="U132" s="231">
        <f t="shared" si="78"/>
        <v>163.1</v>
      </c>
      <c r="V132" s="231">
        <f t="shared" ref="V132" si="229">D132+M132</f>
        <v>153.5</v>
      </c>
      <c r="W132" s="231">
        <f t="shared" ref="W132" si="230">E132+N132</f>
        <v>9.5</v>
      </c>
      <c r="X132" s="231">
        <f t="shared" ref="X132" si="231">F132+O132</f>
        <v>0</v>
      </c>
      <c r="Y132" s="231">
        <f t="shared" ref="Y132:Z132" si="232">G132+P132</f>
        <v>0</v>
      </c>
      <c r="Z132" s="231">
        <f t="shared" si="232"/>
        <v>0</v>
      </c>
      <c r="AA132" s="231">
        <f t="shared" ref="AA132" si="233">I132+R132</f>
        <v>0.1</v>
      </c>
      <c r="AB132" s="231">
        <f t="shared" ref="AB132" si="234">J132+S132</f>
        <v>0</v>
      </c>
      <c r="AC132" s="231">
        <f t="shared" ref="AC132" si="235">K132+T132</f>
        <v>0</v>
      </c>
    </row>
    <row r="133" spans="1:29" ht="15" customHeight="1" x14ac:dyDescent="0.25">
      <c r="A133" s="167"/>
      <c r="B133" s="232" t="s">
        <v>180</v>
      </c>
      <c r="C133" s="233">
        <f t="shared" si="72"/>
        <v>9.5</v>
      </c>
      <c r="D133" s="189"/>
      <c r="E133" s="234">
        <v>9.5</v>
      </c>
      <c r="F133" s="189"/>
      <c r="G133" s="189"/>
      <c r="H133" s="189"/>
      <c r="I133" s="189"/>
      <c r="J133" s="189"/>
      <c r="K133" s="62"/>
      <c r="L133" s="235">
        <f t="shared" si="75"/>
        <v>0</v>
      </c>
      <c r="M133" s="236"/>
      <c r="N133" s="237"/>
      <c r="O133" s="236"/>
      <c r="P133" s="236"/>
      <c r="Q133" s="236"/>
      <c r="R133" s="236"/>
      <c r="S133" s="236"/>
      <c r="T133" s="112"/>
      <c r="U133" s="238">
        <f t="shared" si="78"/>
        <v>9.5</v>
      </c>
      <c r="V133" s="238">
        <f t="shared" si="80"/>
        <v>0</v>
      </c>
      <c r="W133" s="238">
        <f t="shared" si="81"/>
        <v>9.5</v>
      </c>
      <c r="X133" s="238">
        <f t="shared" si="82"/>
        <v>0</v>
      </c>
      <c r="Y133" s="238">
        <f t="shared" si="83"/>
        <v>0</v>
      </c>
      <c r="Z133" s="238">
        <f t="shared" si="83"/>
        <v>0</v>
      </c>
      <c r="AA133" s="238">
        <f t="shared" si="84"/>
        <v>0</v>
      </c>
      <c r="AB133" s="238">
        <f t="shared" si="85"/>
        <v>0</v>
      </c>
      <c r="AC133" s="238">
        <f t="shared" si="86"/>
        <v>0</v>
      </c>
    </row>
    <row r="134" spans="1:29" ht="15" customHeight="1" x14ac:dyDescent="0.25">
      <c r="A134" s="167"/>
      <c r="B134" s="259" t="s">
        <v>385</v>
      </c>
      <c r="C134" s="118">
        <f t="shared" si="72"/>
        <v>60.539389999999997</v>
      </c>
      <c r="D134" s="165">
        <v>58.4</v>
      </c>
      <c r="E134" s="118"/>
      <c r="F134" s="118"/>
      <c r="G134" s="118"/>
      <c r="H134" s="118"/>
      <c r="I134" s="165">
        <v>1.1000000000000001</v>
      </c>
      <c r="J134" s="118"/>
      <c r="K134" s="61">
        <f>'4 priedas_ nepanaudotos lėšos'!C46</f>
        <v>1.03939</v>
      </c>
      <c r="L134" s="119">
        <f t="shared" si="75"/>
        <v>0</v>
      </c>
      <c r="M134" s="109"/>
      <c r="N134" s="119"/>
      <c r="O134" s="119"/>
      <c r="P134" s="119"/>
      <c r="Q134" s="119"/>
      <c r="R134" s="109"/>
      <c r="S134" s="119"/>
      <c r="T134" s="111">
        <f>'4 priedas_ nepanaudotos lėšos'!I112</f>
        <v>0</v>
      </c>
      <c r="U134" s="166">
        <f t="shared" si="78"/>
        <v>60.539389999999997</v>
      </c>
      <c r="V134" s="166">
        <f t="shared" si="80"/>
        <v>58.4</v>
      </c>
      <c r="W134" s="166">
        <f t="shared" si="81"/>
        <v>0</v>
      </c>
      <c r="X134" s="166">
        <f t="shared" si="82"/>
        <v>0</v>
      </c>
      <c r="Y134" s="166">
        <f t="shared" si="83"/>
        <v>0</v>
      </c>
      <c r="Z134" s="166">
        <f t="shared" si="83"/>
        <v>0</v>
      </c>
      <c r="AA134" s="166">
        <f t="shared" si="84"/>
        <v>1.1000000000000001</v>
      </c>
      <c r="AB134" s="166">
        <f t="shared" si="85"/>
        <v>0</v>
      </c>
      <c r="AC134" s="166">
        <f t="shared" si="86"/>
        <v>1.03939</v>
      </c>
    </row>
    <row r="135" spans="1:29" ht="15" customHeight="1" x14ac:dyDescent="0.25">
      <c r="A135" s="222" t="s">
        <v>16</v>
      </c>
      <c r="B135" s="223" t="s">
        <v>437</v>
      </c>
      <c r="C135" s="224">
        <f t="shared" ref="C135:C146" si="236">D135+E135+F135+H135+I135+J135+K135+G135</f>
        <v>1842.7770000000003</v>
      </c>
      <c r="D135" s="225">
        <f>D136+D138</f>
        <v>1826.4</v>
      </c>
      <c r="E135" s="225">
        <f t="shared" ref="E135" si="237">E136+E138</f>
        <v>4.2</v>
      </c>
      <c r="F135" s="225">
        <f t="shared" ref="F135" si="238">F136+F138</f>
        <v>0</v>
      </c>
      <c r="G135" s="225">
        <f t="shared" ref="G135:H135" si="239">G136+G138</f>
        <v>0</v>
      </c>
      <c r="H135" s="225">
        <f t="shared" si="239"/>
        <v>0</v>
      </c>
      <c r="I135" s="225">
        <f t="shared" ref="I135" si="240">I136+I138</f>
        <v>0.9</v>
      </c>
      <c r="J135" s="225">
        <f t="shared" ref="J135" si="241">J136+J138</f>
        <v>0</v>
      </c>
      <c r="K135" s="164">
        <f t="shared" ref="K135" si="242">K136+K138</f>
        <v>11.276999999999999</v>
      </c>
      <c r="L135" s="110">
        <f t="shared" ref="L135:L146" si="243">M135+N135+O135+Q135+R135+S135+T135+P135</f>
        <v>0</v>
      </c>
      <c r="M135" s="227">
        <f>M136+M138</f>
        <v>0</v>
      </c>
      <c r="N135" s="227">
        <f t="shared" ref="N135:O135" si="244">N136+N138</f>
        <v>0</v>
      </c>
      <c r="O135" s="227">
        <f t="shared" si="244"/>
        <v>0</v>
      </c>
      <c r="P135" s="227">
        <f t="shared" ref="P135:Q135" si="245">P136+P138</f>
        <v>0</v>
      </c>
      <c r="Q135" s="227">
        <f t="shared" si="245"/>
        <v>0</v>
      </c>
      <c r="R135" s="227">
        <f t="shared" ref="R135" si="246">R136+R138</f>
        <v>0</v>
      </c>
      <c r="S135" s="227">
        <f t="shared" ref="S135" si="247">S136+S138</f>
        <v>0</v>
      </c>
      <c r="T135" s="227">
        <f t="shared" ref="T135" si="248">T136+T138</f>
        <v>0</v>
      </c>
      <c r="U135" s="228">
        <f t="shared" ref="U135:U146" si="249">V135+W135+X135+Z135+AA135+AB135+AC135+Y135</f>
        <v>1842.7770000000003</v>
      </c>
      <c r="V135" s="228">
        <f>V136+V138</f>
        <v>1826.4</v>
      </c>
      <c r="W135" s="228">
        <f t="shared" ref="W135" si="250">W136+W138</f>
        <v>4.2</v>
      </c>
      <c r="X135" s="228">
        <f t="shared" ref="X135" si="251">X136+X138</f>
        <v>0</v>
      </c>
      <c r="Y135" s="228">
        <f t="shared" ref="Y135:Z135" si="252">Y136+Y138</f>
        <v>0</v>
      </c>
      <c r="Z135" s="228">
        <f t="shared" si="252"/>
        <v>0</v>
      </c>
      <c r="AA135" s="228">
        <f t="shared" ref="AA135" si="253">AA136+AA138</f>
        <v>0.9</v>
      </c>
      <c r="AB135" s="228">
        <f t="shared" ref="AB135" si="254">AB136+AB138</f>
        <v>0</v>
      </c>
      <c r="AC135" s="228">
        <f t="shared" ref="AC135" si="255">AC136+AC138</f>
        <v>11.276999999999999</v>
      </c>
    </row>
    <row r="136" spans="1:29" ht="15" customHeight="1" x14ac:dyDescent="0.25">
      <c r="A136" s="167"/>
      <c r="B136" s="229" t="s">
        <v>390</v>
      </c>
      <c r="C136" s="230">
        <f t="shared" si="236"/>
        <v>451.2</v>
      </c>
      <c r="D136" s="165">
        <v>447</v>
      </c>
      <c r="E136" s="118">
        <f>E137</f>
        <v>4.2</v>
      </c>
      <c r="F136" s="118"/>
      <c r="G136" s="118"/>
      <c r="H136" s="118"/>
      <c r="I136" s="165"/>
      <c r="J136" s="118"/>
      <c r="K136" s="61">
        <f>'4 priedas_ nepanaudotos lėšos'!C58</f>
        <v>0</v>
      </c>
      <c r="L136" s="226">
        <f t="shared" si="243"/>
        <v>0</v>
      </c>
      <c r="M136" s="109"/>
      <c r="N136" s="119">
        <f>N137</f>
        <v>0</v>
      </c>
      <c r="O136" s="119"/>
      <c r="P136" s="119"/>
      <c r="Q136" s="119"/>
      <c r="R136" s="109"/>
      <c r="S136" s="119"/>
      <c r="T136" s="111">
        <f>'4 priedas_ nepanaudotos lėšos'!I95</f>
        <v>0</v>
      </c>
      <c r="U136" s="231">
        <f t="shared" si="249"/>
        <v>451.2</v>
      </c>
      <c r="V136" s="231">
        <f t="shared" ref="V136" si="256">D136+M136</f>
        <v>447</v>
      </c>
      <c r="W136" s="231">
        <f t="shared" ref="W136" si="257">E136+N136</f>
        <v>4.2</v>
      </c>
      <c r="X136" s="231">
        <f t="shared" ref="X136" si="258">F136+O136</f>
        <v>0</v>
      </c>
      <c r="Y136" s="231">
        <f t="shared" ref="Y136:Z136" si="259">G136+P136</f>
        <v>0</v>
      </c>
      <c r="Z136" s="231">
        <f t="shared" si="259"/>
        <v>0</v>
      </c>
      <c r="AA136" s="231">
        <f t="shared" ref="AA136" si="260">I136+R136</f>
        <v>0</v>
      </c>
      <c r="AB136" s="231">
        <f t="shared" ref="AB136" si="261">J136+S136</f>
        <v>0</v>
      </c>
      <c r="AC136" s="231">
        <f t="shared" ref="AC136" si="262">K136+T136</f>
        <v>0</v>
      </c>
    </row>
    <row r="137" spans="1:29" ht="26.25" x14ac:dyDescent="0.25">
      <c r="A137" s="167"/>
      <c r="B137" s="232" t="s">
        <v>187</v>
      </c>
      <c r="C137" s="233">
        <f t="shared" si="236"/>
        <v>4.2</v>
      </c>
      <c r="D137" s="189"/>
      <c r="E137" s="234">
        <v>4.2</v>
      </c>
      <c r="F137" s="189"/>
      <c r="G137" s="189"/>
      <c r="H137" s="189"/>
      <c r="I137" s="189"/>
      <c r="J137" s="189"/>
      <c r="K137" s="62"/>
      <c r="L137" s="235">
        <f t="shared" si="243"/>
        <v>0</v>
      </c>
      <c r="M137" s="236"/>
      <c r="N137" s="237"/>
      <c r="O137" s="236"/>
      <c r="P137" s="236"/>
      <c r="Q137" s="236"/>
      <c r="R137" s="236"/>
      <c r="S137" s="236"/>
      <c r="T137" s="112"/>
      <c r="U137" s="238">
        <f t="shared" si="249"/>
        <v>4.2</v>
      </c>
      <c r="V137" s="238">
        <f t="shared" si="80"/>
        <v>0</v>
      </c>
      <c r="W137" s="238">
        <f t="shared" si="81"/>
        <v>4.2</v>
      </c>
      <c r="X137" s="238">
        <f t="shared" si="82"/>
        <v>0</v>
      </c>
      <c r="Y137" s="238">
        <f t="shared" si="83"/>
        <v>0</v>
      </c>
      <c r="Z137" s="238">
        <f t="shared" si="83"/>
        <v>0</v>
      </c>
      <c r="AA137" s="238">
        <f t="shared" si="84"/>
        <v>0</v>
      </c>
      <c r="AB137" s="238">
        <f t="shared" si="85"/>
        <v>0</v>
      </c>
      <c r="AC137" s="238">
        <f t="shared" si="86"/>
        <v>0</v>
      </c>
    </row>
    <row r="138" spans="1:29" ht="15" customHeight="1" x14ac:dyDescent="0.25">
      <c r="A138" s="167"/>
      <c r="B138" s="259" t="s">
        <v>385</v>
      </c>
      <c r="C138" s="118">
        <f t="shared" si="236"/>
        <v>1391.5770000000002</v>
      </c>
      <c r="D138" s="165">
        <v>1379.4</v>
      </c>
      <c r="E138" s="118"/>
      <c r="F138" s="118"/>
      <c r="G138" s="118"/>
      <c r="H138" s="118"/>
      <c r="I138" s="165">
        <v>0.9</v>
      </c>
      <c r="J138" s="118"/>
      <c r="K138" s="61">
        <f>'4 priedas_ nepanaudotos lėšos'!C48</f>
        <v>11.276999999999999</v>
      </c>
      <c r="L138" s="119">
        <f t="shared" si="243"/>
        <v>0</v>
      </c>
      <c r="M138" s="109"/>
      <c r="N138" s="119"/>
      <c r="O138" s="119"/>
      <c r="P138" s="119"/>
      <c r="Q138" s="119"/>
      <c r="R138" s="109"/>
      <c r="S138" s="119"/>
      <c r="T138" s="111">
        <f>'4 priedas_ nepanaudotos lėšos'!I48</f>
        <v>0</v>
      </c>
      <c r="U138" s="166">
        <f t="shared" si="249"/>
        <v>1391.5770000000002</v>
      </c>
      <c r="V138" s="166">
        <f t="shared" si="80"/>
        <v>1379.4</v>
      </c>
      <c r="W138" s="166">
        <f t="shared" si="81"/>
        <v>0</v>
      </c>
      <c r="X138" s="166">
        <f t="shared" si="82"/>
        <v>0</v>
      </c>
      <c r="Y138" s="166">
        <f t="shared" si="83"/>
        <v>0</v>
      </c>
      <c r="Z138" s="166">
        <f t="shared" si="83"/>
        <v>0</v>
      </c>
      <c r="AA138" s="166">
        <f t="shared" si="84"/>
        <v>0.9</v>
      </c>
      <c r="AB138" s="166">
        <f t="shared" si="85"/>
        <v>0</v>
      </c>
      <c r="AC138" s="166">
        <f t="shared" si="86"/>
        <v>11.276999999999999</v>
      </c>
    </row>
    <row r="139" spans="1:29" s="216" customFormat="1" ht="15" customHeight="1" x14ac:dyDescent="0.25">
      <c r="A139" s="257" t="s">
        <v>17</v>
      </c>
      <c r="B139" s="223" t="s">
        <v>228</v>
      </c>
      <c r="C139" s="224">
        <f t="shared" si="236"/>
        <v>3318.3</v>
      </c>
      <c r="D139" s="225">
        <f t="shared" ref="D139:T139" si="263">D140</f>
        <v>3318.3</v>
      </c>
      <c r="E139" s="225">
        <f t="shared" si="263"/>
        <v>0</v>
      </c>
      <c r="F139" s="225">
        <f t="shared" si="263"/>
        <v>0</v>
      </c>
      <c r="G139" s="225">
        <f t="shared" si="263"/>
        <v>0</v>
      </c>
      <c r="H139" s="225">
        <f t="shared" si="263"/>
        <v>0</v>
      </c>
      <c r="I139" s="225">
        <f t="shared" si="263"/>
        <v>0</v>
      </c>
      <c r="J139" s="225">
        <f t="shared" si="263"/>
        <v>0</v>
      </c>
      <c r="K139" s="164">
        <f t="shared" si="263"/>
        <v>0</v>
      </c>
      <c r="L139" s="110">
        <f t="shared" si="243"/>
        <v>100</v>
      </c>
      <c r="M139" s="227">
        <f t="shared" si="263"/>
        <v>100</v>
      </c>
      <c r="N139" s="227">
        <f t="shared" si="263"/>
        <v>0</v>
      </c>
      <c r="O139" s="227">
        <f t="shared" si="263"/>
        <v>0</v>
      </c>
      <c r="P139" s="227">
        <f t="shared" si="263"/>
        <v>0</v>
      </c>
      <c r="Q139" s="227">
        <f t="shared" si="263"/>
        <v>0</v>
      </c>
      <c r="R139" s="227">
        <f t="shared" si="263"/>
        <v>0</v>
      </c>
      <c r="S139" s="227">
        <f t="shared" si="263"/>
        <v>0</v>
      </c>
      <c r="T139" s="131">
        <f t="shared" si="263"/>
        <v>0</v>
      </c>
      <c r="U139" s="228">
        <f t="shared" si="249"/>
        <v>3418.3</v>
      </c>
      <c r="V139" s="228">
        <f t="shared" ref="V139:AC139" si="264">V140</f>
        <v>3418.3</v>
      </c>
      <c r="W139" s="228">
        <f t="shared" si="264"/>
        <v>0</v>
      </c>
      <c r="X139" s="228">
        <f t="shared" si="264"/>
        <v>0</v>
      </c>
      <c r="Y139" s="228">
        <f t="shared" si="264"/>
        <v>0</v>
      </c>
      <c r="Z139" s="228">
        <f t="shared" si="264"/>
        <v>0</v>
      </c>
      <c r="AA139" s="228">
        <f t="shared" si="264"/>
        <v>0</v>
      </c>
      <c r="AB139" s="228">
        <f t="shared" si="264"/>
        <v>0</v>
      </c>
      <c r="AC139" s="228">
        <f t="shared" si="264"/>
        <v>0</v>
      </c>
    </row>
    <row r="140" spans="1:29" ht="15" customHeight="1" x14ac:dyDescent="0.25">
      <c r="A140" s="117"/>
      <c r="B140" s="260" t="s">
        <v>384</v>
      </c>
      <c r="C140" s="230">
        <f t="shared" si="236"/>
        <v>3318.3</v>
      </c>
      <c r="D140" s="165">
        <v>3318.3</v>
      </c>
      <c r="E140" s="118"/>
      <c r="F140" s="118"/>
      <c r="G140" s="118"/>
      <c r="H140" s="118"/>
      <c r="I140" s="118"/>
      <c r="J140" s="118"/>
      <c r="K140" s="61"/>
      <c r="L140" s="226">
        <f t="shared" si="243"/>
        <v>100</v>
      </c>
      <c r="M140" s="109">
        <v>100</v>
      </c>
      <c r="N140" s="119"/>
      <c r="O140" s="119"/>
      <c r="P140" s="119"/>
      <c r="Q140" s="119"/>
      <c r="R140" s="109"/>
      <c r="S140" s="119"/>
      <c r="T140" s="111"/>
      <c r="U140" s="231">
        <f t="shared" si="249"/>
        <v>3418.3</v>
      </c>
      <c r="V140" s="231">
        <f t="shared" ref="V140:V203" si="265">D140+M140</f>
        <v>3418.3</v>
      </c>
      <c r="W140" s="231">
        <f t="shared" ref="W140:W203" si="266">E140+N140</f>
        <v>0</v>
      </c>
      <c r="X140" s="231">
        <f t="shared" ref="X140:X203" si="267">F140+O140</f>
        <v>0</v>
      </c>
      <c r="Y140" s="231">
        <f t="shared" ref="Y140:Z203" si="268">G140+P140</f>
        <v>0</v>
      </c>
      <c r="Z140" s="231">
        <f t="shared" si="268"/>
        <v>0</v>
      </c>
      <c r="AA140" s="231">
        <f t="shared" ref="AA140:AA203" si="269">I140+R140</f>
        <v>0</v>
      </c>
      <c r="AB140" s="231">
        <f t="shared" ref="AB140:AB203" si="270">J140+S140</f>
        <v>0</v>
      </c>
      <c r="AC140" s="231">
        <f t="shared" ref="AC140:AC203" si="271">K140+T140</f>
        <v>0</v>
      </c>
    </row>
    <row r="141" spans="1:29" s="216" customFormat="1" ht="15" customHeight="1" x14ac:dyDescent="0.25">
      <c r="A141" s="222" t="s">
        <v>18</v>
      </c>
      <c r="B141" s="261" t="s">
        <v>229</v>
      </c>
      <c r="C141" s="224">
        <f t="shared" si="236"/>
        <v>906.41088999999999</v>
      </c>
      <c r="D141" s="225">
        <f t="shared" ref="D141:S142" si="272">D142</f>
        <v>0</v>
      </c>
      <c r="E141" s="225">
        <f t="shared" si="272"/>
        <v>905</v>
      </c>
      <c r="F141" s="225">
        <f t="shared" si="272"/>
        <v>0</v>
      </c>
      <c r="G141" s="225">
        <f t="shared" si="272"/>
        <v>0</v>
      </c>
      <c r="H141" s="225">
        <f t="shared" si="272"/>
        <v>0</v>
      </c>
      <c r="I141" s="225">
        <f t="shared" si="272"/>
        <v>1.2</v>
      </c>
      <c r="J141" s="225">
        <f t="shared" si="272"/>
        <v>0</v>
      </c>
      <c r="K141" s="164">
        <f>K142</f>
        <v>0.21088999999999999</v>
      </c>
      <c r="L141" s="110">
        <f t="shared" si="243"/>
        <v>0</v>
      </c>
      <c r="M141" s="226">
        <f t="shared" si="272"/>
        <v>0</v>
      </c>
      <c r="N141" s="226">
        <f t="shared" si="272"/>
        <v>0</v>
      </c>
      <c r="O141" s="227">
        <f t="shared" si="272"/>
        <v>0</v>
      </c>
      <c r="P141" s="226">
        <f t="shared" si="272"/>
        <v>0</v>
      </c>
      <c r="Q141" s="226">
        <f t="shared" si="272"/>
        <v>0</v>
      </c>
      <c r="R141" s="226">
        <f t="shared" si="272"/>
        <v>0</v>
      </c>
      <c r="S141" s="226">
        <f t="shared" si="272"/>
        <v>0</v>
      </c>
      <c r="T141" s="226">
        <f t="shared" ref="T141" si="273">T142</f>
        <v>0</v>
      </c>
      <c r="U141" s="228">
        <f t="shared" si="249"/>
        <v>906.41088999999999</v>
      </c>
      <c r="V141" s="228">
        <f t="shared" ref="V141:AC141" si="274">V142</f>
        <v>0</v>
      </c>
      <c r="W141" s="228">
        <f t="shared" si="274"/>
        <v>905</v>
      </c>
      <c r="X141" s="228">
        <f t="shared" si="274"/>
        <v>0</v>
      </c>
      <c r="Y141" s="228">
        <f t="shared" si="274"/>
        <v>0</v>
      </c>
      <c r="Z141" s="228">
        <f t="shared" si="274"/>
        <v>0</v>
      </c>
      <c r="AA141" s="228">
        <f t="shared" si="274"/>
        <v>1.2</v>
      </c>
      <c r="AB141" s="228">
        <f t="shared" si="274"/>
        <v>0</v>
      </c>
      <c r="AC141" s="228">
        <f t="shared" si="274"/>
        <v>0.21088999999999999</v>
      </c>
    </row>
    <row r="142" spans="1:29" ht="15" customHeight="1" x14ac:dyDescent="0.25">
      <c r="A142" s="167"/>
      <c r="B142" s="262" t="s">
        <v>391</v>
      </c>
      <c r="C142" s="118">
        <f t="shared" si="236"/>
        <v>906.41088999999999</v>
      </c>
      <c r="D142" s="165"/>
      <c r="E142" s="118">
        <f t="shared" si="272"/>
        <v>905</v>
      </c>
      <c r="F142" s="118"/>
      <c r="G142" s="118"/>
      <c r="H142" s="118"/>
      <c r="I142" s="165">
        <v>1.2</v>
      </c>
      <c r="J142" s="118"/>
      <c r="K142" s="61">
        <f>'4 priedas_ nepanaudotos lėšos'!C50</f>
        <v>0.21088999999999999</v>
      </c>
      <c r="L142" s="119">
        <f t="shared" si="243"/>
        <v>0</v>
      </c>
      <c r="M142" s="109"/>
      <c r="N142" s="119">
        <f t="shared" si="272"/>
        <v>0</v>
      </c>
      <c r="O142" s="119"/>
      <c r="P142" s="119"/>
      <c r="Q142" s="119"/>
      <c r="R142" s="109"/>
      <c r="S142" s="119"/>
      <c r="T142" s="111"/>
      <c r="U142" s="166">
        <f t="shared" si="249"/>
        <v>906.41088999999999</v>
      </c>
      <c r="V142" s="166">
        <f t="shared" si="265"/>
        <v>0</v>
      </c>
      <c r="W142" s="166">
        <f t="shared" si="266"/>
        <v>905</v>
      </c>
      <c r="X142" s="166">
        <f t="shared" si="267"/>
        <v>0</v>
      </c>
      <c r="Y142" s="166">
        <f t="shared" si="268"/>
        <v>0</v>
      </c>
      <c r="Z142" s="166">
        <f t="shared" si="268"/>
        <v>0</v>
      </c>
      <c r="AA142" s="166">
        <f t="shared" si="269"/>
        <v>1.2</v>
      </c>
      <c r="AB142" s="166">
        <f t="shared" si="270"/>
        <v>0</v>
      </c>
      <c r="AC142" s="166">
        <f t="shared" si="271"/>
        <v>0.21088999999999999</v>
      </c>
    </row>
    <row r="143" spans="1:29" ht="15" customHeight="1" x14ac:dyDescent="0.25">
      <c r="A143" s="168"/>
      <c r="B143" s="256" t="s">
        <v>71</v>
      </c>
      <c r="C143" s="189">
        <f t="shared" si="236"/>
        <v>905</v>
      </c>
      <c r="D143" s="189"/>
      <c r="E143" s="234">
        <v>905</v>
      </c>
      <c r="F143" s="189"/>
      <c r="G143" s="189"/>
      <c r="H143" s="189"/>
      <c r="I143" s="189"/>
      <c r="J143" s="189"/>
      <c r="K143" s="62"/>
      <c r="L143" s="236">
        <f t="shared" si="243"/>
        <v>0</v>
      </c>
      <c r="M143" s="236"/>
      <c r="N143" s="237"/>
      <c r="O143" s="236"/>
      <c r="P143" s="236"/>
      <c r="Q143" s="236"/>
      <c r="R143" s="236"/>
      <c r="S143" s="236"/>
      <c r="T143" s="112"/>
      <c r="U143" s="263">
        <f t="shared" si="249"/>
        <v>905</v>
      </c>
      <c r="V143" s="263">
        <f t="shared" si="265"/>
        <v>0</v>
      </c>
      <c r="W143" s="263">
        <f t="shared" si="266"/>
        <v>905</v>
      </c>
      <c r="X143" s="263">
        <f t="shared" si="267"/>
        <v>0</v>
      </c>
      <c r="Y143" s="263">
        <f t="shared" si="268"/>
        <v>0</v>
      </c>
      <c r="Z143" s="263">
        <f t="shared" si="268"/>
        <v>0</v>
      </c>
      <c r="AA143" s="263">
        <f t="shared" si="269"/>
        <v>0</v>
      </c>
      <c r="AB143" s="263">
        <f t="shared" si="270"/>
        <v>0</v>
      </c>
      <c r="AC143" s="263">
        <f t="shared" si="271"/>
        <v>0</v>
      </c>
    </row>
    <row r="144" spans="1:29" s="216" customFormat="1" ht="15" customHeight="1" x14ac:dyDescent="0.25">
      <c r="A144" s="117" t="s">
        <v>19</v>
      </c>
      <c r="B144" s="223" t="s">
        <v>230</v>
      </c>
      <c r="C144" s="224">
        <f t="shared" si="236"/>
        <v>633.28609000000006</v>
      </c>
      <c r="D144" s="225">
        <f t="shared" ref="D144:S144" si="275">D145</f>
        <v>134.30000000000001</v>
      </c>
      <c r="E144" s="225">
        <f t="shared" si="275"/>
        <v>493.42</v>
      </c>
      <c r="F144" s="225">
        <f t="shared" si="275"/>
        <v>0</v>
      </c>
      <c r="G144" s="225">
        <f t="shared" si="275"/>
        <v>0</v>
      </c>
      <c r="H144" s="225">
        <f t="shared" si="275"/>
        <v>0</v>
      </c>
      <c r="I144" s="225">
        <f t="shared" si="275"/>
        <v>4.5</v>
      </c>
      <c r="J144" s="225">
        <f t="shared" si="275"/>
        <v>0</v>
      </c>
      <c r="K144" s="164">
        <f t="shared" si="275"/>
        <v>1.06609</v>
      </c>
      <c r="L144" s="110">
        <f t="shared" si="243"/>
        <v>0</v>
      </c>
      <c r="M144" s="226">
        <f t="shared" si="275"/>
        <v>0</v>
      </c>
      <c r="N144" s="226">
        <f t="shared" si="275"/>
        <v>0</v>
      </c>
      <c r="O144" s="227">
        <f t="shared" si="275"/>
        <v>0</v>
      </c>
      <c r="P144" s="226">
        <f t="shared" si="275"/>
        <v>0</v>
      </c>
      <c r="Q144" s="226">
        <f t="shared" si="275"/>
        <v>0</v>
      </c>
      <c r="R144" s="226">
        <f t="shared" si="275"/>
        <v>0</v>
      </c>
      <c r="S144" s="226">
        <f t="shared" si="275"/>
        <v>0</v>
      </c>
      <c r="T144" s="226">
        <f t="shared" ref="T144" si="276">T145</f>
        <v>0</v>
      </c>
      <c r="U144" s="228">
        <f t="shared" si="249"/>
        <v>633.28609000000006</v>
      </c>
      <c r="V144" s="228">
        <f t="shared" ref="V144:AC144" si="277">V145</f>
        <v>134.30000000000001</v>
      </c>
      <c r="W144" s="228">
        <f t="shared" si="277"/>
        <v>493.42</v>
      </c>
      <c r="X144" s="228">
        <f t="shared" si="277"/>
        <v>0</v>
      </c>
      <c r="Y144" s="228">
        <f t="shared" si="277"/>
        <v>0</v>
      </c>
      <c r="Z144" s="228">
        <f t="shared" si="277"/>
        <v>0</v>
      </c>
      <c r="AA144" s="228">
        <f t="shared" si="277"/>
        <v>4.5</v>
      </c>
      <c r="AB144" s="228">
        <f t="shared" si="277"/>
        <v>0</v>
      </c>
      <c r="AC144" s="228">
        <f t="shared" si="277"/>
        <v>1.06609</v>
      </c>
    </row>
    <row r="145" spans="1:29" s="216" customFormat="1" ht="15" customHeight="1" x14ac:dyDescent="0.25">
      <c r="A145" s="117"/>
      <c r="B145" s="229" t="s">
        <v>396</v>
      </c>
      <c r="C145" s="230">
        <f t="shared" si="236"/>
        <v>633.28609000000006</v>
      </c>
      <c r="D145" s="165">
        <v>134.30000000000001</v>
      </c>
      <c r="E145" s="118">
        <f>E146+E148</f>
        <v>493.42</v>
      </c>
      <c r="F145" s="118">
        <f>SUM(F146:F148)</f>
        <v>0</v>
      </c>
      <c r="G145" s="225"/>
      <c r="H145" s="225"/>
      <c r="I145" s="165">
        <v>4.5</v>
      </c>
      <c r="J145" s="118"/>
      <c r="K145" s="61">
        <f>'4 priedas_ nepanaudotos lėšos'!C52</f>
        <v>1.06609</v>
      </c>
      <c r="L145" s="226">
        <f t="shared" si="243"/>
        <v>0</v>
      </c>
      <c r="M145" s="109"/>
      <c r="N145" s="119">
        <f>N146+N148</f>
        <v>0</v>
      </c>
      <c r="O145" s="227"/>
      <c r="P145" s="119"/>
      <c r="Q145" s="119"/>
      <c r="R145" s="109"/>
      <c r="S145" s="119"/>
      <c r="T145" s="111"/>
      <c r="U145" s="231">
        <f t="shared" si="249"/>
        <v>633.28609000000006</v>
      </c>
      <c r="V145" s="231">
        <f t="shared" si="265"/>
        <v>134.30000000000001</v>
      </c>
      <c r="W145" s="231">
        <f t="shared" si="266"/>
        <v>493.42</v>
      </c>
      <c r="X145" s="231">
        <f t="shared" si="267"/>
        <v>0</v>
      </c>
      <c r="Y145" s="231">
        <f t="shared" si="268"/>
        <v>0</v>
      </c>
      <c r="Z145" s="231">
        <f t="shared" si="268"/>
        <v>0</v>
      </c>
      <c r="AA145" s="231">
        <f t="shared" si="269"/>
        <v>4.5</v>
      </c>
      <c r="AB145" s="231">
        <f t="shared" si="270"/>
        <v>0</v>
      </c>
      <c r="AC145" s="231">
        <f t="shared" si="271"/>
        <v>1.06609</v>
      </c>
    </row>
    <row r="146" spans="1:29" s="268" customFormat="1" ht="25.5" x14ac:dyDescent="0.2">
      <c r="A146" s="258"/>
      <c r="B146" s="232" t="s">
        <v>201</v>
      </c>
      <c r="C146" s="233">
        <f t="shared" si="236"/>
        <v>386.36</v>
      </c>
      <c r="D146" s="264"/>
      <c r="E146" s="234">
        <v>386.36</v>
      </c>
      <c r="F146" s="264"/>
      <c r="G146" s="264"/>
      <c r="H146" s="264"/>
      <c r="I146" s="264"/>
      <c r="J146" s="264"/>
      <c r="K146" s="265"/>
      <c r="L146" s="235">
        <f t="shared" si="243"/>
        <v>0</v>
      </c>
      <c r="M146" s="266"/>
      <c r="N146" s="237"/>
      <c r="O146" s="266"/>
      <c r="P146" s="266"/>
      <c r="Q146" s="266"/>
      <c r="R146" s="266"/>
      <c r="S146" s="266"/>
      <c r="T146" s="267"/>
      <c r="U146" s="238">
        <f t="shared" si="249"/>
        <v>386.36</v>
      </c>
      <c r="V146" s="238">
        <f t="shared" si="265"/>
        <v>0</v>
      </c>
      <c r="W146" s="238">
        <f t="shared" si="266"/>
        <v>386.36</v>
      </c>
      <c r="X146" s="238">
        <f t="shared" si="267"/>
        <v>0</v>
      </c>
      <c r="Y146" s="238">
        <f t="shared" si="268"/>
        <v>0</v>
      </c>
      <c r="Z146" s="238">
        <f t="shared" si="268"/>
        <v>0</v>
      </c>
      <c r="AA146" s="238">
        <f t="shared" si="269"/>
        <v>0</v>
      </c>
      <c r="AB146" s="238">
        <f t="shared" si="270"/>
        <v>0</v>
      </c>
      <c r="AC146" s="238">
        <f t="shared" si="271"/>
        <v>0</v>
      </c>
    </row>
    <row r="147" spans="1:29" s="203" customFormat="1" ht="25.5" hidden="1" x14ac:dyDescent="0.2">
      <c r="A147" s="258"/>
      <c r="B147" s="232" t="s">
        <v>306</v>
      </c>
      <c r="C147" s="233">
        <f t="shared" ref="C147:C171" si="278">D147+E147+F147+H147+I147+J147+K147</f>
        <v>0</v>
      </c>
      <c r="D147" s="189"/>
      <c r="E147" s="234"/>
      <c r="F147" s="189"/>
      <c r="G147" s="189"/>
      <c r="H147" s="189"/>
      <c r="I147" s="189"/>
      <c r="J147" s="189"/>
      <c r="K147" s="62"/>
      <c r="L147" s="235">
        <f t="shared" ref="L147:L171" si="279">M147+N147+O147+Q147+R147+S147+T147</f>
        <v>0</v>
      </c>
      <c r="M147" s="236"/>
      <c r="N147" s="237"/>
      <c r="O147" s="236"/>
      <c r="P147" s="236"/>
      <c r="Q147" s="236"/>
      <c r="R147" s="236"/>
      <c r="S147" s="236"/>
      <c r="T147" s="112"/>
      <c r="U147" s="238">
        <f t="shared" ref="U147:U171" si="280">V147+W147+X147+Z147+AA147+AB147+AC147</f>
        <v>0</v>
      </c>
      <c r="V147" s="238">
        <f t="shared" si="265"/>
        <v>0</v>
      </c>
      <c r="W147" s="238">
        <f t="shared" si="266"/>
        <v>0</v>
      </c>
      <c r="X147" s="238">
        <f t="shared" si="267"/>
        <v>0</v>
      </c>
      <c r="Y147" s="238">
        <f t="shared" si="268"/>
        <v>0</v>
      </c>
      <c r="Z147" s="238">
        <f t="shared" si="268"/>
        <v>0</v>
      </c>
      <c r="AA147" s="238">
        <f t="shared" si="269"/>
        <v>0</v>
      </c>
      <c r="AB147" s="238">
        <f t="shared" si="270"/>
        <v>0</v>
      </c>
      <c r="AC147" s="238">
        <f t="shared" si="271"/>
        <v>0</v>
      </c>
    </row>
    <row r="148" spans="1:29" s="203" customFormat="1" ht="27.75" customHeight="1" x14ac:dyDescent="0.2">
      <c r="A148" s="258"/>
      <c r="B148" s="249" t="s">
        <v>318</v>
      </c>
      <c r="C148" s="233">
        <f>D148+E148+F148+H148+I148+J148+K148+G148</f>
        <v>107.06</v>
      </c>
      <c r="D148" s="189"/>
      <c r="E148" s="234">
        <v>107.06</v>
      </c>
      <c r="F148" s="189"/>
      <c r="G148" s="189"/>
      <c r="H148" s="189"/>
      <c r="I148" s="189"/>
      <c r="J148" s="189"/>
      <c r="K148" s="62"/>
      <c r="L148" s="235">
        <f>M148+N148+O148+Q148+R148+S148+T148+P148</f>
        <v>0</v>
      </c>
      <c r="M148" s="236"/>
      <c r="N148" s="237"/>
      <c r="O148" s="236"/>
      <c r="P148" s="236"/>
      <c r="Q148" s="236"/>
      <c r="R148" s="236"/>
      <c r="S148" s="236"/>
      <c r="T148" s="112"/>
      <c r="U148" s="238">
        <f>V148+W148+X148+Z148+AA148+AB148+AC148+Y148</f>
        <v>107.06</v>
      </c>
      <c r="V148" s="238">
        <f t="shared" si="265"/>
        <v>0</v>
      </c>
      <c r="W148" s="238">
        <f t="shared" si="266"/>
        <v>107.06</v>
      </c>
      <c r="X148" s="238">
        <f t="shared" si="267"/>
        <v>0</v>
      </c>
      <c r="Y148" s="238">
        <f t="shared" si="268"/>
        <v>0</v>
      </c>
      <c r="Z148" s="238">
        <f t="shared" si="268"/>
        <v>0</v>
      </c>
      <c r="AA148" s="238">
        <f t="shared" si="269"/>
        <v>0</v>
      </c>
      <c r="AB148" s="238">
        <f t="shared" si="270"/>
        <v>0</v>
      </c>
      <c r="AC148" s="238">
        <f t="shared" si="271"/>
        <v>0</v>
      </c>
    </row>
    <row r="149" spans="1:29" ht="15" customHeight="1" x14ac:dyDescent="0.25">
      <c r="A149" s="257" t="s">
        <v>20</v>
      </c>
      <c r="B149" s="269" t="s">
        <v>233</v>
      </c>
      <c r="C149" s="224">
        <f>D149+E149+F149+H149+I149+J149+K149+G149</f>
        <v>1409.9769999999999</v>
      </c>
      <c r="D149" s="225">
        <f t="shared" ref="D149:S153" si="281">D150</f>
        <v>205.8</v>
      </c>
      <c r="E149" s="225">
        <f t="shared" si="281"/>
        <v>0</v>
      </c>
      <c r="F149" s="225">
        <f t="shared" si="281"/>
        <v>0</v>
      </c>
      <c r="G149" s="225">
        <f t="shared" si="281"/>
        <v>0</v>
      </c>
      <c r="H149" s="225">
        <f t="shared" si="281"/>
        <v>1202.9169999999999</v>
      </c>
      <c r="I149" s="225">
        <f t="shared" si="281"/>
        <v>1.1000000000000001</v>
      </c>
      <c r="J149" s="225">
        <f t="shared" si="281"/>
        <v>0</v>
      </c>
      <c r="K149" s="164">
        <f t="shared" si="281"/>
        <v>0.16</v>
      </c>
      <c r="L149" s="110">
        <f>M149+N149+O149+Q149+R149+S149+T149+P149</f>
        <v>3.8210000000000002</v>
      </c>
      <c r="M149" s="227">
        <f t="shared" si="281"/>
        <v>0</v>
      </c>
      <c r="N149" s="227">
        <f t="shared" si="281"/>
        <v>0</v>
      </c>
      <c r="O149" s="227">
        <f t="shared" si="281"/>
        <v>3.8210000000000002</v>
      </c>
      <c r="P149" s="227">
        <f t="shared" si="281"/>
        <v>0</v>
      </c>
      <c r="Q149" s="227">
        <f t="shared" si="281"/>
        <v>0</v>
      </c>
      <c r="R149" s="227">
        <f t="shared" si="281"/>
        <v>0</v>
      </c>
      <c r="S149" s="227">
        <f t="shared" si="281"/>
        <v>0</v>
      </c>
      <c r="T149" s="131">
        <f t="shared" ref="T149:T153" si="282">T150</f>
        <v>0</v>
      </c>
      <c r="U149" s="228">
        <f>V149+W149+X149+Z149+AA149+AB149+AC149+Y149</f>
        <v>1413.798</v>
      </c>
      <c r="V149" s="228">
        <f t="shared" ref="V149:AC149" si="283">V150</f>
        <v>205.8</v>
      </c>
      <c r="W149" s="228">
        <f t="shared" si="283"/>
        <v>0</v>
      </c>
      <c r="X149" s="228">
        <f t="shared" si="283"/>
        <v>3.8210000000000002</v>
      </c>
      <c r="Y149" s="228">
        <f t="shared" si="283"/>
        <v>0</v>
      </c>
      <c r="Z149" s="228">
        <f t="shared" si="283"/>
        <v>1202.9169999999999</v>
      </c>
      <c r="AA149" s="228">
        <f t="shared" si="283"/>
        <v>1.1000000000000001</v>
      </c>
      <c r="AB149" s="228">
        <f t="shared" si="283"/>
        <v>0</v>
      </c>
      <c r="AC149" s="228">
        <f t="shared" si="283"/>
        <v>0.16</v>
      </c>
    </row>
    <row r="150" spans="1:29" x14ac:dyDescent="0.25">
      <c r="A150" s="117"/>
      <c r="B150" s="229" t="s">
        <v>387</v>
      </c>
      <c r="C150" s="118">
        <f>D150+E150+F150+H150+I150+J150+K150+G150</f>
        <v>1409.9769999999999</v>
      </c>
      <c r="D150" s="165">
        <v>205.8</v>
      </c>
      <c r="E150" s="118"/>
      <c r="F150" s="118">
        <f>SUM(F151:F152)</f>
        <v>0</v>
      </c>
      <c r="G150" s="118"/>
      <c r="H150" s="165">
        <v>1202.9169999999999</v>
      </c>
      <c r="I150" s="165">
        <v>1.1000000000000001</v>
      </c>
      <c r="J150" s="225"/>
      <c r="K150" s="61">
        <f>'4 priedas_ nepanaudotos lėšos'!C54</f>
        <v>0.16</v>
      </c>
      <c r="L150" s="119">
        <f>M150+N150+O150+Q150+R150+S150+T150+P150</f>
        <v>3.8210000000000002</v>
      </c>
      <c r="M150" s="109"/>
      <c r="N150" s="119"/>
      <c r="O150" s="119">
        <f>O152</f>
        <v>3.8210000000000002</v>
      </c>
      <c r="P150" s="109"/>
      <c r="Q150" s="109"/>
      <c r="R150" s="109"/>
      <c r="S150" s="119"/>
      <c r="T150" s="111"/>
      <c r="U150" s="166">
        <f>V150+W150+X150+Z150+AA150+AB150+AC150+Y150</f>
        <v>1413.798</v>
      </c>
      <c r="V150" s="166">
        <f t="shared" si="265"/>
        <v>205.8</v>
      </c>
      <c r="W150" s="166">
        <f t="shared" si="266"/>
        <v>0</v>
      </c>
      <c r="X150" s="166">
        <f t="shared" si="267"/>
        <v>3.8210000000000002</v>
      </c>
      <c r="Y150" s="166">
        <f t="shared" si="268"/>
        <v>0</v>
      </c>
      <c r="Z150" s="166">
        <f t="shared" si="268"/>
        <v>1202.9169999999999</v>
      </c>
      <c r="AA150" s="166">
        <f t="shared" si="269"/>
        <v>1.1000000000000001</v>
      </c>
      <c r="AB150" s="166">
        <f t="shared" si="270"/>
        <v>0</v>
      </c>
      <c r="AC150" s="166">
        <f t="shared" si="271"/>
        <v>0.16</v>
      </c>
    </row>
    <row r="151" spans="1:29" s="45" customFormat="1" ht="26.25" hidden="1" x14ac:dyDescent="0.25">
      <c r="A151" s="116"/>
      <c r="B151" s="239" t="s">
        <v>310</v>
      </c>
      <c r="C151" s="242">
        <f t="shared" si="278"/>
        <v>0</v>
      </c>
      <c r="D151" s="61"/>
      <c r="E151" s="61"/>
      <c r="F151" s="111"/>
      <c r="G151" s="61"/>
      <c r="H151" s="61"/>
      <c r="I151" s="61"/>
      <c r="J151" s="164"/>
      <c r="K151" s="61"/>
      <c r="L151" s="243">
        <f t="shared" si="279"/>
        <v>0</v>
      </c>
      <c r="M151" s="164"/>
      <c r="N151" s="111"/>
      <c r="O151" s="111"/>
      <c r="P151" s="164"/>
      <c r="Q151" s="164"/>
      <c r="R151" s="164"/>
      <c r="S151" s="131"/>
      <c r="T151" s="111"/>
      <c r="U151" s="244">
        <f t="shared" si="280"/>
        <v>0</v>
      </c>
      <c r="V151" s="244">
        <f t="shared" si="265"/>
        <v>0</v>
      </c>
      <c r="W151" s="244">
        <f t="shared" si="266"/>
        <v>0</v>
      </c>
      <c r="X151" s="244">
        <f t="shared" si="267"/>
        <v>0</v>
      </c>
      <c r="Y151" s="244">
        <f t="shared" si="268"/>
        <v>0</v>
      </c>
      <c r="Z151" s="244">
        <f t="shared" si="268"/>
        <v>0</v>
      </c>
      <c r="AA151" s="244">
        <f t="shared" si="269"/>
        <v>0</v>
      </c>
      <c r="AB151" s="244">
        <f t="shared" si="270"/>
        <v>0</v>
      </c>
      <c r="AC151" s="244">
        <f t="shared" si="271"/>
        <v>0</v>
      </c>
    </row>
    <row r="152" spans="1:29" ht="39" x14ac:dyDescent="0.25">
      <c r="A152" s="117"/>
      <c r="B152" s="232" t="s">
        <v>304</v>
      </c>
      <c r="C152" s="233">
        <f t="shared" si="278"/>
        <v>0</v>
      </c>
      <c r="D152" s="118"/>
      <c r="E152" s="118"/>
      <c r="F152" s="165"/>
      <c r="G152" s="118"/>
      <c r="H152" s="118"/>
      <c r="I152" s="118"/>
      <c r="J152" s="118"/>
      <c r="K152" s="118"/>
      <c r="L152" s="235">
        <f t="shared" si="279"/>
        <v>3.8210000000000002</v>
      </c>
      <c r="M152" s="227"/>
      <c r="N152" s="119"/>
      <c r="O152" s="109">
        <v>3.8210000000000002</v>
      </c>
      <c r="P152" s="119"/>
      <c r="Q152" s="119"/>
      <c r="R152" s="119"/>
      <c r="S152" s="119"/>
      <c r="T152" s="119"/>
      <c r="U152" s="238">
        <f t="shared" si="280"/>
        <v>3.8210000000000002</v>
      </c>
      <c r="V152" s="238">
        <f t="shared" si="265"/>
        <v>0</v>
      </c>
      <c r="W152" s="238">
        <f t="shared" si="266"/>
        <v>0</v>
      </c>
      <c r="X152" s="238">
        <f t="shared" si="267"/>
        <v>3.8210000000000002</v>
      </c>
      <c r="Y152" s="238">
        <f t="shared" si="268"/>
        <v>0</v>
      </c>
      <c r="Z152" s="238">
        <f t="shared" si="268"/>
        <v>0</v>
      </c>
      <c r="AA152" s="238">
        <f t="shared" si="269"/>
        <v>0</v>
      </c>
      <c r="AB152" s="238">
        <f t="shared" si="270"/>
        <v>0</v>
      </c>
      <c r="AC152" s="238">
        <f t="shared" si="271"/>
        <v>0</v>
      </c>
    </row>
    <row r="153" spans="1:29" ht="15" customHeight="1" x14ac:dyDescent="0.25">
      <c r="A153" s="257" t="s">
        <v>21</v>
      </c>
      <c r="B153" s="270" t="s">
        <v>234</v>
      </c>
      <c r="C153" s="224">
        <f>D153+E153+F153+H153+I153+J153+K153+G153</f>
        <v>1991.9199500000002</v>
      </c>
      <c r="D153" s="225">
        <f t="shared" si="281"/>
        <v>590.6</v>
      </c>
      <c r="E153" s="225">
        <f t="shared" si="281"/>
        <v>0</v>
      </c>
      <c r="F153" s="225">
        <f t="shared" si="281"/>
        <v>8.4629999999999992</v>
      </c>
      <c r="G153" s="225">
        <f t="shared" si="281"/>
        <v>0</v>
      </c>
      <c r="H153" s="225">
        <f t="shared" si="281"/>
        <v>1372.614</v>
      </c>
      <c r="I153" s="225">
        <f t="shared" si="281"/>
        <v>18.399999999999999</v>
      </c>
      <c r="J153" s="225">
        <f t="shared" si="281"/>
        <v>0</v>
      </c>
      <c r="K153" s="164">
        <f t="shared" si="281"/>
        <v>1.8429500000000001</v>
      </c>
      <c r="L153" s="110">
        <f>M153+N153+O153+Q153+R153+S153+T153+P153</f>
        <v>0</v>
      </c>
      <c r="M153" s="227">
        <f t="shared" si="281"/>
        <v>0</v>
      </c>
      <c r="N153" s="227">
        <f t="shared" si="281"/>
        <v>0</v>
      </c>
      <c r="O153" s="227">
        <f t="shared" si="281"/>
        <v>0</v>
      </c>
      <c r="P153" s="227">
        <f t="shared" si="281"/>
        <v>0</v>
      </c>
      <c r="Q153" s="227">
        <f t="shared" si="281"/>
        <v>0</v>
      </c>
      <c r="R153" s="227">
        <f t="shared" si="281"/>
        <v>0</v>
      </c>
      <c r="S153" s="227">
        <f t="shared" si="281"/>
        <v>0</v>
      </c>
      <c r="T153" s="131">
        <f t="shared" si="282"/>
        <v>0</v>
      </c>
      <c r="U153" s="228">
        <f>V153+W153+X153+Z153+AA153+AB153+AC153+Y153</f>
        <v>1991.9199500000002</v>
      </c>
      <c r="V153" s="228">
        <f t="shared" ref="V153:AC153" si="284">V154</f>
        <v>590.6</v>
      </c>
      <c r="W153" s="228">
        <f t="shared" si="284"/>
        <v>0</v>
      </c>
      <c r="X153" s="228">
        <f>X154</f>
        <v>8.4629999999999992</v>
      </c>
      <c r="Y153" s="228">
        <f t="shared" si="284"/>
        <v>0</v>
      </c>
      <c r="Z153" s="228">
        <f t="shared" si="284"/>
        <v>1372.614</v>
      </c>
      <c r="AA153" s="228">
        <f t="shared" si="284"/>
        <v>18.399999999999999</v>
      </c>
      <c r="AB153" s="228">
        <f t="shared" si="284"/>
        <v>0</v>
      </c>
      <c r="AC153" s="228">
        <f t="shared" si="284"/>
        <v>1.8429500000000001</v>
      </c>
    </row>
    <row r="154" spans="1:29" x14ac:dyDescent="0.25">
      <c r="A154" s="117"/>
      <c r="B154" s="229" t="s">
        <v>392</v>
      </c>
      <c r="C154" s="118">
        <f>D154+E154+F154+H154+I154+J154+K154+G154</f>
        <v>1991.9199500000002</v>
      </c>
      <c r="D154" s="165">
        <v>590.6</v>
      </c>
      <c r="E154" s="118"/>
      <c r="F154" s="118">
        <f>SUM(F155:F159)</f>
        <v>8.4629999999999992</v>
      </c>
      <c r="G154" s="118"/>
      <c r="H154" s="165">
        <v>1372.614</v>
      </c>
      <c r="I154" s="165">
        <v>18.399999999999999</v>
      </c>
      <c r="J154" s="225"/>
      <c r="K154" s="61">
        <f>'4 priedas_ nepanaudotos lėšos'!C56</f>
        <v>1.8429500000000001</v>
      </c>
      <c r="L154" s="119">
        <f>M154+N154+O154+Q154+R154+S154+T154+P154</f>
        <v>0</v>
      </c>
      <c r="M154" s="109"/>
      <c r="N154" s="119"/>
      <c r="O154" s="119"/>
      <c r="P154" s="109"/>
      <c r="Q154" s="109"/>
      <c r="R154" s="109"/>
      <c r="S154" s="119"/>
      <c r="T154" s="111">
        <f>'4 priedas_ nepanaudotos lėšos'!I56</f>
        <v>0</v>
      </c>
      <c r="U154" s="166">
        <f>V154+W154+X154+Z154+AA154+AB154+AC154+Y154</f>
        <v>1991.9199500000002</v>
      </c>
      <c r="V154" s="166">
        <f t="shared" si="265"/>
        <v>590.6</v>
      </c>
      <c r="W154" s="166">
        <f t="shared" si="266"/>
        <v>0</v>
      </c>
      <c r="X154" s="166">
        <f>F154+O154</f>
        <v>8.4629999999999992</v>
      </c>
      <c r="Y154" s="166">
        <f t="shared" si="268"/>
        <v>0</v>
      </c>
      <c r="Z154" s="166">
        <f t="shared" si="268"/>
        <v>1372.614</v>
      </c>
      <c r="AA154" s="166">
        <f t="shared" si="269"/>
        <v>18.399999999999999</v>
      </c>
      <c r="AB154" s="166">
        <f t="shared" si="270"/>
        <v>0</v>
      </c>
      <c r="AC154" s="166">
        <f t="shared" si="271"/>
        <v>1.8429500000000001</v>
      </c>
    </row>
    <row r="155" spans="1:29" ht="26.25" x14ac:dyDescent="0.25">
      <c r="A155" s="117"/>
      <c r="B155" s="232" t="s">
        <v>405</v>
      </c>
      <c r="C155" s="233">
        <f>D155+E155+F155+H155+I155+J155+K155+G155</f>
        <v>8.4629999999999992</v>
      </c>
      <c r="D155" s="118"/>
      <c r="E155" s="118"/>
      <c r="F155" s="165">
        <v>8.4629999999999992</v>
      </c>
      <c r="G155" s="118"/>
      <c r="H155" s="118"/>
      <c r="I155" s="118"/>
      <c r="J155" s="118"/>
      <c r="K155" s="61"/>
      <c r="L155" s="235">
        <f>M155+N155+O155+Q155+R155+S155+T155+P155</f>
        <v>0</v>
      </c>
      <c r="M155" s="119"/>
      <c r="N155" s="119"/>
      <c r="O155" s="119"/>
      <c r="P155" s="119"/>
      <c r="Q155" s="119"/>
      <c r="R155" s="119"/>
      <c r="S155" s="119"/>
      <c r="T155" s="111"/>
      <c r="U155" s="238">
        <f>V155+W155+X155+Z155+AA155+AB155+AC155+Y155</f>
        <v>8.4629999999999992</v>
      </c>
      <c r="V155" s="238">
        <f t="shared" si="265"/>
        <v>0</v>
      </c>
      <c r="W155" s="238">
        <f t="shared" si="266"/>
        <v>0</v>
      </c>
      <c r="X155" s="238">
        <f t="shared" si="267"/>
        <v>8.4629999999999992</v>
      </c>
      <c r="Y155" s="238">
        <f t="shared" si="268"/>
        <v>0</v>
      </c>
      <c r="Z155" s="238">
        <f t="shared" si="268"/>
        <v>0</v>
      </c>
      <c r="AA155" s="238">
        <f t="shared" si="269"/>
        <v>0</v>
      </c>
      <c r="AB155" s="238">
        <f t="shared" si="270"/>
        <v>0</v>
      </c>
      <c r="AC155" s="238">
        <f t="shared" si="271"/>
        <v>0</v>
      </c>
    </row>
    <row r="156" spans="1:29" s="45" customFormat="1" ht="26.25" hidden="1" x14ac:dyDescent="0.25">
      <c r="A156" s="116"/>
      <c r="B156" s="239" t="s">
        <v>232</v>
      </c>
      <c r="C156" s="242">
        <f t="shared" si="278"/>
        <v>0</v>
      </c>
      <c r="D156" s="61"/>
      <c r="E156" s="61"/>
      <c r="F156" s="120"/>
      <c r="G156" s="61"/>
      <c r="H156" s="61"/>
      <c r="I156" s="61"/>
      <c r="J156" s="61"/>
      <c r="K156" s="61"/>
      <c r="L156" s="243">
        <f t="shared" si="279"/>
        <v>0</v>
      </c>
      <c r="M156" s="111"/>
      <c r="N156" s="111"/>
      <c r="O156" s="111"/>
      <c r="P156" s="111"/>
      <c r="Q156" s="111"/>
      <c r="R156" s="111"/>
      <c r="S156" s="111"/>
      <c r="T156" s="111"/>
      <c r="U156" s="244">
        <f t="shared" si="280"/>
        <v>0</v>
      </c>
      <c r="V156" s="244">
        <f t="shared" si="265"/>
        <v>0</v>
      </c>
      <c r="W156" s="244">
        <f t="shared" si="266"/>
        <v>0</v>
      </c>
      <c r="X156" s="244">
        <f t="shared" si="267"/>
        <v>0</v>
      </c>
      <c r="Y156" s="244">
        <f t="shared" si="268"/>
        <v>0</v>
      </c>
      <c r="Z156" s="244">
        <f t="shared" si="268"/>
        <v>0</v>
      </c>
      <c r="AA156" s="244">
        <f t="shared" si="269"/>
        <v>0</v>
      </c>
      <c r="AB156" s="244">
        <f t="shared" si="270"/>
        <v>0</v>
      </c>
      <c r="AC156" s="244">
        <f t="shared" si="271"/>
        <v>0</v>
      </c>
    </row>
    <row r="157" spans="1:29" s="45" customFormat="1" hidden="1" x14ac:dyDescent="0.25">
      <c r="A157" s="116"/>
      <c r="B157" s="239" t="s">
        <v>291</v>
      </c>
      <c r="C157" s="61">
        <f t="shared" si="278"/>
        <v>0</v>
      </c>
      <c r="D157" s="61"/>
      <c r="E157" s="61"/>
      <c r="F157" s="240"/>
      <c r="G157" s="61"/>
      <c r="H157" s="61"/>
      <c r="I157" s="61"/>
      <c r="J157" s="61"/>
      <c r="K157" s="61"/>
      <c r="L157" s="111">
        <f t="shared" si="279"/>
        <v>0</v>
      </c>
      <c r="M157" s="111"/>
      <c r="N157" s="111"/>
      <c r="O157" s="111"/>
      <c r="P157" s="111"/>
      <c r="Q157" s="111"/>
      <c r="R157" s="111"/>
      <c r="S157" s="111"/>
      <c r="T157" s="111"/>
      <c r="U157" s="122">
        <f t="shared" si="280"/>
        <v>0</v>
      </c>
      <c r="V157" s="122">
        <f t="shared" si="265"/>
        <v>0</v>
      </c>
      <c r="W157" s="122">
        <f t="shared" si="266"/>
        <v>0</v>
      </c>
      <c r="X157" s="122">
        <f t="shared" si="267"/>
        <v>0</v>
      </c>
      <c r="Y157" s="122">
        <f t="shared" si="268"/>
        <v>0</v>
      </c>
      <c r="Z157" s="122">
        <f t="shared" si="268"/>
        <v>0</v>
      </c>
      <c r="AA157" s="122">
        <f t="shared" si="269"/>
        <v>0</v>
      </c>
      <c r="AB157" s="122">
        <f t="shared" si="270"/>
        <v>0</v>
      </c>
      <c r="AC157" s="122">
        <f t="shared" si="271"/>
        <v>0</v>
      </c>
    </row>
    <row r="158" spans="1:29" s="45" customFormat="1" ht="39" hidden="1" x14ac:dyDescent="0.25">
      <c r="A158" s="116"/>
      <c r="B158" s="239" t="s">
        <v>398</v>
      </c>
      <c r="C158" s="242">
        <f t="shared" si="278"/>
        <v>0</v>
      </c>
      <c r="D158" s="61"/>
      <c r="E158" s="61"/>
      <c r="F158" s="120"/>
      <c r="G158" s="61"/>
      <c r="H158" s="61"/>
      <c r="I158" s="61"/>
      <c r="J158" s="61"/>
      <c r="K158" s="61"/>
      <c r="L158" s="243">
        <f t="shared" si="279"/>
        <v>0</v>
      </c>
      <c r="M158" s="111"/>
      <c r="N158" s="111"/>
      <c r="O158" s="111"/>
      <c r="P158" s="111"/>
      <c r="Q158" s="111"/>
      <c r="R158" s="111"/>
      <c r="S158" s="111"/>
      <c r="T158" s="111"/>
      <c r="U158" s="244">
        <f t="shared" si="280"/>
        <v>0</v>
      </c>
      <c r="V158" s="244">
        <f t="shared" si="265"/>
        <v>0</v>
      </c>
      <c r="W158" s="244">
        <f t="shared" si="266"/>
        <v>0</v>
      </c>
      <c r="X158" s="244">
        <f t="shared" si="267"/>
        <v>0</v>
      </c>
      <c r="Y158" s="244">
        <f t="shared" si="268"/>
        <v>0</v>
      </c>
      <c r="Z158" s="244">
        <f t="shared" si="268"/>
        <v>0</v>
      </c>
      <c r="AA158" s="244">
        <f t="shared" si="269"/>
        <v>0</v>
      </c>
      <c r="AB158" s="244">
        <f t="shared" si="270"/>
        <v>0</v>
      </c>
      <c r="AC158" s="244">
        <f t="shared" si="271"/>
        <v>0</v>
      </c>
    </row>
    <row r="159" spans="1:29" s="45" customFormat="1" ht="26.25" hidden="1" x14ac:dyDescent="0.25">
      <c r="A159" s="116"/>
      <c r="B159" s="239" t="s">
        <v>231</v>
      </c>
      <c r="C159" s="242">
        <f t="shared" si="278"/>
        <v>0</v>
      </c>
      <c r="D159" s="61"/>
      <c r="E159" s="61"/>
      <c r="F159" s="61"/>
      <c r="G159" s="61"/>
      <c r="H159" s="61"/>
      <c r="I159" s="61"/>
      <c r="J159" s="61"/>
      <c r="K159" s="61"/>
      <c r="L159" s="243">
        <f t="shared" si="279"/>
        <v>0</v>
      </c>
      <c r="M159" s="61"/>
      <c r="N159" s="61"/>
      <c r="O159" s="111"/>
      <c r="P159" s="111"/>
      <c r="Q159" s="111"/>
      <c r="R159" s="111"/>
      <c r="S159" s="111"/>
      <c r="T159" s="111"/>
      <c r="U159" s="244">
        <f t="shared" si="280"/>
        <v>0</v>
      </c>
      <c r="V159" s="244">
        <f t="shared" si="265"/>
        <v>0</v>
      </c>
      <c r="W159" s="244">
        <f t="shared" si="266"/>
        <v>0</v>
      </c>
      <c r="X159" s="244">
        <f t="shared" si="267"/>
        <v>0</v>
      </c>
      <c r="Y159" s="244">
        <f t="shared" si="268"/>
        <v>0</v>
      </c>
      <c r="Z159" s="244">
        <f t="shared" si="268"/>
        <v>0</v>
      </c>
      <c r="AA159" s="244">
        <f t="shared" si="269"/>
        <v>0</v>
      </c>
      <c r="AB159" s="244">
        <f t="shared" si="270"/>
        <v>0</v>
      </c>
      <c r="AC159" s="244">
        <f t="shared" si="271"/>
        <v>0</v>
      </c>
    </row>
    <row r="160" spans="1:29" ht="15" customHeight="1" x14ac:dyDescent="0.25">
      <c r="A160" s="222" t="s">
        <v>22</v>
      </c>
      <c r="B160" s="271" t="s">
        <v>235</v>
      </c>
      <c r="C160" s="224">
        <f>D160+E160+F160+H160+I160+J160+K160+G160</f>
        <v>1556.098</v>
      </c>
      <c r="D160" s="225">
        <f t="shared" ref="D160:T160" si="285">D161</f>
        <v>356</v>
      </c>
      <c r="E160" s="225">
        <f t="shared" si="285"/>
        <v>0</v>
      </c>
      <c r="F160" s="225">
        <f t="shared" si="285"/>
        <v>0</v>
      </c>
      <c r="G160" s="225">
        <f t="shared" si="285"/>
        <v>0</v>
      </c>
      <c r="H160" s="225">
        <f t="shared" si="285"/>
        <v>1199.998</v>
      </c>
      <c r="I160" s="225">
        <f t="shared" si="285"/>
        <v>0.1</v>
      </c>
      <c r="J160" s="225">
        <f t="shared" si="285"/>
        <v>0</v>
      </c>
      <c r="K160" s="164">
        <f t="shared" si="285"/>
        <v>0</v>
      </c>
      <c r="L160" s="110">
        <f>M160+N160+O160+Q160+R160+S160+T160+P160</f>
        <v>0.3</v>
      </c>
      <c r="M160" s="227">
        <f t="shared" si="285"/>
        <v>0</v>
      </c>
      <c r="N160" s="227">
        <f t="shared" si="285"/>
        <v>0</v>
      </c>
      <c r="O160" s="227">
        <f t="shared" si="285"/>
        <v>0</v>
      </c>
      <c r="P160" s="227">
        <f t="shared" si="285"/>
        <v>0</v>
      </c>
      <c r="Q160" s="227">
        <f t="shared" si="285"/>
        <v>0</v>
      </c>
      <c r="R160" s="227">
        <f t="shared" si="285"/>
        <v>0.3</v>
      </c>
      <c r="S160" s="227">
        <f t="shared" si="285"/>
        <v>0</v>
      </c>
      <c r="T160" s="131">
        <f t="shared" si="285"/>
        <v>0</v>
      </c>
      <c r="U160" s="228">
        <f>V160+W160+X160+Z160+AA160+AB160+AC160+Y160</f>
        <v>1556.3980000000001</v>
      </c>
      <c r="V160" s="228">
        <f t="shared" ref="V160:AC160" si="286">V161</f>
        <v>356</v>
      </c>
      <c r="W160" s="228">
        <f t="shared" si="286"/>
        <v>0</v>
      </c>
      <c r="X160" s="228">
        <f t="shared" si="286"/>
        <v>0</v>
      </c>
      <c r="Y160" s="228">
        <f t="shared" si="286"/>
        <v>0</v>
      </c>
      <c r="Z160" s="228">
        <f t="shared" si="286"/>
        <v>1199.998</v>
      </c>
      <c r="AA160" s="228">
        <f t="shared" si="286"/>
        <v>0.4</v>
      </c>
      <c r="AB160" s="228">
        <f t="shared" si="286"/>
        <v>0</v>
      </c>
      <c r="AC160" s="228">
        <f t="shared" si="286"/>
        <v>0</v>
      </c>
    </row>
    <row r="161" spans="1:29" x14ac:dyDescent="0.25">
      <c r="A161" s="167"/>
      <c r="B161" s="262" t="s">
        <v>387</v>
      </c>
      <c r="C161" s="118">
        <f>D161+E161+F161+H161+I161+J161+K161+G161</f>
        <v>1556.098</v>
      </c>
      <c r="D161" s="165">
        <v>356</v>
      </c>
      <c r="E161" s="118"/>
      <c r="F161" s="118">
        <f>SUM(F162:F163)</f>
        <v>0</v>
      </c>
      <c r="G161" s="118"/>
      <c r="H161" s="165">
        <v>1199.998</v>
      </c>
      <c r="I161" s="165">
        <v>0.1</v>
      </c>
      <c r="J161" s="225"/>
      <c r="K161" s="61">
        <f>'4 priedas_ nepanaudotos lėšos'!C58</f>
        <v>0</v>
      </c>
      <c r="L161" s="119">
        <f>M161+N161+O161+Q161+R161+S161+T161+P161</f>
        <v>0.3</v>
      </c>
      <c r="M161" s="109"/>
      <c r="N161" s="119"/>
      <c r="O161" s="119"/>
      <c r="P161" s="109"/>
      <c r="Q161" s="109"/>
      <c r="R161" s="109">
        <v>0.3</v>
      </c>
      <c r="S161" s="119"/>
      <c r="T161" s="111">
        <f>'4 priedas_ nepanaudotos lėšos'!I58</f>
        <v>0</v>
      </c>
      <c r="U161" s="166">
        <f>V161+W161+X161+Z161+AA161+AB161+AC161+Y161</f>
        <v>1556.3980000000001</v>
      </c>
      <c r="V161" s="166">
        <f t="shared" si="265"/>
        <v>356</v>
      </c>
      <c r="W161" s="166">
        <f t="shared" si="266"/>
        <v>0</v>
      </c>
      <c r="X161" s="166">
        <f t="shared" si="267"/>
        <v>0</v>
      </c>
      <c r="Y161" s="166">
        <f t="shared" si="268"/>
        <v>0</v>
      </c>
      <c r="Z161" s="166">
        <f t="shared" si="268"/>
        <v>1199.998</v>
      </c>
      <c r="AA161" s="166">
        <f t="shared" si="269"/>
        <v>0.4</v>
      </c>
      <c r="AB161" s="166">
        <f t="shared" si="270"/>
        <v>0</v>
      </c>
      <c r="AC161" s="166">
        <f t="shared" si="271"/>
        <v>0</v>
      </c>
    </row>
    <row r="162" spans="1:29" ht="26.25" hidden="1" x14ac:dyDescent="0.25">
      <c r="A162" s="168"/>
      <c r="B162" s="256" t="s">
        <v>311</v>
      </c>
      <c r="C162" s="233">
        <f t="shared" si="278"/>
        <v>0</v>
      </c>
      <c r="D162" s="118"/>
      <c r="E162" s="118"/>
      <c r="F162" s="165"/>
      <c r="G162" s="118"/>
      <c r="H162" s="118"/>
      <c r="I162" s="118"/>
      <c r="J162" s="225"/>
      <c r="K162" s="61"/>
      <c r="L162" s="235">
        <f t="shared" si="279"/>
        <v>0</v>
      </c>
      <c r="M162" s="225"/>
      <c r="N162" s="119"/>
      <c r="O162" s="119"/>
      <c r="P162" s="225"/>
      <c r="Q162" s="225"/>
      <c r="R162" s="225"/>
      <c r="S162" s="227"/>
      <c r="T162" s="111"/>
      <c r="U162" s="238">
        <f t="shared" si="280"/>
        <v>0</v>
      </c>
      <c r="V162" s="238">
        <f t="shared" si="265"/>
        <v>0</v>
      </c>
      <c r="W162" s="238">
        <f t="shared" si="266"/>
        <v>0</v>
      </c>
      <c r="X162" s="238">
        <f t="shared" si="267"/>
        <v>0</v>
      </c>
      <c r="Y162" s="238">
        <f t="shared" si="268"/>
        <v>0</v>
      </c>
      <c r="Z162" s="238">
        <f t="shared" si="268"/>
        <v>0</v>
      </c>
      <c r="AA162" s="238">
        <f t="shared" si="269"/>
        <v>0</v>
      </c>
      <c r="AB162" s="238">
        <f t="shared" si="270"/>
        <v>0</v>
      </c>
      <c r="AC162" s="238">
        <f t="shared" si="271"/>
        <v>0</v>
      </c>
    </row>
    <row r="163" spans="1:29" ht="26.25" hidden="1" x14ac:dyDescent="0.25">
      <c r="A163" s="117"/>
      <c r="B163" s="232" t="s">
        <v>232</v>
      </c>
      <c r="C163" s="233">
        <f t="shared" si="278"/>
        <v>0</v>
      </c>
      <c r="D163" s="118"/>
      <c r="E163" s="118"/>
      <c r="F163" s="118"/>
      <c r="G163" s="118"/>
      <c r="H163" s="118"/>
      <c r="I163" s="118"/>
      <c r="J163" s="118"/>
      <c r="K163" s="61"/>
      <c r="L163" s="235">
        <f t="shared" si="279"/>
        <v>0</v>
      </c>
      <c r="M163" s="118"/>
      <c r="N163" s="119"/>
      <c r="O163" s="119"/>
      <c r="P163" s="118"/>
      <c r="Q163" s="118"/>
      <c r="R163" s="118"/>
      <c r="S163" s="119"/>
      <c r="T163" s="111"/>
      <c r="U163" s="238">
        <f t="shared" si="280"/>
        <v>0</v>
      </c>
      <c r="V163" s="238">
        <f t="shared" si="265"/>
        <v>0</v>
      </c>
      <c r="W163" s="238">
        <f t="shared" si="266"/>
        <v>0</v>
      </c>
      <c r="X163" s="238">
        <f t="shared" si="267"/>
        <v>0</v>
      </c>
      <c r="Y163" s="238">
        <f t="shared" si="268"/>
        <v>0</v>
      </c>
      <c r="Z163" s="238">
        <f t="shared" si="268"/>
        <v>0</v>
      </c>
      <c r="AA163" s="238">
        <f t="shared" si="269"/>
        <v>0</v>
      </c>
      <c r="AB163" s="238">
        <f t="shared" si="270"/>
        <v>0</v>
      </c>
      <c r="AC163" s="238">
        <f t="shared" si="271"/>
        <v>0</v>
      </c>
    </row>
    <row r="164" spans="1:29" ht="15" customHeight="1" x14ac:dyDescent="0.25">
      <c r="A164" s="257" t="s">
        <v>23</v>
      </c>
      <c r="B164" s="270" t="s">
        <v>236</v>
      </c>
      <c r="C164" s="224">
        <f>D164+E164+F164+H164+I164+J164+K164+G164</f>
        <v>4032.4630000000002</v>
      </c>
      <c r="D164" s="225">
        <f t="shared" ref="D164:T164" si="287">D165</f>
        <v>1458.6</v>
      </c>
      <c r="E164" s="225">
        <f t="shared" si="287"/>
        <v>0</v>
      </c>
      <c r="F164" s="225">
        <f t="shared" si="287"/>
        <v>19.745000000000001</v>
      </c>
      <c r="G164" s="225">
        <f t="shared" si="287"/>
        <v>0</v>
      </c>
      <c r="H164" s="225">
        <f t="shared" si="287"/>
        <v>2530.375</v>
      </c>
      <c r="I164" s="225">
        <f t="shared" si="287"/>
        <v>20.8</v>
      </c>
      <c r="J164" s="225">
        <f t="shared" si="287"/>
        <v>0</v>
      </c>
      <c r="K164" s="164">
        <f t="shared" si="287"/>
        <v>2.9430000000000001</v>
      </c>
      <c r="L164" s="110">
        <f>M164+N164+O164+Q164+R164+S164+T164+P164</f>
        <v>7.4550000000000001</v>
      </c>
      <c r="M164" s="227">
        <f t="shared" si="287"/>
        <v>0</v>
      </c>
      <c r="N164" s="227">
        <f t="shared" si="287"/>
        <v>0</v>
      </c>
      <c r="O164" s="227">
        <f t="shared" si="287"/>
        <v>5.9550000000000001</v>
      </c>
      <c r="P164" s="227">
        <f t="shared" si="287"/>
        <v>0</v>
      </c>
      <c r="Q164" s="227">
        <f t="shared" si="287"/>
        <v>0</v>
      </c>
      <c r="R164" s="227">
        <f t="shared" si="287"/>
        <v>1.5</v>
      </c>
      <c r="S164" s="227">
        <f t="shared" si="287"/>
        <v>0</v>
      </c>
      <c r="T164" s="131">
        <f t="shared" si="287"/>
        <v>0</v>
      </c>
      <c r="U164" s="228">
        <f>V164+W164+X164+Z164+AA164+AB164+AC164+Y164</f>
        <v>4039.9180000000006</v>
      </c>
      <c r="V164" s="228">
        <f t="shared" ref="V164:AC164" si="288">V165</f>
        <v>1458.6</v>
      </c>
      <c r="W164" s="228">
        <f t="shared" si="288"/>
        <v>0</v>
      </c>
      <c r="X164" s="228">
        <f t="shared" si="288"/>
        <v>25.700000000000003</v>
      </c>
      <c r="Y164" s="228">
        <f t="shared" si="288"/>
        <v>0</v>
      </c>
      <c r="Z164" s="228">
        <f t="shared" si="288"/>
        <v>2530.375</v>
      </c>
      <c r="AA164" s="228">
        <f t="shared" si="288"/>
        <v>22.3</v>
      </c>
      <c r="AB164" s="228">
        <f t="shared" si="288"/>
        <v>0</v>
      </c>
      <c r="AC164" s="228">
        <f t="shared" si="288"/>
        <v>2.9430000000000001</v>
      </c>
    </row>
    <row r="165" spans="1:29" x14ac:dyDescent="0.25">
      <c r="A165" s="117"/>
      <c r="B165" s="229" t="s">
        <v>392</v>
      </c>
      <c r="C165" s="118">
        <f>D165+E165+F165+H165+I165+J165+K165+G165</f>
        <v>4032.4630000000002</v>
      </c>
      <c r="D165" s="165">
        <v>1458.6</v>
      </c>
      <c r="E165" s="118"/>
      <c r="F165" s="118">
        <f>SUM(F166:F171)</f>
        <v>19.745000000000001</v>
      </c>
      <c r="G165" s="118"/>
      <c r="H165" s="165">
        <v>2530.375</v>
      </c>
      <c r="I165" s="165">
        <v>20.8</v>
      </c>
      <c r="J165" s="225"/>
      <c r="K165" s="61">
        <f>'4 priedas_ nepanaudotos lėšos'!C60</f>
        <v>2.9430000000000001</v>
      </c>
      <c r="L165" s="119">
        <f>M165+N165+O165+Q165+R165+S165+T165+P165</f>
        <v>7.4550000000000001</v>
      </c>
      <c r="M165" s="109"/>
      <c r="N165" s="119"/>
      <c r="O165" s="119">
        <f>SUM(O166:O171)</f>
        <v>5.9550000000000001</v>
      </c>
      <c r="P165" s="109"/>
      <c r="Q165" s="109"/>
      <c r="R165" s="109">
        <v>1.5</v>
      </c>
      <c r="S165" s="119"/>
      <c r="T165" s="111">
        <f>'4 priedas_ nepanaudotos lėšos'!I60</f>
        <v>0</v>
      </c>
      <c r="U165" s="166">
        <f>V165+W165+X165+Z165+AA165+AB165+AC165+Y165</f>
        <v>4039.9180000000006</v>
      </c>
      <c r="V165" s="166">
        <f t="shared" si="265"/>
        <v>1458.6</v>
      </c>
      <c r="W165" s="166">
        <f t="shared" si="266"/>
        <v>0</v>
      </c>
      <c r="X165" s="166">
        <f>F165+O165</f>
        <v>25.700000000000003</v>
      </c>
      <c r="Y165" s="166">
        <f t="shared" si="268"/>
        <v>0</v>
      </c>
      <c r="Z165" s="166">
        <f t="shared" si="268"/>
        <v>2530.375</v>
      </c>
      <c r="AA165" s="166">
        <f t="shared" si="269"/>
        <v>22.3</v>
      </c>
      <c r="AB165" s="166">
        <f t="shared" si="270"/>
        <v>0</v>
      </c>
      <c r="AC165" s="166">
        <f t="shared" si="271"/>
        <v>2.9430000000000001</v>
      </c>
    </row>
    <row r="166" spans="1:29" ht="26.25" x14ac:dyDescent="0.25">
      <c r="A166" s="117"/>
      <c r="B166" s="232" t="s">
        <v>405</v>
      </c>
      <c r="C166" s="233">
        <f>D166+E166+F166+H166+I166+J166+K166+G166</f>
        <v>12.694000000000001</v>
      </c>
      <c r="D166" s="118"/>
      <c r="E166" s="118"/>
      <c r="F166" s="165">
        <v>12.694000000000001</v>
      </c>
      <c r="G166" s="118"/>
      <c r="H166" s="118"/>
      <c r="I166" s="118"/>
      <c r="J166" s="118"/>
      <c r="K166" s="61"/>
      <c r="L166" s="235">
        <f>M166+N166+O166+Q166+R166+S166+T166+P166</f>
        <v>0</v>
      </c>
      <c r="M166" s="119"/>
      <c r="N166" s="119"/>
      <c r="O166" s="109"/>
      <c r="P166" s="119"/>
      <c r="Q166" s="119"/>
      <c r="R166" s="119"/>
      <c r="S166" s="119"/>
      <c r="T166" s="111"/>
      <c r="U166" s="238">
        <f>V166+W166+X166+Z166+AA166+AB166+AC166+Y166</f>
        <v>12.694000000000001</v>
      </c>
      <c r="V166" s="238">
        <f t="shared" si="265"/>
        <v>0</v>
      </c>
      <c r="W166" s="238">
        <f t="shared" si="266"/>
        <v>0</v>
      </c>
      <c r="X166" s="238">
        <f t="shared" si="267"/>
        <v>12.694000000000001</v>
      </c>
      <c r="Y166" s="238">
        <f t="shared" si="268"/>
        <v>0</v>
      </c>
      <c r="Z166" s="238">
        <f t="shared" si="268"/>
        <v>0</v>
      </c>
      <c r="AA166" s="238">
        <f t="shared" si="269"/>
        <v>0</v>
      </c>
      <c r="AB166" s="238">
        <f t="shared" si="270"/>
        <v>0</v>
      </c>
      <c r="AC166" s="238">
        <f t="shared" si="271"/>
        <v>0</v>
      </c>
    </row>
    <row r="167" spans="1:29" s="45" customFormat="1" hidden="1" x14ac:dyDescent="0.25">
      <c r="A167" s="116"/>
      <c r="B167" s="239" t="s">
        <v>291</v>
      </c>
      <c r="C167" s="61">
        <f t="shared" si="278"/>
        <v>0</v>
      </c>
      <c r="D167" s="61"/>
      <c r="E167" s="61"/>
      <c r="F167" s="240"/>
      <c r="G167" s="61"/>
      <c r="H167" s="61"/>
      <c r="I167" s="61"/>
      <c r="J167" s="61"/>
      <c r="K167" s="61"/>
      <c r="L167" s="111">
        <f t="shared" si="279"/>
        <v>0</v>
      </c>
      <c r="M167" s="111"/>
      <c r="N167" s="111"/>
      <c r="O167" s="115"/>
      <c r="P167" s="111"/>
      <c r="Q167" s="111"/>
      <c r="R167" s="111"/>
      <c r="S167" s="111"/>
      <c r="T167" s="111"/>
      <c r="U167" s="122">
        <f t="shared" si="280"/>
        <v>0</v>
      </c>
      <c r="V167" s="122">
        <f t="shared" si="265"/>
        <v>0</v>
      </c>
      <c r="W167" s="122">
        <f t="shared" si="266"/>
        <v>0</v>
      </c>
      <c r="X167" s="122">
        <f t="shared" si="267"/>
        <v>0</v>
      </c>
      <c r="Y167" s="122">
        <f t="shared" si="268"/>
        <v>0</v>
      </c>
      <c r="Z167" s="122">
        <f t="shared" si="268"/>
        <v>0</v>
      </c>
      <c r="AA167" s="122">
        <f t="shared" si="269"/>
        <v>0</v>
      </c>
      <c r="AB167" s="122">
        <f t="shared" si="270"/>
        <v>0</v>
      </c>
      <c r="AC167" s="122">
        <f t="shared" si="271"/>
        <v>0</v>
      </c>
    </row>
    <row r="168" spans="1:29" s="45" customFormat="1" ht="26.25" hidden="1" x14ac:dyDescent="0.25">
      <c r="A168" s="116"/>
      <c r="B168" s="239" t="s">
        <v>232</v>
      </c>
      <c r="C168" s="242">
        <f t="shared" si="278"/>
        <v>0</v>
      </c>
      <c r="D168" s="61"/>
      <c r="E168" s="61"/>
      <c r="F168" s="120"/>
      <c r="G168" s="61"/>
      <c r="H168" s="61"/>
      <c r="I168" s="61"/>
      <c r="J168" s="61"/>
      <c r="K168" s="61"/>
      <c r="L168" s="243">
        <f t="shared" si="279"/>
        <v>0</v>
      </c>
      <c r="M168" s="111"/>
      <c r="N168" s="111"/>
      <c r="O168" s="115"/>
      <c r="P168" s="111"/>
      <c r="Q168" s="111"/>
      <c r="R168" s="111"/>
      <c r="S168" s="111"/>
      <c r="T168" s="111"/>
      <c r="U168" s="244">
        <f t="shared" si="280"/>
        <v>0</v>
      </c>
      <c r="V168" s="244">
        <f t="shared" si="265"/>
        <v>0</v>
      </c>
      <c r="W168" s="244">
        <f t="shared" si="266"/>
        <v>0</v>
      </c>
      <c r="X168" s="244">
        <f t="shared" si="267"/>
        <v>0</v>
      </c>
      <c r="Y168" s="244">
        <f t="shared" si="268"/>
        <v>0</v>
      </c>
      <c r="Z168" s="244">
        <f t="shared" si="268"/>
        <v>0</v>
      </c>
      <c r="AA168" s="244">
        <f t="shared" si="269"/>
        <v>0</v>
      </c>
      <c r="AB168" s="244">
        <f t="shared" si="270"/>
        <v>0</v>
      </c>
      <c r="AC168" s="244">
        <f t="shared" si="271"/>
        <v>0</v>
      </c>
    </row>
    <row r="169" spans="1:29" s="45" customFormat="1" ht="26.25" hidden="1" x14ac:dyDescent="0.25">
      <c r="A169" s="116"/>
      <c r="B169" s="239" t="s">
        <v>311</v>
      </c>
      <c r="C169" s="242">
        <f t="shared" si="278"/>
        <v>0</v>
      </c>
      <c r="D169" s="61"/>
      <c r="E169" s="61"/>
      <c r="F169" s="120"/>
      <c r="G169" s="61"/>
      <c r="H169" s="61"/>
      <c r="I169" s="61"/>
      <c r="J169" s="61"/>
      <c r="K169" s="61"/>
      <c r="L169" s="243">
        <f t="shared" si="279"/>
        <v>0</v>
      </c>
      <c r="M169" s="111"/>
      <c r="N169" s="111"/>
      <c r="O169" s="115"/>
      <c r="P169" s="111"/>
      <c r="Q169" s="111"/>
      <c r="R169" s="111"/>
      <c r="S169" s="111"/>
      <c r="T169" s="111"/>
      <c r="U169" s="244">
        <f t="shared" si="280"/>
        <v>0</v>
      </c>
      <c r="V169" s="244">
        <f t="shared" si="265"/>
        <v>0</v>
      </c>
      <c r="W169" s="244">
        <f t="shared" si="266"/>
        <v>0</v>
      </c>
      <c r="X169" s="244">
        <f t="shared" si="267"/>
        <v>0</v>
      </c>
      <c r="Y169" s="244">
        <f t="shared" si="268"/>
        <v>0</v>
      </c>
      <c r="Z169" s="244">
        <f t="shared" si="268"/>
        <v>0</v>
      </c>
      <c r="AA169" s="244">
        <f t="shared" si="269"/>
        <v>0</v>
      </c>
      <c r="AB169" s="244">
        <f t="shared" si="270"/>
        <v>0</v>
      </c>
      <c r="AC169" s="244">
        <f t="shared" si="271"/>
        <v>0</v>
      </c>
    </row>
    <row r="170" spans="1:29" ht="39" x14ac:dyDescent="0.25">
      <c r="A170" s="117"/>
      <c r="B170" s="232" t="s">
        <v>420</v>
      </c>
      <c r="C170" s="233">
        <f>D170+E170+F170+H170+I170+J170+K170+G170</f>
        <v>7.0510000000000002</v>
      </c>
      <c r="D170" s="118"/>
      <c r="E170" s="118"/>
      <c r="F170" s="165">
        <v>7.0510000000000002</v>
      </c>
      <c r="G170" s="118"/>
      <c r="H170" s="118"/>
      <c r="I170" s="118"/>
      <c r="J170" s="118"/>
      <c r="K170" s="61"/>
      <c r="L170" s="235">
        <f>M170+N170+O170+Q170+R170+S170+T170+P170</f>
        <v>0</v>
      </c>
      <c r="M170" s="119"/>
      <c r="N170" s="119"/>
      <c r="O170" s="109"/>
      <c r="P170" s="119"/>
      <c r="Q170" s="119"/>
      <c r="R170" s="119"/>
      <c r="S170" s="119"/>
      <c r="T170" s="119"/>
      <c r="U170" s="238">
        <f>V170+W170+X170+Z170+AA170+AB170+AC170+Y170</f>
        <v>7.0510000000000002</v>
      </c>
      <c r="V170" s="238">
        <f t="shared" si="265"/>
        <v>0</v>
      </c>
      <c r="W170" s="238">
        <f t="shared" si="266"/>
        <v>0</v>
      </c>
      <c r="X170" s="238">
        <f t="shared" si="267"/>
        <v>7.0510000000000002</v>
      </c>
      <c r="Y170" s="238">
        <f t="shared" si="268"/>
        <v>0</v>
      </c>
      <c r="Z170" s="238">
        <f t="shared" si="268"/>
        <v>0</v>
      </c>
      <c r="AA170" s="238">
        <f t="shared" si="269"/>
        <v>0</v>
      </c>
      <c r="AB170" s="238">
        <f t="shared" si="270"/>
        <v>0</v>
      </c>
      <c r="AC170" s="238">
        <f t="shared" si="271"/>
        <v>0</v>
      </c>
    </row>
    <row r="171" spans="1:29" ht="39" x14ac:dyDescent="0.25">
      <c r="A171" s="117"/>
      <c r="B171" s="232" t="s">
        <v>304</v>
      </c>
      <c r="C171" s="233">
        <f t="shared" si="278"/>
        <v>0</v>
      </c>
      <c r="D171" s="118"/>
      <c r="E171" s="118"/>
      <c r="F171" s="165"/>
      <c r="G171" s="118"/>
      <c r="H171" s="118"/>
      <c r="I171" s="118"/>
      <c r="J171" s="118"/>
      <c r="K171" s="118"/>
      <c r="L171" s="235">
        <f t="shared" si="279"/>
        <v>5.9550000000000001</v>
      </c>
      <c r="M171" s="119"/>
      <c r="N171" s="119"/>
      <c r="O171" s="109">
        <v>5.9550000000000001</v>
      </c>
      <c r="P171" s="119"/>
      <c r="Q171" s="119"/>
      <c r="R171" s="119"/>
      <c r="S171" s="119"/>
      <c r="T171" s="119"/>
      <c r="U171" s="238">
        <f t="shared" si="280"/>
        <v>5.9550000000000001</v>
      </c>
      <c r="V171" s="238">
        <f t="shared" si="265"/>
        <v>0</v>
      </c>
      <c r="W171" s="238">
        <f t="shared" si="266"/>
        <v>0</v>
      </c>
      <c r="X171" s="238">
        <f t="shared" si="267"/>
        <v>5.9550000000000001</v>
      </c>
      <c r="Y171" s="238">
        <f t="shared" si="268"/>
        <v>0</v>
      </c>
      <c r="Z171" s="238">
        <f t="shared" si="268"/>
        <v>0</v>
      </c>
      <c r="AA171" s="238">
        <f t="shared" si="269"/>
        <v>0</v>
      </c>
      <c r="AB171" s="238">
        <f t="shared" si="270"/>
        <v>0</v>
      </c>
      <c r="AC171" s="238">
        <f t="shared" si="271"/>
        <v>0</v>
      </c>
    </row>
    <row r="172" spans="1:29" ht="15" customHeight="1" x14ac:dyDescent="0.25">
      <c r="A172" s="257" t="s">
        <v>24</v>
      </c>
      <c r="B172" s="270" t="s">
        <v>237</v>
      </c>
      <c r="C172" s="224">
        <f>D172+E172+F172+H172+I172+J172+K172+G172</f>
        <v>1833.17</v>
      </c>
      <c r="D172" s="225">
        <f t="shared" ref="D172:T172" si="289">D173</f>
        <v>287.60000000000002</v>
      </c>
      <c r="E172" s="225">
        <f t="shared" si="289"/>
        <v>0</v>
      </c>
      <c r="F172" s="225">
        <f t="shared" si="289"/>
        <v>0</v>
      </c>
      <c r="G172" s="225">
        <f t="shared" si="289"/>
        <v>0</v>
      </c>
      <c r="H172" s="225">
        <f t="shared" si="289"/>
        <v>1545.07</v>
      </c>
      <c r="I172" s="225">
        <f t="shared" si="289"/>
        <v>0.5</v>
      </c>
      <c r="J172" s="225">
        <f t="shared" si="289"/>
        <v>0</v>
      </c>
      <c r="K172" s="164">
        <f t="shared" si="289"/>
        <v>0</v>
      </c>
      <c r="L172" s="110">
        <f>M172+N172+O172+Q172+R172+S172+T172+P172</f>
        <v>0.6</v>
      </c>
      <c r="M172" s="227">
        <f t="shared" si="289"/>
        <v>0</v>
      </c>
      <c r="N172" s="227">
        <f t="shared" si="289"/>
        <v>0</v>
      </c>
      <c r="O172" s="227">
        <f t="shared" si="289"/>
        <v>0</v>
      </c>
      <c r="P172" s="227">
        <f t="shared" si="289"/>
        <v>0</v>
      </c>
      <c r="Q172" s="227">
        <f t="shared" si="289"/>
        <v>0</v>
      </c>
      <c r="R172" s="227">
        <f t="shared" si="289"/>
        <v>0.6</v>
      </c>
      <c r="S172" s="227">
        <f t="shared" si="289"/>
        <v>0</v>
      </c>
      <c r="T172" s="131">
        <f t="shared" si="289"/>
        <v>0</v>
      </c>
      <c r="U172" s="228">
        <f>V172+W172+X172+Z172+AA172+AB172+AC172+Y172</f>
        <v>1833.77</v>
      </c>
      <c r="V172" s="228">
        <f t="shared" ref="V172:AC172" si="290">V173</f>
        <v>287.60000000000002</v>
      </c>
      <c r="W172" s="228">
        <f t="shared" si="290"/>
        <v>0</v>
      </c>
      <c r="X172" s="228">
        <f t="shared" si="290"/>
        <v>0</v>
      </c>
      <c r="Y172" s="228">
        <f t="shared" si="290"/>
        <v>0</v>
      </c>
      <c r="Z172" s="228">
        <f t="shared" si="290"/>
        <v>1545.07</v>
      </c>
      <c r="AA172" s="228">
        <f t="shared" si="290"/>
        <v>1.1000000000000001</v>
      </c>
      <c r="AB172" s="228">
        <f t="shared" si="290"/>
        <v>0</v>
      </c>
      <c r="AC172" s="228">
        <f t="shared" si="290"/>
        <v>0</v>
      </c>
    </row>
    <row r="173" spans="1:29" x14ac:dyDescent="0.25">
      <c r="A173" s="117"/>
      <c r="B173" s="229" t="s">
        <v>387</v>
      </c>
      <c r="C173" s="118">
        <f>D173+E173+F173+H173+I173+J173+K173+G173</f>
        <v>1833.17</v>
      </c>
      <c r="D173" s="165">
        <v>287.60000000000002</v>
      </c>
      <c r="E173" s="118"/>
      <c r="F173" s="118">
        <f>F174</f>
        <v>0</v>
      </c>
      <c r="G173" s="118"/>
      <c r="H173" s="165">
        <v>1545.07</v>
      </c>
      <c r="I173" s="165">
        <v>0.5</v>
      </c>
      <c r="J173" s="225"/>
      <c r="K173" s="61">
        <f>'4 priedas_ nepanaudotos lėšos'!C62</f>
        <v>0</v>
      </c>
      <c r="L173" s="119">
        <f>M173+N173+O173+Q173+R173+S173+T173+P173</f>
        <v>0.6</v>
      </c>
      <c r="M173" s="109"/>
      <c r="N173" s="119"/>
      <c r="O173" s="119"/>
      <c r="P173" s="109"/>
      <c r="Q173" s="109"/>
      <c r="R173" s="109">
        <v>0.6</v>
      </c>
      <c r="S173" s="119"/>
      <c r="T173" s="111">
        <f>'4 priedas_ nepanaudotos lėšos'!I62</f>
        <v>0</v>
      </c>
      <c r="U173" s="166">
        <f>V173+W173+X173+Z173+AA173+AB173+AC173+Y173</f>
        <v>1833.77</v>
      </c>
      <c r="V173" s="166">
        <f t="shared" si="265"/>
        <v>287.60000000000002</v>
      </c>
      <c r="W173" s="166">
        <f t="shared" si="266"/>
        <v>0</v>
      </c>
      <c r="X173" s="166">
        <f t="shared" si="267"/>
        <v>0</v>
      </c>
      <c r="Y173" s="166">
        <f t="shared" si="268"/>
        <v>0</v>
      </c>
      <c r="Z173" s="166">
        <f t="shared" si="268"/>
        <v>1545.07</v>
      </c>
      <c r="AA173" s="166">
        <f t="shared" si="269"/>
        <v>1.1000000000000001</v>
      </c>
      <c r="AB173" s="166">
        <f t="shared" si="270"/>
        <v>0</v>
      </c>
      <c r="AC173" s="166">
        <f t="shared" si="271"/>
        <v>0</v>
      </c>
    </row>
    <row r="174" spans="1:29" ht="26.25" hidden="1" x14ac:dyDescent="0.25">
      <c r="A174" s="117"/>
      <c r="B174" s="232" t="s">
        <v>311</v>
      </c>
      <c r="C174" s="233">
        <f t="shared" ref="C174:C236" si="291">D174+E174+F174+H174+I174+J174+K174</f>
        <v>0</v>
      </c>
      <c r="D174" s="118"/>
      <c r="E174" s="118"/>
      <c r="F174" s="118"/>
      <c r="G174" s="118"/>
      <c r="H174" s="118"/>
      <c r="I174" s="118"/>
      <c r="J174" s="118"/>
      <c r="K174" s="61"/>
      <c r="L174" s="235">
        <f t="shared" ref="L174:L236" si="292">M174+N174+O174+Q174+R174+S174+T174</f>
        <v>0</v>
      </c>
      <c r="M174" s="118"/>
      <c r="N174" s="119"/>
      <c r="O174" s="119"/>
      <c r="P174" s="118"/>
      <c r="Q174" s="118"/>
      <c r="R174" s="118"/>
      <c r="S174" s="119"/>
      <c r="T174" s="111"/>
      <c r="U174" s="238">
        <f t="shared" ref="U174:U236" si="293">V174+W174+X174+Z174+AA174+AB174+AC174</f>
        <v>0</v>
      </c>
      <c r="V174" s="238">
        <f t="shared" si="265"/>
        <v>0</v>
      </c>
      <c r="W174" s="238">
        <f t="shared" si="266"/>
        <v>0</v>
      </c>
      <c r="X174" s="238">
        <f t="shared" si="267"/>
        <v>0</v>
      </c>
      <c r="Y174" s="238">
        <f t="shared" si="268"/>
        <v>0</v>
      </c>
      <c r="Z174" s="238">
        <f t="shared" si="268"/>
        <v>0</v>
      </c>
      <c r="AA174" s="238">
        <f t="shared" si="269"/>
        <v>0</v>
      </c>
      <c r="AB174" s="238">
        <f t="shared" si="270"/>
        <v>0</v>
      </c>
      <c r="AC174" s="238">
        <f t="shared" si="271"/>
        <v>0</v>
      </c>
    </row>
    <row r="175" spans="1:29" ht="15" customHeight="1" x14ac:dyDescent="0.25">
      <c r="A175" s="222" t="s">
        <v>25</v>
      </c>
      <c r="B175" s="270" t="s">
        <v>272</v>
      </c>
      <c r="C175" s="224">
        <f>D175+E175+F175+H175+I175+J175+K175+G175</f>
        <v>2249.5655600000005</v>
      </c>
      <c r="D175" s="225">
        <f t="shared" ref="D175:T175" si="294">D176</f>
        <v>551.4</v>
      </c>
      <c r="E175" s="225">
        <f t="shared" si="294"/>
        <v>0</v>
      </c>
      <c r="F175" s="225">
        <f t="shared" si="294"/>
        <v>4.4559999999999995</v>
      </c>
      <c r="G175" s="225">
        <f t="shared" si="294"/>
        <v>0</v>
      </c>
      <c r="H175" s="225">
        <f t="shared" si="294"/>
        <v>1685.364</v>
      </c>
      <c r="I175" s="225">
        <f t="shared" si="294"/>
        <v>8</v>
      </c>
      <c r="J175" s="225">
        <f t="shared" si="294"/>
        <v>0</v>
      </c>
      <c r="K175" s="164">
        <f t="shared" si="294"/>
        <v>0.34555999999999998</v>
      </c>
      <c r="L175" s="110">
        <f>M175+N175+O175+Q175+R175+S175+T175+P175</f>
        <v>2.2999999999999998</v>
      </c>
      <c r="M175" s="227">
        <f t="shared" si="294"/>
        <v>0</v>
      </c>
      <c r="N175" s="227">
        <f t="shared" si="294"/>
        <v>0</v>
      </c>
      <c r="O175" s="227">
        <f t="shared" si="294"/>
        <v>2.2999999999999998</v>
      </c>
      <c r="P175" s="227">
        <f t="shared" si="294"/>
        <v>0</v>
      </c>
      <c r="Q175" s="227">
        <f t="shared" si="294"/>
        <v>0</v>
      </c>
      <c r="R175" s="227">
        <f t="shared" si="294"/>
        <v>0</v>
      </c>
      <c r="S175" s="227">
        <f t="shared" si="294"/>
        <v>0</v>
      </c>
      <c r="T175" s="131">
        <f t="shared" si="294"/>
        <v>0</v>
      </c>
      <c r="U175" s="228">
        <f>V175+W175+X175+Z175+AA175+AB175+AC175+Y175</f>
        <v>2251.8655600000002</v>
      </c>
      <c r="V175" s="228">
        <f t="shared" ref="V175:AC175" si="295">V176</f>
        <v>551.4</v>
      </c>
      <c r="W175" s="228">
        <f t="shared" si="295"/>
        <v>0</v>
      </c>
      <c r="X175" s="228">
        <f t="shared" si="295"/>
        <v>6.7559999999999993</v>
      </c>
      <c r="Y175" s="228">
        <f t="shared" si="295"/>
        <v>0</v>
      </c>
      <c r="Z175" s="228">
        <f t="shared" si="295"/>
        <v>1685.364</v>
      </c>
      <c r="AA175" s="228">
        <f t="shared" si="295"/>
        <v>8</v>
      </c>
      <c r="AB175" s="228">
        <f t="shared" si="295"/>
        <v>0</v>
      </c>
      <c r="AC175" s="228">
        <f t="shared" si="295"/>
        <v>0.34555999999999998</v>
      </c>
    </row>
    <row r="176" spans="1:29" x14ac:dyDescent="0.25">
      <c r="A176" s="117"/>
      <c r="B176" s="229" t="s">
        <v>392</v>
      </c>
      <c r="C176" s="118">
        <f>D176+E176+F176+H176+I176+J176+K176+G176</f>
        <v>2249.5655600000005</v>
      </c>
      <c r="D176" s="165">
        <v>551.4</v>
      </c>
      <c r="E176" s="118"/>
      <c r="F176" s="118">
        <f>SUM(F177:F181)</f>
        <v>4.4559999999999995</v>
      </c>
      <c r="G176" s="118"/>
      <c r="H176" s="165">
        <v>1685.364</v>
      </c>
      <c r="I176" s="165">
        <v>8</v>
      </c>
      <c r="J176" s="225"/>
      <c r="K176" s="61">
        <f>'4 priedas_ nepanaudotos lėšos'!C64</f>
        <v>0.34555999999999998</v>
      </c>
      <c r="L176" s="119">
        <f>M176+N176+O176+Q176+R176+S176+T176+P176</f>
        <v>2.2999999999999998</v>
      </c>
      <c r="M176" s="109"/>
      <c r="N176" s="119"/>
      <c r="O176" s="119">
        <f>SUM(O177:O181)</f>
        <v>2.2999999999999998</v>
      </c>
      <c r="P176" s="109"/>
      <c r="Q176" s="109"/>
      <c r="R176" s="109"/>
      <c r="S176" s="119"/>
      <c r="T176" s="111">
        <f>'4 priedas_ nepanaudotos lėšos'!I64</f>
        <v>0</v>
      </c>
      <c r="U176" s="166">
        <f>V176+W176+X176+Z176+AA176+AB176+AC176+Y176</f>
        <v>2251.8655600000002</v>
      </c>
      <c r="V176" s="166">
        <f t="shared" si="265"/>
        <v>551.4</v>
      </c>
      <c r="W176" s="166">
        <f t="shared" si="266"/>
        <v>0</v>
      </c>
      <c r="X176" s="166">
        <f t="shared" si="267"/>
        <v>6.7559999999999993</v>
      </c>
      <c r="Y176" s="166">
        <f t="shared" si="268"/>
        <v>0</v>
      </c>
      <c r="Z176" s="166">
        <f t="shared" si="268"/>
        <v>1685.364</v>
      </c>
      <c r="AA176" s="166">
        <f t="shared" si="269"/>
        <v>8</v>
      </c>
      <c r="AB176" s="166">
        <f t="shared" si="270"/>
        <v>0</v>
      </c>
      <c r="AC176" s="166">
        <f t="shared" si="271"/>
        <v>0.34555999999999998</v>
      </c>
    </row>
    <row r="177" spans="1:29" ht="39" x14ac:dyDescent="0.25">
      <c r="A177" s="117"/>
      <c r="B177" s="232" t="s">
        <v>420</v>
      </c>
      <c r="C177" s="233">
        <f>D177+E177+F177+H177+I177+J177+K177+G177</f>
        <v>0.22500000000000001</v>
      </c>
      <c r="D177" s="264"/>
      <c r="E177" s="264"/>
      <c r="F177" s="234">
        <v>0.22500000000000001</v>
      </c>
      <c r="G177" s="264"/>
      <c r="H177" s="264"/>
      <c r="I177" s="264"/>
      <c r="J177" s="264"/>
      <c r="K177" s="265"/>
      <c r="L177" s="235">
        <f>M177+N177+O177+Q177+R177+S177+T177+P177</f>
        <v>0</v>
      </c>
      <c r="M177" s="119"/>
      <c r="N177" s="119"/>
      <c r="O177" s="292"/>
      <c r="P177" s="119"/>
      <c r="Q177" s="119"/>
      <c r="R177" s="119"/>
      <c r="S177" s="266"/>
      <c r="T177" s="266"/>
      <c r="U177" s="238">
        <f>V177+W177+X177+Z177+AA177+AB177+AC177+Y177</f>
        <v>0.22500000000000001</v>
      </c>
      <c r="V177" s="238">
        <f t="shared" si="265"/>
        <v>0</v>
      </c>
      <c r="W177" s="238">
        <f t="shared" si="266"/>
        <v>0</v>
      </c>
      <c r="X177" s="238">
        <f t="shared" si="267"/>
        <v>0.22500000000000001</v>
      </c>
      <c r="Y177" s="238">
        <f t="shared" si="268"/>
        <v>0</v>
      </c>
      <c r="Z177" s="238">
        <f t="shared" si="268"/>
        <v>0</v>
      </c>
      <c r="AA177" s="238">
        <f t="shared" si="269"/>
        <v>0</v>
      </c>
      <c r="AB177" s="238">
        <f t="shared" si="270"/>
        <v>0</v>
      </c>
      <c r="AC177" s="238">
        <f t="shared" si="271"/>
        <v>0</v>
      </c>
    </row>
    <row r="178" spans="1:29" s="45" customFormat="1" hidden="1" x14ac:dyDescent="0.25">
      <c r="A178" s="116"/>
      <c r="B178" s="239" t="s">
        <v>291</v>
      </c>
      <c r="C178" s="61">
        <f t="shared" si="291"/>
        <v>0</v>
      </c>
      <c r="D178" s="61"/>
      <c r="E178" s="61"/>
      <c r="F178" s="62"/>
      <c r="G178" s="61"/>
      <c r="H178" s="61"/>
      <c r="I178" s="61"/>
      <c r="J178" s="61"/>
      <c r="K178" s="61"/>
      <c r="L178" s="111">
        <f t="shared" si="292"/>
        <v>0</v>
      </c>
      <c r="M178" s="61"/>
      <c r="N178" s="111"/>
      <c r="O178" s="115"/>
      <c r="P178" s="61"/>
      <c r="Q178" s="61"/>
      <c r="R178" s="61"/>
      <c r="S178" s="111"/>
      <c r="T178" s="111"/>
      <c r="U178" s="122">
        <f t="shared" si="293"/>
        <v>0</v>
      </c>
      <c r="V178" s="122">
        <f t="shared" si="265"/>
        <v>0</v>
      </c>
      <c r="W178" s="122">
        <f t="shared" si="266"/>
        <v>0</v>
      </c>
      <c r="X178" s="122">
        <f t="shared" si="267"/>
        <v>0</v>
      </c>
      <c r="Y178" s="122">
        <f t="shared" si="268"/>
        <v>0</v>
      </c>
      <c r="Z178" s="122">
        <f t="shared" si="268"/>
        <v>0</v>
      </c>
      <c r="AA178" s="122">
        <f t="shared" si="269"/>
        <v>0</v>
      </c>
      <c r="AB178" s="122">
        <f t="shared" si="270"/>
        <v>0</v>
      </c>
      <c r="AC178" s="122">
        <f t="shared" si="271"/>
        <v>0</v>
      </c>
    </row>
    <row r="179" spans="1:29" s="45" customFormat="1" ht="26.25" hidden="1" x14ac:dyDescent="0.25">
      <c r="A179" s="116"/>
      <c r="B179" s="239" t="s">
        <v>311</v>
      </c>
      <c r="C179" s="242">
        <f t="shared" si="291"/>
        <v>0</v>
      </c>
      <c r="D179" s="265"/>
      <c r="E179" s="265"/>
      <c r="F179" s="240"/>
      <c r="G179" s="265"/>
      <c r="H179" s="265"/>
      <c r="I179" s="265"/>
      <c r="J179" s="265"/>
      <c r="K179" s="265"/>
      <c r="L179" s="243">
        <f t="shared" si="292"/>
        <v>0</v>
      </c>
      <c r="M179" s="265"/>
      <c r="N179" s="267"/>
      <c r="O179" s="293"/>
      <c r="P179" s="265"/>
      <c r="Q179" s="265"/>
      <c r="R179" s="265"/>
      <c r="S179" s="267"/>
      <c r="T179" s="267"/>
      <c r="U179" s="244">
        <f t="shared" si="293"/>
        <v>0</v>
      </c>
      <c r="V179" s="244">
        <f t="shared" si="265"/>
        <v>0</v>
      </c>
      <c r="W179" s="244">
        <f t="shared" si="266"/>
        <v>0</v>
      </c>
      <c r="X179" s="244">
        <f t="shared" si="267"/>
        <v>0</v>
      </c>
      <c r="Y179" s="244">
        <f t="shared" si="268"/>
        <v>0</v>
      </c>
      <c r="Z179" s="244">
        <f t="shared" si="268"/>
        <v>0</v>
      </c>
      <c r="AA179" s="244">
        <f t="shared" si="269"/>
        <v>0</v>
      </c>
      <c r="AB179" s="244">
        <f t="shared" si="270"/>
        <v>0</v>
      </c>
      <c r="AC179" s="244">
        <f t="shared" si="271"/>
        <v>0</v>
      </c>
    </row>
    <row r="180" spans="1:29" ht="26.25" x14ac:dyDescent="0.25">
      <c r="A180" s="117"/>
      <c r="B180" s="232" t="s">
        <v>405</v>
      </c>
      <c r="C180" s="233">
        <f>D180+E180+F180+H180+I180+J180+K180+G180</f>
        <v>4.2309999999999999</v>
      </c>
      <c r="D180" s="264"/>
      <c r="E180" s="264"/>
      <c r="F180" s="234">
        <v>4.2309999999999999</v>
      </c>
      <c r="G180" s="264"/>
      <c r="H180" s="264"/>
      <c r="I180" s="264"/>
      <c r="J180" s="264"/>
      <c r="K180" s="265"/>
      <c r="L180" s="235">
        <f>M180+N180+O180+Q180+R180+S180+T180+P180</f>
        <v>0</v>
      </c>
      <c r="M180" s="119"/>
      <c r="N180" s="119"/>
      <c r="O180" s="292"/>
      <c r="P180" s="119"/>
      <c r="Q180" s="119"/>
      <c r="R180" s="119"/>
      <c r="S180" s="266"/>
      <c r="T180" s="266"/>
      <c r="U180" s="238">
        <f>V180+W180+X180+Z180+AA180+AB180+AC180+Y180</f>
        <v>4.2309999999999999</v>
      </c>
      <c r="V180" s="238">
        <f t="shared" ref="V180" si="296">D180+M180</f>
        <v>0</v>
      </c>
      <c r="W180" s="238">
        <f t="shared" ref="W180" si="297">E180+N180</f>
        <v>0</v>
      </c>
      <c r="X180" s="238">
        <f t="shared" ref="X180" si="298">F180+O180</f>
        <v>4.2309999999999999</v>
      </c>
      <c r="Y180" s="238">
        <f t="shared" ref="Y180:Z180" si="299">G180+P180</f>
        <v>0</v>
      </c>
      <c r="Z180" s="238">
        <f t="shared" si="299"/>
        <v>0</v>
      </c>
      <c r="AA180" s="238">
        <f t="shared" ref="AA180" si="300">I180+R180</f>
        <v>0</v>
      </c>
      <c r="AB180" s="238">
        <f t="shared" ref="AB180" si="301">J180+S180</f>
        <v>0</v>
      </c>
      <c r="AC180" s="238">
        <f t="shared" ref="AC180" si="302">K180+T180</f>
        <v>0</v>
      </c>
    </row>
    <row r="181" spans="1:29" s="48" customFormat="1" ht="39" x14ac:dyDescent="0.25">
      <c r="A181" s="294"/>
      <c r="B181" s="291" t="s">
        <v>304</v>
      </c>
      <c r="C181" s="233">
        <f t="shared" si="291"/>
        <v>0</v>
      </c>
      <c r="D181" s="189"/>
      <c r="E181" s="189"/>
      <c r="F181" s="165"/>
      <c r="G181" s="189"/>
      <c r="H181" s="189"/>
      <c r="I181" s="189"/>
      <c r="J181" s="189"/>
      <c r="K181" s="189"/>
      <c r="L181" s="235">
        <f t="shared" si="292"/>
        <v>2.2999999999999998</v>
      </c>
      <c r="M181" s="227"/>
      <c r="N181" s="236"/>
      <c r="O181" s="237">
        <v>2.2999999999999998</v>
      </c>
      <c r="P181" s="226"/>
      <c r="Q181" s="226"/>
      <c r="R181" s="226"/>
      <c r="S181" s="236"/>
      <c r="T181" s="236"/>
      <c r="U181" s="238">
        <f t="shared" si="293"/>
        <v>2.2999999999999998</v>
      </c>
      <c r="V181" s="238">
        <f t="shared" si="265"/>
        <v>0</v>
      </c>
      <c r="W181" s="238">
        <f t="shared" si="266"/>
        <v>0</v>
      </c>
      <c r="X181" s="238">
        <f t="shared" si="267"/>
        <v>2.2999999999999998</v>
      </c>
      <c r="Y181" s="238">
        <f t="shared" si="268"/>
        <v>0</v>
      </c>
      <c r="Z181" s="238">
        <f t="shared" si="268"/>
        <v>0</v>
      </c>
      <c r="AA181" s="238">
        <f t="shared" si="269"/>
        <v>0</v>
      </c>
      <c r="AB181" s="238">
        <f t="shared" si="270"/>
        <v>0</v>
      </c>
      <c r="AC181" s="238">
        <f t="shared" si="271"/>
        <v>0</v>
      </c>
    </row>
    <row r="182" spans="1:29" ht="15" customHeight="1" x14ac:dyDescent="0.25">
      <c r="A182" s="257" t="s">
        <v>238</v>
      </c>
      <c r="B182" s="270" t="s">
        <v>239</v>
      </c>
      <c r="C182" s="224">
        <f>D182+E182+F182+H182+I182+J182+K182+G182</f>
        <v>3046.9066700000003</v>
      </c>
      <c r="D182" s="225">
        <f t="shared" ref="D182:T182" si="303">D183</f>
        <v>946.8</v>
      </c>
      <c r="E182" s="225">
        <f t="shared" si="303"/>
        <v>0</v>
      </c>
      <c r="F182" s="225">
        <f t="shared" si="303"/>
        <v>18.142000000000003</v>
      </c>
      <c r="G182" s="225">
        <f t="shared" si="303"/>
        <v>0</v>
      </c>
      <c r="H182" s="225">
        <f t="shared" si="303"/>
        <v>1885.0360000000001</v>
      </c>
      <c r="I182" s="225">
        <f t="shared" si="303"/>
        <v>179.4</v>
      </c>
      <c r="J182" s="225">
        <f t="shared" si="303"/>
        <v>0</v>
      </c>
      <c r="K182" s="164">
        <f t="shared" si="303"/>
        <v>17.528670000000002</v>
      </c>
      <c r="L182" s="110">
        <f>M182+N182+O182+Q182+R182+S182+T182+P182</f>
        <v>2.8</v>
      </c>
      <c r="M182" s="227">
        <f t="shared" si="303"/>
        <v>0</v>
      </c>
      <c r="N182" s="227">
        <f t="shared" si="303"/>
        <v>0</v>
      </c>
      <c r="O182" s="227">
        <f t="shared" si="303"/>
        <v>0</v>
      </c>
      <c r="P182" s="227">
        <f t="shared" si="303"/>
        <v>0</v>
      </c>
      <c r="Q182" s="227">
        <f t="shared" si="303"/>
        <v>0</v>
      </c>
      <c r="R182" s="227">
        <f t="shared" si="303"/>
        <v>2.8</v>
      </c>
      <c r="S182" s="227">
        <f t="shared" si="303"/>
        <v>0</v>
      </c>
      <c r="T182" s="131">
        <f t="shared" si="303"/>
        <v>0</v>
      </c>
      <c r="U182" s="228">
        <f>V182+W182+X182+Z182+AA182+AB182+AC182+Y182</f>
        <v>3049.70667</v>
      </c>
      <c r="V182" s="228">
        <f t="shared" ref="V182:AC182" si="304">V183</f>
        <v>946.8</v>
      </c>
      <c r="W182" s="228">
        <f t="shared" si="304"/>
        <v>0</v>
      </c>
      <c r="X182" s="228">
        <f t="shared" si="304"/>
        <v>18.142000000000003</v>
      </c>
      <c r="Y182" s="228">
        <f t="shared" si="304"/>
        <v>0</v>
      </c>
      <c r="Z182" s="228">
        <f t="shared" si="304"/>
        <v>1885.0360000000001</v>
      </c>
      <c r="AA182" s="228">
        <f t="shared" si="304"/>
        <v>182.20000000000002</v>
      </c>
      <c r="AB182" s="228">
        <f t="shared" si="304"/>
        <v>0</v>
      </c>
      <c r="AC182" s="228">
        <f t="shared" si="304"/>
        <v>17.528670000000002</v>
      </c>
    </row>
    <row r="183" spans="1:29" x14ac:dyDescent="0.25">
      <c r="A183" s="117"/>
      <c r="B183" s="229" t="s">
        <v>392</v>
      </c>
      <c r="C183" s="230">
        <f>D183+E183+F183+H183+I183+J183+K183+G183</f>
        <v>3046.9066700000003</v>
      </c>
      <c r="D183" s="165">
        <v>946.8</v>
      </c>
      <c r="E183" s="118"/>
      <c r="F183" s="118">
        <f>SUM(F184:F188)</f>
        <v>18.142000000000003</v>
      </c>
      <c r="G183" s="118"/>
      <c r="H183" s="165">
        <v>1885.0360000000001</v>
      </c>
      <c r="I183" s="165">
        <v>179.4</v>
      </c>
      <c r="J183" s="225"/>
      <c r="K183" s="61">
        <f>'4 priedas_ nepanaudotos lėšos'!C66</f>
        <v>17.528670000000002</v>
      </c>
      <c r="L183" s="226">
        <f>M183+N183+O183+Q183+R183+S183+T183+P183</f>
        <v>2.8</v>
      </c>
      <c r="M183" s="109"/>
      <c r="N183" s="119"/>
      <c r="O183" s="119"/>
      <c r="P183" s="109"/>
      <c r="Q183" s="109"/>
      <c r="R183" s="109">
        <v>2.8</v>
      </c>
      <c r="S183" s="119"/>
      <c r="T183" s="111">
        <f>'4 priedas_ nepanaudotos lėšos'!I66</f>
        <v>0</v>
      </c>
      <c r="U183" s="231">
        <f>V183+W183+X183+Z183+AA183+AB183+AC183+Y183</f>
        <v>3049.70667</v>
      </c>
      <c r="V183" s="231">
        <f t="shared" si="265"/>
        <v>946.8</v>
      </c>
      <c r="W183" s="231">
        <f t="shared" si="266"/>
        <v>0</v>
      </c>
      <c r="X183" s="231">
        <f t="shared" si="267"/>
        <v>18.142000000000003</v>
      </c>
      <c r="Y183" s="231">
        <f t="shared" si="268"/>
        <v>0</v>
      </c>
      <c r="Z183" s="231">
        <f t="shared" si="268"/>
        <v>1885.0360000000001</v>
      </c>
      <c r="AA183" s="231">
        <f t="shared" si="269"/>
        <v>182.20000000000002</v>
      </c>
      <c r="AB183" s="231">
        <f t="shared" si="270"/>
        <v>0</v>
      </c>
      <c r="AC183" s="231">
        <f t="shared" si="271"/>
        <v>17.528670000000002</v>
      </c>
    </row>
    <row r="184" spans="1:29" s="45" customFormat="1" ht="26.25" x14ac:dyDescent="0.25">
      <c r="A184" s="116"/>
      <c r="B184" s="232" t="s">
        <v>405</v>
      </c>
      <c r="C184" s="233">
        <f>D184+E184+F184+H184+I184+J184+K184+G184</f>
        <v>12.694000000000001</v>
      </c>
      <c r="D184" s="118"/>
      <c r="E184" s="118"/>
      <c r="F184" s="165">
        <v>12.694000000000001</v>
      </c>
      <c r="G184" s="61"/>
      <c r="H184" s="61"/>
      <c r="I184" s="61"/>
      <c r="J184" s="61"/>
      <c r="K184" s="61"/>
      <c r="L184" s="235">
        <f>M184+N184+O184+Q184+R184+S184+T184+P184</f>
        <v>0</v>
      </c>
      <c r="M184" s="119"/>
      <c r="N184" s="119"/>
      <c r="O184" s="111"/>
      <c r="P184" s="119"/>
      <c r="Q184" s="119"/>
      <c r="R184" s="119"/>
      <c r="S184" s="266"/>
      <c r="T184" s="266"/>
      <c r="U184" s="238">
        <f>V184+W184+X184+Z184+AA184+AB184+AC184+Y184</f>
        <v>12.694000000000001</v>
      </c>
      <c r="V184" s="238">
        <f t="shared" si="265"/>
        <v>0</v>
      </c>
      <c r="W184" s="238">
        <f t="shared" si="266"/>
        <v>0</v>
      </c>
      <c r="X184" s="238">
        <f t="shared" si="267"/>
        <v>12.694000000000001</v>
      </c>
      <c r="Y184" s="238">
        <f t="shared" si="268"/>
        <v>0</v>
      </c>
      <c r="Z184" s="238">
        <f t="shared" si="268"/>
        <v>0</v>
      </c>
      <c r="AA184" s="238">
        <f t="shared" si="269"/>
        <v>0</v>
      </c>
      <c r="AB184" s="238">
        <f t="shared" si="270"/>
        <v>0</v>
      </c>
      <c r="AC184" s="238">
        <f t="shared" si="271"/>
        <v>0</v>
      </c>
    </row>
    <row r="185" spans="1:29" ht="39" x14ac:dyDescent="0.25">
      <c r="A185" s="117"/>
      <c r="B185" s="232" t="s">
        <v>420</v>
      </c>
      <c r="C185" s="233">
        <f>D185+E185+F185+H185+I185+J185+K185+G185</f>
        <v>5.4480000000000004</v>
      </c>
      <c r="D185" s="118"/>
      <c r="E185" s="118"/>
      <c r="F185" s="165">
        <v>5.4480000000000004</v>
      </c>
      <c r="G185" s="118"/>
      <c r="H185" s="118"/>
      <c r="I185" s="118"/>
      <c r="J185" s="118"/>
      <c r="K185" s="61"/>
      <c r="L185" s="235">
        <f>M185+N185+O185+Q185+R185+S185+T185+P185</f>
        <v>0</v>
      </c>
      <c r="M185" s="119"/>
      <c r="N185" s="119"/>
      <c r="O185" s="119"/>
      <c r="P185" s="119"/>
      <c r="Q185" s="119"/>
      <c r="R185" s="119"/>
      <c r="S185" s="119"/>
      <c r="T185" s="119"/>
      <c r="U185" s="238">
        <f>V185+W185+X185+Z185+AA185+AB185+AC185+Y185</f>
        <v>5.4480000000000004</v>
      </c>
      <c r="V185" s="238">
        <f t="shared" si="265"/>
        <v>0</v>
      </c>
      <c r="W185" s="238">
        <f t="shared" si="266"/>
        <v>0</v>
      </c>
      <c r="X185" s="238">
        <f t="shared" si="267"/>
        <v>5.4480000000000004</v>
      </c>
      <c r="Y185" s="238">
        <f t="shared" si="268"/>
        <v>0</v>
      </c>
      <c r="Z185" s="238">
        <f t="shared" si="268"/>
        <v>0</v>
      </c>
      <c r="AA185" s="238">
        <f t="shared" si="269"/>
        <v>0</v>
      </c>
      <c r="AB185" s="238">
        <f t="shared" si="270"/>
        <v>0</v>
      </c>
      <c r="AC185" s="238">
        <f t="shared" si="271"/>
        <v>0</v>
      </c>
    </row>
    <row r="186" spans="1:29" s="45" customFormat="1" hidden="1" x14ac:dyDescent="0.25">
      <c r="A186" s="116"/>
      <c r="B186" s="239" t="s">
        <v>291</v>
      </c>
      <c r="C186" s="247">
        <f t="shared" si="291"/>
        <v>0</v>
      </c>
      <c r="D186" s="61"/>
      <c r="E186" s="61"/>
      <c r="F186" s="62"/>
      <c r="G186" s="61"/>
      <c r="H186" s="61"/>
      <c r="I186" s="61"/>
      <c r="J186" s="61"/>
      <c r="K186" s="61"/>
      <c r="L186" s="114">
        <f t="shared" si="292"/>
        <v>0</v>
      </c>
      <c r="M186" s="61"/>
      <c r="N186" s="111"/>
      <c r="O186" s="111"/>
      <c r="P186" s="61"/>
      <c r="Q186" s="61"/>
      <c r="R186" s="61"/>
      <c r="S186" s="111"/>
      <c r="T186" s="111"/>
      <c r="U186" s="248">
        <f t="shared" si="293"/>
        <v>0</v>
      </c>
      <c r="V186" s="248">
        <f t="shared" si="265"/>
        <v>0</v>
      </c>
      <c r="W186" s="248">
        <f t="shared" si="266"/>
        <v>0</v>
      </c>
      <c r="X186" s="248">
        <f t="shared" si="267"/>
        <v>0</v>
      </c>
      <c r="Y186" s="248">
        <f t="shared" si="268"/>
        <v>0</v>
      </c>
      <c r="Z186" s="248">
        <f t="shared" si="268"/>
        <v>0</v>
      </c>
      <c r="AA186" s="248">
        <f t="shared" si="269"/>
        <v>0</v>
      </c>
      <c r="AB186" s="248">
        <f t="shared" si="270"/>
        <v>0</v>
      </c>
      <c r="AC186" s="248">
        <f t="shared" si="271"/>
        <v>0</v>
      </c>
    </row>
    <row r="187" spans="1:29" s="45" customFormat="1" ht="39" hidden="1" x14ac:dyDescent="0.25">
      <c r="A187" s="116"/>
      <c r="B187" s="272" t="s">
        <v>398</v>
      </c>
      <c r="C187" s="242">
        <f t="shared" si="291"/>
        <v>0</v>
      </c>
      <c r="D187" s="61"/>
      <c r="E187" s="61"/>
      <c r="F187" s="120"/>
      <c r="G187" s="61"/>
      <c r="H187" s="61"/>
      <c r="I187" s="61"/>
      <c r="J187" s="61"/>
      <c r="K187" s="61"/>
      <c r="L187" s="243">
        <f t="shared" si="292"/>
        <v>0</v>
      </c>
      <c r="M187" s="111"/>
      <c r="N187" s="111"/>
      <c r="O187" s="111"/>
      <c r="P187" s="111"/>
      <c r="Q187" s="111"/>
      <c r="R187" s="111"/>
      <c r="S187" s="111"/>
      <c r="T187" s="111"/>
      <c r="U187" s="244">
        <f t="shared" si="293"/>
        <v>0</v>
      </c>
      <c r="V187" s="244">
        <f t="shared" si="265"/>
        <v>0</v>
      </c>
      <c r="W187" s="244">
        <f t="shared" si="266"/>
        <v>0</v>
      </c>
      <c r="X187" s="244">
        <f t="shared" si="267"/>
        <v>0</v>
      </c>
      <c r="Y187" s="244">
        <f t="shared" si="268"/>
        <v>0</v>
      </c>
      <c r="Z187" s="244">
        <f t="shared" si="268"/>
        <v>0</v>
      </c>
      <c r="AA187" s="244">
        <f t="shared" si="269"/>
        <v>0</v>
      </c>
      <c r="AB187" s="244">
        <f t="shared" si="270"/>
        <v>0</v>
      </c>
      <c r="AC187" s="244">
        <f t="shared" si="271"/>
        <v>0</v>
      </c>
    </row>
    <row r="188" spans="1:29" s="45" customFormat="1" ht="26.25" hidden="1" x14ac:dyDescent="0.25">
      <c r="A188" s="121"/>
      <c r="B188" s="239" t="s">
        <v>231</v>
      </c>
      <c r="C188" s="242">
        <f t="shared" si="291"/>
        <v>0</v>
      </c>
      <c r="D188" s="61"/>
      <c r="E188" s="61"/>
      <c r="F188" s="61"/>
      <c r="G188" s="61"/>
      <c r="H188" s="61"/>
      <c r="I188" s="61"/>
      <c r="J188" s="61"/>
      <c r="K188" s="61"/>
      <c r="L188" s="243">
        <f t="shared" si="292"/>
        <v>0</v>
      </c>
      <c r="M188" s="111"/>
      <c r="N188" s="111"/>
      <c r="O188" s="111"/>
      <c r="P188" s="111"/>
      <c r="Q188" s="111"/>
      <c r="R188" s="111"/>
      <c r="S188" s="111"/>
      <c r="T188" s="111"/>
      <c r="U188" s="244">
        <f t="shared" si="293"/>
        <v>0</v>
      </c>
      <c r="V188" s="244">
        <f t="shared" si="265"/>
        <v>0</v>
      </c>
      <c r="W188" s="244">
        <f t="shared" si="266"/>
        <v>0</v>
      </c>
      <c r="X188" s="244">
        <f t="shared" si="267"/>
        <v>0</v>
      </c>
      <c r="Y188" s="244">
        <f t="shared" si="268"/>
        <v>0</v>
      </c>
      <c r="Z188" s="244">
        <f t="shared" si="268"/>
        <v>0</v>
      </c>
      <c r="AA188" s="244">
        <f t="shared" si="269"/>
        <v>0</v>
      </c>
      <c r="AB188" s="244">
        <f t="shared" si="270"/>
        <v>0</v>
      </c>
      <c r="AC188" s="244">
        <f t="shared" si="271"/>
        <v>0</v>
      </c>
    </row>
    <row r="189" spans="1:29" ht="15" customHeight="1" x14ac:dyDescent="0.25">
      <c r="A189" s="257" t="s">
        <v>240</v>
      </c>
      <c r="B189" s="270" t="s">
        <v>241</v>
      </c>
      <c r="C189" s="224">
        <f>D189+E189+F189+H189+I189+J189+K189+G189</f>
        <v>1581.9863500000001</v>
      </c>
      <c r="D189" s="225">
        <f t="shared" ref="D189:T189" si="305">D190</f>
        <v>522.5</v>
      </c>
      <c r="E189" s="225">
        <f t="shared" si="305"/>
        <v>0</v>
      </c>
      <c r="F189" s="225">
        <f t="shared" si="305"/>
        <v>34.652000000000001</v>
      </c>
      <c r="G189" s="225">
        <f t="shared" si="305"/>
        <v>0</v>
      </c>
      <c r="H189" s="225">
        <f t="shared" si="305"/>
        <v>1010.65</v>
      </c>
      <c r="I189" s="225">
        <f t="shared" si="305"/>
        <v>11.9</v>
      </c>
      <c r="J189" s="225">
        <f t="shared" si="305"/>
        <v>0</v>
      </c>
      <c r="K189" s="164">
        <f t="shared" si="305"/>
        <v>2.2843499999999999</v>
      </c>
      <c r="L189" s="110">
        <f>M189+N189+O189+Q189+R189+S189+T189+P189</f>
        <v>0.84699999999999998</v>
      </c>
      <c r="M189" s="227">
        <f t="shared" si="305"/>
        <v>0</v>
      </c>
      <c r="N189" s="227">
        <f t="shared" si="305"/>
        <v>0</v>
      </c>
      <c r="O189" s="227">
        <f t="shared" si="305"/>
        <v>0.84699999999999998</v>
      </c>
      <c r="P189" s="227">
        <f t="shared" si="305"/>
        <v>0</v>
      </c>
      <c r="Q189" s="227">
        <f t="shared" si="305"/>
        <v>0</v>
      </c>
      <c r="R189" s="227">
        <f t="shared" si="305"/>
        <v>0</v>
      </c>
      <c r="S189" s="227">
        <f t="shared" si="305"/>
        <v>0</v>
      </c>
      <c r="T189" s="131">
        <f t="shared" si="305"/>
        <v>0</v>
      </c>
      <c r="U189" s="228">
        <f>V189+W189+X189+Z189+AA189+AB189+AC189+Y189</f>
        <v>1582.8333499999999</v>
      </c>
      <c r="V189" s="228">
        <f t="shared" ref="V189:AC189" si="306">V190</f>
        <v>522.5</v>
      </c>
      <c r="W189" s="228">
        <f t="shared" si="306"/>
        <v>0</v>
      </c>
      <c r="X189" s="228">
        <f t="shared" si="306"/>
        <v>35.499000000000002</v>
      </c>
      <c r="Y189" s="228">
        <f t="shared" si="306"/>
        <v>0</v>
      </c>
      <c r="Z189" s="228">
        <f t="shared" si="306"/>
        <v>1010.65</v>
      </c>
      <c r="AA189" s="228">
        <f t="shared" si="306"/>
        <v>11.9</v>
      </c>
      <c r="AB189" s="228">
        <f t="shared" si="306"/>
        <v>0</v>
      </c>
      <c r="AC189" s="228">
        <f t="shared" si="306"/>
        <v>2.2843499999999999</v>
      </c>
    </row>
    <row r="190" spans="1:29" x14ac:dyDescent="0.25">
      <c r="A190" s="117"/>
      <c r="B190" s="229" t="s">
        <v>392</v>
      </c>
      <c r="C190" s="118">
        <f>D190+E190+F190+H190+I190+J190+K190+G190</f>
        <v>1581.9863500000001</v>
      </c>
      <c r="D190" s="165">
        <v>522.5</v>
      </c>
      <c r="E190" s="118"/>
      <c r="F190" s="118">
        <f>SUM(F191:F194)</f>
        <v>34.652000000000001</v>
      </c>
      <c r="G190" s="118"/>
      <c r="H190" s="165">
        <v>1010.65</v>
      </c>
      <c r="I190" s="165">
        <v>11.9</v>
      </c>
      <c r="J190" s="225"/>
      <c r="K190" s="61">
        <f>'4 priedas_ nepanaudotos lėšos'!C68</f>
        <v>2.2843499999999999</v>
      </c>
      <c r="L190" s="119">
        <f>M190+N190+O190+Q190+R190+S190+T190+P190</f>
        <v>0.84699999999999998</v>
      </c>
      <c r="M190" s="109"/>
      <c r="N190" s="119"/>
      <c r="O190" s="119">
        <f>SUM(O191:O194)</f>
        <v>0.84699999999999998</v>
      </c>
      <c r="P190" s="109"/>
      <c r="Q190" s="109"/>
      <c r="R190" s="109"/>
      <c r="S190" s="119"/>
      <c r="T190" s="111">
        <f>'4 priedas_ nepanaudotos lėšos'!I68</f>
        <v>0</v>
      </c>
      <c r="U190" s="166">
        <f>V190+W190+X190+Z190+AA190+AB190+AC190+Y190</f>
        <v>1582.8333499999999</v>
      </c>
      <c r="V190" s="166">
        <f t="shared" si="265"/>
        <v>522.5</v>
      </c>
      <c r="W190" s="166">
        <f t="shared" si="266"/>
        <v>0</v>
      </c>
      <c r="X190" s="166">
        <f t="shared" si="267"/>
        <v>35.499000000000002</v>
      </c>
      <c r="Y190" s="166">
        <f t="shared" si="268"/>
        <v>0</v>
      </c>
      <c r="Z190" s="166">
        <f t="shared" si="268"/>
        <v>1010.65</v>
      </c>
      <c r="AA190" s="166">
        <f t="shared" si="269"/>
        <v>11.9</v>
      </c>
      <c r="AB190" s="166">
        <f t="shared" si="270"/>
        <v>0</v>
      </c>
      <c r="AC190" s="166">
        <f t="shared" si="271"/>
        <v>2.2843499999999999</v>
      </c>
    </row>
    <row r="191" spans="1:29" ht="26.25" x14ac:dyDescent="0.25">
      <c r="A191" s="117"/>
      <c r="B191" s="232" t="s">
        <v>405</v>
      </c>
      <c r="C191" s="233">
        <f>D191+E191+F191+H191+I191+J191+K191+G191</f>
        <v>29.62</v>
      </c>
      <c r="D191" s="264"/>
      <c r="E191" s="264"/>
      <c r="F191" s="234">
        <v>29.62</v>
      </c>
      <c r="G191" s="264"/>
      <c r="H191" s="264"/>
      <c r="I191" s="264"/>
      <c r="J191" s="264"/>
      <c r="K191" s="265"/>
      <c r="L191" s="235">
        <f>M191+N191+O191+Q191+R191+S191+T191+P191</f>
        <v>0</v>
      </c>
      <c r="M191" s="266"/>
      <c r="N191" s="266"/>
      <c r="O191" s="292"/>
      <c r="P191" s="266"/>
      <c r="Q191" s="266"/>
      <c r="R191" s="266"/>
      <c r="S191" s="266"/>
      <c r="T191" s="267"/>
      <c r="U191" s="238">
        <f>V191+W191+X191+Z191+AA191+AB191+AC191+Y191</f>
        <v>29.62</v>
      </c>
      <c r="V191" s="238">
        <f t="shared" si="265"/>
        <v>0</v>
      </c>
      <c r="W191" s="238">
        <f t="shared" si="266"/>
        <v>0</v>
      </c>
      <c r="X191" s="238">
        <f t="shared" si="267"/>
        <v>29.62</v>
      </c>
      <c r="Y191" s="238">
        <f t="shared" si="268"/>
        <v>0</v>
      </c>
      <c r="Z191" s="238">
        <f t="shared" si="268"/>
        <v>0</v>
      </c>
      <c r="AA191" s="238">
        <f t="shared" si="269"/>
        <v>0</v>
      </c>
      <c r="AB191" s="238">
        <f t="shared" si="270"/>
        <v>0</v>
      </c>
      <c r="AC191" s="238">
        <f t="shared" si="271"/>
        <v>0</v>
      </c>
    </row>
    <row r="192" spans="1:29" ht="39" x14ac:dyDescent="0.25">
      <c r="A192" s="117"/>
      <c r="B192" s="291" t="s">
        <v>304</v>
      </c>
      <c r="C192" s="118">
        <f t="shared" si="291"/>
        <v>0</v>
      </c>
      <c r="D192" s="118"/>
      <c r="E192" s="118"/>
      <c r="F192" s="234"/>
      <c r="G192" s="118"/>
      <c r="H192" s="118"/>
      <c r="I192" s="118"/>
      <c r="J192" s="118"/>
      <c r="K192" s="118"/>
      <c r="L192" s="119">
        <f t="shared" si="292"/>
        <v>0.84699999999999998</v>
      </c>
      <c r="M192" s="119"/>
      <c r="N192" s="119"/>
      <c r="O192" s="109">
        <v>0.84699999999999998</v>
      </c>
      <c r="P192" s="119"/>
      <c r="Q192" s="119"/>
      <c r="R192" s="119"/>
      <c r="S192" s="119"/>
      <c r="T192" s="119"/>
      <c r="U192" s="166">
        <f t="shared" si="293"/>
        <v>0.84699999999999998</v>
      </c>
      <c r="V192" s="166">
        <f t="shared" si="265"/>
        <v>0</v>
      </c>
      <c r="W192" s="166">
        <f t="shared" si="266"/>
        <v>0</v>
      </c>
      <c r="X192" s="166">
        <f t="shared" si="267"/>
        <v>0.84699999999999998</v>
      </c>
      <c r="Y192" s="166">
        <f t="shared" si="268"/>
        <v>0</v>
      </c>
      <c r="Z192" s="166">
        <f t="shared" si="268"/>
        <v>0</v>
      </c>
      <c r="AA192" s="166">
        <f t="shared" si="269"/>
        <v>0</v>
      </c>
      <c r="AB192" s="166">
        <f t="shared" si="270"/>
        <v>0</v>
      </c>
      <c r="AC192" s="166">
        <f t="shared" si="271"/>
        <v>0</v>
      </c>
    </row>
    <row r="193" spans="1:29" s="45" customFormat="1" ht="26.25" hidden="1" x14ac:dyDescent="0.25">
      <c r="A193" s="116"/>
      <c r="B193" s="239" t="s">
        <v>311</v>
      </c>
      <c r="C193" s="242">
        <f t="shared" si="291"/>
        <v>0</v>
      </c>
      <c r="D193" s="265"/>
      <c r="E193" s="265"/>
      <c r="F193" s="234"/>
      <c r="G193" s="265"/>
      <c r="H193" s="265"/>
      <c r="I193" s="265"/>
      <c r="J193" s="265"/>
      <c r="K193" s="265"/>
      <c r="L193" s="243">
        <f t="shared" si="292"/>
        <v>0</v>
      </c>
      <c r="M193" s="267"/>
      <c r="N193" s="267"/>
      <c r="O193" s="293"/>
      <c r="P193" s="267"/>
      <c r="Q193" s="267"/>
      <c r="R193" s="267"/>
      <c r="S193" s="267"/>
      <c r="T193" s="267"/>
      <c r="U193" s="244">
        <f t="shared" si="293"/>
        <v>0</v>
      </c>
      <c r="V193" s="244">
        <f t="shared" si="265"/>
        <v>0</v>
      </c>
      <c r="W193" s="244">
        <f t="shared" si="266"/>
        <v>0</v>
      </c>
      <c r="X193" s="244">
        <f t="shared" si="267"/>
        <v>0</v>
      </c>
      <c r="Y193" s="244">
        <f t="shared" si="268"/>
        <v>0</v>
      </c>
      <c r="Z193" s="244">
        <f t="shared" si="268"/>
        <v>0</v>
      </c>
      <c r="AA193" s="244">
        <f t="shared" si="269"/>
        <v>0</v>
      </c>
      <c r="AB193" s="244">
        <f t="shared" si="270"/>
        <v>0</v>
      </c>
      <c r="AC193" s="244">
        <f t="shared" si="271"/>
        <v>0</v>
      </c>
    </row>
    <row r="194" spans="1:29" ht="39" x14ac:dyDescent="0.25">
      <c r="A194" s="117"/>
      <c r="B194" s="232" t="s">
        <v>420</v>
      </c>
      <c r="C194" s="233">
        <f>D194+E194+F194+H194+I194+J194+K194+G194</f>
        <v>5.032</v>
      </c>
      <c r="D194" s="189"/>
      <c r="E194" s="189"/>
      <c r="F194" s="234">
        <v>5.032</v>
      </c>
      <c r="G194" s="189"/>
      <c r="H194" s="189"/>
      <c r="I194" s="189"/>
      <c r="J194" s="189"/>
      <c r="K194" s="62"/>
      <c r="L194" s="235">
        <f>M194+N194+O194+Q194+R194+S194+T194+P194</f>
        <v>0</v>
      </c>
      <c r="M194" s="236"/>
      <c r="N194" s="236"/>
      <c r="O194" s="237"/>
      <c r="P194" s="236"/>
      <c r="Q194" s="236"/>
      <c r="R194" s="236"/>
      <c r="S194" s="236"/>
      <c r="T194" s="236"/>
      <c r="U194" s="238">
        <f>V194+W194+X194+Z194+AA194+AB194+AC194+Y194</f>
        <v>5.032</v>
      </c>
      <c r="V194" s="238">
        <f t="shared" si="265"/>
        <v>0</v>
      </c>
      <c r="W194" s="238">
        <f t="shared" si="266"/>
        <v>0</v>
      </c>
      <c r="X194" s="238">
        <f t="shared" si="267"/>
        <v>5.032</v>
      </c>
      <c r="Y194" s="238">
        <f t="shared" si="268"/>
        <v>0</v>
      </c>
      <c r="Z194" s="238">
        <f t="shared" si="268"/>
        <v>0</v>
      </c>
      <c r="AA194" s="238">
        <f t="shared" si="269"/>
        <v>0</v>
      </c>
      <c r="AB194" s="238">
        <f t="shared" si="270"/>
        <v>0</v>
      </c>
      <c r="AC194" s="238">
        <f t="shared" si="271"/>
        <v>0</v>
      </c>
    </row>
    <row r="195" spans="1:29" ht="15" customHeight="1" x14ac:dyDescent="0.25">
      <c r="A195" s="257" t="s">
        <v>27</v>
      </c>
      <c r="B195" s="270" t="s">
        <v>242</v>
      </c>
      <c r="C195" s="224">
        <f>D195+E195+F195+H195+I195+J195+K195+G195</f>
        <v>975.67599999999993</v>
      </c>
      <c r="D195" s="225">
        <f t="shared" ref="D195:T195" si="307">D196</f>
        <v>316.2</v>
      </c>
      <c r="E195" s="225">
        <f t="shared" si="307"/>
        <v>0</v>
      </c>
      <c r="F195" s="225">
        <f t="shared" si="307"/>
        <v>0.52200000000000002</v>
      </c>
      <c r="G195" s="225">
        <f t="shared" si="307"/>
        <v>0</v>
      </c>
      <c r="H195" s="225">
        <f t="shared" si="307"/>
        <v>654.95399999999995</v>
      </c>
      <c r="I195" s="225">
        <f t="shared" si="307"/>
        <v>4</v>
      </c>
      <c r="J195" s="225">
        <f t="shared" si="307"/>
        <v>0</v>
      </c>
      <c r="K195" s="164">
        <f t="shared" si="307"/>
        <v>0</v>
      </c>
      <c r="L195" s="110">
        <f>M195+N195+O195+Q195+R195+S195+T195+P195</f>
        <v>0</v>
      </c>
      <c r="M195" s="227">
        <f t="shared" si="307"/>
        <v>0</v>
      </c>
      <c r="N195" s="227">
        <f t="shared" si="307"/>
        <v>0</v>
      </c>
      <c r="O195" s="227">
        <f t="shared" si="307"/>
        <v>0</v>
      </c>
      <c r="P195" s="227">
        <f t="shared" si="307"/>
        <v>0</v>
      </c>
      <c r="Q195" s="227">
        <f t="shared" si="307"/>
        <v>0</v>
      </c>
      <c r="R195" s="227">
        <f t="shared" si="307"/>
        <v>0</v>
      </c>
      <c r="S195" s="227">
        <f t="shared" si="307"/>
        <v>0</v>
      </c>
      <c r="T195" s="131">
        <f t="shared" si="307"/>
        <v>0</v>
      </c>
      <c r="U195" s="228">
        <f>V195+W195+X195+Z195+AA195+AB195+AC195+Y195</f>
        <v>975.67599999999993</v>
      </c>
      <c r="V195" s="228">
        <f t="shared" ref="V195:AC195" si="308">V196</f>
        <v>316.2</v>
      </c>
      <c r="W195" s="228">
        <f t="shared" si="308"/>
        <v>0</v>
      </c>
      <c r="X195" s="228">
        <f t="shared" si="308"/>
        <v>0.52200000000000002</v>
      </c>
      <c r="Y195" s="228">
        <f t="shared" si="308"/>
        <v>0</v>
      </c>
      <c r="Z195" s="228">
        <f t="shared" si="308"/>
        <v>654.95399999999995</v>
      </c>
      <c r="AA195" s="228">
        <f t="shared" si="308"/>
        <v>4</v>
      </c>
      <c r="AB195" s="228">
        <f t="shared" si="308"/>
        <v>0</v>
      </c>
      <c r="AC195" s="228">
        <f t="shared" si="308"/>
        <v>0</v>
      </c>
    </row>
    <row r="196" spans="1:29" x14ac:dyDescent="0.25">
      <c r="A196" s="117"/>
      <c r="B196" s="229" t="s">
        <v>392</v>
      </c>
      <c r="C196" s="118">
        <f>D196+E196+F196+H196+I196+J196+K196+G196</f>
        <v>975.67599999999993</v>
      </c>
      <c r="D196" s="165">
        <v>316.2</v>
      </c>
      <c r="E196" s="118"/>
      <c r="F196" s="118">
        <f>F197+F199+F200+F198</f>
        <v>0.52200000000000002</v>
      </c>
      <c r="G196" s="118"/>
      <c r="H196" s="165">
        <v>654.95399999999995</v>
      </c>
      <c r="I196" s="165">
        <v>4</v>
      </c>
      <c r="J196" s="225"/>
      <c r="K196" s="61">
        <f>'4 priedas_ nepanaudotos lėšos'!C70</f>
        <v>0</v>
      </c>
      <c r="L196" s="119">
        <f>M196+N196+O196+Q196+R196+S196+T196+P196</f>
        <v>0</v>
      </c>
      <c r="M196" s="109"/>
      <c r="N196" s="119"/>
      <c r="O196" s="119"/>
      <c r="P196" s="109"/>
      <c r="Q196" s="109"/>
      <c r="R196" s="109"/>
      <c r="S196" s="119"/>
      <c r="T196" s="111">
        <f>'4 priedas_ nepanaudotos lėšos'!I70</f>
        <v>0</v>
      </c>
      <c r="U196" s="166">
        <f>V196+W196+X196+Z196+AA196+AB196+AC196+Y196</f>
        <v>975.67599999999993</v>
      </c>
      <c r="V196" s="166">
        <f t="shared" si="265"/>
        <v>316.2</v>
      </c>
      <c r="W196" s="166">
        <f t="shared" si="266"/>
        <v>0</v>
      </c>
      <c r="X196" s="166">
        <f t="shared" si="267"/>
        <v>0.52200000000000002</v>
      </c>
      <c r="Y196" s="166">
        <f t="shared" si="268"/>
        <v>0</v>
      </c>
      <c r="Z196" s="166">
        <f t="shared" si="268"/>
        <v>654.95399999999995</v>
      </c>
      <c r="AA196" s="166">
        <f t="shared" si="269"/>
        <v>4</v>
      </c>
      <c r="AB196" s="166">
        <f t="shared" si="270"/>
        <v>0</v>
      </c>
      <c r="AC196" s="166">
        <f t="shared" si="271"/>
        <v>0</v>
      </c>
    </row>
    <row r="197" spans="1:29" s="45" customFormat="1" ht="26.25" hidden="1" x14ac:dyDescent="0.25">
      <c r="A197" s="116"/>
      <c r="B197" s="239" t="s">
        <v>198</v>
      </c>
      <c r="C197" s="242">
        <f t="shared" si="291"/>
        <v>0</v>
      </c>
      <c r="D197" s="61"/>
      <c r="E197" s="61"/>
      <c r="F197" s="61"/>
      <c r="G197" s="61"/>
      <c r="H197" s="61"/>
      <c r="I197" s="61"/>
      <c r="J197" s="61"/>
      <c r="K197" s="61"/>
      <c r="L197" s="243">
        <f t="shared" si="292"/>
        <v>0</v>
      </c>
      <c r="M197" s="61"/>
      <c r="N197" s="111"/>
      <c r="O197" s="111"/>
      <c r="P197" s="61"/>
      <c r="Q197" s="61"/>
      <c r="R197" s="61"/>
      <c r="S197" s="111"/>
      <c r="T197" s="111"/>
      <c r="U197" s="244">
        <f t="shared" si="293"/>
        <v>0</v>
      </c>
      <c r="V197" s="244">
        <f t="shared" si="265"/>
        <v>0</v>
      </c>
      <c r="W197" s="244">
        <f t="shared" si="266"/>
        <v>0</v>
      </c>
      <c r="X197" s="244">
        <f t="shared" si="267"/>
        <v>0</v>
      </c>
      <c r="Y197" s="244">
        <f t="shared" si="268"/>
        <v>0</v>
      </c>
      <c r="Z197" s="244">
        <f t="shared" si="268"/>
        <v>0</v>
      </c>
      <c r="AA197" s="244">
        <f t="shared" si="269"/>
        <v>0</v>
      </c>
      <c r="AB197" s="244">
        <f t="shared" si="270"/>
        <v>0</v>
      </c>
      <c r="AC197" s="244">
        <f t="shared" si="271"/>
        <v>0</v>
      </c>
    </row>
    <row r="198" spans="1:29" s="45" customFormat="1" hidden="1" x14ac:dyDescent="0.25">
      <c r="A198" s="116"/>
      <c r="B198" s="239" t="s">
        <v>291</v>
      </c>
      <c r="C198" s="61">
        <f t="shared" si="291"/>
        <v>0</v>
      </c>
      <c r="D198" s="61"/>
      <c r="E198" s="61"/>
      <c r="F198" s="62"/>
      <c r="G198" s="61"/>
      <c r="H198" s="61"/>
      <c r="I198" s="61"/>
      <c r="J198" s="61"/>
      <c r="K198" s="61"/>
      <c r="L198" s="111">
        <f t="shared" si="292"/>
        <v>0</v>
      </c>
      <c r="M198" s="61"/>
      <c r="N198" s="111"/>
      <c r="O198" s="111"/>
      <c r="P198" s="61"/>
      <c r="Q198" s="61"/>
      <c r="R198" s="61"/>
      <c r="S198" s="111"/>
      <c r="T198" s="111"/>
      <c r="U198" s="122">
        <f t="shared" si="293"/>
        <v>0</v>
      </c>
      <c r="V198" s="122">
        <f t="shared" si="265"/>
        <v>0</v>
      </c>
      <c r="W198" s="122">
        <f t="shared" si="266"/>
        <v>0</v>
      </c>
      <c r="X198" s="122">
        <f t="shared" si="267"/>
        <v>0</v>
      </c>
      <c r="Y198" s="122">
        <f t="shared" si="268"/>
        <v>0</v>
      </c>
      <c r="Z198" s="122">
        <f t="shared" si="268"/>
        <v>0</v>
      </c>
      <c r="AA198" s="122">
        <f t="shared" si="269"/>
        <v>0</v>
      </c>
      <c r="AB198" s="122">
        <f t="shared" si="270"/>
        <v>0</v>
      </c>
      <c r="AC198" s="122">
        <f t="shared" si="271"/>
        <v>0</v>
      </c>
    </row>
    <row r="199" spans="1:29" s="45" customFormat="1" ht="26.25" hidden="1" x14ac:dyDescent="0.25">
      <c r="A199" s="116"/>
      <c r="B199" s="239" t="s">
        <v>232</v>
      </c>
      <c r="C199" s="242">
        <f t="shared" si="291"/>
        <v>0</v>
      </c>
      <c r="D199" s="61"/>
      <c r="E199" s="61"/>
      <c r="F199" s="61"/>
      <c r="G199" s="61"/>
      <c r="H199" s="61"/>
      <c r="I199" s="61"/>
      <c r="J199" s="61"/>
      <c r="K199" s="61"/>
      <c r="L199" s="243">
        <f t="shared" si="292"/>
        <v>0</v>
      </c>
      <c r="M199" s="61"/>
      <c r="N199" s="111"/>
      <c r="O199" s="111"/>
      <c r="P199" s="61"/>
      <c r="Q199" s="61"/>
      <c r="R199" s="61"/>
      <c r="S199" s="111"/>
      <c r="T199" s="111"/>
      <c r="U199" s="244">
        <f t="shared" si="293"/>
        <v>0</v>
      </c>
      <c r="V199" s="244">
        <f t="shared" si="265"/>
        <v>0</v>
      </c>
      <c r="W199" s="244">
        <f t="shared" si="266"/>
        <v>0</v>
      </c>
      <c r="X199" s="244">
        <f t="shared" si="267"/>
        <v>0</v>
      </c>
      <c r="Y199" s="244">
        <f t="shared" si="268"/>
        <v>0</v>
      </c>
      <c r="Z199" s="244">
        <f t="shared" si="268"/>
        <v>0</v>
      </c>
      <c r="AA199" s="244">
        <f t="shared" si="269"/>
        <v>0</v>
      </c>
      <c r="AB199" s="244">
        <f t="shared" si="270"/>
        <v>0</v>
      </c>
      <c r="AC199" s="244">
        <f t="shared" si="271"/>
        <v>0</v>
      </c>
    </row>
    <row r="200" spans="1:29" ht="39" x14ac:dyDescent="0.25">
      <c r="A200" s="169"/>
      <c r="B200" s="232" t="s">
        <v>420</v>
      </c>
      <c r="C200" s="233">
        <f>D200+E200+F200+H200+I200+J200+K200+G200</f>
        <v>0.52200000000000002</v>
      </c>
      <c r="D200" s="118"/>
      <c r="E200" s="118"/>
      <c r="F200" s="165">
        <v>0.52200000000000002</v>
      </c>
      <c r="G200" s="118"/>
      <c r="H200" s="118"/>
      <c r="I200" s="118"/>
      <c r="J200" s="118"/>
      <c r="K200" s="61"/>
      <c r="L200" s="235">
        <f>M200+N200+O200+Q200+R200+S200+T200+P200</f>
        <v>0</v>
      </c>
      <c r="M200" s="119"/>
      <c r="N200" s="119"/>
      <c r="O200" s="119"/>
      <c r="P200" s="119"/>
      <c r="Q200" s="119"/>
      <c r="R200" s="119"/>
      <c r="S200" s="119"/>
      <c r="T200" s="111"/>
      <c r="U200" s="238">
        <f>V200+W200+X200+Z200+AA200+AB200+AC200+Y200</f>
        <v>0.52200000000000002</v>
      </c>
      <c r="V200" s="238">
        <f t="shared" si="265"/>
        <v>0</v>
      </c>
      <c r="W200" s="238">
        <f t="shared" si="266"/>
        <v>0</v>
      </c>
      <c r="X200" s="238">
        <f t="shared" si="267"/>
        <v>0.52200000000000002</v>
      </c>
      <c r="Y200" s="238">
        <f t="shared" si="268"/>
        <v>0</v>
      </c>
      <c r="Z200" s="238">
        <f t="shared" si="268"/>
        <v>0</v>
      </c>
      <c r="AA200" s="238">
        <f t="shared" si="269"/>
        <v>0</v>
      </c>
      <c r="AB200" s="238">
        <f t="shared" si="270"/>
        <v>0</v>
      </c>
      <c r="AC200" s="238">
        <f t="shared" si="271"/>
        <v>0</v>
      </c>
    </row>
    <row r="201" spans="1:29" ht="15" customHeight="1" x14ac:dyDescent="0.25">
      <c r="A201" s="257" t="s">
        <v>243</v>
      </c>
      <c r="B201" s="270" t="s">
        <v>244</v>
      </c>
      <c r="C201" s="224">
        <f>D201+E201+F201+H201+I201+J201+K201+G201</f>
        <v>1635.46003</v>
      </c>
      <c r="D201" s="225">
        <f t="shared" ref="D201:T201" si="309">D202</f>
        <v>561.9</v>
      </c>
      <c r="E201" s="225">
        <f t="shared" si="309"/>
        <v>0</v>
      </c>
      <c r="F201" s="225">
        <f t="shared" si="309"/>
        <v>4.9390000000000001</v>
      </c>
      <c r="G201" s="225">
        <f t="shared" si="309"/>
        <v>0</v>
      </c>
      <c r="H201" s="225">
        <f t="shared" si="309"/>
        <v>1055.29</v>
      </c>
      <c r="I201" s="225">
        <f t="shared" si="309"/>
        <v>12.5</v>
      </c>
      <c r="J201" s="225">
        <f t="shared" si="309"/>
        <v>0</v>
      </c>
      <c r="K201" s="164">
        <f t="shared" si="309"/>
        <v>0.83103000000000005</v>
      </c>
      <c r="L201" s="110">
        <f>M201+N201+O201+Q201+R201+S201+T201+P201</f>
        <v>0</v>
      </c>
      <c r="M201" s="227">
        <f t="shared" si="309"/>
        <v>0</v>
      </c>
      <c r="N201" s="227">
        <f t="shared" si="309"/>
        <v>0</v>
      </c>
      <c r="O201" s="227">
        <f t="shared" si="309"/>
        <v>0</v>
      </c>
      <c r="P201" s="227">
        <f t="shared" si="309"/>
        <v>0</v>
      </c>
      <c r="Q201" s="227">
        <f t="shared" si="309"/>
        <v>0</v>
      </c>
      <c r="R201" s="227">
        <f t="shared" si="309"/>
        <v>0</v>
      </c>
      <c r="S201" s="227">
        <f t="shared" si="309"/>
        <v>0</v>
      </c>
      <c r="T201" s="131">
        <f t="shared" si="309"/>
        <v>0</v>
      </c>
      <c r="U201" s="228">
        <f>V201+W201+X201+Z201+AA201+AB201+AC201+Y201</f>
        <v>1635.46003</v>
      </c>
      <c r="V201" s="228">
        <f t="shared" ref="V201:AC201" si="310">V202</f>
        <v>561.9</v>
      </c>
      <c r="W201" s="228">
        <f t="shared" si="310"/>
        <v>0</v>
      </c>
      <c r="X201" s="228">
        <f t="shared" si="310"/>
        <v>4.9390000000000001</v>
      </c>
      <c r="Y201" s="228">
        <f t="shared" si="310"/>
        <v>0</v>
      </c>
      <c r="Z201" s="228">
        <f t="shared" si="310"/>
        <v>1055.29</v>
      </c>
      <c r="AA201" s="228">
        <f t="shared" si="310"/>
        <v>12.5</v>
      </c>
      <c r="AB201" s="228">
        <f t="shared" si="310"/>
        <v>0</v>
      </c>
      <c r="AC201" s="228">
        <f t="shared" si="310"/>
        <v>0.83103000000000005</v>
      </c>
    </row>
    <row r="202" spans="1:29" x14ac:dyDescent="0.25">
      <c r="A202" s="117"/>
      <c r="B202" s="229" t="s">
        <v>392</v>
      </c>
      <c r="C202" s="118">
        <f>D202+E202+F202+H202+I202+J202+K202+G202</f>
        <v>1635.46003</v>
      </c>
      <c r="D202" s="165">
        <v>561.9</v>
      </c>
      <c r="E202" s="118"/>
      <c r="F202" s="118">
        <f>SUM(F203:F208)</f>
        <v>4.9390000000000001</v>
      </c>
      <c r="G202" s="118"/>
      <c r="H202" s="165">
        <v>1055.29</v>
      </c>
      <c r="I202" s="165">
        <v>12.5</v>
      </c>
      <c r="J202" s="225"/>
      <c r="K202" s="61">
        <f>'4 priedas_ nepanaudotos lėšos'!C72</f>
        <v>0.83103000000000005</v>
      </c>
      <c r="L202" s="119">
        <f>M202+N202+O202+Q202+R202+S202+T202+P202</f>
        <v>0</v>
      </c>
      <c r="M202" s="109"/>
      <c r="N202" s="119"/>
      <c r="O202" s="119"/>
      <c r="P202" s="109"/>
      <c r="Q202" s="109"/>
      <c r="R202" s="109"/>
      <c r="S202" s="119"/>
      <c r="T202" s="111">
        <f>'4 priedas_ nepanaudotos lėšos'!I72</f>
        <v>0</v>
      </c>
      <c r="U202" s="166">
        <f>V202+W202+X202+Z202+AA202+AB202+AC202+Y202</f>
        <v>1635.46003</v>
      </c>
      <c r="V202" s="166">
        <f t="shared" si="265"/>
        <v>561.9</v>
      </c>
      <c r="W202" s="166">
        <f t="shared" si="266"/>
        <v>0</v>
      </c>
      <c r="X202" s="166">
        <f t="shared" si="267"/>
        <v>4.9390000000000001</v>
      </c>
      <c r="Y202" s="166">
        <f t="shared" si="268"/>
        <v>0</v>
      </c>
      <c r="Z202" s="166">
        <f t="shared" si="268"/>
        <v>1055.29</v>
      </c>
      <c r="AA202" s="166">
        <f t="shared" si="269"/>
        <v>12.5</v>
      </c>
      <c r="AB202" s="166">
        <f t="shared" si="270"/>
        <v>0</v>
      </c>
      <c r="AC202" s="166">
        <f t="shared" si="271"/>
        <v>0.83103000000000005</v>
      </c>
    </row>
    <row r="203" spans="1:29" s="45" customFormat="1" ht="26.25" hidden="1" x14ac:dyDescent="0.25">
      <c r="A203" s="116"/>
      <c r="B203" s="239" t="s">
        <v>405</v>
      </c>
      <c r="C203" s="242">
        <f t="shared" si="291"/>
        <v>0</v>
      </c>
      <c r="D203" s="61"/>
      <c r="E203" s="61"/>
      <c r="F203" s="120"/>
      <c r="G203" s="61"/>
      <c r="H203" s="61"/>
      <c r="I203" s="61"/>
      <c r="J203" s="61"/>
      <c r="K203" s="61"/>
      <c r="L203" s="243">
        <f t="shared" si="292"/>
        <v>0</v>
      </c>
      <c r="M203" s="111"/>
      <c r="N203" s="111"/>
      <c r="O203" s="111"/>
      <c r="P203" s="111"/>
      <c r="Q203" s="111"/>
      <c r="R203" s="111"/>
      <c r="S203" s="111"/>
      <c r="T203" s="111"/>
      <c r="U203" s="244">
        <f t="shared" si="293"/>
        <v>0</v>
      </c>
      <c r="V203" s="244">
        <f t="shared" si="265"/>
        <v>0</v>
      </c>
      <c r="W203" s="244">
        <f t="shared" si="266"/>
        <v>0</v>
      </c>
      <c r="X203" s="244">
        <f t="shared" si="267"/>
        <v>0</v>
      </c>
      <c r="Y203" s="244">
        <f t="shared" si="268"/>
        <v>0</v>
      </c>
      <c r="Z203" s="244">
        <f t="shared" si="268"/>
        <v>0</v>
      </c>
      <c r="AA203" s="244">
        <f t="shared" si="269"/>
        <v>0</v>
      </c>
      <c r="AB203" s="244">
        <f t="shared" si="270"/>
        <v>0</v>
      </c>
      <c r="AC203" s="244">
        <f t="shared" si="271"/>
        <v>0</v>
      </c>
    </row>
    <row r="204" spans="1:29" s="45" customFormat="1" ht="26.25" hidden="1" x14ac:dyDescent="0.25">
      <c r="A204" s="116"/>
      <c r="B204" s="239" t="s">
        <v>232</v>
      </c>
      <c r="C204" s="242">
        <f t="shared" si="291"/>
        <v>0</v>
      </c>
      <c r="D204" s="61"/>
      <c r="E204" s="61"/>
      <c r="F204" s="120"/>
      <c r="G204" s="61"/>
      <c r="H204" s="61"/>
      <c r="I204" s="61"/>
      <c r="J204" s="61"/>
      <c r="K204" s="61"/>
      <c r="L204" s="243">
        <f t="shared" si="292"/>
        <v>0</v>
      </c>
      <c r="M204" s="111"/>
      <c r="N204" s="111"/>
      <c r="O204" s="111"/>
      <c r="P204" s="111"/>
      <c r="Q204" s="111"/>
      <c r="R204" s="111"/>
      <c r="S204" s="111"/>
      <c r="T204" s="111"/>
      <c r="U204" s="244">
        <f t="shared" si="293"/>
        <v>0</v>
      </c>
      <c r="V204" s="244">
        <f t="shared" ref="V204:V268" si="311">D204+M204</f>
        <v>0</v>
      </c>
      <c r="W204" s="244">
        <f t="shared" ref="W204:W268" si="312">E204+N204</f>
        <v>0</v>
      </c>
      <c r="X204" s="244">
        <f t="shared" ref="X204:X268" si="313">F204+O204</f>
        <v>0</v>
      </c>
      <c r="Y204" s="244">
        <f t="shared" ref="Y204:Z268" si="314">G204+P204</f>
        <v>0</v>
      </c>
      <c r="Z204" s="244">
        <f t="shared" si="314"/>
        <v>0</v>
      </c>
      <c r="AA204" s="244">
        <f t="shared" ref="AA204:AA268" si="315">I204+R204</f>
        <v>0</v>
      </c>
      <c r="AB204" s="244">
        <f t="shared" ref="AB204:AB268" si="316">J204+S204</f>
        <v>0</v>
      </c>
      <c r="AC204" s="244">
        <f t="shared" ref="AC204:AC268" si="317">K204+T204</f>
        <v>0</v>
      </c>
    </row>
    <row r="205" spans="1:29" s="45" customFormat="1" hidden="1" x14ac:dyDescent="0.25">
      <c r="A205" s="116"/>
      <c r="B205" s="239" t="s">
        <v>291</v>
      </c>
      <c r="C205" s="61">
        <f t="shared" si="291"/>
        <v>0</v>
      </c>
      <c r="D205" s="61"/>
      <c r="E205" s="61"/>
      <c r="F205" s="240"/>
      <c r="G205" s="61"/>
      <c r="H205" s="61"/>
      <c r="I205" s="61"/>
      <c r="J205" s="61"/>
      <c r="K205" s="61"/>
      <c r="L205" s="111">
        <f t="shared" si="292"/>
        <v>0</v>
      </c>
      <c r="M205" s="111"/>
      <c r="N205" s="111"/>
      <c r="O205" s="111"/>
      <c r="P205" s="111"/>
      <c r="Q205" s="111"/>
      <c r="R205" s="111"/>
      <c r="S205" s="111"/>
      <c r="T205" s="111"/>
      <c r="U205" s="122">
        <f t="shared" si="293"/>
        <v>0</v>
      </c>
      <c r="V205" s="122">
        <f t="shared" si="311"/>
        <v>0</v>
      </c>
      <c r="W205" s="122">
        <f t="shared" si="312"/>
        <v>0</v>
      </c>
      <c r="X205" s="122">
        <f t="shared" si="313"/>
        <v>0</v>
      </c>
      <c r="Y205" s="122">
        <f t="shared" si="314"/>
        <v>0</v>
      </c>
      <c r="Z205" s="122">
        <f t="shared" si="314"/>
        <v>0</v>
      </c>
      <c r="AA205" s="122">
        <f t="shared" si="315"/>
        <v>0</v>
      </c>
      <c r="AB205" s="122">
        <f t="shared" si="316"/>
        <v>0</v>
      </c>
      <c r="AC205" s="122">
        <f t="shared" si="317"/>
        <v>0</v>
      </c>
    </row>
    <row r="206" spans="1:29" s="45" customFormat="1" ht="26.25" hidden="1" x14ac:dyDescent="0.25">
      <c r="A206" s="116"/>
      <c r="B206" s="239" t="s">
        <v>311</v>
      </c>
      <c r="C206" s="242">
        <f t="shared" si="291"/>
        <v>0</v>
      </c>
      <c r="D206" s="61"/>
      <c r="E206" s="61"/>
      <c r="F206" s="120"/>
      <c r="G206" s="61"/>
      <c r="H206" s="61"/>
      <c r="I206" s="61"/>
      <c r="J206" s="61"/>
      <c r="K206" s="61"/>
      <c r="L206" s="243">
        <f t="shared" si="292"/>
        <v>0</v>
      </c>
      <c r="M206" s="111"/>
      <c r="N206" s="111"/>
      <c r="O206" s="111"/>
      <c r="P206" s="111"/>
      <c r="Q206" s="111"/>
      <c r="R206" s="111"/>
      <c r="S206" s="111"/>
      <c r="T206" s="111"/>
      <c r="U206" s="244">
        <f t="shared" si="293"/>
        <v>0</v>
      </c>
      <c r="V206" s="244">
        <f t="shared" si="311"/>
        <v>0</v>
      </c>
      <c r="W206" s="244">
        <f t="shared" si="312"/>
        <v>0</v>
      </c>
      <c r="X206" s="244">
        <f t="shared" si="313"/>
        <v>0</v>
      </c>
      <c r="Y206" s="244">
        <f t="shared" si="314"/>
        <v>0</v>
      </c>
      <c r="Z206" s="244">
        <f t="shared" si="314"/>
        <v>0</v>
      </c>
      <c r="AA206" s="244">
        <f t="shared" si="315"/>
        <v>0</v>
      </c>
      <c r="AB206" s="244">
        <f t="shared" si="316"/>
        <v>0</v>
      </c>
      <c r="AC206" s="244">
        <f t="shared" si="317"/>
        <v>0</v>
      </c>
    </row>
    <row r="207" spans="1:29" s="45" customFormat="1" ht="39" hidden="1" x14ac:dyDescent="0.25">
      <c r="A207" s="116"/>
      <c r="B207" s="239" t="s">
        <v>304</v>
      </c>
      <c r="C207" s="242">
        <f t="shared" si="291"/>
        <v>0</v>
      </c>
      <c r="D207" s="61"/>
      <c r="E207" s="61"/>
      <c r="F207" s="120"/>
      <c r="G207" s="61"/>
      <c r="H207" s="61"/>
      <c r="I207" s="61"/>
      <c r="J207" s="61"/>
      <c r="K207" s="61"/>
      <c r="L207" s="243">
        <f t="shared" si="292"/>
        <v>0</v>
      </c>
      <c r="M207" s="111"/>
      <c r="N207" s="111"/>
      <c r="O207" s="111"/>
      <c r="P207" s="111"/>
      <c r="Q207" s="111"/>
      <c r="R207" s="111"/>
      <c r="S207" s="111"/>
      <c r="T207" s="111"/>
      <c r="U207" s="244">
        <f t="shared" si="293"/>
        <v>0</v>
      </c>
      <c r="V207" s="244">
        <f t="shared" si="311"/>
        <v>0</v>
      </c>
      <c r="W207" s="244">
        <f t="shared" si="312"/>
        <v>0</v>
      </c>
      <c r="X207" s="244">
        <f t="shared" si="313"/>
        <v>0</v>
      </c>
      <c r="Y207" s="244">
        <f t="shared" si="314"/>
        <v>0</v>
      </c>
      <c r="Z207" s="244">
        <f t="shared" si="314"/>
        <v>0</v>
      </c>
      <c r="AA207" s="244">
        <f t="shared" si="315"/>
        <v>0</v>
      </c>
      <c r="AB207" s="244">
        <f t="shared" si="316"/>
        <v>0</v>
      </c>
      <c r="AC207" s="244">
        <f t="shared" si="317"/>
        <v>0</v>
      </c>
    </row>
    <row r="208" spans="1:29" ht="39" x14ac:dyDescent="0.25">
      <c r="A208" s="169"/>
      <c r="B208" s="232" t="s">
        <v>420</v>
      </c>
      <c r="C208" s="233">
        <f>D208+E208+F208+H208+I208+J208+K208+G208</f>
        <v>4.9390000000000001</v>
      </c>
      <c r="D208" s="118"/>
      <c r="E208" s="118"/>
      <c r="F208" s="165">
        <v>4.9390000000000001</v>
      </c>
      <c r="G208" s="118"/>
      <c r="H208" s="118"/>
      <c r="I208" s="118"/>
      <c r="J208" s="118"/>
      <c r="K208" s="61"/>
      <c r="L208" s="235">
        <f>M208+N208+O208+Q208+R208+S208+T208+P208</f>
        <v>0</v>
      </c>
      <c r="M208" s="119"/>
      <c r="N208" s="119"/>
      <c r="O208" s="119"/>
      <c r="P208" s="119"/>
      <c r="Q208" s="119"/>
      <c r="R208" s="119"/>
      <c r="S208" s="119"/>
      <c r="T208" s="111"/>
      <c r="U208" s="238">
        <f>V208+W208+X208+Z208+AA208+AB208+AC208+Y208</f>
        <v>4.9390000000000001</v>
      </c>
      <c r="V208" s="238">
        <f t="shared" si="311"/>
        <v>0</v>
      </c>
      <c r="W208" s="238">
        <f t="shared" si="312"/>
        <v>0</v>
      </c>
      <c r="X208" s="238">
        <f t="shared" si="313"/>
        <v>4.9390000000000001</v>
      </c>
      <c r="Y208" s="238">
        <f t="shared" si="314"/>
        <v>0</v>
      </c>
      <c r="Z208" s="238">
        <f t="shared" si="314"/>
        <v>0</v>
      </c>
      <c r="AA208" s="238">
        <f t="shared" si="315"/>
        <v>0</v>
      </c>
      <c r="AB208" s="238">
        <f t="shared" si="316"/>
        <v>0</v>
      </c>
      <c r="AC208" s="238">
        <f t="shared" si="317"/>
        <v>0</v>
      </c>
    </row>
    <row r="209" spans="1:29" ht="15" customHeight="1" x14ac:dyDescent="0.25">
      <c r="A209" s="257" t="s">
        <v>29</v>
      </c>
      <c r="B209" s="270" t="s">
        <v>245</v>
      </c>
      <c r="C209" s="224">
        <f>D209+E209+F209+H209+I209+J209+K209+G209</f>
        <v>391.98469999999998</v>
      </c>
      <c r="D209" s="225">
        <f t="shared" ref="D209:T209" si="318">D210</f>
        <v>259.5</v>
      </c>
      <c r="E209" s="225">
        <f t="shared" si="318"/>
        <v>0</v>
      </c>
      <c r="F209" s="225">
        <f t="shared" si="318"/>
        <v>4.827</v>
      </c>
      <c r="G209" s="225">
        <f t="shared" si="318"/>
        <v>0</v>
      </c>
      <c r="H209" s="225">
        <f t="shared" si="318"/>
        <v>113.395</v>
      </c>
      <c r="I209" s="225">
        <f t="shared" si="318"/>
        <v>13.4</v>
      </c>
      <c r="J209" s="225">
        <f t="shared" si="318"/>
        <v>0</v>
      </c>
      <c r="K209" s="164">
        <f t="shared" si="318"/>
        <v>0.86270000000000002</v>
      </c>
      <c r="L209" s="110">
        <f>M209+N209+O209+Q209+R209+S209+T209+P209</f>
        <v>6.9</v>
      </c>
      <c r="M209" s="227">
        <f t="shared" si="318"/>
        <v>0</v>
      </c>
      <c r="N209" s="227">
        <f t="shared" si="318"/>
        <v>0</v>
      </c>
      <c r="O209" s="227">
        <f t="shared" si="318"/>
        <v>0</v>
      </c>
      <c r="P209" s="227">
        <f t="shared" si="318"/>
        <v>0</v>
      </c>
      <c r="Q209" s="227">
        <f t="shared" si="318"/>
        <v>0</v>
      </c>
      <c r="R209" s="227">
        <f t="shared" si="318"/>
        <v>6.9</v>
      </c>
      <c r="S209" s="227">
        <f t="shared" si="318"/>
        <v>0</v>
      </c>
      <c r="T209" s="131">
        <f t="shared" si="318"/>
        <v>0</v>
      </c>
      <c r="U209" s="228">
        <f>V209+W209+X209+Z209+AA209+AB209+AC209+Y209</f>
        <v>398.88470000000001</v>
      </c>
      <c r="V209" s="228">
        <f t="shared" ref="V209:AC209" si="319">V210</f>
        <v>259.5</v>
      </c>
      <c r="W209" s="228">
        <f t="shared" si="319"/>
        <v>0</v>
      </c>
      <c r="X209" s="228">
        <f t="shared" si="319"/>
        <v>4.827</v>
      </c>
      <c r="Y209" s="228">
        <f t="shared" si="319"/>
        <v>0</v>
      </c>
      <c r="Z209" s="228">
        <f t="shared" si="319"/>
        <v>113.395</v>
      </c>
      <c r="AA209" s="228">
        <f t="shared" si="319"/>
        <v>20.3</v>
      </c>
      <c r="AB209" s="228">
        <f t="shared" si="319"/>
        <v>0</v>
      </c>
      <c r="AC209" s="228">
        <f t="shared" si="319"/>
        <v>0.86270000000000002</v>
      </c>
    </row>
    <row r="210" spans="1:29" x14ac:dyDescent="0.25">
      <c r="A210" s="117"/>
      <c r="B210" s="229" t="s">
        <v>392</v>
      </c>
      <c r="C210" s="118">
        <f>D210+E210+F210+H210+I210+J210+K210+G210</f>
        <v>391.98469999999998</v>
      </c>
      <c r="D210" s="165">
        <v>259.5</v>
      </c>
      <c r="E210" s="118"/>
      <c r="F210" s="118">
        <f>F211+F213+F212</f>
        <v>4.827</v>
      </c>
      <c r="G210" s="118"/>
      <c r="H210" s="165">
        <v>113.395</v>
      </c>
      <c r="I210" s="165">
        <v>13.4</v>
      </c>
      <c r="J210" s="225"/>
      <c r="K210" s="61">
        <f>'4 priedas_ nepanaudotos lėšos'!C74</f>
        <v>0.86270000000000002</v>
      </c>
      <c r="L210" s="119">
        <f>M210+N210+O210+Q210+R210+S210+T210+P210</f>
        <v>6.9</v>
      </c>
      <c r="M210" s="157"/>
      <c r="N210" s="119"/>
      <c r="O210" s="119"/>
      <c r="P210" s="109"/>
      <c r="Q210" s="109"/>
      <c r="R210" s="83">
        <v>6.9</v>
      </c>
      <c r="S210" s="227"/>
      <c r="T210" s="111">
        <f>'4 priedas_ nepanaudotos lėšos'!I74</f>
        <v>0</v>
      </c>
      <c r="U210" s="166">
        <f>V210+W210+X210+Z210+AA210+AB210+AC210+Y210</f>
        <v>398.88470000000001</v>
      </c>
      <c r="V210" s="166">
        <f t="shared" si="311"/>
        <v>259.5</v>
      </c>
      <c r="W210" s="166">
        <f t="shared" si="312"/>
        <v>0</v>
      </c>
      <c r="X210" s="166">
        <f t="shared" si="313"/>
        <v>4.827</v>
      </c>
      <c r="Y210" s="166">
        <f t="shared" si="314"/>
        <v>0</v>
      </c>
      <c r="Z210" s="166">
        <f t="shared" si="314"/>
        <v>113.395</v>
      </c>
      <c r="AA210" s="166">
        <f t="shared" si="315"/>
        <v>20.3</v>
      </c>
      <c r="AB210" s="166">
        <f t="shared" si="316"/>
        <v>0</v>
      </c>
      <c r="AC210" s="166">
        <f t="shared" si="317"/>
        <v>0.86270000000000002</v>
      </c>
    </row>
    <row r="211" spans="1:29" s="45" customFormat="1" ht="26.25" hidden="1" x14ac:dyDescent="0.25">
      <c r="A211" s="116"/>
      <c r="B211" s="239" t="s">
        <v>232</v>
      </c>
      <c r="C211" s="242">
        <f t="shared" si="291"/>
        <v>0</v>
      </c>
      <c r="D211" s="62"/>
      <c r="E211" s="62"/>
      <c r="F211" s="62"/>
      <c r="G211" s="265"/>
      <c r="H211" s="265"/>
      <c r="I211" s="265"/>
      <c r="J211" s="265"/>
      <c r="K211" s="265"/>
      <c r="L211" s="243">
        <f t="shared" si="292"/>
        <v>0</v>
      </c>
      <c r="M211" s="265"/>
      <c r="N211" s="267"/>
      <c r="O211" s="267"/>
      <c r="P211" s="265"/>
      <c r="Q211" s="265"/>
      <c r="R211" s="265"/>
      <c r="S211" s="267"/>
      <c r="T211" s="267"/>
      <c r="U211" s="244">
        <f t="shared" si="293"/>
        <v>0</v>
      </c>
      <c r="V211" s="244">
        <f t="shared" si="311"/>
        <v>0</v>
      </c>
      <c r="W211" s="244">
        <f t="shared" si="312"/>
        <v>0</v>
      </c>
      <c r="X211" s="244">
        <f t="shared" si="313"/>
        <v>0</v>
      </c>
      <c r="Y211" s="244">
        <f t="shared" si="314"/>
        <v>0</v>
      </c>
      <c r="Z211" s="244">
        <f t="shared" si="314"/>
        <v>0</v>
      </c>
      <c r="AA211" s="244">
        <f t="shared" si="315"/>
        <v>0</v>
      </c>
      <c r="AB211" s="244">
        <f t="shared" si="316"/>
        <v>0</v>
      </c>
      <c r="AC211" s="244">
        <f t="shared" si="317"/>
        <v>0</v>
      </c>
    </row>
    <row r="212" spans="1:29" s="45" customFormat="1" ht="26.25" hidden="1" x14ac:dyDescent="0.25">
      <c r="A212" s="116"/>
      <c r="B212" s="239" t="s">
        <v>311</v>
      </c>
      <c r="C212" s="242">
        <f t="shared" si="291"/>
        <v>0</v>
      </c>
      <c r="D212" s="61"/>
      <c r="E212" s="61"/>
      <c r="F212" s="61"/>
      <c r="G212" s="61"/>
      <c r="H212" s="61"/>
      <c r="I212" s="61"/>
      <c r="J212" s="61"/>
      <c r="K212" s="61"/>
      <c r="L212" s="243">
        <f t="shared" si="292"/>
        <v>0</v>
      </c>
      <c r="M212" s="61"/>
      <c r="N212" s="111"/>
      <c r="O212" s="111"/>
      <c r="P212" s="61"/>
      <c r="Q212" s="61"/>
      <c r="R212" s="61"/>
      <c r="S212" s="111"/>
      <c r="T212" s="111"/>
      <c r="U212" s="244">
        <f t="shared" si="293"/>
        <v>0</v>
      </c>
      <c r="V212" s="244">
        <f t="shared" si="311"/>
        <v>0</v>
      </c>
      <c r="W212" s="244">
        <f t="shared" si="312"/>
        <v>0</v>
      </c>
      <c r="X212" s="244">
        <f t="shared" si="313"/>
        <v>0</v>
      </c>
      <c r="Y212" s="244">
        <f t="shared" si="314"/>
        <v>0</v>
      </c>
      <c r="Z212" s="244">
        <f t="shared" si="314"/>
        <v>0</v>
      </c>
      <c r="AA212" s="244">
        <f t="shared" si="315"/>
        <v>0</v>
      </c>
      <c r="AB212" s="244">
        <f t="shared" si="316"/>
        <v>0</v>
      </c>
      <c r="AC212" s="244">
        <f t="shared" si="317"/>
        <v>0</v>
      </c>
    </row>
    <row r="213" spans="1:29" ht="39" x14ac:dyDescent="0.25">
      <c r="A213" s="117"/>
      <c r="B213" s="232" t="s">
        <v>420</v>
      </c>
      <c r="C213" s="233">
        <f>D213+E213+F213+H213+I213+J213+K213+G213</f>
        <v>4.827</v>
      </c>
      <c r="D213" s="189"/>
      <c r="E213" s="189"/>
      <c r="F213" s="165">
        <v>4.827</v>
      </c>
      <c r="G213" s="189"/>
      <c r="H213" s="189"/>
      <c r="I213" s="189"/>
      <c r="J213" s="189"/>
      <c r="K213" s="62"/>
      <c r="L213" s="235">
        <f>M213+N213+O213+Q213+R213+S213+T213+P213</f>
        <v>0</v>
      </c>
      <c r="M213" s="119"/>
      <c r="N213" s="119"/>
      <c r="O213" s="236"/>
      <c r="P213" s="119"/>
      <c r="Q213" s="119"/>
      <c r="R213" s="119"/>
      <c r="S213" s="236"/>
      <c r="T213" s="112"/>
      <c r="U213" s="238">
        <f>V213+W213+X213+Z213+AA213+AB213+AC213+Y213</f>
        <v>4.827</v>
      </c>
      <c r="V213" s="238">
        <f t="shared" si="311"/>
        <v>0</v>
      </c>
      <c r="W213" s="238">
        <f t="shared" si="312"/>
        <v>0</v>
      </c>
      <c r="X213" s="238">
        <f t="shared" si="313"/>
        <v>4.827</v>
      </c>
      <c r="Y213" s="238">
        <f t="shared" si="314"/>
        <v>0</v>
      </c>
      <c r="Z213" s="238">
        <f t="shared" si="314"/>
        <v>0</v>
      </c>
      <c r="AA213" s="238">
        <f t="shared" si="315"/>
        <v>0</v>
      </c>
      <c r="AB213" s="238">
        <f t="shared" si="316"/>
        <v>0</v>
      </c>
      <c r="AC213" s="238">
        <f t="shared" si="317"/>
        <v>0</v>
      </c>
    </row>
    <row r="214" spans="1:29" ht="15" customHeight="1" x14ac:dyDescent="0.25">
      <c r="A214" s="222" t="s">
        <v>30</v>
      </c>
      <c r="B214" s="271" t="s">
        <v>247</v>
      </c>
      <c r="C214" s="224">
        <f>D214+E214+F214+H214+I214+J214+K214+G214</f>
        <v>596.82164</v>
      </c>
      <c r="D214" s="225">
        <f t="shared" ref="D214:T214" si="320">D215</f>
        <v>296</v>
      </c>
      <c r="E214" s="225">
        <f t="shared" si="320"/>
        <v>0</v>
      </c>
      <c r="F214" s="225">
        <f t="shared" si="320"/>
        <v>11.541</v>
      </c>
      <c r="G214" s="225">
        <f t="shared" si="320"/>
        <v>0</v>
      </c>
      <c r="H214" s="225">
        <f t="shared" si="320"/>
        <v>273.62200000000001</v>
      </c>
      <c r="I214" s="225">
        <f t="shared" si="320"/>
        <v>14.1</v>
      </c>
      <c r="J214" s="225">
        <f t="shared" si="320"/>
        <v>0</v>
      </c>
      <c r="K214" s="164">
        <f t="shared" si="320"/>
        <v>1.55864</v>
      </c>
      <c r="L214" s="110">
        <f>M214+N214+O214+Q214+R214+S214+T214+P214</f>
        <v>0</v>
      </c>
      <c r="M214" s="227">
        <f t="shared" si="320"/>
        <v>0</v>
      </c>
      <c r="N214" s="227">
        <f t="shared" si="320"/>
        <v>0</v>
      </c>
      <c r="O214" s="227">
        <f t="shared" si="320"/>
        <v>0</v>
      </c>
      <c r="P214" s="227">
        <f t="shared" si="320"/>
        <v>0</v>
      </c>
      <c r="Q214" s="227">
        <f t="shared" si="320"/>
        <v>0</v>
      </c>
      <c r="R214" s="227">
        <f t="shared" si="320"/>
        <v>0</v>
      </c>
      <c r="S214" s="227">
        <f t="shared" si="320"/>
        <v>0</v>
      </c>
      <c r="T214" s="131">
        <f t="shared" si="320"/>
        <v>0</v>
      </c>
      <c r="U214" s="228">
        <f>V214+W214+X214+Z214+AA214+AB214+AC214+Y214</f>
        <v>596.82164</v>
      </c>
      <c r="V214" s="228">
        <f t="shared" ref="V214:AC214" si="321">V215</f>
        <v>296</v>
      </c>
      <c r="W214" s="228">
        <f t="shared" si="321"/>
        <v>0</v>
      </c>
      <c r="X214" s="228">
        <f t="shared" si="321"/>
        <v>11.541</v>
      </c>
      <c r="Y214" s="228">
        <f t="shared" si="321"/>
        <v>0</v>
      </c>
      <c r="Z214" s="228">
        <f t="shared" si="321"/>
        <v>273.62200000000001</v>
      </c>
      <c r="AA214" s="228">
        <f t="shared" si="321"/>
        <v>14.1</v>
      </c>
      <c r="AB214" s="228">
        <f t="shared" si="321"/>
        <v>0</v>
      </c>
      <c r="AC214" s="228">
        <f t="shared" si="321"/>
        <v>1.55864</v>
      </c>
    </row>
    <row r="215" spans="1:29" x14ac:dyDescent="0.25">
      <c r="A215" s="167"/>
      <c r="B215" s="262" t="s">
        <v>392</v>
      </c>
      <c r="C215" s="118">
        <f>D215+E215+F215+H215+I215+J215+K215+G215</f>
        <v>596.82164</v>
      </c>
      <c r="D215" s="165">
        <v>296</v>
      </c>
      <c r="E215" s="118"/>
      <c r="F215" s="118">
        <f>SUM(F216:F220)</f>
        <v>11.541</v>
      </c>
      <c r="G215" s="118"/>
      <c r="H215" s="165">
        <v>273.62200000000001</v>
      </c>
      <c r="I215" s="165">
        <v>14.1</v>
      </c>
      <c r="J215" s="225"/>
      <c r="K215" s="61">
        <f>'4 priedas_ nepanaudotos lėšos'!C76</f>
        <v>1.55864</v>
      </c>
      <c r="L215" s="119">
        <f>M215+N215+O215+Q215+R215+S215+T215+P215</f>
        <v>0</v>
      </c>
      <c r="M215" s="109"/>
      <c r="N215" s="119"/>
      <c r="O215" s="119"/>
      <c r="P215" s="109"/>
      <c r="Q215" s="109"/>
      <c r="R215" s="157"/>
      <c r="S215" s="227"/>
      <c r="T215" s="111">
        <f>'4 priedas_ nepanaudotos lėšos'!I76</f>
        <v>0</v>
      </c>
      <c r="U215" s="166">
        <f>V215+W215+X215+Z215+AA215+AB215+AC215+Y215</f>
        <v>596.82164</v>
      </c>
      <c r="V215" s="166">
        <f t="shared" si="311"/>
        <v>296</v>
      </c>
      <c r="W215" s="166">
        <f t="shared" si="312"/>
        <v>0</v>
      </c>
      <c r="X215" s="166">
        <f t="shared" si="313"/>
        <v>11.541</v>
      </c>
      <c r="Y215" s="166">
        <f t="shared" si="314"/>
        <v>0</v>
      </c>
      <c r="Z215" s="166">
        <f t="shared" si="314"/>
        <v>273.62200000000001</v>
      </c>
      <c r="AA215" s="166">
        <f t="shared" si="315"/>
        <v>14.1</v>
      </c>
      <c r="AB215" s="166">
        <f t="shared" si="316"/>
        <v>0</v>
      </c>
      <c r="AC215" s="166">
        <f t="shared" si="317"/>
        <v>1.55864</v>
      </c>
    </row>
    <row r="216" spans="1:29" s="45" customFormat="1" ht="26.25" hidden="1" x14ac:dyDescent="0.25">
      <c r="A216" s="113"/>
      <c r="B216" s="252" t="s">
        <v>232</v>
      </c>
      <c r="C216" s="242">
        <f t="shared" si="291"/>
        <v>0</v>
      </c>
      <c r="D216" s="265"/>
      <c r="E216" s="265"/>
      <c r="F216" s="62"/>
      <c r="G216" s="265"/>
      <c r="H216" s="265"/>
      <c r="I216" s="265"/>
      <c r="J216" s="265"/>
      <c r="K216" s="265"/>
      <c r="L216" s="243">
        <f t="shared" si="292"/>
        <v>0</v>
      </c>
      <c r="M216" s="267"/>
      <c r="N216" s="267"/>
      <c r="O216" s="267"/>
      <c r="P216" s="267"/>
      <c r="Q216" s="267"/>
      <c r="R216" s="267"/>
      <c r="S216" s="267"/>
      <c r="T216" s="267"/>
      <c r="U216" s="244">
        <f t="shared" si="293"/>
        <v>0</v>
      </c>
      <c r="V216" s="244">
        <f t="shared" si="311"/>
        <v>0</v>
      </c>
      <c r="W216" s="244">
        <f t="shared" si="312"/>
        <v>0</v>
      </c>
      <c r="X216" s="244">
        <f t="shared" si="313"/>
        <v>0</v>
      </c>
      <c r="Y216" s="244">
        <f t="shared" si="314"/>
        <v>0</v>
      </c>
      <c r="Z216" s="244">
        <f t="shared" si="314"/>
        <v>0</v>
      </c>
      <c r="AA216" s="244">
        <f t="shared" si="315"/>
        <v>0</v>
      </c>
      <c r="AB216" s="244">
        <f t="shared" si="316"/>
        <v>0</v>
      </c>
      <c r="AC216" s="244">
        <f t="shared" si="317"/>
        <v>0</v>
      </c>
    </row>
    <row r="217" spans="1:29" s="45" customFormat="1" hidden="1" x14ac:dyDescent="0.25">
      <c r="A217" s="113"/>
      <c r="B217" s="252" t="s">
        <v>291</v>
      </c>
      <c r="C217" s="61">
        <f t="shared" si="291"/>
        <v>0</v>
      </c>
      <c r="D217" s="61"/>
      <c r="E217" s="61"/>
      <c r="F217" s="62"/>
      <c r="G217" s="61"/>
      <c r="H217" s="61"/>
      <c r="I217" s="61"/>
      <c r="J217" s="61"/>
      <c r="K217" s="61"/>
      <c r="L217" s="111">
        <f t="shared" si="292"/>
        <v>0</v>
      </c>
      <c r="M217" s="111"/>
      <c r="N217" s="111"/>
      <c r="O217" s="111"/>
      <c r="P217" s="111"/>
      <c r="Q217" s="111"/>
      <c r="R217" s="111"/>
      <c r="S217" s="111"/>
      <c r="T217" s="111"/>
      <c r="U217" s="122">
        <f t="shared" si="293"/>
        <v>0</v>
      </c>
      <c r="V217" s="122">
        <f t="shared" si="311"/>
        <v>0</v>
      </c>
      <c r="W217" s="122">
        <f t="shared" si="312"/>
        <v>0</v>
      </c>
      <c r="X217" s="122">
        <f t="shared" si="313"/>
        <v>0</v>
      </c>
      <c r="Y217" s="122">
        <f t="shared" si="314"/>
        <v>0</v>
      </c>
      <c r="Z217" s="122">
        <f t="shared" si="314"/>
        <v>0</v>
      </c>
      <c r="AA217" s="122">
        <f t="shared" si="315"/>
        <v>0</v>
      </c>
      <c r="AB217" s="122">
        <f t="shared" si="316"/>
        <v>0</v>
      </c>
      <c r="AC217" s="122">
        <f t="shared" si="317"/>
        <v>0</v>
      </c>
    </row>
    <row r="218" spans="1:29" s="45" customFormat="1" ht="39" hidden="1" x14ac:dyDescent="0.25">
      <c r="A218" s="113"/>
      <c r="B218" s="252" t="s">
        <v>398</v>
      </c>
      <c r="C218" s="242">
        <f t="shared" si="291"/>
        <v>0</v>
      </c>
      <c r="D218" s="265"/>
      <c r="E218" s="265"/>
      <c r="F218" s="240"/>
      <c r="G218" s="265"/>
      <c r="H218" s="265"/>
      <c r="I218" s="265"/>
      <c r="J218" s="265"/>
      <c r="K218" s="265"/>
      <c r="L218" s="243">
        <f t="shared" si="292"/>
        <v>0</v>
      </c>
      <c r="M218" s="267"/>
      <c r="N218" s="267"/>
      <c r="O218" s="267"/>
      <c r="P218" s="267"/>
      <c r="Q218" s="267"/>
      <c r="R218" s="267"/>
      <c r="S218" s="267"/>
      <c r="T218" s="267"/>
      <c r="U218" s="244">
        <f t="shared" si="293"/>
        <v>0</v>
      </c>
      <c r="V218" s="244">
        <f t="shared" si="311"/>
        <v>0</v>
      </c>
      <c r="W218" s="244">
        <f t="shared" si="312"/>
        <v>0</v>
      </c>
      <c r="X218" s="244">
        <f t="shared" si="313"/>
        <v>0</v>
      </c>
      <c r="Y218" s="244">
        <f t="shared" si="314"/>
        <v>0</v>
      </c>
      <c r="Z218" s="244">
        <f t="shared" si="314"/>
        <v>0</v>
      </c>
      <c r="AA218" s="244">
        <f t="shared" si="315"/>
        <v>0</v>
      </c>
      <c r="AB218" s="244">
        <f t="shared" si="316"/>
        <v>0</v>
      </c>
      <c r="AC218" s="244">
        <f t="shared" si="317"/>
        <v>0</v>
      </c>
    </row>
    <row r="219" spans="1:29" ht="26.25" x14ac:dyDescent="0.25">
      <c r="A219" s="167"/>
      <c r="B219" s="256" t="s">
        <v>405</v>
      </c>
      <c r="C219" s="233">
        <f>D219+E219+F219+H219+I219+J219+K219+G219</f>
        <v>4.2309999999999999</v>
      </c>
      <c r="D219" s="189"/>
      <c r="E219" s="189"/>
      <c r="F219" s="234">
        <v>4.2309999999999999</v>
      </c>
      <c r="G219" s="189"/>
      <c r="H219" s="189"/>
      <c r="I219" s="189"/>
      <c r="J219" s="189"/>
      <c r="K219" s="62"/>
      <c r="L219" s="235">
        <f>M219+N219+O219+Q219+R219+S219+T219+P219</f>
        <v>0</v>
      </c>
      <c r="M219" s="119"/>
      <c r="N219" s="119"/>
      <c r="O219" s="236"/>
      <c r="P219" s="119"/>
      <c r="Q219" s="119"/>
      <c r="R219" s="119"/>
      <c r="S219" s="236"/>
      <c r="T219" s="236"/>
      <c r="U219" s="238">
        <f>V219+W219+X219+Z219+AA219+AB219+AC219+Y219</f>
        <v>4.2309999999999999</v>
      </c>
      <c r="V219" s="238">
        <f t="shared" ref="V219" si="322">D219+M219</f>
        <v>0</v>
      </c>
      <c r="W219" s="238">
        <f t="shared" ref="W219" si="323">E219+N219</f>
        <v>0</v>
      </c>
      <c r="X219" s="238">
        <f t="shared" ref="X219" si="324">F219+O219</f>
        <v>4.2309999999999999</v>
      </c>
      <c r="Y219" s="238">
        <f t="shared" ref="Y219:Z219" si="325">G219+P219</f>
        <v>0</v>
      </c>
      <c r="Z219" s="238">
        <f t="shared" si="325"/>
        <v>0</v>
      </c>
      <c r="AA219" s="238">
        <f t="shared" ref="AA219" si="326">I219+R219</f>
        <v>0</v>
      </c>
      <c r="AB219" s="238">
        <f t="shared" ref="AB219" si="327">J219+S219</f>
        <v>0</v>
      </c>
      <c r="AC219" s="238">
        <f t="shared" ref="AC219" si="328">K219+T219</f>
        <v>0</v>
      </c>
    </row>
    <row r="220" spans="1:29" ht="39" x14ac:dyDescent="0.25">
      <c r="A220" s="168"/>
      <c r="B220" s="256" t="s">
        <v>420</v>
      </c>
      <c r="C220" s="233">
        <f>D220+E220+F220+H220+I220+J220+K220+G220</f>
        <v>7.31</v>
      </c>
      <c r="D220" s="189"/>
      <c r="E220" s="189"/>
      <c r="F220" s="234">
        <v>7.31</v>
      </c>
      <c r="G220" s="189"/>
      <c r="H220" s="189"/>
      <c r="I220" s="189"/>
      <c r="J220" s="189"/>
      <c r="K220" s="62"/>
      <c r="L220" s="235">
        <f>M220+N220+O220+Q220+R220+S220+T220+P220</f>
        <v>0</v>
      </c>
      <c r="M220" s="119"/>
      <c r="N220" s="119"/>
      <c r="O220" s="236"/>
      <c r="P220" s="119"/>
      <c r="Q220" s="119"/>
      <c r="R220" s="119"/>
      <c r="S220" s="236"/>
      <c r="T220" s="236"/>
      <c r="U220" s="238">
        <f>V220+W220+X220+Z220+AA220+AB220+AC220+Y220</f>
        <v>7.31</v>
      </c>
      <c r="V220" s="238">
        <f t="shared" si="311"/>
        <v>0</v>
      </c>
      <c r="W220" s="238">
        <f t="shared" si="312"/>
        <v>0</v>
      </c>
      <c r="X220" s="238">
        <f t="shared" si="313"/>
        <v>7.31</v>
      </c>
      <c r="Y220" s="238">
        <f t="shared" si="314"/>
        <v>0</v>
      </c>
      <c r="Z220" s="238">
        <f t="shared" si="314"/>
        <v>0</v>
      </c>
      <c r="AA220" s="238">
        <f t="shared" si="315"/>
        <v>0</v>
      </c>
      <c r="AB220" s="238">
        <f t="shared" si="316"/>
        <v>0</v>
      </c>
      <c r="AC220" s="238">
        <f t="shared" si="317"/>
        <v>0</v>
      </c>
    </row>
    <row r="221" spans="1:29" ht="15" customHeight="1" x14ac:dyDescent="0.25">
      <c r="A221" s="117" t="s">
        <v>31</v>
      </c>
      <c r="B221" s="270" t="s">
        <v>246</v>
      </c>
      <c r="C221" s="224">
        <f>D221+E221+F221+H221+I221+J221+K221+G221</f>
        <v>1878.0759300000002</v>
      </c>
      <c r="D221" s="225">
        <f t="shared" ref="D221:T221" si="329">D222</f>
        <v>877.226</v>
      </c>
      <c r="E221" s="225">
        <f t="shared" si="329"/>
        <v>0</v>
      </c>
      <c r="F221" s="225">
        <f t="shared" si="329"/>
        <v>93.921999999999997</v>
      </c>
      <c r="G221" s="225">
        <f t="shared" si="329"/>
        <v>0</v>
      </c>
      <c r="H221" s="225">
        <f t="shared" si="329"/>
        <v>746.16300000000001</v>
      </c>
      <c r="I221" s="225">
        <f t="shared" si="329"/>
        <v>151.19999999999999</v>
      </c>
      <c r="J221" s="225">
        <f t="shared" si="329"/>
        <v>0</v>
      </c>
      <c r="K221" s="164">
        <f t="shared" si="329"/>
        <v>9.5649300000000004</v>
      </c>
      <c r="L221" s="110">
        <f>M221+N221+O221+Q221+R221+S221+T221+P221</f>
        <v>0</v>
      </c>
      <c r="M221" s="227">
        <f t="shared" si="329"/>
        <v>0</v>
      </c>
      <c r="N221" s="227">
        <f t="shared" si="329"/>
        <v>0</v>
      </c>
      <c r="O221" s="227">
        <f t="shared" si="329"/>
        <v>0</v>
      </c>
      <c r="P221" s="227">
        <f t="shared" si="329"/>
        <v>0</v>
      </c>
      <c r="Q221" s="227">
        <f t="shared" si="329"/>
        <v>0</v>
      </c>
      <c r="R221" s="227">
        <f t="shared" si="329"/>
        <v>0</v>
      </c>
      <c r="S221" s="227">
        <f t="shared" si="329"/>
        <v>0</v>
      </c>
      <c r="T221" s="131">
        <f t="shared" si="329"/>
        <v>0</v>
      </c>
      <c r="U221" s="228">
        <f>V221+W221+X221+Z221+AA221+AB221+AC221+Y221</f>
        <v>1878.0759300000002</v>
      </c>
      <c r="V221" s="228">
        <f t="shared" ref="V221:AC221" si="330">V222</f>
        <v>877.226</v>
      </c>
      <c r="W221" s="228">
        <f t="shared" si="330"/>
        <v>0</v>
      </c>
      <c r="X221" s="228">
        <f t="shared" si="330"/>
        <v>93.921999999999997</v>
      </c>
      <c r="Y221" s="228">
        <f t="shared" si="330"/>
        <v>0</v>
      </c>
      <c r="Z221" s="228">
        <f t="shared" si="330"/>
        <v>746.16300000000001</v>
      </c>
      <c r="AA221" s="228">
        <f t="shared" si="330"/>
        <v>151.19999999999999</v>
      </c>
      <c r="AB221" s="228">
        <f t="shared" si="330"/>
        <v>0</v>
      </c>
      <c r="AC221" s="228">
        <f t="shared" si="330"/>
        <v>9.5649300000000004</v>
      </c>
    </row>
    <row r="222" spans="1:29" x14ac:dyDescent="0.25">
      <c r="A222" s="117"/>
      <c r="B222" s="229" t="s">
        <v>392</v>
      </c>
      <c r="C222" s="118">
        <f>D222+E222+F222+H222+I222+J222+K222+G222</f>
        <v>1878.0759300000002</v>
      </c>
      <c r="D222" s="165">
        <v>877.226</v>
      </c>
      <c r="E222" s="118"/>
      <c r="F222" s="118">
        <f>F223+F225+F226+F224</f>
        <v>93.921999999999997</v>
      </c>
      <c r="G222" s="118"/>
      <c r="H222" s="165">
        <v>746.16300000000001</v>
      </c>
      <c r="I222" s="165">
        <v>151.19999999999999</v>
      </c>
      <c r="J222" s="225"/>
      <c r="K222" s="61">
        <f>'4 priedas_ nepanaudotos lėšos'!C78</f>
        <v>9.5649300000000004</v>
      </c>
      <c r="L222" s="119">
        <f>M222+N222+O222+Q222+R222+S222+T222+P222</f>
        <v>0</v>
      </c>
      <c r="M222" s="157"/>
      <c r="N222" s="119"/>
      <c r="O222" s="119"/>
      <c r="P222" s="109"/>
      <c r="Q222" s="109"/>
      <c r="R222" s="157"/>
      <c r="S222" s="227"/>
      <c r="T222" s="111">
        <f>'4 priedas_ nepanaudotos lėšos'!I78</f>
        <v>0</v>
      </c>
      <c r="U222" s="166">
        <f>V222+W222+X222+Z222+AA222+AB222+AC222+Y222</f>
        <v>1878.0759300000002</v>
      </c>
      <c r="V222" s="166">
        <f t="shared" si="311"/>
        <v>877.226</v>
      </c>
      <c r="W222" s="166">
        <f t="shared" si="312"/>
        <v>0</v>
      </c>
      <c r="X222" s="166">
        <f t="shared" si="313"/>
        <v>93.921999999999997</v>
      </c>
      <c r="Y222" s="166">
        <f t="shared" si="314"/>
        <v>0</v>
      </c>
      <c r="Z222" s="166">
        <f t="shared" si="314"/>
        <v>746.16300000000001</v>
      </c>
      <c r="AA222" s="166">
        <f t="shared" si="315"/>
        <v>151.19999999999999</v>
      </c>
      <c r="AB222" s="166">
        <f t="shared" si="316"/>
        <v>0</v>
      </c>
      <c r="AC222" s="166">
        <f t="shared" si="317"/>
        <v>9.5649300000000004</v>
      </c>
    </row>
    <row r="223" spans="1:29" ht="26.25" x14ac:dyDescent="0.25">
      <c r="A223" s="117"/>
      <c r="B223" s="232" t="s">
        <v>405</v>
      </c>
      <c r="C223" s="233">
        <f>D223+E223+F223+H223+I223+J223+K223+G223</f>
        <v>63.470999999999997</v>
      </c>
      <c r="D223" s="118"/>
      <c r="E223" s="118"/>
      <c r="F223" s="165">
        <v>63.470999999999997</v>
      </c>
      <c r="G223" s="118"/>
      <c r="H223" s="118"/>
      <c r="I223" s="118"/>
      <c r="J223" s="118"/>
      <c r="K223" s="61"/>
      <c r="L223" s="235">
        <f>M223+N223+O223+Q223+R223+S223+T223+P223</f>
        <v>0</v>
      </c>
      <c r="M223" s="119"/>
      <c r="N223" s="119"/>
      <c r="O223" s="119"/>
      <c r="P223" s="119"/>
      <c r="Q223" s="119"/>
      <c r="R223" s="119"/>
      <c r="S223" s="119"/>
      <c r="T223" s="111"/>
      <c r="U223" s="238">
        <f>V223+W223+X223+Z223+AA223+AB223+AC223+Y223</f>
        <v>63.470999999999997</v>
      </c>
      <c r="V223" s="238">
        <f t="shared" si="311"/>
        <v>0</v>
      </c>
      <c r="W223" s="238">
        <f t="shared" si="312"/>
        <v>0</v>
      </c>
      <c r="X223" s="238">
        <f t="shared" si="313"/>
        <v>63.470999999999997</v>
      </c>
      <c r="Y223" s="238">
        <f t="shared" si="314"/>
        <v>0</v>
      </c>
      <c r="Z223" s="238">
        <f t="shared" si="314"/>
        <v>0</v>
      </c>
      <c r="AA223" s="238">
        <f t="shared" si="315"/>
        <v>0</v>
      </c>
      <c r="AB223" s="238">
        <f t="shared" si="316"/>
        <v>0</v>
      </c>
      <c r="AC223" s="238">
        <f t="shared" si="317"/>
        <v>0</v>
      </c>
    </row>
    <row r="224" spans="1:29" s="45" customFormat="1" ht="39" hidden="1" x14ac:dyDescent="0.25">
      <c r="A224" s="116"/>
      <c r="B224" s="239" t="s">
        <v>398</v>
      </c>
      <c r="C224" s="242">
        <f t="shared" si="291"/>
        <v>0</v>
      </c>
      <c r="D224" s="265"/>
      <c r="E224" s="265"/>
      <c r="F224" s="240"/>
      <c r="G224" s="265"/>
      <c r="H224" s="265"/>
      <c r="I224" s="265"/>
      <c r="J224" s="265"/>
      <c r="K224" s="265"/>
      <c r="L224" s="243">
        <f t="shared" si="292"/>
        <v>0</v>
      </c>
      <c r="M224" s="267"/>
      <c r="N224" s="267"/>
      <c r="O224" s="267"/>
      <c r="P224" s="267"/>
      <c r="Q224" s="267"/>
      <c r="R224" s="267"/>
      <c r="S224" s="267"/>
      <c r="T224" s="267"/>
      <c r="U224" s="244">
        <f t="shared" si="293"/>
        <v>0</v>
      </c>
      <c r="V224" s="244">
        <f t="shared" si="311"/>
        <v>0</v>
      </c>
      <c r="W224" s="244">
        <f t="shared" si="312"/>
        <v>0</v>
      </c>
      <c r="X224" s="244">
        <f t="shared" si="313"/>
        <v>0</v>
      </c>
      <c r="Y224" s="244">
        <f t="shared" si="314"/>
        <v>0</v>
      </c>
      <c r="Z224" s="244">
        <f t="shared" si="314"/>
        <v>0</v>
      </c>
      <c r="AA224" s="244">
        <f t="shared" si="315"/>
        <v>0</v>
      </c>
      <c r="AB224" s="244">
        <f t="shared" si="316"/>
        <v>0</v>
      </c>
      <c r="AC224" s="244">
        <f t="shared" si="317"/>
        <v>0</v>
      </c>
    </row>
    <row r="225" spans="1:29" s="45" customFormat="1" ht="26.25" hidden="1" x14ac:dyDescent="0.25">
      <c r="A225" s="116"/>
      <c r="B225" s="239" t="s">
        <v>232</v>
      </c>
      <c r="C225" s="242">
        <f t="shared" si="291"/>
        <v>0</v>
      </c>
      <c r="D225" s="61"/>
      <c r="E225" s="61"/>
      <c r="F225" s="61"/>
      <c r="G225" s="61"/>
      <c r="H225" s="61"/>
      <c r="I225" s="61"/>
      <c r="J225" s="61"/>
      <c r="K225" s="61"/>
      <c r="L225" s="243">
        <f t="shared" si="292"/>
        <v>0</v>
      </c>
      <c r="M225" s="61"/>
      <c r="N225" s="61"/>
      <c r="O225" s="111"/>
      <c r="P225" s="111"/>
      <c r="Q225" s="111"/>
      <c r="R225" s="111"/>
      <c r="S225" s="111"/>
      <c r="T225" s="111"/>
      <c r="U225" s="244">
        <f t="shared" si="293"/>
        <v>0</v>
      </c>
      <c r="V225" s="244">
        <f t="shared" si="311"/>
        <v>0</v>
      </c>
      <c r="W225" s="244">
        <f t="shared" si="312"/>
        <v>0</v>
      </c>
      <c r="X225" s="244">
        <f t="shared" si="313"/>
        <v>0</v>
      </c>
      <c r="Y225" s="244">
        <f t="shared" si="314"/>
        <v>0</v>
      </c>
      <c r="Z225" s="244">
        <f t="shared" si="314"/>
        <v>0</v>
      </c>
      <c r="AA225" s="244">
        <f t="shared" si="315"/>
        <v>0</v>
      </c>
      <c r="AB225" s="244">
        <f t="shared" si="316"/>
        <v>0</v>
      </c>
      <c r="AC225" s="244">
        <f t="shared" si="317"/>
        <v>0</v>
      </c>
    </row>
    <row r="226" spans="1:29" ht="39" x14ac:dyDescent="0.25">
      <c r="A226" s="169"/>
      <c r="B226" s="232" t="s">
        <v>420</v>
      </c>
      <c r="C226" s="233">
        <f>D226+E226+F226+H226+I226+J226+K226+G226</f>
        <v>30.451000000000001</v>
      </c>
      <c r="D226" s="118"/>
      <c r="E226" s="118"/>
      <c r="F226" s="234">
        <v>30.451000000000001</v>
      </c>
      <c r="G226" s="118"/>
      <c r="H226" s="118"/>
      <c r="I226" s="118"/>
      <c r="J226" s="118"/>
      <c r="K226" s="61"/>
      <c r="L226" s="235">
        <f>M226+N226+O226+Q226+R226+S226+T226+P226</f>
        <v>0</v>
      </c>
      <c r="M226" s="266"/>
      <c r="N226" s="266"/>
      <c r="O226" s="119"/>
      <c r="P226" s="119"/>
      <c r="Q226" s="119"/>
      <c r="R226" s="119"/>
      <c r="S226" s="119"/>
      <c r="T226" s="119"/>
      <c r="U226" s="238">
        <f>V226+W226+X226+Z226+AA226+AB226+AC226+Y226</f>
        <v>30.451000000000001</v>
      </c>
      <c r="V226" s="238">
        <f t="shared" si="311"/>
        <v>0</v>
      </c>
      <c r="W226" s="238">
        <f t="shared" si="312"/>
        <v>0</v>
      </c>
      <c r="X226" s="238">
        <f t="shared" si="313"/>
        <v>30.451000000000001</v>
      </c>
      <c r="Y226" s="238">
        <f t="shared" si="314"/>
        <v>0</v>
      </c>
      <c r="Z226" s="238">
        <f t="shared" si="314"/>
        <v>0</v>
      </c>
      <c r="AA226" s="238">
        <f t="shared" si="315"/>
        <v>0</v>
      </c>
      <c r="AB226" s="238">
        <f t="shared" si="316"/>
        <v>0</v>
      </c>
      <c r="AC226" s="238">
        <f t="shared" si="317"/>
        <v>0</v>
      </c>
    </row>
    <row r="227" spans="1:29" ht="15" customHeight="1" x14ac:dyDescent="0.25">
      <c r="A227" s="257" t="s">
        <v>32</v>
      </c>
      <c r="B227" s="270" t="s">
        <v>248</v>
      </c>
      <c r="C227" s="224">
        <f>D227+E227+F227+H227+I227+J227+K227+G227</f>
        <v>810.57111000000009</v>
      </c>
      <c r="D227" s="225">
        <f t="shared" ref="D227:T227" si="331">D228</f>
        <v>388.32400000000001</v>
      </c>
      <c r="E227" s="225">
        <f t="shared" si="331"/>
        <v>0</v>
      </c>
      <c r="F227" s="225">
        <f t="shared" si="331"/>
        <v>26.652999999999999</v>
      </c>
      <c r="G227" s="225">
        <f t="shared" si="331"/>
        <v>0</v>
      </c>
      <c r="H227" s="225">
        <f t="shared" si="331"/>
        <v>350.80900000000003</v>
      </c>
      <c r="I227" s="225">
        <f t="shared" si="331"/>
        <v>37.1</v>
      </c>
      <c r="J227" s="225">
        <f t="shared" si="331"/>
        <v>0</v>
      </c>
      <c r="K227" s="164">
        <f t="shared" si="331"/>
        <v>7.6851099999999999</v>
      </c>
      <c r="L227" s="110">
        <f>M227+N227+O227+Q227+R227+S227+T227+P227</f>
        <v>0</v>
      </c>
      <c r="M227" s="227">
        <f t="shared" si="331"/>
        <v>0</v>
      </c>
      <c r="N227" s="227">
        <f t="shared" si="331"/>
        <v>0</v>
      </c>
      <c r="O227" s="227">
        <f t="shared" si="331"/>
        <v>0</v>
      </c>
      <c r="P227" s="227">
        <f t="shared" si="331"/>
        <v>0</v>
      </c>
      <c r="Q227" s="227">
        <f t="shared" si="331"/>
        <v>0</v>
      </c>
      <c r="R227" s="227">
        <f t="shared" si="331"/>
        <v>0</v>
      </c>
      <c r="S227" s="227">
        <f t="shared" si="331"/>
        <v>0</v>
      </c>
      <c r="T227" s="131">
        <f t="shared" si="331"/>
        <v>0</v>
      </c>
      <c r="U227" s="228">
        <f>V227+W227+X227+Z227+AA227+AB227+AC227+Y227</f>
        <v>810.57111000000009</v>
      </c>
      <c r="V227" s="228">
        <f t="shared" ref="V227:AC227" si="332">V228</f>
        <v>388.32400000000001</v>
      </c>
      <c r="W227" s="228">
        <f t="shared" si="332"/>
        <v>0</v>
      </c>
      <c r="X227" s="228">
        <f t="shared" si="332"/>
        <v>26.652999999999999</v>
      </c>
      <c r="Y227" s="228">
        <f t="shared" si="332"/>
        <v>0</v>
      </c>
      <c r="Z227" s="228">
        <f t="shared" si="332"/>
        <v>350.80900000000003</v>
      </c>
      <c r="AA227" s="228">
        <f t="shared" si="332"/>
        <v>37.1</v>
      </c>
      <c r="AB227" s="228">
        <f t="shared" si="332"/>
        <v>0</v>
      </c>
      <c r="AC227" s="228">
        <f t="shared" si="332"/>
        <v>7.6851099999999999</v>
      </c>
    </row>
    <row r="228" spans="1:29" x14ac:dyDescent="0.25">
      <c r="A228" s="117"/>
      <c r="B228" s="229" t="s">
        <v>392</v>
      </c>
      <c r="C228" s="118">
        <f>D228+E228+F228+H228+I228+J228+K228+G228</f>
        <v>810.57111000000009</v>
      </c>
      <c r="D228" s="165">
        <v>388.32400000000001</v>
      </c>
      <c r="E228" s="118"/>
      <c r="F228" s="118">
        <f>F229+F231+F230</f>
        <v>26.652999999999999</v>
      </c>
      <c r="G228" s="118"/>
      <c r="H228" s="165">
        <v>350.80900000000003</v>
      </c>
      <c r="I228" s="165">
        <v>37.1</v>
      </c>
      <c r="J228" s="225"/>
      <c r="K228" s="61">
        <f>'4 priedas_ nepanaudotos lėšos'!C80</f>
        <v>7.6851099999999999</v>
      </c>
      <c r="L228" s="119">
        <f>M228+N228+O228+Q228+R228+S228+T228+P228</f>
        <v>0</v>
      </c>
      <c r="M228" s="157"/>
      <c r="N228" s="119"/>
      <c r="O228" s="119"/>
      <c r="P228" s="109"/>
      <c r="Q228" s="109"/>
      <c r="R228" s="157"/>
      <c r="S228" s="227"/>
      <c r="T228" s="111">
        <f>'4 priedas_ nepanaudotos lėšos'!I80</f>
        <v>0</v>
      </c>
      <c r="U228" s="166">
        <f>V228+W228+X228+Z228+AA228+AB228+AC228+Y228</f>
        <v>810.57111000000009</v>
      </c>
      <c r="V228" s="166">
        <f t="shared" si="311"/>
        <v>388.32400000000001</v>
      </c>
      <c r="W228" s="166">
        <f t="shared" si="312"/>
        <v>0</v>
      </c>
      <c r="X228" s="166">
        <f t="shared" si="313"/>
        <v>26.652999999999999</v>
      </c>
      <c r="Y228" s="166">
        <f t="shared" si="314"/>
        <v>0</v>
      </c>
      <c r="Z228" s="166">
        <f t="shared" si="314"/>
        <v>350.80900000000003</v>
      </c>
      <c r="AA228" s="166">
        <f t="shared" si="315"/>
        <v>37.1</v>
      </c>
      <c r="AB228" s="166">
        <f t="shared" si="316"/>
        <v>0</v>
      </c>
      <c r="AC228" s="166">
        <f t="shared" si="317"/>
        <v>7.6851099999999999</v>
      </c>
    </row>
    <row r="229" spans="1:29" ht="26.25" x14ac:dyDescent="0.25">
      <c r="A229" s="117"/>
      <c r="B229" s="232" t="s">
        <v>405</v>
      </c>
      <c r="C229" s="233">
        <f>D229+E229+F229+H229+I229+J229+K229+G229</f>
        <v>12.694000000000001</v>
      </c>
      <c r="D229" s="189"/>
      <c r="E229" s="264"/>
      <c r="F229" s="234">
        <v>12.694000000000001</v>
      </c>
      <c r="G229" s="264"/>
      <c r="H229" s="264"/>
      <c r="I229" s="264"/>
      <c r="J229" s="264"/>
      <c r="K229" s="265"/>
      <c r="L229" s="235">
        <f>M229+N229+O229+Q229+R229+S229+T229+P229</f>
        <v>0</v>
      </c>
      <c r="M229" s="266"/>
      <c r="N229" s="266"/>
      <c r="O229" s="266"/>
      <c r="P229" s="266"/>
      <c r="Q229" s="266"/>
      <c r="R229" s="266"/>
      <c r="S229" s="266"/>
      <c r="T229" s="267"/>
      <c r="U229" s="238">
        <f>V229+W229+X229+Z229+AA229+AB229+AC229+Y229</f>
        <v>12.694000000000001</v>
      </c>
      <c r="V229" s="238">
        <f t="shared" si="311"/>
        <v>0</v>
      </c>
      <c r="W229" s="238">
        <f t="shared" si="312"/>
        <v>0</v>
      </c>
      <c r="X229" s="238">
        <f t="shared" si="313"/>
        <v>12.694000000000001</v>
      </c>
      <c r="Y229" s="238">
        <f t="shared" si="314"/>
        <v>0</v>
      </c>
      <c r="Z229" s="238">
        <f t="shared" si="314"/>
        <v>0</v>
      </c>
      <c r="AA229" s="238">
        <f t="shared" si="315"/>
        <v>0</v>
      </c>
      <c r="AB229" s="238">
        <f t="shared" si="316"/>
        <v>0</v>
      </c>
      <c r="AC229" s="238">
        <f t="shared" si="317"/>
        <v>0</v>
      </c>
    </row>
    <row r="230" spans="1:29" s="45" customFormat="1" ht="26.25" hidden="1" x14ac:dyDescent="0.25">
      <c r="A230" s="116"/>
      <c r="B230" s="239" t="s">
        <v>311</v>
      </c>
      <c r="C230" s="242">
        <f t="shared" si="291"/>
        <v>0</v>
      </c>
      <c r="D230" s="265"/>
      <c r="E230" s="265"/>
      <c r="F230" s="240"/>
      <c r="G230" s="265"/>
      <c r="H230" s="265"/>
      <c r="I230" s="265"/>
      <c r="J230" s="265"/>
      <c r="K230" s="265"/>
      <c r="L230" s="243">
        <f t="shared" si="292"/>
        <v>0</v>
      </c>
      <c r="M230" s="267"/>
      <c r="N230" s="267"/>
      <c r="O230" s="267"/>
      <c r="P230" s="267"/>
      <c r="Q230" s="267"/>
      <c r="R230" s="267"/>
      <c r="S230" s="267"/>
      <c r="T230" s="267"/>
      <c r="U230" s="244">
        <f t="shared" si="293"/>
        <v>0</v>
      </c>
      <c r="V230" s="244">
        <f t="shared" si="311"/>
        <v>0</v>
      </c>
      <c r="W230" s="244">
        <f t="shared" si="312"/>
        <v>0</v>
      </c>
      <c r="X230" s="244">
        <f t="shared" si="313"/>
        <v>0</v>
      </c>
      <c r="Y230" s="244">
        <f t="shared" si="314"/>
        <v>0</v>
      </c>
      <c r="Z230" s="244">
        <f t="shared" si="314"/>
        <v>0</v>
      </c>
      <c r="AA230" s="244">
        <f t="shared" si="315"/>
        <v>0</v>
      </c>
      <c r="AB230" s="244">
        <f t="shared" si="316"/>
        <v>0</v>
      </c>
      <c r="AC230" s="244">
        <f t="shared" si="317"/>
        <v>0</v>
      </c>
    </row>
    <row r="231" spans="1:29" ht="39" x14ac:dyDescent="0.25">
      <c r="A231" s="169"/>
      <c r="B231" s="232" t="s">
        <v>420</v>
      </c>
      <c r="C231" s="233">
        <f>D231+E231+F231+H231+I231+J231+K231+G231</f>
        <v>13.959</v>
      </c>
      <c r="D231" s="189"/>
      <c r="E231" s="189"/>
      <c r="F231" s="234">
        <v>13.959</v>
      </c>
      <c r="G231" s="189"/>
      <c r="H231" s="189"/>
      <c r="I231" s="189"/>
      <c r="J231" s="189"/>
      <c r="K231" s="62"/>
      <c r="L231" s="235">
        <f>M231+N231+O231+Q231+R231+S231+T231+P231</f>
        <v>0</v>
      </c>
      <c r="M231" s="236"/>
      <c r="N231" s="236"/>
      <c r="O231" s="236"/>
      <c r="P231" s="266"/>
      <c r="Q231" s="266"/>
      <c r="R231" s="266"/>
      <c r="S231" s="236"/>
      <c r="T231" s="112"/>
      <c r="U231" s="238">
        <f>V231+W231+X231+Z231+AA231+AB231+AC231+Y231</f>
        <v>13.959</v>
      </c>
      <c r="V231" s="238">
        <f t="shared" si="311"/>
        <v>0</v>
      </c>
      <c r="W231" s="238">
        <f t="shared" si="312"/>
        <v>0</v>
      </c>
      <c r="X231" s="238">
        <f t="shared" si="313"/>
        <v>13.959</v>
      </c>
      <c r="Y231" s="238">
        <f t="shared" si="314"/>
        <v>0</v>
      </c>
      <c r="Z231" s="238">
        <f t="shared" si="314"/>
        <v>0</v>
      </c>
      <c r="AA231" s="238">
        <f t="shared" si="315"/>
        <v>0</v>
      </c>
      <c r="AB231" s="238">
        <f t="shared" si="316"/>
        <v>0</v>
      </c>
      <c r="AC231" s="238">
        <f t="shared" si="317"/>
        <v>0</v>
      </c>
    </row>
    <row r="232" spans="1:29" ht="15" customHeight="1" x14ac:dyDescent="0.25">
      <c r="A232" s="257" t="s">
        <v>33</v>
      </c>
      <c r="B232" s="270" t="s">
        <v>249</v>
      </c>
      <c r="C232" s="224">
        <f>D232+E232+F232+H232+I232+J232+K232+G232</f>
        <v>1420.5379900000003</v>
      </c>
      <c r="D232" s="225">
        <f t="shared" ref="D232:T232" si="333">D233</f>
        <v>704.423</v>
      </c>
      <c r="E232" s="225">
        <f t="shared" si="333"/>
        <v>0</v>
      </c>
      <c r="F232" s="225">
        <f t="shared" si="333"/>
        <v>30.326000000000001</v>
      </c>
      <c r="G232" s="225">
        <f t="shared" si="333"/>
        <v>0</v>
      </c>
      <c r="H232" s="225">
        <f t="shared" si="333"/>
        <v>609.44600000000003</v>
      </c>
      <c r="I232" s="225">
        <f t="shared" si="333"/>
        <v>71.5</v>
      </c>
      <c r="J232" s="225">
        <f t="shared" si="333"/>
        <v>0</v>
      </c>
      <c r="K232" s="164">
        <f t="shared" si="333"/>
        <v>4.8429900000000004</v>
      </c>
      <c r="L232" s="110">
        <f>M232+N232+O232+Q232+R232+S232+T232+P232</f>
        <v>0</v>
      </c>
      <c r="M232" s="227">
        <f t="shared" si="333"/>
        <v>0</v>
      </c>
      <c r="N232" s="227">
        <f t="shared" si="333"/>
        <v>0</v>
      </c>
      <c r="O232" s="227">
        <f t="shared" si="333"/>
        <v>0</v>
      </c>
      <c r="P232" s="227">
        <f t="shared" si="333"/>
        <v>0</v>
      </c>
      <c r="Q232" s="227">
        <f t="shared" si="333"/>
        <v>0</v>
      </c>
      <c r="R232" s="227">
        <f t="shared" si="333"/>
        <v>0</v>
      </c>
      <c r="S232" s="227">
        <f t="shared" si="333"/>
        <v>0</v>
      </c>
      <c r="T232" s="131">
        <f t="shared" si="333"/>
        <v>0</v>
      </c>
      <c r="U232" s="228">
        <f>V232+W232+X232+Z232+AA232+AB232+AC232+Y232</f>
        <v>1420.5379900000003</v>
      </c>
      <c r="V232" s="228">
        <f t="shared" ref="V232:AC232" si="334">V233</f>
        <v>704.423</v>
      </c>
      <c r="W232" s="228">
        <f t="shared" si="334"/>
        <v>0</v>
      </c>
      <c r="X232" s="228">
        <f t="shared" si="334"/>
        <v>30.326000000000001</v>
      </c>
      <c r="Y232" s="228">
        <f t="shared" si="334"/>
        <v>0</v>
      </c>
      <c r="Z232" s="228">
        <f t="shared" si="334"/>
        <v>609.44600000000003</v>
      </c>
      <c r="AA232" s="228">
        <f t="shared" si="334"/>
        <v>71.5</v>
      </c>
      <c r="AB232" s="228">
        <f t="shared" si="334"/>
        <v>0</v>
      </c>
      <c r="AC232" s="228">
        <f t="shared" si="334"/>
        <v>4.8429900000000004</v>
      </c>
    </row>
    <row r="233" spans="1:29" x14ac:dyDescent="0.25">
      <c r="A233" s="117"/>
      <c r="B233" s="229" t="s">
        <v>392</v>
      </c>
      <c r="C233" s="118">
        <f>D233+E233+F233+H233+I233+J233+K233+G233</f>
        <v>1420.5379900000003</v>
      </c>
      <c r="D233" s="165">
        <v>704.423</v>
      </c>
      <c r="E233" s="118"/>
      <c r="F233" s="118">
        <f>F234+F236+F237+F235</f>
        <v>30.326000000000001</v>
      </c>
      <c r="G233" s="118"/>
      <c r="H233" s="165">
        <v>609.44600000000003</v>
      </c>
      <c r="I233" s="165">
        <v>71.5</v>
      </c>
      <c r="J233" s="225"/>
      <c r="K233" s="61">
        <f>'4 priedas_ nepanaudotos lėšos'!C82</f>
        <v>4.8429900000000004</v>
      </c>
      <c r="L233" s="119">
        <f>M233+N233+O233+Q233+R233+S233+T233+P233</f>
        <v>0</v>
      </c>
      <c r="M233" s="157"/>
      <c r="N233" s="119"/>
      <c r="O233" s="119"/>
      <c r="P233" s="109"/>
      <c r="Q233" s="109"/>
      <c r="R233" s="157"/>
      <c r="S233" s="227"/>
      <c r="T233" s="111">
        <f>'4 priedas_ nepanaudotos lėšos'!I82</f>
        <v>0</v>
      </c>
      <c r="U233" s="166">
        <f>V233+W233+X233+Z233+AA233+AB233+AC233+Y233</f>
        <v>1420.5379900000003</v>
      </c>
      <c r="V233" s="166">
        <f t="shared" si="311"/>
        <v>704.423</v>
      </c>
      <c r="W233" s="166">
        <f t="shared" si="312"/>
        <v>0</v>
      </c>
      <c r="X233" s="166">
        <f t="shared" si="313"/>
        <v>30.326000000000001</v>
      </c>
      <c r="Y233" s="166">
        <f t="shared" si="314"/>
        <v>0</v>
      </c>
      <c r="Z233" s="166">
        <f t="shared" si="314"/>
        <v>609.44600000000003</v>
      </c>
      <c r="AA233" s="166">
        <f t="shared" si="315"/>
        <v>71.5</v>
      </c>
      <c r="AB233" s="166">
        <f t="shared" si="316"/>
        <v>0</v>
      </c>
      <c r="AC233" s="166">
        <f t="shared" si="317"/>
        <v>4.8429900000000004</v>
      </c>
    </row>
    <row r="234" spans="1:29" ht="26.25" x14ac:dyDescent="0.25">
      <c r="A234" s="117"/>
      <c r="B234" s="232" t="s">
        <v>405</v>
      </c>
      <c r="C234" s="233">
        <f>D234+E234+F234+H234+I234+J234+K234+G234</f>
        <v>8.4629999999999992</v>
      </c>
      <c r="D234" s="264"/>
      <c r="E234" s="264"/>
      <c r="F234" s="234">
        <v>8.4629999999999992</v>
      </c>
      <c r="G234" s="264"/>
      <c r="H234" s="264"/>
      <c r="I234" s="264"/>
      <c r="J234" s="264"/>
      <c r="K234" s="265"/>
      <c r="L234" s="235">
        <f>M234+N234+O234+Q234+R234+S234+T234+P234</f>
        <v>0</v>
      </c>
      <c r="M234" s="266"/>
      <c r="N234" s="266"/>
      <c r="O234" s="266"/>
      <c r="P234" s="266"/>
      <c r="Q234" s="266"/>
      <c r="R234" s="266"/>
      <c r="S234" s="266"/>
      <c r="T234" s="267"/>
      <c r="U234" s="238">
        <f>V234+W234+X234+Z234+AA234+AB234+AC234+Y234</f>
        <v>8.4629999999999992</v>
      </c>
      <c r="V234" s="238">
        <f t="shared" si="311"/>
        <v>0</v>
      </c>
      <c r="W234" s="238">
        <f t="shared" si="312"/>
        <v>0</v>
      </c>
      <c r="X234" s="238">
        <f t="shared" si="313"/>
        <v>8.4629999999999992</v>
      </c>
      <c r="Y234" s="238">
        <f t="shared" si="314"/>
        <v>0</v>
      </c>
      <c r="Z234" s="238">
        <f t="shared" si="314"/>
        <v>0</v>
      </c>
      <c r="AA234" s="238">
        <f t="shared" si="315"/>
        <v>0</v>
      </c>
      <c r="AB234" s="238">
        <f t="shared" si="316"/>
        <v>0</v>
      </c>
      <c r="AC234" s="238">
        <f t="shared" si="317"/>
        <v>0</v>
      </c>
    </row>
    <row r="235" spans="1:29" s="45" customFormat="1" ht="39" hidden="1" x14ac:dyDescent="0.25">
      <c r="A235" s="116"/>
      <c r="B235" s="239" t="s">
        <v>398</v>
      </c>
      <c r="C235" s="242">
        <f t="shared" si="291"/>
        <v>0</v>
      </c>
      <c r="D235" s="265"/>
      <c r="E235" s="265"/>
      <c r="F235" s="240"/>
      <c r="G235" s="265"/>
      <c r="H235" s="265"/>
      <c r="I235" s="265"/>
      <c r="J235" s="265"/>
      <c r="K235" s="265"/>
      <c r="L235" s="243">
        <f t="shared" si="292"/>
        <v>0</v>
      </c>
      <c r="M235" s="267"/>
      <c r="N235" s="267"/>
      <c r="O235" s="267"/>
      <c r="P235" s="267"/>
      <c r="Q235" s="267"/>
      <c r="R235" s="267"/>
      <c r="S235" s="267"/>
      <c r="T235" s="267"/>
      <c r="U235" s="244">
        <f t="shared" si="293"/>
        <v>0</v>
      </c>
      <c r="V235" s="244">
        <f t="shared" si="311"/>
        <v>0</v>
      </c>
      <c r="W235" s="244">
        <f t="shared" si="312"/>
        <v>0</v>
      </c>
      <c r="X235" s="244">
        <f t="shared" si="313"/>
        <v>0</v>
      </c>
      <c r="Y235" s="244">
        <f t="shared" si="314"/>
        <v>0</v>
      </c>
      <c r="Z235" s="244">
        <f t="shared" si="314"/>
        <v>0</v>
      </c>
      <c r="AA235" s="244">
        <f t="shared" si="315"/>
        <v>0</v>
      </c>
      <c r="AB235" s="244">
        <f t="shared" si="316"/>
        <v>0</v>
      </c>
      <c r="AC235" s="244">
        <f t="shared" si="317"/>
        <v>0</v>
      </c>
    </row>
    <row r="236" spans="1:29" s="45" customFormat="1" ht="26.25" hidden="1" x14ac:dyDescent="0.25">
      <c r="A236" s="116"/>
      <c r="B236" s="239" t="s">
        <v>198</v>
      </c>
      <c r="C236" s="242">
        <f t="shared" si="291"/>
        <v>0</v>
      </c>
      <c r="D236" s="265"/>
      <c r="E236" s="265"/>
      <c r="F236" s="62"/>
      <c r="G236" s="265"/>
      <c r="H236" s="265"/>
      <c r="I236" s="265"/>
      <c r="J236" s="265"/>
      <c r="K236" s="265"/>
      <c r="L236" s="243">
        <f t="shared" si="292"/>
        <v>0</v>
      </c>
      <c r="M236" s="267"/>
      <c r="N236" s="267"/>
      <c r="O236" s="267"/>
      <c r="P236" s="267"/>
      <c r="Q236" s="267"/>
      <c r="R236" s="267"/>
      <c r="S236" s="267"/>
      <c r="T236" s="267"/>
      <c r="U236" s="244">
        <f t="shared" si="293"/>
        <v>0</v>
      </c>
      <c r="V236" s="244">
        <f t="shared" si="311"/>
        <v>0</v>
      </c>
      <c r="W236" s="244">
        <f t="shared" si="312"/>
        <v>0</v>
      </c>
      <c r="X236" s="244">
        <f t="shared" si="313"/>
        <v>0</v>
      </c>
      <c r="Y236" s="244">
        <f t="shared" si="314"/>
        <v>0</v>
      </c>
      <c r="Z236" s="244">
        <f t="shared" si="314"/>
        <v>0</v>
      </c>
      <c r="AA236" s="244">
        <f t="shared" si="315"/>
        <v>0</v>
      </c>
      <c r="AB236" s="244">
        <f t="shared" si="316"/>
        <v>0</v>
      </c>
      <c r="AC236" s="244">
        <f t="shared" si="317"/>
        <v>0</v>
      </c>
    </row>
    <row r="237" spans="1:29" ht="39" x14ac:dyDescent="0.25">
      <c r="A237" s="169"/>
      <c r="B237" s="232" t="s">
        <v>420</v>
      </c>
      <c r="C237" s="233">
        <f>D237+E237+F237+H237+I237+J237+K237+G237</f>
        <v>21.863</v>
      </c>
      <c r="D237" s="189"/>
      <c r="E237" s="189"/>
      <c r="F237" s="234">
        <v>21.863</v>
      </c>
      <c r="G237" s="189"/>
      <c r="H237" s="189"/>
      <c r="I237" s="189"/>
      <c r="J237" s="189"/>
      <c r="K237" s="62"/>
      <c r="L237" s="235">
        <f>M237+N237+O237+Q237+R237+S237+T237+P237</f>
        <v>0</v>
      </c>
      <c r="M237" s="236"/>
      <c r="N237" s="236"/>
      <c r="O237" s="236"/>
      <c r="P237" s="236"/>
      <c r="Q237" s="236"/>
      <c r="R237" s="236"/>
      <c r="S237" s="236"/>
      <c r="T237" s="236"/>
      <c r="U237" s="238">
        <f>V237+W237+X237+Z237+AA237+AB237+AC237+Y237</f>
        <v>21.863</v>
      </c>
      <c r="V237" s="238">
        <f t="shared" si="311"/>
        <v>0</v>
      </c>
      <c r="W237" s="238">
        <f t="shared" si="312"/>
        <v>0</v>
      </c>
      <c r="X237" s="238">
        <f t="shared" si="313"/>
        <v>21.863</v>
      </c>
      <c r="Y237" s="238">
        <f t="shared" si="314"/>
        <v>0</v>
      </c>
      <c r="Z237" s="238">
        <f t="shared" si="314"/>
        <v>0</v>
      </c>
      <c r="AA237" s="238">
        <f t="shared" si="315"/>
        <v>0</v>
      </c>
      <c r="AB237" s="238">
        <f t="shared" si="316"/>
        <v>0</v>
      </c>
      <c r="AC237" s="238">
        <f t="shared" si="317"/>
        <v>0</v>
      </c>
    </row>
    <row r="238" spans="1:29" ht="15" customHeight="1" x14ac:dyDescent="0.25">
      <c r="A238" s="257" t="s">
        <v>34</v>
      </c>
      <c r="B238" s="270" t="s">
        <v>250</v>
      </c>
      <c r="C238" s="224">
        <f>D238+E238+F238+H238+I238+J238+K238+G238</f>
        <v>843.84562000000005</v>
      </c>
      <c r="D238" s="225">
        <f t="shared" ref="D238:T238" si="335">D239</f>
        <v>438.69900000000001</v>
      </c>
      <c r="E238" s="225">
        <f t="shared" si="335"/>
        <v>0</v>
      </c>
      <c r="F238" s="225">
        <f t="shared" si="335"/>
        <v>17.193999999999999</v>
      </c>
      <c r="G238" s="225">
        <f t="shared" si="335"/>
        <v>0</v>
      </c>
      <c r="H238" s="225">
        <f t="shared" si="335"/>
        <v>350.55900000000003</v>
      </c>
      <c r="I238" s="225">
        <f t="shared" si="335"/>
        <v>37.200000000000003</v>
      </c>
      <c r="J238" s="225">
        <f t="shared" si="335"/>
        <v>0</v>
      </c>
      <c r="K238" s="164">
        <f t="shared" si="335"/>
        <v>0.19361999999999999</v>
      </c>
      <c r="L238" s="110">
        <f>M238+N238+O238+Q238+R238+S238+T238+P238</f>
        <v>0</v>
      </c>
      <c r="M238" s="227">
        <f t="shared" si="335"/>
        <v>0</v>
      </c>
      <c r="N238" s="227">
        <f t="shared" si="335"/>
        <v>0</v>
      </c>
      <c r="O238" s="227">
        <f t="shared" si="335"/>
        <v>0</v>
      </c>
      <c r="P238" s="227">
        <f t="shared" si="335"/>
        <v>0</v>
      </c>
      <c r="Q238" s="227">
        <f t="shared" si="335"/>
        <v>0</v>
      </c>
      <c r="R238" s="227">
        <f t="shared" si="335"/>
        <v>0</v>
      </c>
      <c r="S238" s="227">
        <f t="shared" si="335"/>
        <v>0</v>
      </c>
      <c r="T238" s="131">
        <f t="shared" si="335"/>
        <v>0</v>
      </c>
      <c r="U238" s="228">
        <f>V238+W238+X238+Z238+AA238+AB238+AC238+Y238</f>
        <v>843.84562000000005</v>
      </c>
      <c r="V238" s="228">
        <f t="shared" ref="V238:AC238" si="336">V239</f>
        <v>438.69900000000001</v>
      </c>
      <c r="W238" s="228">
        <f t="shared" si="336"/>
        <v>0</v>
      </c>
      <c r="X238" s="228">
        <f t="shared" si="336"/>
        <v>17.193999999999999</v>
      </c>
      <c r="Y238" s="228">
        <f t="shared" si="336"/>
        <v>0</v>
      </c>
      <c r="Z238" s="228">
        <f t="shared" si="336"/>
        <v>350.55900000000003</v>
      </c>
      <c r="AA238" s="228">
        <f t="shared" si="336"/>
        <v>37.200000000000003</v>
      </c>
      <c r="AB238" s="228">
        <f t="shared" si="336"/>
        <v>0</v>
      </c>
      <c r="AC238" s="228">
        <f t="shared" si="336"/>
        <v>0.19361999999999999</v>
      </c>
    </row>
    <row r="239" spans="1:29" x14ac:dyDescent="0.25">
      <c r="A239" s="117"/>
      <c r="B239" s="229" t="s">
        <v>392</v>
      </c>
      <c r="C239" s="118">
        <f>D239+E239+F239+H239+I239+J239+K239+G239</f>
        <v>843.84562000000005</v>
      </c>
      <c r="D239" s="165">
        <v>438.69900000000001</v>
      </c>
      <c r="E239" s="118"/>
      <c r="F239" s="118">
        <f>SUM(F240:F243)</f>
        <v>17.193999999999999</v>
      </c>
      <c r="G239" s="118"/>
      <c r="H239" s="165">
        <v>350.55900000000003</v>
      </c>
      <c r="I239" s="165">
        <v>37.200000000000003</v>
      </c>
      <c r="J239" s="225"/>
      <c r="K239" s="61">
        <f>'4 priedas_ nepanaudotos lėšos'!C84</f>
        <v>0.19361999999999999</v>
      </c>
      <c r="L239" s="119">
        <f>M239+N239+O239+Q239+R239+S239+T239+P239</f>
        <v>0</v>
      </c>
      <c r="M239" s="157"/>
      <c r="N239" s="119"/>
      <c r="O239" s="119"/>
      <c r="P239" s="109"/>
      <c r="Q239" s="109"/>
      <c r="R239" s="157"/>
      <c r="S239" s="227"/>
      <c r="T239" s="111">
        <f>'4 priedas_ nepanaudotos lėšos'!I84</f>
        <v>0</v>
      </c>
      <c r="U239" s="166">
        <f>V239+W239+X239+Z239+AA239+AB239+AC239+Y239</f>
        <v>843.84562000000005</v>
      </c>
      <c r="V239" s="166">
        <f t="shared" si="311"/>
        <v>438.69900000000001</v>
      </c>
      <c r="W239" s="166">
        <f t="shared" si="312"/>
        <v>0</v>
      </c>
      <c r="X239" s="166">
        <f t="shared" si="313"/>
        <v>17.193999999999999</v>
      </c>
      <c r="Y239" s="166">
        <f t="shared" si="314"/>
        <v>0</v>
      </c>
      <c r="Z239" s="166">
        <f t="shared" si="314"/>
        <v>350.55900000000003</v>
      </c>
      <c r="AA239" s="166">
        <f t="shared" si="315"/>
        <v>37.200000000000003</v>
      </c>
      <c r="AB239" s="166">
        <f t="shared" si="316"/>
        <v>0</v>
      </c>
      <c r="AC239" s="166">
        <f t="shared" si="317"/>
        <v>0.19361999999999999</v>
      </c>
    </row>
    <row r="240" spans="1:29" ht="26.25" x14ac:dyDescent="0.25">
      <c r="A240" s="117"/>
      <c r="B240" s="232" t="s">
        <v>405</v>
      </c>
      <c r="C240" s="233">
        <f>D240+E240+F240+H240+I240+J240+K240+G240</f>
        <v>4.2309999999999999</v>
      </c>
      <c r="D240" s="118"/>
      <c r="E240" s="118"/>
      <c r="F240" s="165">
        <v>4.2309999999999999</v>
      </c>
      <c r="G240" s="118"/>
      <c r="H240" s="118"/>
      <c r="I240" s="118"/>
      <c r="J240" s="118"/>
      <c r="K240" s="61"/>
      <c r="L240" s="235">
        <f>M240+N240+O240+Q240+R240+S240+T240+P240</f>
        <v>0</v>
      </c>
      <c r="M240" s="119"/>
      <c r="N240" s="119"/>
      <c r="O240" s="119"/>
      <c r="P240" s="119"/>
      <c r="Q240" s="119"/>
      <c r="R240" s="119"/>
      <c r="S240" s="119"/>
      <c r="T240" s="111"/>
      <c r="U240" s="238">
        <f>V240+W240+X240+Z240+AA240+AB240+AC240+Y240</f>
        <v>4.2309999999999999</v>
      </c>
      <c r="V240" s="238">
        <f t="shared" si="311"/>
        <v>0</v>
      </c>
      <c r="W240" s="238">
        <f t="shared" si="312"/>
        <v>0</v>
      </c>
      <c r="X240" s="238">
        <f t="shared" si="313"/>
        <v>4.2309999999999999</v>
      </c>
      <c r="Y240" s="238">
        <f t="shared" si="314"/>
        <v>0</v>
      </c>
      <c r="Z240" s="238">
        <f t="shared" si="314"/>
        <v>0</v>
      </c>
      <c r="AA240" s="238">
        <f t="shared" si="315"/>
        <v>0</v>
      </c>
      <c r="AB240" s="238">
        <f t="shared" si="316"/>
        <v>0</v>
      </c>
      <c r="AC240" s="238">
        <f t="shared" si="317"/>
        <v>0</v>
      </c>
    </row>
    <row r="241" spans="1:29" s="45" customFormat="1" ht="26.25" hidden="1" x14ac:dyDescent="0.25">
      <c r="A241" s="116"/>
      <c r="B241" s="239" t="s">
        <v>232</v>
      </c>
      <c r="C241" s="242">
        <f t="shared" ref="C241:C300" si="337">D241+E241+F241+H241+I241+J241+K241</f>
        <v>0</v>
      </c>
      <c r="D241" s="61"/>
      <c r="E241" s="61"/>
      <c r="F241" s="120"/>
      <c r="G241" s="61"/>
      <c r="H241" s="61"/>
      <c r="I241" s="61"/>
      <c r="J241" s="61"/>
      <c r="K241" s="61"/>
      <c r="L241" s="243">
        <f t="shared" ref="L241:L300" si="338">M241+N241+O241+Q241+R241+S241+T241</f>
        <v>0</v>
      </c>
      <c r="M241" s="111"/>
      <c r="N241" s="111"/>
      <c r="O241" s="111"/>
      <c r="P241" s="111"/>
      <c r="Q241" s="111"/>
      <c r="R241" s="111"/>
      <c r="S241" s="111"/>
      <c r="T241" s="111"/>
      <c r="U241" s="244">
        <f t="shared" ref="U241:U300" si="339">V241+W241+X241+Z241+AA241+AB241+AC241</f>
        <v>0</v>
      </c>
      <c r="V241" s="244">
        <f t="shared" si="311"/>
        <v>0</v>
      </c>
      <c r="W241" s="244">
        <f t="shared" si="312"/>
        <v>0</v>
      </c>
      <c r="X241" s="244">
        <f t="shared" si="313"/>
        <v>0</v>
      </c>
      <c r="Y241" s="244">
        <f t="shared" si="314"/>
        <v>0</v>
      </c>
      <c r="Z241" s="244">
        <f t="shared" si="314"/>
        <v>0</v>
      </c>
      <c r="AA241" s="244">
        <f t="shared" si="315"/>
        <v>0</v>
      </c>
      <c r="AB241" s="244">
        <f t="shared" si="316"/>
        <v>0</v>
      </c>
      <c r="AC241" s="244">
        <f t="shared" si="317"/>
        <v>0</v>
      </c>
    </row>
    <row r="242" spans="1:29" ht="39" hidden="1" x14ac:dyDescent="0.25">
      <c r="A242" s="117"/>
      <c r="B242" s="239" t="s">
        <v>398</v>
      </c>
      <c r="C242" s="233">
        <f t="shared" si="337"/>
        <v>0</v>
      </c>
      <c r="D242" s="118"/>
      <c r="E242" s="118"/>
      <c r="F242" s="165"/>
      <c r="G242" s="118"/>
      <c r="H242" s="118"/>
      <c r="I242" s="118"/>
      <c r="J242" s="118"/>
      <c r="K242" s="61"/>
      <c r="L242" s="235">
        <f t="shared" si="338"/>
        <v>0</v>
      </c>
      <c r="M242" s="119"/>
      <c r="N242" s="119"/>
      <c r="O242" s="119"/>
      <c r="P242" s="119"/>
      <c r="Q242" s="119"/>
      <c r="R242" s="119"/>
      <c r="S242" s="119"/>
      <c r="T242" s="111"/>
      <c r="U242" s="238">
        <f t="shared" si="339"/>
        <v>0</v>
      </c>
      <c r="V242" s="238">
        <f t="shared" si="311"/>
        <v>0</v>
      </c>
      <c r="W242" s="238">
        <f t="shared" si="312"/>
        <v>0</v>
      </c>
      <c r="X242" s="238">
        <f t="shared" si="313"/>
        <v>0</v>
      </c>
      <c r="Y242" s="238">
        <f t="shared" si="314"/>
        <v>0</v>
      </c>
      <c r="Z242" s="238">
        <f t="shared" si="314"/>
        <v>0</v>
      </c>
      <c r="AA242" s="238">
        <f t="shared" si="315"/>
        <v>0</v>
      </c>
      <c r="AB242" s="238">
        <f t="shared" si="316"/>
        <v>0</v>
      </c>
      <c r="AC242" s="238">
        <f t="shared" si="317"/>
        <v>0</v>
      </c>
    </row>
    <row r="243" spans="1:29" ht="39" x14ac:dyDescent="0.25">
      <c r="A243" s="169"/>
      <c r="B243" s="249" t="s">
        <v>420</v>
      </c>
      <c r="C243" s="233">
        <f>D243+E243+F243+H243+I243+J243+K243+G243</f>
        <v>12.962999999999999</v>
      </c>
      <c r="D243" s="118"/>
      <c r="E243" s="118"/>
      <c r="F243" s="165">
        <v>12.962999999999999</v>
      </c>
      <c r="G243" s="118"/>
      <c r="H243" s="118"/>
      <c r="I243" s="118"/>
      <c r="J243" s="118"/>
      <c r="K243" s="61"/>
      <c r="L243" s="235">
        <f>M243+N243+O243+Q243+R243+S243+T243+P243</f>
        <v>0</v>
      </c>
      <c r="M243" s="119"/>
      <c r="N243" s="119"/>
      <c r="O243" s="119"/>
      <c r="P243" s="119"/>
      <c r="Q243" s="119"/>
      <c r="R243" s="119"/>
      <c r="S243" s="119"/>
      <c r="T243" s="119"/>
      <c r="U243" s="238">
        <f>V243+W243+X243+Z243+AA243+AB243+AC243+Y243</f>
        <v>12.962999999999999</v>
      </c>
      <c r="V243" s="238">
        <f t="shared" si="311"/>
        <v>0</v>
      </c>
      <c r="W243" s="238">
        <f t="shared" si="312"/>
        <v>0</v>
      </c>
      <c r="X243" s="238">
        <f t="shared" si="313"/>
        <v>12.962999999999999</v>
      </c>
      <c r="Y243" s="238">
        <f t="shared" si="314"/>
        <v>0</v>
      </c>
      <c r="Z243" s="238">
        <f t="shared" si="314"/>
        <v>0</v>
      </c>
      <c r="AA243" s="238">
        <f t="shared" si="315"/>
        <v>0</v>
      </c>
      <c r="AB243" s="238">
        <f t="shared" si="316"/>
        <v>0</v>
      </c>
      <c r="AC243" s="238">
        <f t="shared" si="317"/>
        <v>0</v>
      </c>
    </row>
    <row r="244" spans="1:29" ht="15" customHeight="1" x14ac:dyDescent="0.25">
      <c r="A244" s="257" t="s">
        <v>35</v>
      </c>
      <c r="B244" s="270" t="s">
        <v>251</v>
      </c>
      <c r="C244" s="224">
        <f>D244+E244+F244+H244+I244+J244+K244+G244</f>
        <v>846.33986000000004</v>
      </c>
      <c r="D244" s="225">
        <f t="shared" ref="D244:T244" si="340">D245</f>
        <v>428.637</v>
      </c>
      <c r="E244" s="225">
        <f t="shared" si="340"/>
        <v>0</v>
      </c>
      <c r="F244" s="225">
        <f t="shared" si="340"/>
        <v>28.014000000000003</v>
      </c>
      <c r="G244" s="225">
        <f t="shared" si="340"/>
        <v>0</v>
      </c>
      <c r="H244" s="225">
        <f t="shared" si="340"/>
        <v>351.69900000000001</v>
      </c>
      <c r="I244" s="225">
        <f t="shared" si="340"/>
        <v>36.9</v>
      </c>
      <c r="J244" s="225">
        <f t="shared" si="340"/>
        <v>0</v>
      </c>
      <c r="K244" s="164">
        <f t="shared" si="340"/>
        <v>1.0898600000000001</v>
      </c>
      <c r="L244" s="110">
        <f>M244+N244+O244+Q244+R244+S244+T244+P244</f>
        <v>0</v>
      </c>
      <c r="M244" s="227">
        <f t="shared" si="340"/>
        <v>0</v>
      </c>
      <c r="N244" s="227">
        <f t="shared" si="340"/>
        <v>0</v>
      </c>
      <c r="O244" s="227">
        <f t="shared" si="340"/>
        <v>0</v>
      </c>
      <c r="P244" s="227">
        <f t="shared" si="340"/>
        <v>0</v>
      </c>
      <c r="Q244" s="227">
        <f t="shared" si="340"/>
        <v>0</v>
      </c>
      <c r="R244" s="227">
        <f t="shared" si="340"/>
        <v>0</v>
      </c>
      <c r="S244" s="227">
        <f t="shared" si="340"/>
        <v>0</v>
      </c>
      <c r="T244" s="131">
        <f t="shared" si="340"/>
        <v>0</v>
      </c>
      <c r="U244" s="228">
        <f>V244+W244+X244+Z244+AA244+AB244+AC244+Y244</f>
        <v>846.33986000000004</v>
      </c>
      <c r="V244" s="228">
        <f t="shared" ref="V244:AC244" si="341">V245</f>
        <v>428.637</v>
      </c>
      <c r="W244" s="228">
        <f t="shared" si="341"/>
        <v>0</v>
      </c>
      <c r="X244" s="228">
        <f t="shared" si="341"/>
        <v>28.014000000000003</v>
      </c>
      <c r="Y244" s="228">
        <f t="shared" si="341"/>
        <v>0</v>
      </c>
      <c r="Z244" s="228">
        <f t="shared" si="341"/>
        <v>351.69900000000001</v>
      </c>
      <c r="AA244" s="228">
        <f t="shared" si="341"/>
        <v>36.9</v>
      </c>
      <c r="AB244" s="228">
        <f t="shared" si="341"/>
        <v>0</v>
      </c>
      <c r="AC244" s="228">
        <f t="shared" si="341"/>
        <v>1.0898600000000001</v>
      </c>
    </row>
    <row r="245" spans="1:29" x14ac:dyDescent="0.25">
      <c r="A245" s="117"/>
      <c r="B245" s="229" t="s">
        <v>392</v>
      </c>
      <c r="C245" s="118">
        <f>D245+E245+F245+H245+I245+J245+K245+G245</f>
        <v>846.33986000000004</v>
      </c>
      <c r="D245" s="165">
        <v>428.637</v>
      </c>
      <c r="E245" s="118"/>
      <c r="F245" s="118">
        <f>SUM(F246:F248)</f>
        <v>28.014000000000003</v>
      </c>
      <c r="G245" s="118"/>
      <c r="H245" s="165">
        <v>351.69900000000001</v>
      </c>
      <c r="I245" s="165">
        <v>36.9</v>
      </c>
      <c r="J245" s="225"/>
      <c r="K245" s="61">
        <f>'4 priedas_ nepanaudotos lėšos'!C86</f>
        <v>1.0898600000000001</v>
      </c>
      <c r="L245" s="119">
        <f>M245+N245+O245+Q245+R245+S245+T245+P245</f>
        <v>0</v>
      </c>
      <c r="M245" s="109"/>
      <c r="N245" s="119"/>
      <c r="O245" s="119"/>
      <c r="P245" s="109"/>
      <c r="Q245" s="109"/>
      <c r="R245" s="157"/>
      <c r="S245" s="227"/>
      <c r="T245" s="111">
        <f>'4 priedas_ nepanaudotos lėšos'!I86</f>
        <v>0</v>
      </c>
      <c r="U245" s="166">
        <f>V245+W245+X245+Z245+AA245+AB245+AC245+Y245</f>
        <v>846.33986000000004</v>
      </c>
      <c r="V245" s="166">
        <f t="shared" si="311"/>
        <v>428.637</v>
      </c>
      <c r="W245" s="166">
        <f t="shared" si="312"/>
        <v>0</v>
      </c>
      <c r="X245" s="166">
        <f>SUM(X246:X248)</f>
        <v>28.014000000000003</v>
      </c>
      <c r="Y245" s="166">
        <f t="shared" si="314"/>
        <v>0</v>
      </c>
      <c r="Z245" s="166">
        <f t="shared" si="314"/>
        <v>351.69900000000001</v>
      </c>
      <c r="AA245" s="166">
        <f t="shared" si="315"/>
        <v>36.9</v>
      </c>
      <c r="AB245" s="166">
        <f t="shared" si="316"/>
        <v>0</v>
      </c>
      <c r="AC245" s="166">
        <f t="shared" si="317"/>
        <v>1.0898600000000001</v>
      </c>
    </row>
    <row r="246" spans="1:29" ht="26.25" x14ac:dyDescent="0.25">
      <c r="A246" s="117"/>
      <c r="B246" s="232" t="s">
        <v>405</v>
      </c>
      <c r="C246" s="233">
        <f>D246+E246+F246+H246+I246+J246+K246+G246</f>
        <v>12.694000000000001</v>
      </c>
      <c r="D246" s="189"/>
      <c r="E246" s="264"/>
      <c r="F246" s="234">
        <v>12.694000000000001</v>
      </c>
      <c r="G246" s="264"/>
      <c r="H246" s="264"/>
      <c r="I246" s="264"/>
      <c r="J246" s="264"/>
      <c r="K246" s="265"/>
      <c r="L246" s="235">
        <f>M246+N246+O246+Q246+R246+S246+T246+P246</f>
        <v>0</v>
      </c>
      <c r="M246" s="266"/>
      <c r="N246" s="266"/>
      <c r="O246" s="266"/>
      <c r="P246" s="266"/>
      <c r="Q246" s="266"/>
      <c r="R246" s="266"/>
      <c r="S246" s="266"/>
      <c r="T246" s="267"/>
      <c r="U246" s="238">
        <f>V246+W246+X246+Z246+AA246+AB246+AC246+Y246</f>
        <v>12.694000000000001</v>
      </c>
      <c r="V246" s="238">
        <f t="shared" si="311"/>
        <v>0</v>
      </c>
      <c r="W246" s="238">
        <f t="shared" si="312"/>
        <v>0</v>
      </c>
      <c r="X246" s="238">
        <f t="shared" si="313"/>
        <v>12.694000000000001</v>
      </c>
      <c r="Y246" s="238">
        <f t="shared" si="314"/>
        <v>0</v>
      </c>
      <c r="Z246" s="238">
        <f t="shared" si="314"/>
        <v>0</v>
      </c>
      <c r="AA246" s="238">
        <f t="shared" si="315"/>
        <v>0</v>
      </c>
      <c r="AB246" s="238">
        <f t="shared" si="316"/>
        <v>0</v>
      </c>
      <c r="AC246" s="238">
        <f t="shared" si="317"/>
        <v>0</v>
      </c>
    </row>
    <row r="247" spans="1:29" s="45" customFormat="1" ht="39" hidden="1" x14ac:dyDescent="0.25">
      <c r="A247" s="116"/>
      <c r="B247" s="239" t="s">
        <v>398</v>
      </c>
      <c r="C247" s="242">
        <f t="shared" si="337"/>
        <v>0</v>
      </c>
      <c r="D247" s="62"/>
      <c r="E247" s="265"/>
      <c r="F247" s="240"/>
      <c r="G247" s="265"/>
      <c r="H247" s="265"/>
      <c r="I247" s="265"/>
      <c r="J247" s="265"/>
      <c r="K247" s="265"/>
      <c r="L247" s="243">
        <f t="shared" si="338"/>
        <v>0</v>
      </c>
      <c r="M247" s="267"/>
      <c r="N247" s="267"/>
      <c r="O247" s="267"/>
      <c r="P247" s="267"/>
      <c r="Q247" s="267"/>
      <c r="R247" s="267"/>
      <c r="S247" s="267"/>
      <c r="T247" s="267"/>
      <c r="U247" s="244">
        <f t="shared" si="339"/>
        <v>0</v>
      </c>
      <c r="V247" s="244">
        <f t="shared" si="311"/>
        <v>0</v>
      </c>
      <c r="W247" s="244">
        <f t="shared" si="312"/>
        <v>0</v>
      </c>
      <c r="X247" s="244">
        <f t="shared" si="313"/>
        <v>0</v>
      </c>
      <c r="Y247" s="244">
        <f t="shared" si="314"/>
        <v>0</v>
      </c>
      <c r="Z247" s="244">
        <f t="shared" si="314"/>
        <v>0</v>
      </c>
      <c r="AA247" s="244">
        <f t="shared" si="315"/>
        <v>0</v>
      </c>
      <c r="AB247" s="244">
        <f t="shared" si="316"/>
        <v>0</v>
      </c>
      <c r="AC247" s="244">
        <f t="shared" si="317"/>
        <v>0</v>
      </c>
    </row>
    <row r="248" spans="1:29" ht="39" x14ac:dyDescent="0.25">
      <c r="A248" s="117"/>
      <c r="B248" s="232" t="s">
        <v>420</v>
      </c>
      <c r="C248" s="233">
        <f>D248+E248+F248+H248+I248+J248+K248+G248</f>
        <v>15.32</v>
      </c>
      <c r="D248" s="189"/>
      <c r="E248" s="189"/>
      <c r="F248" s="234">
        <v>15.32</v>
      </c>
      <c r="G248" s="189"/>
      <c r="H248" s="189"/>
      <c r="I248" s="189"/>
      <c r="J248" s="189"/>
      <c r="K248" s="62"/>
      <c r="L248" s="235">
        <f>M248+N248+O248+Q248+R248+S248+T248+P248</f>
        <v>0</v>
      </c>
      <c r="M248" s="236"/>
      <c r="N248" s="236"/>
      <c r="O248" s="236"/>
      <c r="P248" s="236"/>
      <c r="Q248" s="236"/>
      <c r="R248" s="236"/>
      <c r="S248" s="236"/>
      <c r="T248" s="236"/>
      <c r="U248" s="238">
        <f>V248+W248+X248+Z248+AA248+AB248+AC248+Y248</f>
        <v>15.32</v>
      </c>
      <c r="V248" s="238">
        <f t="shared" si="311"/>
        <v>0</v>
      </c>
      <c r="W248" s="238">
        <f t="shared" si="312"/>
        <v>0</v>
      </c>
      <c r="X248" s="238">
        <f t="shared" si="313"/>
        <v>15.32</v>
      </c>
      <c r="Y248" s="238">
        <f t="shared" si="314"/>
        <v>0</v>
      </c>
      <c r="Z248" s="238">
        <f t="shared" si="314"/>
        <v>0</v>
      </c>
      <c r="AA248" s="238">
        <f t="shared" si="315"/>
        <v>0</v>
      </c>
      <c r="AB248" s="238">
        <f t="shared" si="316"/>
        <v>0</v>
      </c>
      <c r="AC248" s="238">
        <f t="shared" si="317"/>
        <v>0</v>
      </c>
    </row>
    <row r="249" spans="1:29" ht="15" customHeight="1" x14ac:dyDescent="0.25">
      <c r="A249" s="257" t="s">
        <v>36</v>
      </c>
      <c r="B249" s="270" t="s">
        <v>252</v>
      </c>
      <c r="C249" s="224">
        <f>D249+E249+F249+H249+I249+J249+K249+G249</f>
        <v>1840.36625</v>
      </c>
      <c r="D249" s="225">
        <f t="shared" ref="D249:T249" si="342">D250</f>
        <v>881.31</v>
      </c>
      <c r="E249" s="225">
        <f t="shared" si="342"/>
        <v>0</v>
      </c>
      <c r="F249" s="225">
        <f t="shared" si="342"/>
        <v>57.506</v>
      </c>
      <c r="G249" s="225">
        <f t="shared" si="342"/>
        <v>0</v>
      </c>
      <c r="H249" s="225">
        <f t="shared" si="342"/>
        <v>812.56299999999999</v>
      </c>
      <c r="I249" s="225">
        <f t="shared" si="342"/>
        <v>87.4</v>
      </c>
      <c r="J249" s="225">
        <f t="shared" si="342"/>
        <v>0</v>
      </c>
      <c r="K249" s="164">
        <f t="shared" si="342"/>
        <v>1.58725</v>
      </c>
      <c r="L249" s="110">
        <f>M249+N249+O249+Q249+R249+S249+T249+P249</f>
        <v>0</v>
      </c>
      <c r="M249" s="227">
        <f t="shared" si="342"/>
        <v>0</v>
      </c>
      <c r="N249" s="227">
        <f t="shared" si="342"/>
        <v>0</v>
      </c>
      <c r="O249" s="227">
        <f t="shared" si="342"/>
        <v>0</v>
      </c>
      <c r="P249" s="227">
        <f t="shared" si="342"/>
        <v>0</v>
      </c>
      <c r="Q249" s="227">
        <f t="shared" si="342"/>
        <v>0</v>
      </c>
      <c r="R249" s="227">
        <f t="shared" si="342"/>
        <v>0</v>
      </c>
      <c r="S249" s="227">
        <f t="shared" si="342"/>
        <v>0</v>
      </c>
      <c r="T249" s="131">
        <f t="shared" si="342"/>
        <v>0</v>
      </c>
      <c r="U249" s="228">
        <f>V249+W249+X249+Z249+AA249+AB249+AC249+Y249</f>
        <v>1840.36625</v>
      </c>
      <c r="V249" s="228">
        <f t="shared" ref="V249:AC249" si="343">V250</f>
        <v>881.31</v>
      </c>
      <c r="W249" s="228">
        <f t="shared" si="343"/>
        <v>0</v>
      </c>
      <c r="X249" s="228">
        <f t="shared" si="343"/>
        <v>57.506</v>
      </c>
      <c r="Y249" s="228">
        <f t="shared" si="343"/>
        <v>0</v>
      </c>
      <c r="Z249" s="228">
        <f t="shared" si="343"/>
        <v>812.56299999999999</v>
      </c>
      <c r="AA249" s="228">
        <f t="shared" si="343"/>
        <v>87.4</v>
      </c>
      <c r="AB249" s="228">
        <f t="shared" si="343"/>
        <v>0</v>
      </c>
      <c r="AC249" s="228">
        <f t="shared" si="343"/>
        <v>1.58725</v>
      </c>
    </row>
    <row r="250" spans="1:29" x14ac:dyDescent="0.25">
      <c r="A250" s="117"/>
      <c r="B250" s="229" t="s">
        <v>392</v>
      </c>
      <c r="C250" s="118">
        <f>D250+E250+F250+H250+I250+J250+K250+G250</f>
        <v>1840.36625</v>
      </c>
      <c r="D250" s="165">
        <v>881.31</v>
      </c>
      <c r="E250" s="118"/>
      <c r="F250" s="118">
        <f>SUM(F251:F254)</f>
        <v>57.506</v>
      </c>
      <c r="G250" s="118"/>
      <c r="H250" s="165">
        <v>812.56299999999999</v>
      </c>
      <c r="I250" s="165">
        <v>87.4</v>
      </c>
      <c r="J250" s="225"/>
      <c r="K250" s="61">
        <f>'4 priedas_ nepanaudotos lėšos'!C88</f>
        <v>1.58725</v>
      </c>
      <c r="L250" s="119">
        <f>M250+N250+O250+Q250+R250+S250+T250+P250</f>
        <v>0</v>
      </c>
      <c r="M250" s="109"/>
      <c r="N250" s="119"/>
      <c r="O250" s="119"/>
      <c r="P250" s="109"/>
      <c r="Q250" s="109"/>
      <c r="R250" s="157"/>
      <c r="S250" s="227"/>
      <c r="T250" s="111">
        <f>'4 priedas_ nepanaudotos lėšos'!I88</f>
        <v>0</v>
      </c>
      <c r="U250" s="166">
        <f>V250+W250+X250+Z250+AA250+AB250+AC250+Y250</f>
        <v>1840.36625</v>
      </c>
      <c r="V250" s="166">
        <f t="shared" si="311"/>
        <v>881.31</v>
      </c>
      <c r="W250" s="166">
        <f t="shared" si="312"/>
        <v>0</v>
      </c>
      <c r="X250" s="166">
        <f t="shared" si="313"/>
        <v>57.506</v>
      </c>
      <c r="Y250" s="166">
        <f t="shared" si="314"/>
        <v>0</v>
      </c>
      <c r="Z250" s="166">
        <f t="shared" si="314"/>
        <v>812.56299999999999</v>
      </c>
      <c r="AA250" s="166">
        <f t="shared" si="315"/>
        <v>87.4</v>
      </c>
      <c r="AB250" s="166">
        <f t="shared" si="316"/>
        <v>0</v>
      </c>
      <c r="AC250" s="166">
        <f t="shared" si="317"/>
        <v>1.58725</v>
      </c>
    </row>
    <row r="251" spans="1:29" ht="26.25" x14ac:dyDescent="0.25">
      <c r="A251" s="117"/>
      <c r="B251" s="232" t="s">
        <v>405</v>
      </c>
      <c r="C251" s="233">
        <f>D251+E251+F251+H251+I251+J251+K251+G251</f>
        <v>25.388999999999999</v>
      </c>
      <c r="D251" s="118"/>
      <c r="E251" s="118"/>
      <c r="F251" s="234">
        <v>25.388999999999999</v>
      </c>
      <c r="G251" s="118"/>
      <c r="H251" s="118"/>
      <c r="I251" s="118"/>
      <c r="J251" s="118"/>
      <c r="K251" s="61"/>
      <c r="L251" s="235">
        <f>M251+N251+O251+Q251+R251+S251+T251+P251</f>
        <v>0</v>
      </c>
      <c r="M251" s="119"/>
      <c r="N251" s="119"/>
      <c r="O251" s="119"/>
      <c r="P251" s="119"/>
      <c r="Q251" s="119"/>
      <c r="R251" s="119"/>
      <c r="S251" s="119"/>
      <c r="T251" s="111"/>
      <c r="U251" s="238">
        <f>V251+W251+X251+Z251+AA251+AB251+AC251+Y251</f>
        <v>25.388999999999999</v>
      </c>
      <c r="V251" s="238">
        <f t="shared" si="311"/>
        <v>0</v>
      </c>
      <c r="W251" s="238">
        <f t="shared" si="312"/>
        <v>0</v>
      </c>
      <c r="X251" s="238">
        <f t="shared" si="313"/>
        <v>25.388999999999999</v>
      </c>
      <c r="Y251" s="238">
        <f t="shared" si="314"/>
        <v>0</v>
      </c>
      <c r="Z251" s="238">
        <f t="shared" si="314"/>
        <v>0</v>
      </c>
      <c r="AA251" s="238">
        <f t="shared" si="315"/>
        <v>0</v>
      </c>
      <c r="AB251" s="238">
        <f t="shared" si="316"/>
        <v>0</v>
      </c>
      <c r="AC251" s="238">
        <f t="shared" si="317"/>
        <v>0</v>
      </c>
    </row>
    <row r="252" spans="1:29" ht="39" x14ac:dyDescent="0.25">
      <c r="A252" s="117"/>
      <c r="B252" s="232" t="s">
        <v>420</v>
      </c>
      <c r="C252" s="233">
        <f>D252+E252+F252+H252+I252+J252+K252+G252</f>
        <v>32.116999999999997</v>
      </c>
      <c r="D252" s="118"/>
      <c r="E252" s="118"/>
      <c r="F252" s="234">
        <v>32.116999999999997</v>
      </c>
      <c r="G252" s="118"/>
      <c r="H252" s="118"/>
      <c r="I252" s="118"/>
      <c r="J252" s="118"/>
      <c r="K252" s="61"/>
      <c r="L252" s="235">
        <f>M252+N252+O252+Q252+R252+S252+T252+P252</f>
        <v>0</v>
      </c>
      <c r="M252" s="119"/>
      <c r="N252" s="119"/>
      <c r="O252" s="119"/>
      <c r="P252" s="119"/>
      <c r="Q252" s="119"/>
      <c r="R252" s="119"/>
      <c r="S252" s="119"/>
      <c r="T252" s="119"/>
      <c r="U252" s="238">
        <f>V252+W252+X252+Z252+AA252+AB252+AC252+Y252</f>
        <v>32.116999999999997</v>
      </c>
      <c r="V252" s="238">
        <f t="shared" si="311"/>
        <v>0</v>
      </c>
      <c r="W252" s="238">
        <f t="shared" si="312"/>
        <v>0</v>
      </c>
      <c r="X252" s="238">
        <f t="shared" si="313"/>
        <v>32.116999999999997</v>
      </c>
      <c r="Y252" s="238">
        <f t="shared" si="314"/>
        <v>0</v>
      </c>
      <c r="Z252" s="238">
        <f t="shared" si="314"/>
        <v>0</v>
      </c>
      <c r="AA252" s="238">
        <f t="shared" si="315"/>
        <v>0</v>
      </c>
      <c r="AB252" s="238">
        <f t="shared" si="316"/>
        <v>0</v>
      </c>
      <c r="AC252" s="238">
        <f t="shared" si="317"/>
        <v>0</v>
      </c>
    </row>
    <row r="253" spans="1:29" s="45" customFormat="1" ht="39" hidden="1" x14ac:dyDescent="0.25">
      <c r="A253" s="116"/>
      <c r="B253" s="239" t="s">
        <v>398</v>
      </c>
      <c r="C253" s="242">
        <f t="shared" si="337"/>
        <v>0</v>
      </c>
      <c r="D253" s="62"/>
      <c r="E253" s="265"/>
      <c r="F253" s="240"/>
      <c r="G253" s="265"/>
      <c r="H253" s="265"/>
      <c r="I253" s="265"/>
      <c r="J253" s="265"/>
      <c r="K253" s="265"/>
      <c r="L253" s="243">
        <f t="shared" si="338"/>
        <v>0</v>
      </c>
      <c r="M253" s="267"/>
      <c r="N253" s="267"/>
      <c r="O253" s="267"/>
      <c r="P253" s="267"/>
      <c r="Q253" s="267"/>
      <c r="R253" s="267"/>
      <c r="S253" s="267"/>
      <c r="T253" s="267"/>
      <c r="U253" s="244">
        <f t="shared" si="339"/>
        <v>0</v>
      </c>
      <c r="V253" s="244">
        <f t="shared" si="311"/>
        <v>0</v>
      </c>
      <c r="W253" s="244">
        <f t="shared" si="312"/>
        <v>0</v>
      </c>
      <c r="X253" s="244">
        <f t="shared" si="313"/>
        <v>0</v>
      </c>
      <c r="Y253" s="244">
        <f t="shared" si="314"/>
        <v>0</v>
      </c>
      <c r="Z253" s="244">
        <f t="shared" si="314"/>
        <v>0</v>
      </c>
      <c r="AA253" s="244">
        <f t="shared" si="315"/>
        <v>0</v>
      </c>
      <c r="AB253" s="244">
        <f t="shared" si="316"/>
        <v>0</v>
      </c>
      <c r="AC253" s="244">
        <f t="shared" si="317"/>
        <v>0</v>
      </c>
    </row>
    <row r="254" spans="1:29" s="45" customFormat="1" ht="26.25" hidden="1" x14ac:dyDescent="0.25">
      <c r="A254" s="121"/>
      <c r="B254" s="239" t="s">
        <v>231</v>
      </c>
      <c r="C254" s="242">
        <f t="shared" si="337"/>
        <v>0</v>
      </c>
      <c r="D254" s="61"/>
      <c r="E254" s="61"/>
      <c r="F254" s="62"/>
      <c r="G254" s="61"/>
      <c r="H254" s="61"/>
      <c r="I254" s="61"/>
      <c r="J254" s="61"/>
      <c r="K254" s="61"/>
      <c r="L254" s="243">
        <f t="shared" si="338"/>
        <v>0</v>
      </c>
      <c r="M254" s="61"/>
      <c r="N254" s="61"/>
      <c r="O254" s="111"/>
      <c r="P254" s="61"/>
      <c r="Q254" s="61"/>
      <c r="R254" s="61"/>
      <c r="S254" s="61"/>
      <c r="T254" s="111"/>
      <c r="U254" s="244">
        <f t="shared" si="339"/>
        <v>0</v>
      </c>
      <c r="V254" s="244">
        <f t="shared" si="311"/>
        <v>0</v>
      </c>
      <c r="W254" s="244">
        <f t="shared" si="312"/>
        <v>0</v>
      </c>
      <c r="X254" s="244">
        <f t="shared" si="313"/>
        <v>0</v>
      </c>
      <c r="Y254" s="244">
        <f t="shared" si="314"/>
        <v>0</v>
      </c>
      <c r="Z254" s="244">
        <f t="shared" si="314"/>
        <v>0</v>
      </c>
      <c r="AA254" s="244">
        <f t="shared" si="315"/>
        <v>0</v>
      </c>
      <c r="AB254" s="244">
        <f t="shared" si="316"/>
        <v>0</v>
      </c>
      <c r="AC254" s="244">
        <f t="shared" si="317"/>
        <v>0</v>
      </c>
    </row>
    <row r="255" spans="1:29" ht="15" customHeight="1" x14ac:dyDescent="0.25">
      <c r="A255" s="257" t="s">
        <v>37</v>
      </c>
      <c r="B255" s="270" t="s">
        <v>253</v>
      </c>
      <c r="C255" s="224">
        <f t="shared" ref="C255:C262" si="344">D255+E255+F255+H255+I255+J255+K255+G255</f>
        <v>2094.8103900000001</v>
      </c>
      <c r="D255" s="225">
        <f t="shared" ref="D255:T255" si="345">D256</f>
        <v>1686.9</v>
      </c>
      <c r="E255" s="225">
        <f t="shared" si="345"/>
        <v>0</v>
      </c>
      <c r="F255" s="225">
        <f t="shared" si="345"/>
        <v>159.33099999999999</v>
      </c>
      <c r="G255" s="225">
        <f t="shared" si="345"/>
        <v>0</v>
      </c>
      <c r="H255" s="225">
        <f t="shared" si="345"/>
        <v>62.887</v>
      </c>
      <c r="I255" s="225">
        <f t="shared" si="345"/>
        <v>81.2</v>
      </c>
      <c r="J255" s="225">
        <f t="shared" si="345"/>
        <v>0</v>
      </c>
      <c r="K255" s="164">
        <f t="shared" si="345"/>
        <v>104.49239</v>
      </c>
      <c r="L255" s="110">
        <f t="shared" ref="L255:L262" si="346">M255+N255+O255+Q255+R255+S255+T255+P255</f>
        <v>1</v>
      </c>
      <c r="M255" s="227">
        <f t="shared" si="345"/>
        <v>0</v>
      </c>
      <c r="N255" s="227">
        <f t="shared" si="345"/>
        <v>0</v>
      </c>
      <c r="O255" s="227">
        <f t="shared" si="345"/>
        <v>0</v>
      </c>
      <c r="P255" s="227">
        <f t="shared" si="345"/>
        <v>0</v>
      </c>
      <c r="Q255" s="227">
        <f t="shared" si="345"/>
        <v>0</v>
      </c>
      <c r="R255" s="227">
        <f t="shared" si="345"/>
        <v>1</v>
      </c>
      <c r="S255" s="227">
        <f t="shared" si="345"/>
        <v>0</v>
      </c>
      <c r="T255" s="131">
        <f t="shared" si="345"/>
        <v>0</v>
      </c>
      <c r="U255" s="228">
        <f t="shared" ref="U255:U262" si="347">V255+W255+X255+Z255+AA255+AB255+AC255+Y255</f>
        <v>2095.8103900000001</v>
      </c>
      <c r="V255" s="228">
        <f t="shared" ref="V255:AC255" si="348">V256</f>
        <v>1686.9</v>
      </c>
      <c r="W255" s="228">
        <f t="shared" si="348"/>
        <v>0</v>
      </c>
      <c r="X255" s="228">
        <f t="shared" si="348"/>
        <v>159.33099999999999</v>
      </c>
      <c r="Y255" s="228">
        <f t="shared" si="348"/>
        <v>0</v>
      </c>
      <c r="Z255" s="228">
        <f t="shared" si="348"/>
        <v>62.887</v>
      </c>
      <c r="AA255" s="228">
        <f t="shared" si="348"/>
        <v>82.2</v>
      </c>
      <c r="AB255" s="228">
        <f t="shared" si="348"/>
        <v>0</v>
      </c>
      <c r="AC255" s="228">
        <f t="shared" si="348"/>
        <v>104.49239</v>
      </c>
    </row>
    <row r="256" spans="1:29" x14ac:dyDescent="0.25">
      <c r="A256" s="117"/>
      <c r="B256" s="229" t="s">
        <v>392</v>
      </c>
      <c r="C256" s="118">
        <f t="shared" si="344"/>
        <v>2094.8103900000001</v>
      </c>
      <c r="D256" s="165">
        <v>1686.9</v>
      </c>
      <c r="E256" s="118"/>
      <c r="F256" s="118">
        <f>F257</f>
        <v>159.33099999999999</v>
      </c>
      <c r="G256" s="118"/>
      <c r="H256" s="165">
        <v>62.887</v>
      </c>
      <c r="I256" s="165">
        <v>81.2</v>
      </c>
      <c r="J256" s="225"/>
      <c r="K256" s="61">
        <f>'4 priedas_ nepanaudotos lėšos'!C90</f>
        <v>104.49239</v>
      </c>
      <c r="L256" s="119">
        <f t="shared" si="346"/>
        <v>1</v>
      </c>
      <c r="M256" s="109"/>
      <c r="N256" s="119"/>
      <c r="O256" s="119"/>
      <c r="P256" s="109"/>
      <c r="Q256" s="109"/>
      <c r="R256" s="109">
        <v>1</v>
      </c>
      <c r="S256" s="227"/>
      <c r="T256" s="111">
        <f>'4 priedas_ nepanaudotos lėšos'!I90</f>
        <v>0</v>
      </c>
      <c r="U256" s="166">
        <f t="shared" si="347"/>
        <v>2095.8103900000001</v>
      </c>
      <c r="V256" s="166">
        <f t="shared" si="311"/>
        <v>1686.9</v>
      </c>
      <c r="W256" s="166">
        <f t="shared" si="312"/>
        <v>0</v>
      </c>
      <c r="X256" s="166">
        <f t="shared" si="313"/>
        <v>159.33099999999999</v>
      </c>
      <c r="Y256" s="166">
        <f t="shared" si="314"/>
        <v>0</v>
      </c>
      <c r="Z256" s="166">
        <f t="shared" si="314"/>
        <v>62.887</v>
      </c>
      <c r="AA256" s="166">
        <f t="shared" si="315"/>
        <v>82.2</v>
      </c>
      <c r="AB256" s="166">
        <f t="shared" si="316"/>
        <v>0</v>
      </c>
      <c r="AC256" s="166">
        <f t="shared" si="317"/>
        <v>104.49239</v>
      </c>
    </row>
    <row r="257" spans="1:29" ht="39" x14ac:dyDescent="0.25">
      <c r="A257" s="117"/>
      <c r="B257" s="232" t="s">
        <v>420</v>
      </c>
      <c r="C257" s="233">
        <f t="shared" si="344"/>
        <v>159.33099999999999</v>
      </c>
      <c r="D257" s="118"/>
      <c r="E257" s="118"/>
      <c r="F257" s="165">
        <v>159.33099999999999</v>
      </c>
      <c r="G257" s="118"/>
      <c r="H257" s="118"/>
      <c r="I257" s="118"/>
      <c r="J257" s="118"/>
      <c r="K257" s="61"/>
      <c r="L257" s="235">
        <f t="shared" si="346"/>
        <v>0</v>
      </c>
      <c r="M257" s="119"/>
      <c r="N257" s="119"/>
      <c r="O257" s="119"/>
      <c r="P257" s="119"/>
      <c r="Q257" s="119"/>
      <c r="R257" s="119"/>
      <c r="S257" s="119"/>
      <c r="T257" s="111"/>
      <c r="U257" s="238">
        <f t="shared" si="347"/>
        <v>159.33099999999999</v>
      </c>
      <c r="V257" s="238">
        <f t="shared" si="311"/>
        <v>0</v>
      </c>
      <c r="W257" s="238">
        <f t="shared" si="312"/>
        <v>0</v>
      </c>
      <c r="X257" s="238">
        <f t="shared" si="313"/>
        <v>159.33099999999999</v>
      </c>
      <c r="Y257" s="238">
        <f t="shared" si="314"/>
        <v>0</v>
      </c>
      <c r="Z257" s="238">
        <f t="shared" si="314"/>
        <v>0</v>
      </c>
      <c r="AA257" s="238">
        <f t="shared" si="315"/>
        <v>0</v>
      </c>
      <c r="AB257" s="238">
        <f t="shared" si="316"/>
        <v>0</v>
      </c>
      <c r="AC257" s="238">
        <f t="shared" si="317"/>
        <v>0</v>
      </c>
    </row>
    <row r="258" spans="1:29" s="203" customFormat="1" ht="15" customHeight="1" x14ac:dyDescent="0.25">
      <c r="A258" s="257" t="s">
        <v>38</v>
      </c>
      <c r="B258" s="270" t="s">
        <v>254</v>
      </c>
      <c r="C258" s="224">
        <f t="shared" si="344"/>
        <v>1120.5162</v>
      </c>
      <c r="D258" s="225">
        <f t="shared" ref="D258:K258" si="349">D259</f>
        <v>959.726</v>
      </c>
      <c r="E258" s="225">
        <f t="shared" si="349"/>
        <v>0</v>
      </c>
      <c r="F258" s="225">
        <f t="shared" si="349"/>
        <v>13.641999999999999</v>
      </c>
      <c r="G258" s="225">
        <f t="shared" si="349"/>
        <v>0</v>
      </c>
      <c r="H258" s="225">
        <f t="shared" si="349"/>
        <v>49.344000000000001</v>
      </c>
      <c r="I258" s="225">
        <f t="shared" si="349"/>
        <v>93.6</v>
      </c>
      <c r="J258" s="225">
        <f t="shared" si="349"/>
        <v>0</v>
      </c>
      <c r="K258" s="164">
        <f t="shared" si="349"/>
        <v>4.2042000000000002</v>
      </c>
      <c r="L258" s="110">
        <f t="shared" si="346"/>
        <v>0</v>
      </c>
      <c r="M258" s="227">
        <f t="shared" ref="M258:AC258" si="350">M259</f>
        <v>0</v>
      </c>
      <c r="N258" s="227">
        <f t="shared" si="350"/>
        <v>0</v>
      </c>
      <c r="O258" s="227">
        <f t="shared" si="350"/>
        <v>0</v>
      </c>
      <c r="P258" s="227">
        <f t="shared" si="350"/>
        <v>0</v>
      </c>
      <c r="Q258" s="227">
        <f t="shared" si="350"/>
        <v>0</v>
      </c>
      <c r="R258" s="227">
        <f t="shared" si="350"/>
        <v>0</v>
      </c>
      <c r="S258" s="227">
        <f t="shared" si="350"/>
        <v>0</v>
      </c>
      <c r="T258" s="131">
        <f t="shared" si="350"/>
        <v>0</v>
      </c>
      <c r="U258" s="228">
        <f t="shared" si="347"/>
        <v>1120.5162</v>
      </c>
      <c r="V258" s="228">
        <f t="shared" si="350"/>
        <v>959.726</v>
      </c>
      <c r="W258" s="228">
        <f t="shared" si="350"/>
        <v>0</v>
      </c>
      <c r="X258" s="228">
        <f t="shared" si="350"/>
        <v>13.641999999999999</v>
      </c>
      <c r="Y258" s="228">
        <f t="shared" si="350"/>
        <v>0</v>
      </c>
      <c r="Z258" s="228">
        <f t="shared" si="350"/>
        <v>49.344000000000001</v>
      </c>
      <c r="AA258" s="228">
        <f t="shared" si="350"/>
        <v>93.6</v>
      </c>
      <c r="AB258" s="228">
        <f t="shared" si="350"/>
        <v>0</v>
      </c>
      <c r="AC258" s="228">
        <f t="shared" si="350"/>
        <v>4.2042000000000002</v>
      </c>
    </row>
    <row r="259" spans="1:29" x14ac:dyDescent="0.25">
      <c r="A259" s="117"/>
      <c r="B259" s="229" t="s">
        <v>392</v>
      </c>
      <c r="C259" s="230">
        <f t="shared" si="344"/>
        <v>1120.5162</v>
      </c>
      <c r="D259" s="165">
        <v>959.726</v>
      </c>
      <c r="E259" s="118"/>
      <c r="F259" s="118">
        <f>F260</f>
        <v>13.641999999999999</v>
      </c>
      <c r="G259" s="118"/>
      <c r="H259" s="165">
        <v>49.344000000000001</v>
      </c>
      <c r="I259" s="165">
        <v>93.6</v>
      </c>
      <c r="J259" s="118"/>
      <c r="K259" s="61">
        <f>'4 priedas_ nepanaudotos lėšos'!C92</f>
        <v>4.2042000000000002</v>
      </c>
      <c r="L259" s="226">
        <f t="shared" si="346"/>
        <v>0</v>
      </c>
      <c r="M259" s="109"/>
      <c r="N259" s="119"/>
      <c r="O259" s="119"/>
      <c r="P259" s="109"/>
      <c r="Q259" s="109"/>
      <c r="R259" s="109"/>
      <c r="S259" s="119"/>
      <c r="T259" s="111">
        <f>'4 priedas_ nepanaudotos lėšos'!I92</f>
        <v>0</v>
      </c>
      <c r="U259" s="231">
        <f t="shared" si="347"/>
        <v>1120.5162</v>
      </c>
      <c r="V259" s="231">
        <f t="shared" ref="V259:AC259" si="351">D259+M259</f>
        <v>959.726</v>
      </c>
      <c r="W259" s="231">
        <f t="shared" si="351"/>
        <v>0</v>
      </c>
      <c r="X259" s="231">
        <f t="shared" si="351"/>
        <v>13.641999999999999</v>
      </c>
      <c r="Y259" s="231">
        <f t="shared" si="351"/>
        <v>0</v>
      </c>
      <c r="Z259" s="231">
        <f t="shared" si="351"/>
        <v>49.344000000000001</v>
      </c>
      <c r="AA259" s="231">
        <f t="shared" si="351"/>
        <v>93.6</v>
      </c>
      <c r="AB259" s="231">
        <f t="shared" si="351"/>
        <v>0</v>
      </c>
      <c r="AC259" s="231">
        <f t="shared" si="351"/>
        <v>4.2042000000000002</v>
      </c>
    </row>
    <row r="260" spans="1:29" ht="39" x14ac:dyDescent="0.25">
      <c r="A260" s="117"/>
      <c r="B260" s="232" t="s">
        <v>420</v>
      </c>
      <c r="C260" s="233">
        <f t="shared" si="344"/>
        <v>13.641999999999999</v>
      </c>
      <c r="D260" s="118"/>
      <c r="E260" s="118"/>
      <c r="F260" s="165">
        <v>13.641999999999999</v>
      </c>
      <c r="G260" s="118"/>
      <c r="H260" s="118"/>
      <c r="I260" s="118"/>
      <c r="J260" s="118"/>
      <c r="K260" s="61"/>
      <c r="L260" s="235">
        <f t="shared" si="346"/>
        <v>0</v>
      </c>
      <c r="M260" s="119"/>
      <c r="N260" s="119"/>
      <c r="O260" s="119"/>
      <c r="P260" s="119"/>
      <c r="Q260" s="119"/>
      <c r="R260" s="119"/>
      <c r="S260" s="119"/>
      <c r="T260" s="111"/>
      <c r="U260" s="238">
        <f t="shared" si="347"/>
        <v>13.641999999999999</v>
      </c>
      <c r="V260" s="238">
        <f t="shared" ref="V260" si="352">D260+M260</f>
        <v>0</v>
      </c>
      <c r="W260" s="238">
        <f t="shared" ref="W260" si="353">E260+N260</f>
        <v>0</v>
      </c>
      <c r="X260" s="238">
        <f t="shared" ref="X260" si="354">F260+O260</f>
        <v>13.641999999999999</v>
      </c>
      <c r="Y260" s="238">
        <f t="shared" ref="Y260:Z260" si="355">G260+P260</f>
        <v>0</v>
      </c>
      <c r="Z260" s="238">
        <f t="shared" si="355"/>
        <v>0</v>
      </c>
      <c r="AA260" s="238">
        <f t="shared" ref="AA260" si="356">I260+R260</f>
        <v>0</v>
      </c>
      <c r="AB260" s="238">
        <f t="shared" ref="AB260" si="357">J260+S260</f>
        <v>0</v>
      </c>
      <c r="AC260" s="238">
        <f t="shared" ref="AC260" si="358">K260+T260</f>
        <v>0</v>
      </c>
    </row>
    <row r="261" spans="1:29" ht="15" customHeight="1" x14ac:dyDescent="0.25">
      <c r="A261" s="257" t="s">
        <v>39</v>
      </c>
      <c r="B261" s="270" t="s">
        <v>255</v>
      </c>
      <c r="C261" s="224">
        <f t="shared" si="344"/>
        <v>821.85125999999991</v>
      </c>
      <c r="D261" s="225">
        <f t="shared" ref="D261:T261" si="359">D262</f>
        <v>382.9</v>
      </c>
      <c r="E261" s="225">
        <f t="shared" si="359"/>
        <v>0</v>
      </c>
      <c r="F261" s="225">
        <f t="shared" si="359"/>
        <v>131.02799999999999</v>
      </c>
      <c r="G261" s="225">
        <f t="shared" si="359"/>
        <v>0</v>
      </c>
      <c r="H261" s="225">
        <f t="shared" si="359"/>
        <v>224.227</v>
      </c>
      <c r="I261" s="225">
        <f t="shared" si="359"/>
        <v>70.400000000000006</v>
      </c>
      <c r="J261" s="225">
        <f t="shared" si="359"/>
        <v>0</v>
      </c>
      <c r="K261" s="164">
        <f t="shared" si="359"/>
        <v>13.29626</v>
      </c>
      <c r="L261" s="110">
        <f t="shared" si="346"/>
        <v>-26.841000000000001</v>
      </c>
      <c r="M261" s="227">
        <f t="shared" si="359"/>
        <v>-15.1</v>
      </c>
      <c r="N261" s="227">
        <f t="shared" si="359"/>
        <v>0</v>
      </c>
      <c r="O261" s="227">
        <f t="shared" si="359"/>
        <v>-11.741</v>
      </c>
      <c r="P261" s="227">
        <f t="shared" si="359"/>
        <v>0</v>
      </c>
      <c r="Q261" s="227">
        <f t="shared" si="359"/>
        <v>0</v>
      </c>
      <c r="R261" s="227">
        <f t="shared" si="359"/>
        <v>0</v>
      </c>
      <c r="S261" s="227">
        <f t="shared" si="359"/>
        <v>0</v>
      </c>
      <c r="T261" s="131">
        <f t="shared" si="359"/>
        <v>0</v>
      </c>
      <c r="U261" s="228">
        <f t="shared" si="347"/>
        <v>795.0102599999999</v>
      </c>
      <c r="V261" s="228">
        <f t="shared" ref="V261:AC261" si="360">V262</f>
        <v>367.79999999999995</v>
      </c>
      <c r="W261" s="228">
        <f t="shared" si="360"/>
        <v>0</v>
      </c>
      <c r="X261" s="228">
        <f t="shared" si="360"/>
        <v>119.28699999999999</v>
      </c>
      <c r="Y261" s="228">
        <f t="shared" si="360"/>
        <v>0</v>
      </c>
      <c r="Z261" s="228">
        <f t="shared" si="360"/>
        <v>224.227</v>
      </c>
      <c r="AA261" s="228">
        <f t="shared" si="360"/>
        <v>70.400000000000006</v>
      </c>
      <c r="AB261" s="228">
        <f t="shared" si="360"/>
        <v>0</v>
      </c>
      <c r="AC261" s="228">
        <f t="shared" si="360"/>
        <v>13.29626</v>
      </c>
    </row>
    <row r="262" spans="1:29" x14ac:dyDescent="0.25">
      <c r="A262" s="117"/>
      <c r="B262" s="229" t="s">
        <v>392</v>
      </c>
      <c r="C262" s="230">
        <f t="shared" si="344"/>
        <v>821.85125999999991</v>
      </c>
      <c r="D262" s="165">
        <v>382.9</v>
      </c>
      <c r="E262" s="118"/>
      <c r="F262" s="118">
        <f>SUM(F263:F264)</f>
        <v>131.02799999999999</v>
      </c>
      <c r="G262" s="118"/>
      <c r="H262" s="165">
        <v>224.227</v>
      </c>
      <c r="I262" s="165">
        <v>70.400000000000006</v>
      </c>
      <c r="J262" s="225"/>
      <c r="K262" s="61">
        <f>'4 priedas_ nepanaudotos lėšos'!C94</f>
        <v>13.29626</v>
      </c>
      <c r="L262" s="226">
        <f t="shared" si="346"/>
        <v>-26.841000000000001</v>
      </c>
      <c r="M262" s="109">
        <v>-15.1</v>
      </c>
      <c r="N262" s="119"/>
      <c r="O262" s="119">
        <f>O264</f>
        <v>-11.741</v>
      </c>
      <c r="P262" s="109"/>
      <c r="Q262" s="109"/>
      <c r="R262" s="109"/>
      <c r="S262" s="227"/>
      <c r="T262" s="111">
        <f>'4 priedas_ nepanaudotos lėšos'!I94</f>
        <v>0</v>
      </c>
      <c r="U262" s="231">
        <f t="shared" si="347"/>
        <v>795.0102599999999</v>
      </c>
      <c r="V262" s="231">
        <f t="shared" si="311"/>
        <v>367.79999999999995</v>
      </c>
      <c r="W262" s="231">
        <f t="shared" si="312"/>
        <v>0</v>
      </c>
      <c r="X262" s="231">
        <f>F262+O262</f>
        <v>119.28699999999999</v>
      </c>
      <c r="Y262" s="231">
        <f t="shared" si="314"/>
        <v>0</v>
      </c>
      <c r="Z262" s="231">
        <f t="shared" si="314"/>
        <v>224.227</v>
      </c>
      <c r="AA262" s="231">
        <f t="shared" si="315"/>
        <v>70.400000000000006</v>
      </c>
      <c r="AB262" s="231">
        <f t="shared" si="316"/>
        <v>0</v>
      </c>
      <c r="AC262" s="231">
        <f t="shared" si="317"/>
        <v>13.29626</v>
      </c>
    </row>
    <row r="263" spans="1:29" ht="26.25" hidden="1" x14ac:dyDescent="0.25">
      <c r="A263" s="117"/>
      <c r="B263" s="232" t="s">
        <v>305</v>
      </c>
      <c r="C263" s="230">
        <f t="shared" si="337"/>
        <v>0</v>
      </c>
      <c r="D263" s="118"/>
      <c r="E263" s="118"/>
      <c r="F263" s="165"/>
      <c r="G263" s="118"/>
      <c r="H263" s="118"/>
      <c r="I263" s="118"/>
      <c r="J263" s="225"/>
      <c r="K263" s="61"/>
      <c r="L263" s="226">
        <f t="shared" si="338"/>
        <v>0</v>
      </c>
      <c r="M263" s="225"/>
      <c r="N263" s="119"/>
      <c r="O263" s="119"/>
      <c r="P263" s="225"/>
      <c r="Q263" s="225"/>
      <c r="R263" s="225"/>
      <c r="S263" s="225"/>
      <c r="T263" s="111"/>
      <c r="U263" s="231">
        <f t="shared" si="339"/>
        <v>0</v>
      </c>
      <c r="V263" s="231">
        <f t="shared" si="311"/>
        <v>0</v>
      </c>
      <c r="W263" s="231">
        <f t="shared" si="312"/>
        <v>0</v>
      </c>
      <c r="X263" s="231">
        <f t="shared" si="313"/>
        <v>0</v>
      </c>
      <c r="Y263" s="231">
        <f t="shared" si="314"/>
        <v>0</v>
      </c>
      <c r="Z263" s="231">
        <f t="shared" si="314"/>
        <v>0</v>
      </c>
      <c r="AA263" s="231">
        <f t="shared" si="315"/>
        <v>0</v>
      </c>
      <c r="AB263" s="231">
        <f t="shared" si="316"/>
        <v>0</v>
      </c>
      <c r="AC263" s="231">
        <f t="shared" si="317"/>
        <v>0</v>
      </c>
    </row>
    <row r="264" spans="1:29" x14ac:dyDescent="0.25">
      <c r="A264" s="117"/>
      <c r="B264" s="249" t="s">
        <v>376</v>
      </c>
      <c r="C264" s="233">
        <f>D264+E264+F264+H264+I264+J264+K264+G264</f>
        <v>131.02799999999999</v>
      </c>
      <c r="D264" s="118"/>
      <c r="E264" s="118"/>
      <c r="F264" s="234">
        <v>131.02799999999999</v>
      </c>
      <c r="G264" s="118"/>
      <c r="H264" s="118"/>
      <c r="I264" s="118"/>
      <c r="J264" s="118"/>
      <c r="K264" s="61"/>
      <c r="L264" s="235">
        <f>M264+N264+O264+Q264+R264+S264+T264+P264</f>
        <v>-11.741</v>
      </c>
      <c r="M264" s="119"/>
      <c r="N264" s="119"/>
      <c r="O264" s="109">
        <v>-11.741</v>
      </c>
      <c r="P264" s="119"/>
      <c r="Q264" s="119"/>
      <c r="R264" s="119"/>
      <c r="S264" s="119"/>
      <c r="T264" s="111"/>
      <c r="U264" s="238">
        <f>V264+W264+X264+Z264+AA264+AB264+AC264+Y264</f>
        <v>119.28699999999999</v>
      </c>
      <c r="V264" s="238">
        <f t="shared" si="311"/>
        <v>0</v>
      </c>
      <c r="W264" s="238">
        <f t="shared" si="312"/>
        <v>0</v>
      </c>
      <c r="X264" s="238">
        <f t="shared" si="313"/>
        <v>119.28699999999999</v>
      </c>
      <c r="Y264" s="238">
        <f t="shared" si="314"/>
        <v>0</v>
      </c>
      <c r="Z264" s="238">
        <f t="shared" si="314"/>
        <v>0</v>
      </c>
      <c r="AA264" s="238">
        <f t="shared" si="315"/>
        <v>0</v>
      </c>
      <c r="AB264" s="238">
        <f t="shared" si="316"/>
        <v>0</v>
      </c>
      <c r="AC264" s="238">
        <f t="shared" si="317"/>
        <v>0</v>
      </c>
    </row>
    <row r="265" spans="1:29" ht="15.75" customHeight="1" x14ac:dyDescent="0.25">
      <c r="A265" s="257" t="s">
        <v>40</v>
      </c>
      <c r="B265" s="269" t="s">
        <v>256</v>
      </c>
      <c r="C265" s="224">
        <f>D265+E265+F265+H265+I265+J265+K265+G265</f>
        <v>896.43892999999991</v>
      </c>
      <c r="D265" s="225">
        <f t="shared" ref="D265:T265" si="361">D266</f>
        <v>710.70600000000002</v>
      </c>
      <c r="E265" s="225">
        <f t="shared" si="361"/>
        <v>0</v>
      </c>
      <c r="F265" s="225">
        <f t="shared" si="361"/>
        <v>0</v>
      </c>
      <c r="G265" s="225">
        <f t="shared" si="361"/>
        <v>0</v>
      </c>
      <c r="H265" s="225">
        <f t="shared" si="361"/>
        <v>0</v>
      </c>
      <c r="I265" s="225">
        <f t="shared" si="361"/>
        <v>164.2</v>
      </c>
      <c r="J265" s="225">
        <f t="shared" si="361"/>
        <v>0</v>
      </c>
      <c r="K265" s="164">
        <f t="shared" si="361"/>
        <v>21.53293</v>
      </c>
      <c r="L265" s="110">
        <f>M265+N265+O265+Q265+R265+S265+T265+P265</f>
        <v>0</v>
      </c>
      <c r="M265" s="227">
        <f t="shared" si="361"/>
        <v>0</v>
      </c>
      <c r="N265" s="227">
        <f t="shared" si="361"/>
        <v>0</v>
      </c>
      <c r="O265" s="227">
        <f t="shared" si="361"/>
        <v>0</v>
      </c>
      <c r="P265" s="227">
        <f t="shared" si="361"/>
        <v>0</v>
      </c>
      <c r="Q265" s="227">
        <f t="shared" si="361"/>
        <v>0</v>
      </c>
      <c r="R265" s="227">
        <f t="shared" si="361"/>
        <v>0</v>
      </c>
      <c r="S265" s="227">
        <f t="shared" si="361"/>
        <v>0</v>
      </c>
      <c r="T265" s="131">
        <f t="shared" si="361"/>
        <v>0</v>
      </c>
      <c r="U265" s="228">
        <f>V265+W265+X265+Z265+AA265+AB265+AC265+Y265</f>
        <v>896.43892999999991</v>
      </c>
      <c r="V265" s="228">
        <f t="shared" ref="V265:AC265" si="362">V266</f>
        <v>710.70600000000002</v>
      </c>
      <c r="W265" s="228">
        <f t="shared" si="362"/>
        <v>0</v>
      </c>
      <c r="X265" s="228">
        <f t="shared" si="362"/>
        <v>0</v>
      </c>
      <c r="Y265" s="228">
        <f t="shared" si="362"/>
        <v>0</v>
      </c>
      <c r="Z265" s="228">
        <f t="shared" si="362"/>
        <v>0</v>
      </c>
      <c r="AA265" s="228">
        <f t="shared" si="362"/>
        <v>164.2</v>
      </c>
      <c r="AB265" s="228">
        <f t="shared" si="362"/>
        <v>0</v>
      </c>
      <c r="AC265" s="228">
        <f t="shared" si="362"/>
        <v>21.53293</v>
      </c>
    </row>
    <row r="266" spans="1:29" ht="15.75" customHeight="1" x14ac:dyDescent="0.25">
      <c r="A266" s="117"/>
      <c r="B266" s="229" t="s">
        <v>389</v>
      </c>
      <c r="C266" s="230">
        <f>D266+E266+F266+H266+I266+J266+K266+G266</f>
        <v>896.43892999999991</v>
      </c>
      <c r="D266" s="165">
        <v>710.70600000000002</v>
      </c>
      <c r="E266" s="118"/>
      <c r="F266" s="118"/>
      <c r="G266" s="118"/>
      <c r="H266" s="118"/>
      <c r="I266" s="165">
        <v>164.2</v>
      </c>
      <c r="J266" s="118"/>
      <c r="K266" s="61">
        <f>'4 priedas_ nepanaudotos lėšos'!C96</f>
        <v>21.53293</v>
      </c>
      <c r="L266" s="226">
        <f>M266+N266+O266+Q266+R266+S266+T266+P266</f>
        <v>0</v>
      </c>
      <c r="M266" s="109"/>
      <c r="N266" s="119"/>
      <c r="O266" s="119"/>
      <c r="P266" s="119"/>
      <c r="Q266" s="119"/>
      <c r="R266" s="109"/>
      <c r="S266" s="119"/>
      <c r="T266" s="111">
        <f>'4 priedas_ nepanaudotos lėšos'!I96</f>
        <v>0</v>
      </c>
      <c r="U266" s="231">
        <f>V266+W266+X266+Z266+AA266+AB266+AC266+Y266</f>
        <v>896.43892999999991</v>
      </c>
      <c r="V266" s="231">
        <f t="shared" si="311"/>
        <v>710.70600000000002</v>
      </c>
      <c r="W266" s="231">
        <f t="shared" si="312"/>
        <v>0</v>
      </c>
      <c r="X266" s="231">
        <f t="shared" si="313"/>
        <v>0</v>
      </c>
      <c r="Y266" s="231">
        <f t="shared" si="314"/>
        <v>0</v>
      </c>
      <c r="Z266" s="231">
        <f t="shared" si="314"/>
        <v>0</v>
      </c>
      <c r="AA266" s="231">
        <f t="shared" si="315"/>
        <v>164.2</v>
      </c>
      <c r="AB266" s="231">
        <f t="shared" si="316"/>
        <v>0</v>
      </c>
      <c r="AC266" s="231">
        <f t="shared" si="317"/>
        <v>21.53293</v>
      </c>
    </row>
    <row r="267" spans="1:29" ht="15.75" customHeight="1" x14ac:dyDescent="0.25">
      <c r="A267" s="257" t="s">
        <v>41</v>
      </c>
      <c r="B267" s="270" t="s">
        <v>257</v>
      </c>
      <c r="C267" s="224">
        <f>D267+E267+F267+H267+I267+J267+K267+G267</f>
        <v>214.94534999999999</v>
      </c>
      <c r="D267" s="225">
        <f t="shared" ref="D267:T267" si="363">D268</f>
        <v>209.73599999999999</v>
      </c>
      <c r="E267" s="225">
        <f t="shared" si="363"/>
        <v>0</v>
      </c>
      <c r="F267" s="225">
        <f t="shared" si="363"/>
        <v>0</v>
      </c>
      <c r="G267" s="225">
        <f t="shared" si="363"/>
        <v>0</v>
      </c>
      <c r="H267" s="225">
        <f t="shared" si="363"/>
        <v>0</v>
      </c>
      <c r="I267" s="225">
        <f t="shared" si="363"/>
        <v>4.0999999999999996</v>
      </c>
      <c r="J267" s="225">
        <f t="shared" si="363"/>
        <v>0</v>
      </c>
      <c r="K267" s="164">
        <f t="shared" si="363"/>
        <v>1.1093500000000001</v>
      </c>
      <c r="L267" s="110">
        <f>M267+N267+O267+Q267+R267+S267+T267+P267</f>
        <v>0</v>
      </c>
      <c r="M267" s="227">
        <f t="shared" si="363"/>
        <v>0</v>
      </c>
      <c r="N267" s="227">
        <f t="shared" si="363"/>
        <v>0</v>
      </c>
      <c r="O267" s="227">
        <f t="shared" si="363"/>
        <v>0</v>
      </c>
      <c r="P267" s="227">
        <f t="shared" si="363"/>
        <v>0</v>
      </c>
      <c r="Q267" s="227">
        <f t="shared" si="363"/>
        <v>0</v>
      </c>
      <c r="R267" s="227">
        <f t="shared" si="363"/>
        <v>0</v>
      </c>
      <c r="S267" s="227">
        <f t="shared" si="363"/>
        <v>0</v>
      </c>
      <c r="T267" s="131">
        <f t="shared" si="363"/>
        <v>0</v>
      </c>
      <c r="U267" s="228">
        <f>V267+W267+X267+Z267+AA267+AB267+AC267+Y267</f>
        <v>214.94534999999999</v>
      </c>
      <c r="V267" s="228">
        <f t="shared" ref="V267:AC267" si="364">V268</f>
        <v>209.73599999999999</v>
      </c>
      <c r="W267" s="228">
        <f t="shared" si="364"/>
        <v>0</v>
      </c>
      <c r="X267" s="228">
        <f t="shared" si="364"/>
        <v>0</v>
      </c>
      <c r="Y267" s="228">
        <f t="shared" si="364"/>
        <v>0</v>
      </c>
      <c r="Z267" s="228">
        <f t="shared" si="364"/>
        <v>0</v>
      </c>
      <c r="AA267" s="228">
        <f t="shared" si="364"/>
        <v>4.0999999999999996</v>
      </c>
      <c r="AB267" s="228">
        <f t="shared" si="364"/>
        <v>0</v>
      </c>
      <c r="AC267" s="228">
        <f t="shared" si="364"/>
        <v>1.1093500000000001</v>
      </c>
    </row>
    <row r="268" spans="1:29" ht="15.75" customHeight="1" x14ac:dyDescent="0.25">
      <c r="A268" s="117"/>
      <c r="B268" s="229" t="s">
        <v>389</v>
      </c>
      <c r="C268" s="230">
        <f>D268+E268+F268+H268+I268+J268+K268+G268</f>
        <v>214.94534999999999</v>
      </c>
      <c r="D268" s="165">
        <v>209.73599999999999</v>
      </c>
      <c r="E268" s="118"/>
      <c r="F268" s="118"/>
      <c r="G268" s="118"/>
      <c r="H268" s="118"/>
      <c r="I268" s="165">
        <v>4.0999999999999996</v>
      </c>
      <c r="J268" s="118"/>
      <c r="K268" s="61">
        <f>'4 priedas_ nepanaudotos lėšos'!C98</f>
        <v>1.1093500000000001</v>
      </c>
      <c r="L268" s="226">
        <f>M268+N268+O268+Q268+R268+S268+T268+P268</f>
        <v>0</v>
      </c>
      <c r="M268" s="109"/>
      <c r="N268" s="119"/>
      <c r="O268" s="119"/>
      <c r="P268" s="119"/>
      <c r="Q268" s="119"/>
      <c r="R268" s="109"/>
      <c r="S268" s="119"/>
      <c r="T268" s="111">
        <f>'4 priedas_ nepanaudotos lėšos'!I98</f>
        <v>0</v>
      </c>
      <c r="U268" s="231">
        <f>V268+W268+X268+Z268+AA268+AB268+AC268+Y268</f>
        <v>214.94534999999999</v>
      </c>
      <c r="V268" s="231">
        <f t="shared" si="311"/>
        <v>209.73599999999999</v>
      </c>
      <c r="W268" s="231">
        <f t="shared" si="312"/>
        <v>0</v>
      </c>
      <c r="X268" s="231">
        <f t="shared" si="313"/>
        <v>0</v>
      </c>
      <c r="Y268" s="231">
        <f t="shared" si="314"/>
        <v>0</v>
      </c>
      <c r="Z268" s="231">
        <f t="shared" si="314"/>
        <v>0</v>
      </c>
      <c r="AA268" s="231">
        <f t="shared" si="315"/>
        <v>4.0999999999999996</v>
      </c>
      <c r="AB268" s="231">
        <f t="shared" si="316"/>
        <v>0</v>
      </c>
      <c r="AC268" s="231">
        <f t="shared" si="317"/>
        <v>1.1093500000000001</v>
      </c>
    </row>
    <row r="269" spans="1:29" ht="15.75" customHeight="1" x14ac:dyDescent="0.25">
      <c r="A269" s="257" t="s">
        <v>42</v>
      </c>
      <c r="B269" s="270" t="s">
        <v>258</v>
      </c>
      <c r="C269" s="224">
        <f t="shared" ref="C269:C278" si="365">D269+E269+F269+H269+I269+J269+K269+G269</f>
        <v>246.036</v>
      </c>
      <c r="D269" s="225">
        <f t="shared" ref="D269:T269" si="366">D270</f>
        <v>239.536</v>
      </c>
      <c r="E269" s="225">
        <f t="shared" si="366"/>
        <v>0</v>
      </c>
      <c r="F269" s="225">
        <f t="shared" si="366"/>
        <v>0</v>
      </c>
      <c r="G269" s="225">
        <f t="shared" si="366"/>
        <v>0</v>
      </c>
      <c r="H269" s="225">
        <f t="shared" si="366"/>
        <v>0</v>
      </c>
      <c r="I269" s="225">
        <f t="shared" si="366"/>
        <v>6.5</v>
      </c>
      <c r="J269" s="225">
        <f t="shared" si="366"/>
        <v>0</v>
      </c>
      <c r="K269" s="164">
        <f t="shared" si="366"/>
        <v>0</v>
      </c>
      <c r="L269" s="110">
        <f t="shared" ref="L269:L278" si="367">M269+N269+O269+Q269+R269+S269+T269+P269</f>
        <v>4</v>
      </c>
      <c r="M269" s="227">
        <f t="shared" si="366"/>
        <v>0</v>
      </c>
      <c r="N269" s="227">
        <f t="shared" si="366"/>
        <v>0</v>
      </c>
      <c r="O269" s="227">
        <f t="shared" si="366"/>
        <v>0</v>
      </c>
      <c r="P269" s="227">
        <f t="shared" si="366"/>
        <v>0</v>
      </c>
      <c r="Q269" s="227">
        <f t="shared" si="366"/>
        <v>0</v>
      </c>
      <c r="R269" s="227">
        <f t="shared" si="366"/>
        <v>4</v>
      </c>
      <c r="S269" s="227">
        <f t="shared" si="366"/>
        <v>0</v>
      </c>
      <c r="T269" s="131">
        <f t="shared" si="366"/>
        <v>0</v>
      </c>
      <c r="U269" s="228">
        <f t="shared" ref="U269:U278" si="368">V269+W269+X269+Z269+AA269+AB269+AC269+Y269</f>
        <v>250.036</v>
      </c>
      <c r="V269" s="228">
        <f t="shared" ref="V269:AC269" si="369">V270</f>
        <v>239.536</v>
      </c>
      <c r="W269" s="228">
        <f t="shared" si="369"/>
        <v>0</v>
      </c>
      <c r="X269" s="228">
        <f t="shared" si="369"/>
        <v>0</v>
      </c>
      <c r="Y269" s="228">
        <f t="shared" si="369"/>
        <v>0</v>
      </c>
      <c r="Z269" s="228">
        <f t="shared" si="369"/>
        <v>0</v>
      </c>
      <c r="AA269" s="228">
        <f t="shared" si="369"/>
        <v>10.5</v>
      </c>
      <c r="AB269" s="228">
        <f t="shared" si="369"/>
        <v>0</v>
      </c>
      <c r="AC269" s="228">
        <f t="shared" si="369"/>
        <v>0</v>
      </c>
    </row>
    <row r="270" spans="1:29" ht="15.75" customHeight="1" x14ac:dyDescent="0.25">
      <c r="A270" s="117"/>
      <c r="B270" s="229" t="s">
        <v>389</v>
      </c>
      <c r="C270" s="230">
        <f t="shared" si="365"/>
        <v>246.036</v>
      </c>
      <c r="D270" s="165">
        <v>239.536</v>
      </c>
      <c r="E270" s="118"/>
      <c r="F270" s="118"/>
      <c r="G270" s="118"/>
      <c r="H270" s="118"/>
      <c r="I270" s="165">
        <v>6.5</v>
      </c>
      <c r="J270" s="118"/>
      <c r="K270" s="61">
        <f>'4 priedas_ nepanaudotos lėšos'!C100</f>
        <v>0</v>
      </c>
      <c r="L270" s="226">
        <f t="shared" si="367"/>
        <v>4</v>
      </c>
      <c r="M270" s="109"/>
      <c r="N270" s="119"/>
      <c r="O270" s="119"/>
      <c r="P270" s="119"/>
      <c r="Q270" s="119"/>
      <c r="R270" s="109">
        <v>4</v>
      </c>
      <c r="S270" s="119"/>
      <c r="T270" s="111">
        <f>'4 priedas_ nepanaudotos lėšos'!I100</f>
        <v>0</v>
      </c>
      <c r="U270" s="231">
        <f t="shared" si="368"/>
        <v>250.036</v>
      </c>
      <c r="V270" s="231">
        <f t="shared" ref="V270:V311" si="370">D270+M270</f>
        <v>239.536</v>
      </c>
      <c r="W270" s="231">
        <f t="shared" ref="W270:W311" si="371">E270+N270</f>
        <v>0</v>
      </c>
      <c r="X270" s="231">
        <f t="shared" ref="X270:X311" si="372">F270+O270</f>
        <v>0</v>
      </c>
      <c r="Y270" s="231">
        <f t="shared" ref="Y270:Z311" si="373">G270+P270</f>
        <v>0</v>
      </c>
      <c r="Z270" s="231">
        <f t="shared" si="373"/>
        <v>0</v>
      </c>
      <c r="AA270" s="231">
        <f t="shared" ref="AA270:AA311" si="374">I270+R270</f>
        <v>10.5</v>
      </c>
      <c r="AB270" s="231">
        <f t="shared" ref="AB270:AB311" si="375">J270+S270</f>
        <v>0</v>
      </c>
      <c r="AC270" s="231">
        <f t="shared" ref="AC270:AC311" si="376">K270+T270</f>
        <v>0</v>
      </c>
    </row>
    <row r="271" spans="1:29" ht="15.75" customHeight="1" x14ac:dyDescent="0.25">
      <c r="A271" s="257" t="s">
        <v>49</v>
      </c>
      <c r="B271" s="270" t="s">
        <v>259</v>
      </c>
      <c r="C271" s="224">
        <f t="shared" si="365"/>
        <v>231.21529999999998</v>
      </c>
      <c r="D271" s="225">
        <f t="shared" ref="D271:T271" si="377">D272</f>
        <v>225.78</v>
      </c>
      <c r="E271" s="225">
        <f t="shared" si="377"/>
        <v>0</v>
      </c>
      <c r="F271" s="225">
        <f t="shared" si="377"/>
        <v>0</v>
      </c>
      <c r="G271" s="225">
        <f t="shared" si="377"/>
        <v>0</v>
      </c>
      <c r="H271" s="225">
        <f t="shared" si="377"/>
        <v>0</v>
      </c>
      <c r="I271" s="225">
        <f t="shared" si="377"/>
        <v>4.5999999999999996</v>
      </c>
      <c r="J271" s="225">
        <f t="shared" si="377"/>
        <v>0</v>
      </c>
      <c r="K271" s="164">
        <f t="shared" si="377"/>
        <v>0.83530000000000004</v>
      </c>
      <c r="L271" s="110">
        <f t="shared" si="367"/>
        <v>0.6</v>
      </c>
      <c r="M271" s="227">
        <f t="shared" si="377"/>
        <v>0</v>
      </c>
      <c r="N271" s="227">
        <f t="shared" si="377"/>
        <v>0</v>
      </c>
      <c r="O271" s="227">
        <f t="shared" si="377"/>
        <v>0</v>
      </c>
      <c r="P271" s="227">
        <f t="shared" si="377"/>
        <v>0</v>
      </c>
      <c r="Q271" s="227">
        <f t="shared" si="377"/>
        <v>0</v>
      </c>
      <c r="R271" s="227">
        <f t="shared" si="377"/>
        <v>0.6</v>
      </c>
      <c r="S271" s="227">
        <f t="shared" si="377"/>
        <v>0</v>
      </c>
      <c r="T271" s="131">
        <f t="shared" si="377"/>
        <v>0</v>
      </c>
      <c r="U271" s="228">
        <f t="shared" si="368"/>
        <v>231.81529999999998</v>
      </c>
      <c r="V271" s="228">
        <f t="shared" ref="V271:AC271" si="378">V272</f>
        <v>225.78</v>
      </c>
      <c r="W271" s="228">
        <f t="shared" si="378"/>
        <v>0</v>
      </c>
      <c r="X271" s="228">
        <f t="shared" si="378"/>
        <v>0</v>
      </c>
      <c r="Y271" s="228">
        <f t="shared" si="378"/>
        <v>0</v>
      </c>
      <c r="Z271" s="228">
        <f t="shared" si="378"/>
        <v>0</v>
      </c>
      <c r="AA271" s="228">
        <f t="shared" si="378"/>
        <v>5.1999999999999993</v>
      </c>
      <c r="AB271" s="228">
        <f t="shared" si="378"/>
        <v>0</v>
      </c>
      <c r="AC271" s="228">
        <f t="shared" si="378"/>
        <v>0.83530000000000004</v>
      </c>
    </row>
    <row r="272" spans="1:29" ht="15.75" customHeight="1" x14ac:dyDescent="0.25">
      <c r="A272" s="117"/>
      <c r="B272" s="229" t="s">
        <v>389</v>
      </c>
      <c r="C272" s="230">
        <f t="shared" si="365"/>
        <v>231.21529999999998</v>
      </c>
      <c r="D272" s="165">
        <v>225.78</v>
      </c>
      <c r="E272" s="118"/>
      <c r="F272" s="118"/>
      <c r="G272" s="118"/>
      <c r="H272" s="118"/>
      <c r="I272" s="165">
        <v>4.5999999999999996</v>
      </c>
      <c r="J272" s="118"/>
      <c r="K272" s="61">
        <f>'4 priedas_ nepanaudotos lėšos'!C102</f>
        <v>0.83530000000000004</v>
      </c>
      <c r="L272" s="226">
        <f t="shared" si="367"/>
        <v>0.6</v>
      </c>
      <c r="M272" s="109"/>
      <c r="N272" s="119"/>
      <c r="O272" s="119"/>
      <c r="P272" s="119"/>
      <c r="Q272" s="119"/>
      <c r="R272" s="109">
        <v>0.6</v>
      </c>
      <c r="S272" s="119"/>
      <c r="T272" s="111">
        <f>'4 priedas_ nepanaudotos lėšos'!I102</f>
        <v>0</v>
      </c>
      <c r="U272" s="231">
        <f t="shared" si="368"/>
        <v>231.81529999999998</v>
      </c>
      <c r="V272" s="231">
        <f t="shared" si="370"/>
        <v>225.78</v>
      </c>
      <c r="W272" s="231">
        <f t="shared" si="371"/>
        <v>0</v>
      </c>
      <c r="X272" s="231">
        <f t="shared" si="372"/>
        <v>0</v>
      </c>
      <c r="Y272" s="231">
        <f t="shared" si="373"/>
        <v>0</v>
      </c>
      <c r="Z272" s="231">
        <f t="shared" si="373"/>
        <v>0</v>
      </c>
      <c r="AA272" s="231">
        <f t="shared" si="374"/>
        <v>5.1999999999999993</v>
      </c>
      <c r="AB272" s="231">
        <f t="shared" si="375"/>
        <v>0</v>
      </c>
      <c r="AC272" s="231">
        <f t="shared" si="376"/>
        <v>0.83530000000000004</v>
      </c>
    </row>
    <row r="273" spans="1:29" ht="15.75" customHeight="1" x14ac:dyDescent="0.25">
      <c r="A273" s="257" t="s">
        <v>50</v>
      </c>
      <c r="B273" s="270" t="s">
        <v>260</v>
      </c>
      <c r="C273" s="224">
        <f t="shared" si="365"/>
        <v>138.48599999999999</v>
      </c>
      <c r="D273" s="225">
        <f t="shared" ref="D273:T273" si="379">D274</f>
        <v>132.786</v>
      </c>
      <c r="E273" s="225">
        <f t="shared" si="379"/>
        <v>0</v>
      </c>
      <c r="F273" s="225">
        <f t="shared" si="379"/>
        <v>0</v>
      </c>
      <c r="G273" s="225">
        <f t="shared" si="379"/>
        <v>0</v>
      </c>
      <c r="H273" s="225">
        <f t="shared" si="379"/>
        <v>0</v>
      </c>
      <c r="I273" s="225">
        <f t="shared" si="379"/>
        <v>5.7</v>
      </c>
      <c r="J273" s="225">
        <f t="shared" si="379"/>
        <v>0</v>
      </c>
      <c r="K273" s="164">
        <f t="shared" si="379"/>
        <v>0</v>
      </c>
      <c r="L273" s="110">
        <f t="shared" si="367"/>
        <v>1.5999999999999999</v>
      </c>
      <c r="M273" s="227">
        <f t="shared" si="379"/>
        <v>0</v>
      </c>
      <c r="N273" s="227">
        <f t="shared" si="379"/>
        <v>0</v>
      </c>
      <c r="O273" s="227">
        <f t="shared" si="379"/>
        <v>0</v>
      </c>
      <c r="P273" s="227">
        <f t="shared" si="379"/>
        <v>0</v>
      </c>
      <c r="Q273" s="227">
        <f t="shared" si="379"/>
        <v>0</v>
      </c>
      <c r="R273" s="227">
        <f t="shared" si="379"/>
        <v>1.5999999999999999</v>
      </c>
      <c r="S273" s="227">
        <f t="shared" si="379"/>
        <v>0</v>
      </c>
      <c r="T273" s="131">
        <f t="shared" si="379"/>
        <v>0</v>
      </c>
      <c r="U273" s="228">
        <f t="shared" si="368"/>
        <v>140.08600000000001</v>
      </c>
      <c r="V273" s="228">
        <f t="shared" ref="V273:AC273" si="380">V274</f>
        <v>132.786</v>
      </c>
      <c r="W273" s="228">
        <f t="shared" si="380"/>
        <v>0</v>
      </c>
      <c r="X273" s="228">
        <f t="shared" si="380"/>
        <v>0</v>
      </c>
      <c r="Y273" s="228">
        <f t="shared" si="380"/>
        <v>0</v>
      </c>
      <c r="Z273" s="228">
        <f t="shared" si="380"/>
        <v>0</v>
      </c>
      <c r="AA273" s="228">
        <f t="shared" si="380"/>
        <v>7.3</v>
      </c>
      <c r="AB273" s="228">
        <f t="shared" si="380"/>
        <v>0</v>
      </c>
      <c r="AC273" s="228">
        <f t="shared" si="380"/>
        <v>0</v>
      </c>
    </row>
    <row r="274" spans="1:29" ht="15.75" customHeight="1" x14ac:dyDescent="0.25">
      <c r="A274" s="117"/>
      <c r="B274" s="229" t="s">
        <v>389</v>
      </c>
      <c r="C274" s="230">
        <f t="shared" si="365"/>
        <v>138.48599999999999</v>
      </c>
      <c r="D274" s="165">
        <v>132.786</v>
      </c>
      <c r="E274" s="118"/>
      <c r="F274" s="118"/>
      <c r="G274" s="118"/>
      <c r="H274" s="118"/>
      <c r="I274" s="165">
        <v>5.7</v>
      </c>
      <c r="J274" s="118"/>
      <c r="K274" s="61"/>
      <c r="L274" s="226">
        <f t="shared" si="367"/>
        <v>1.5999999999999999</v>
      </c>
      <c r="M274" s="109"/>
      <c r="N274" s="119"/>
      <c r="O274" s="119"/>
      <c r="P274" s="119"/>
      <c r="Q274" s="119"/>
      <c r="R274" s="109">
        <f>0.2+1.4</f>
        <v>1.5999999999999999</v>
      </c>
      <c r="S274" s="119"/>
      <c r="T274" s="111"/>
      <c r="U274" s="231">
        <f t="shared" si="368"/>
        <v>140.08600000000001</v>
      </c>
      <c r="V274" s="231">
        <f t="shared" si="370"/>
        <v>132.786</v>
      </c>
      <c r="W274" s="231">
        <f t="shared" si="371"/>
        <v>0</v>
      </c>
      <c r="X274" s="231">
        <f t="shared" si="372"/>
        <v>0</v>
      </c>
      <c r="Y274" s="231">
        <f t="shared" si="373"/>
        <v>0</v>
      </c>
      <c r="Z274" s="231">
        <f t="shared" si="373"/>
        <v>0</v>
      </c>
      <c r="AA274" s="231">
        <f t="shared" si="374"/>
        <v>7.3</v>
      </c>
      <c r="AB274" s="231">
        <f t="shared" si="375"/>
        <v>0</v>
      </c>
      <c r="AC274" s="231">
        <f t="shared" si="376"/>
        <v>0</v>
      </c>
    </row>
    <row r="275" spans="1:29" ht="15.75" customHeight="1" x14ac:dyDescent="0.25">
      <c r="A275" s="257" t="s">
        <v>43</v>
      </c>
      <c r="B275" s="270" t="s">
        <v>261</v>
      </c>
      <c r="C275" s="224">
        <f t="shared" si="365"/>
        <v>196.79836</v>
      </c>
      <c r="D275" s="225">
        <f t="shared" ref="D275:T275" si="381">D276</f>
        <v>193.28</v>
      </c>
      <c r="E275" s="225">
        <f t="shared" si="381"/>
        <v>0</v>
      </c>
      <c r="F275" s="225">
        <f t="shared" si="381"/>
        <v>0</v>
      </c>
      <c r="G275" s="225">
        <f t="shared" si="381"/>
        <v>0</v>
      </c>
      <c r="H275" s="225">
        <f t="shared" si="381"/>
        <v>0</v>
      </c>
      <c r="I275" s="225">
        <f t="shared" si="381"/>
        <v>2.6</v>
      </c>
      <c r="J275" s="225">
        <f t="shared" si="381"/>
        <v>0</v>
      </c>
      <c r="K275" s="164">
        <f t="shared" si="381"/>
        <v>0.91835999999999995</v>
      </c>
      <c r="L275" s="110">
        <f t="shared" si="367"/>
        <v>0</v>
      </c>
      <c r="M275" s="227">
        <f t="shared" si="381"/>
        <v>0</v>
      </c>
      <c r="N275" s="227">
        <f t="shared" si="381"/>
        <v>0</v>
      </c>
      <c r="O275" s="227">
        <f t="shared" si="381"/>
        <v>0</v>
      </c>
      <c r="P275" s="227">
        <f t="shared" si="381"/>
        <v>0</v>
      </c>
      <c r="Q275" s="227">
        <f t="shared" si="381"/>
        <v>0</v>
      </c>
      <c r="R275" s="227">
        <f t="shared" si="381"/>
        <v>0</v>
      </c>
      <c r="S275" s="227">
        <f t="shared" si="381"/>
        <v>0</v>
      </c>
      <c r="T275" s="131">
        <f t="shared" si="381"/>
        <v>0</v>
      </c>
      <c r="U275" s="228">
        <f t="shared" si="368"/>
        <v>196.79836</v>
      </c>
      <c r="V275" s="228">
        <f t="shared" ref="V275:AC275" si="382">V276</f>
        <v>193.28</v>
      </c>
      <c r="W275" s="228">
        <f t="shared" si="382"/>
        <v>0</v>
      </c>
      <c r="X275" s="228">
        <f t="shared" si="382"/>
        <v>0</v>
      </c>
      <c r="Y275" s="228">
        <f t="shared" si="382"/>
        <v>0</v>
      </c>
      <c r="Z275" s="228">
        <f t="shared" si="382"/>
        <v>0</v>
      </c>
      <c r="AA275" s="228">
        <f t="shared" si="382"/>
        <v>2.6</v>
      </c>
      <c r="AB275" s="228">
        <f t="shared" si="382"/>
        <v>0</v>
      </c>
      <c r="AC275" s="228">
        <f t="shared" si="382"/>
        <v>0.91835999999999995</v>
      </c>
    </row>
    <row r="276" spans="1:29" ht="15.75" customHeight="1" x14ac:dyDescent="0.25">
      <c r="A276" s="117"/>
      <c r="B276" s="229" t="s">
        <v>389</v>
      </c>
      <c r="C276" s="230">
        <f t="shared" si="365"/>
        <v>196.79836</v>
      </c>
      <c r="D276" s="165">
        <v>193.28</v>
      </c>
      <c r="E276" s="118"/>
      <c r="F276" s="118"/>
      <c r="G276" s="118"/>
      <c r="H276" s="118"/>
      <c r="I276" s="165">
        <v>2.6</v>
      </c>
      <c r="J276" s="118"/>
      <c r="K276" s="61">
        <f>'4 priedas_ nepanaudotos lėšos'!C104</f>
        <v>0.91835999999999995</v>
      </c>
      <c r="L276" s="226">
        <f t="shared" si="367"/>
        <v>0</v>
      </c>
      <c r="M276" s="109"/>
      <c r="N276" s="119"/>
      <c r="O276" s="119"/>
      <c r="P276" s="119"/>
      <c r="Q276" s="119"/>
      <c r="R276" s="109"/>
      <c r="S276" s="119"/>
      <c r="T276" s="111">
        <f>'4 priedas_ nepanaudotos lėšos'!I104</f>
        <v>0</v>
      </c>
      <c r="U276" s="231">
        <f t="shared" si="368"/>
        <v>196.79836</v>
      </c>
      <c r="V276" s="231">
        <f t="shared" si="370"/>
        <v>193.28</v>
      </c>
      <c r="W276" s="231">
        <f t="shared" si="371"/>
        <v>0</v>
      </c>
      <c r="X276" s="231">
        <f t="shared" si="372"/>
        <v>0</v>
      </c>
      <c r="Y276" s="231">
        <f t="shared" si="373"/>
        <v>0</v>
      </c>
      <c r="Z276" s="231">
        <f t="shared" si="373"/>
        <v>0</v>
      </c>
      <c r="AA276" s="231">
        <f t="shared" si="374"/>
        <v>2.6</v>
      </c>
      <c r="AB276" s="231">
        <f t="shared" si="375"/>
        <v>0</v>
      </c>
      <c r="AC276" s="231">
        <f t="shared" si="376"/>
        <v>0.91835999999999995</v>
      </c>
    </row>
    <row r="277" spans="1:29" ht="15.75" customHeight="1" x14ac:dyDescent="0.25">
      <c r="A277" s="257" t="s">
        <v>51</v>
      </c>
      <c r="B277" s="270" t="s">
        <v>262</v>
      </c>
      <c r="C277" s="224">
        <f t="shared" si="365"/>
        <v>172.68990000000002</v>
      </c>
      <c r="D277" s="225">
        <f t="shared" ref="D277:T277" si="383">D278</f>
        <v>170.48400000000001</v>
      </c>
      <c r="E277" s="225">
        <f t="shared" si="383"/>
        <v>0</v>
      </c>
      <c r="F277" s="225">
        <f t="shared" si="383"/>
        <v>0</v>
      </c>
      <c r="G277" s="225">
        <f t="shared" si="383"/>
        <v>0</v>
      </c>
      <c r="H277" s="225">
        <f t="shared" si="383"/>
        <v>0</v>
      </c>
      <c r="I277" s="225">
        <f t="shared" si="383"/>
        <v>2</v>
      </c>
      <c r="J277" s="225">
        <f t="shared" si="383"/>
        <v>0</v>
      </c>
      <c r="K277" s="164">
        <f t="shared" si="383"/>
        <v>0.2059</v>
      </c>
      <c r="L277" s="110">
        <f t="shared" si="367"/>
        <v>0</v>
      </c>
      <c r="M277" s="227">
        <f t="shared" si="383"/>
        <v>0</v>
      </c>
      <c r="N277" s="227">
        <f t="shared" si="383"/>
        <v>0</v>
      </c>
      <c r="O277" s="227">
        <f t="shared" si="383"/>
        <v>0</v>
      </c>
      <c r="P277" s="227">
        <f t="shared" si="383"/>
        <v>0</v>
      </c>
      <c r="Q277" s="227">
        <f t="shared" si="383"/>
        <v>0</v>
      </c>
      <c r="R277" s="227">
        <f t="shared" si="383"/>
        <v>0</v>
      </c>
      <c r="S277" s="227">
        <f t="shared" si="383"/>
        <v>0</v>
      </c>
      <c r="T277" s="131">
        <f t="shared" si="383"/>
        <v>0</v>
      </c>
      <c r="U277" s="228">
        <f t="shared" si="368"/>
        <v>172.68990000000002</v>
      </c>
      <c r="V277" s="228">
        <f t="shared" ref="V277:AC277" si="384">V278</f>
        <v>170.48400000000001</v>
      </c>
      <c r="W277" s="228">
        <f t="shared" si="384"/>
        <v>0</v>
      </c>
      <c r="X277" s="228">
        <f t="shared" si="384"/>
        <v>0</v>
      </c>
      <c r="Y277" s="228">
        <f t="shared" si="384"/>
        <v>0</v>
      </c>
      <c r="Z277" s="228">
        <f t="shared" si="384"/>
        <v>0</v>
      </c>
      <c r="AA277" s="228">
        <f t="shared" si="384"/>
        <v>2</v>
      </c>
      <c r="AB277" s="228">
        <f t="shared" si="384"/>
        <v>0</v>
      </c>
      <c r="AC277" s="228">
        <f t="shared" si="384"/>
        <v>0.2059</v>
      </c>
    </row>
    <row r="278" spans="1:29" ht="15.75" customHeight="1" x14ac:dyDescent="0.25">
      <c r="A278" s="117"/>
      <c r="B278" s="229" t="s">
        <v>389</v>
      </c>
      <c r="C278" s="230">
        <f t="shared" si="365"/>
        <v>172.68990000000002</v>
      </c>
      <c r="D278" s="165">
        <v>170.48400000000001</v>
      </c>
      <c r="E278" s="118"/>
      <c r="F278" s="118"/>
      <c r="G278" s="118"/>
      <c r="H278" s="118"/>
      <c r="I278" s="165">
        <v>2</v>
      </c>
      <c r="J278" s="118"/>
      <c r="K278" s="61">
        <f>'4 priedas_ nepanaudotos lėšos'!C106</f>
        <v>0.2059</v>
      </c>
      <c r="L278" s="226">
        <f t="shared" si="367"/>
        <v>0</v>
      </c>
      <c r="M278" s="109"/>
      <c r="N278" s="119"/>
      <c r="O278" s="119"/>
      <c r="P278" s="119"/>
      <c r="Q278" s="119"/>
      <c r="R278" s="109"/>
      <c r="S278" s="119"/>
      <c r="T278" s="111">
        <f>'4 priedas_ nepanaudotos lėšos'!I106</f>
        <v>0</v>
      </c>
      <c r="U278" s="231">
        <f t="shared" si="368"/>
        <v>172.68990000000002</v>
      </c>
      <c r="V278" s="231">
        <f t="shared" si="370"/>
        <v>170.48400000000001</v>
      </c>
      <c r="W278" s="231">
        <f t="shared" si="371"/>
        <v>0</v>
      </c>
      <c r="X278" s="231">
        <f t="shared" si="372"/>
        <v>0</v>
      </c>
      <c r="Y278" s="231">
        <f t="shared" si="373"/>
        <v>0</v>
      </c>
      <c r="Z278" s="231">
        <f t="shared" si="373"/>
        <v>0</v>
      </c>
      <c r="AA278" s="231">
        <f t="shared" si="374"/>
        <v>2</v>
      </c>
      <c r="AB278" s="231">
        <f t="shared" si="375"/>
        <v>0</v>
      </c>
      <c r="AC278" s="231">
        <f t="shared" si="376"/>
        <v>0.2059</v>
      </c>
    </row>
    <row r="279" spans="1:29" ht="15.75" customHeight="1" x14ac:dyDescent="0.25">
      <c r="A279" s="257" t="s">
        <v>52</v>
      </c>
      <c r="B279" s="270" t="s">
        <v>264</v>
      </c>
      <c r="C279" s="224">
        <f t="shared" ref="C279:C296" si="385">D279+E279+F279+H279+I279+J279+K279+G279</f>
        <v>1151.12427</v>
      </c>
      <c r="D279" s="225">
        <f t="shared" ref="D279:S280" si="386">D280</f>
        <v>1093.836</v>
      </c>
      <c r="E279" s="225">
        <f t="shared" si="386"/>
        <v>0</v>
      </c>
      <c r="F279" s="225">
        <f t="shared" si="386"/>
        <v>50.124000000000002</v>
      </c>
      <c r="G279" s="225">
        <f t="shared" si="386"/>
        <v>0</v>
      </c>
      <c r="H279" s="225">
        <f t="shared" si="386"/>
        <v>0</v>
      </c>
      <c r="I279" s="225">
        <f t="shared" si="386"/>
        <v>5.5</v>
      </c>
      <c r="J279" s="225">
        <f t="shared" si="386"/>
        <v>0</v>
      </c>
      <c r="K279" s="164">
        <f t="shared" si="386"/>
        <v>1.6642699999999999</v>
      </c>
      <c r="L279" s="110">
        <f t="shared" ref="L279:L296" si="387">M279+N279+O279+Q279+R279+S279+T279+P279</f>
        <v>3</v>
      </c>
      <c r="M279" s="227">
        <f t="shared" si="386"/>
        <v>0</v>
      </c>
      <c r="N279" s="227">
        <f t="shared" si="386"/>
        <v>0</v>
      </c>
      <c r="O279" s="227">
        <f t="shared" si="386"/>
        <v>0</v>
      </c>
      <c r="P279" s="227">
        <f t="shared" si="386"/>
        <v>0</v>
      </c>
      <c r="Q279" s="227">
        <f t="shared" si="386"/>
        <v>0</v>
      </c>
      <c r="R279" s="227">
        <f t="shared" si="386"/>
        <v>3</v>
      </c>
      <c r="S279" s="227">
        <f t="shared" si="386"/>
        <v>0</v>
      </c>
      <c r="T279" s="131">
        <f t="shared" ref="T279" si="388">T280</f>
        <v>0</v>
      </c>
      <c r="U279" s="228">
        <f t="shared" ref="U279:U296" si="389">V279+W279+X279+Z279+AA279+AB279+AC279+Y279</f>
        <v>1154.12427</v>
      </c>
      <c r="V279" s="228">
        <f t="shared" ref="V279:AC279" si="390">V280</f>
        <v>1093.836</v>
      </c>
      <c r="W279" s="228">
        <f t="shared" si="390"/>
        <v>0</v>
      </c>
      <c r="X279" s="228">
        <f t="shared" si="390"/>
        <v>50.124000000000002</v>
      </c>
      <c r="Y279" s="228">
        <f t="shared" si="390"/>
        <v>0</v>
      </c>
      <c r="Z279" s="228">
        <f t="shared" si="390"/>
        <v>0</v>
      </c>
      <c r="AA279" s="228">
        <f t="shared" si="390"/>
        <v>8.5</v>
      </c>
      <c r="AB279" s="228">
        <f t="shared" si="390"/>
        <v>0</v>
      </c>
      <c r="AC279" s="228">
        <f t="shared" si="390"/>
        <v>1.6642699999999999</v>
      </c>
    </row>
    <row r="280" spans="1:29" ht="15.75" customHeight="1" x14ac:dyDescent="0.25">
      <c r="A280" s="117"/>
      <c r="B280" s="229" t="s">
        <v>394</v>
      </c>
      <c r="C280" s="118">
        <f t="shared" si="385"/>
        <v>1151.12427</v>
      </c>
      <c r="D280" s="165">
        <v>1093.836</v>
      </c>
      <c r="E280" s="118"/>
      <c r="F280" s="118">
        <f t="shared" si="386"/>
        <v>50.124000000000002</v>
      </c>
      <c r="G280" s="118"/>
      <c r="H280" s="118"/>
      <c r="I280" s="165">
        <v>5.5</v>
      </c>
      <c r="J280" s="118"/>
      <c r="K280" s="61">
        <f>'4 priedas_ nepanaudotos lėšos'!C108</f>
        <v>1.6642699999999999</v>
      </c>
      <c r="L280" s="119">
        <f t="shared" si="387"/>
        <v>3</v>
      </c>
      <c r="M280" s="109"/>
      <c r="N280" s="119"/>
      <c r="O280" s="119"/>
      <c r="P280" s="119"/>
      <c r="Q280" s="119"/>
      <c r="R280" s="109">
        <v>3</v>
      </c>
      <c r="S280" s="119"/>
      <c r="T280" s="111">
        <f>'4 priedas_ nepanaudotos lėšos'!I108</f>
        <v>0</v>
      </c>
      <c r="U280" s="166">
        <f t="shared" si="389"/>
        <v>1154.12427</v>
      </c>
      <c r="V280" s="166">
        <f t="shared" si="370"/>
        <v>1093.836</v>
      </c>
      <c r="W280" s="166">
        <f t="shared" si="371"/>
        <v>0</v>
      </c>
      <c r="X280" s="166">
        <f t="shared" si="372"/>
        <v>50.124000000000002</v>
      </c>
      <c r="Y280" s="166">
        <f t="shared" si="373"/>
        <v>0</v>
      </c>
      <c r="Z280" s="166">
        <f t="shared" si="373"/>
        <v>0</v>
      </c>
      <c r="AA280" s="166">
        <f t="shared" si="374"/>
        <v>8.5</v>
      </c>
      <c r="AB280" s="166">
        <f t="shared" si="375"/>
        <v>0</v>
      </c>
      <c r="AC280" s="166">
        <f t="shared" si="376"/>
        <v>1.6642699999999999</v>
      </c>
    </row>
    <row r="281" spans="1:29" ht="15.75" customHeight="1" x14ac:dyDescent="0.25">
      <c r="A281" s="117"/>
      <c r="B281" s="249" t="s">
        <v>302</v>
      </c>
      <c r="C281" s="189">
        <f t="shared" si="385"/>
        <v>50.124000000000002</v>
      </c>
      <c r="D281" s="189"/>
      <c r="E281" s="189"/>
      <c r="F281" s="234">
        <v>50.124000000000002</v>
      </c>
      <c r="G281" s="189"/>
      <c r="H281" s="189"/>
      <c r="I281" s="189"/>
      <c r="J281" s="189"/>
      <c r="K281" s="62"/>
      <c r="L281" s="236">
        <f t="shared" si="387"/>
        <v>0</v>
      </c>
      <c r="M281" s="236"/>
      <c r="N281" s="236"/>
      <c r="O281" s="236"/>
      <c r="P281" s="236"/>
      <c r="Q281" s="236"/>
      <c r="R281" s="236"/>
      <c r="S281" s="236"/>
      <c r="T281" s="112"/>
      <c r="U281" s="263">
        <f t="shared" si="389"/>
        <v>50.124000000000002</v>
      </c>
      <c r="V281" s="263">
        <f t="shared" si="370"/>
        <v>0</v>
      </c>
      <c r="W281" s="263">
        <f t="shared" si="371"/>
        <v>0</v>
      </c>
      <c r="X281" s="263">
        <f t="shared" si="372"/>
        <v>50.124000000000002</v>
      </c>
      <c r="Y281" s="263">
        <f t="shared" si="373"/>
        <v>0</v>
      </c>
      <c r="Z281" s="263">
        <f t="shared" si="373"/>
        <v>0</v>
      </c>
      <c r="AA281" s="263">
        <f t="shared" si="374"/>
        <v>0</v>
      </c>
      <c r="AB281" s="263">
        <f t="shared" si="375"/>
        <v>0</v>
      </c>
      <c r="AC281" s="263">
        <f t="shared" si="376"/>
        <v>0</v>
      </c>
    </row>
    <row r="282" spans="1:29" ht="15.75" customHeight="1" x14ac:dyDescent="0.25">
      <c r="A282" s="257" t="s">
        <v>44</v>
      </c>
      <c r="B282" s="270" t="s">
        <v>263</v>
      </c>
      <c r="C282" s="224">
        <f t="shared" si="385"/>
        <v>814.65800999999999</v>
      </c>
      <c r="D282" s="225">
        <f t="shared" ref="D282:T282" si="391">D283</f>
        <v>468.673</v>
      </c>
      <c r="E282" s="225">
        <f t="shared" si="391"/>
        <v>0</v>
      </c>
      <c r="F282" s="225">
        <f t="shared" si="391"/>
        <v>0</v>
      </c>
      <c r="G282" s="225">
        <f t="shared" si="391"/>
        <v>282.39999999999998</v>
      </c>
      <c r="H282" s="225">
        <f t="shared" si="391"/>
        <v>0</v>
      </c>
      <c r="I282" s="225">
        <f t="shared" si="391"/>
        <v>48</v>
      </c>
      <c r="J282" s="225">
        <f t="shared" si="391"/>
        <v>0</v>
      </c>
      <c r="K282" s="164">
        <f t="shared" si="391"/>
        <v>15.58501</v>
      </c>
      <c r="L282" s="110">
        <f t="shared" si="387"/>
        <v>0</v>
      </c>
      <c r="M282" s="227">
        <f t="shared" si="391"/>
        <v>0</v>
      </c>
      <c r="N282" s="227">
        <f t="shared" si="391"/>
        <v>0</v>
      </c>
      <c r="O282" s="227">
        <f t="shared" si="391"/>
        <v>0</v>
      </c>
      <c r="P282" s="227">
        <f t="shared" si="391"/>
        <v>0</v>
      </c>
      <c r="Q282" s="227">
        <f t="shared" si="391"/>
        <v>0</v>
      </c>
      <c r="R282" s="227">
        <f t="shared" si="391"/>
        <v>0</v>
      </c>
      <c r="S282" s="227">
        <f t="shared" si="391"/>
        <v>0</v>
      </c>
      <c r="T282" s="131">
        <f t="shared" si="391"/>
        <v>0</v>
      </c>
      <c r="U282" s="228">
        <f t="shared" si="389"/>
        <v>814.65800999999999</v>
      </c>
      <c r="V282" s="228">
        <f t="shared" ref="V282:AC282" si="392">V283</f>
        <v>468.673</v>
      </c>
      <c r="W282" s="228">
        <f t="shared" si="392"/>
        <v>0</v>
      </c>
      <c r="X282" s="228">
        <f t="shared" si="392"/>
        <v>0</v>
      </c>
      <c r="Y282" s="228">
        <f t="shared" si="392"/>
        <v>282.39999999999998</v>
      </c>
      <c r="Z282" s="228">
        <f t="shared" si="392"/>
        <v>0</v>
      </c>
      <c r="AA282" s="228">
        <f t="shared" si="392"/>
        <v>48</v>
      </c>
      <c r="AB282" s="228">
        <f t="shared" si="392"/>
        <v>0</v>
      </c>
      <c r="AC282" s="228">
        <f t="shared" si="392"/>
        <v>15.58501</v>
      </c>
    </row>
    <row r="283" spans="1:29" ht="15.75" customHeight="1" x14ac:dyDescent="0.25">
      <c r="A283" s="117"/>
      <c r="B283" s="229" t="s">
        <v>394</v>
      </c>
      <c r="C283" s="230">
        <f t="shared" si="385"/>
        <v>814.65800999999999</v>
      </c>
      <c r="D283" s="165">
        <v>468.673</v>
      </c>
      <c r="E283" s="118"/>
      <c r="F283" s="118">
        <f>F284</f>
        <v>0</v>
      </c>
      <c r="G283" s="118">
        <f>G284</f>
        <v>282.39999999999998</v>
      </c>
      <c r="H283" s="118"/>
      <c r="I283" s="165">
        <v>48</v>
      </c>
      <c r="J283" s="118"/>
      <c r="K283" s="61">
        <f>'4 priedas_ nepanaudotos lėšos'!C110</f>
        <v>15.58501</v>
      </c>
      <c r="L283" s="226">
        <f t="shared" si="387"/>
        <v>0</v>
      </c>
      <c r="M283" s="109"/>
      <c r="N283" s="119"/>
      <c r="O283" s="119">
        <f>O284</f>
        <v>0</v>
      </c>
      <c r="P283" s="119"/>
      <c r="Q283" s="119"/>
      <c r="R283" s="109"/>
      <c r="S283" s="119"/>
      <c r="T283" s="111">
        <f>'4 priedas_ nepanaudotos lėšos'!I110</f>
        <v>0</v>
      </c>
      <c r="U283" s="231">
        <f t="shared" si="389"/>
        <v>814.65800999999999</v>
      </c>
      <c r="V283" s="231">
        <f t="shared" si="370"/>
        <v>468.673</v>
      </c>
      <c r="W283" s="231">
        <f t="shared" si="371"/>
        <v>0</v>
      </c>
      <c r="X283" s="231">
        <f t="shared" si="372"/>
        <v>0</v>
      </c>
      <c r="Y283" s="231">
        <f t="shared" si="373"/>
        <v>282.39999999999998</v>
      </c>
      <c r="Z283" s="231">
        <f t="shared" si="373"/>
        <v>0</v>
      </c>
      <c r="AA283" s="231">
        <f t="shared" si="374"/>
        <v>48</v>
      </c>
      <c r="AB283" s="231">
        <f t="shared" si="375"/>
        <v>0</v>
      </c>
      <c r="AC283" s="231">
        <f t="shared" si="376"/>
        <v>15.58501</v>
      </c>
    </row>
    <row r="284" spans="1:29" ht="15.75" customHeight="1" x14ac:dyDescent="0.25">
      <c r="A284" s="117"/>
      <c r="B284" s="249" t="s">
        <v>139</v>
      </c>
      <c r="C284" s="230">
        <f t="shared" si="385"/>
        <v>282.39999999999998</v>
      </c>
      <c r="D284" s="189"/>
      <c r="E284" s="189"/>
      <c r="F284" s="189"/>
      <c r="G284" s="234">
        <v>282.39999999999998</v>
      </c>
      <c r="H284" s="189"/>
      <c r="I284" s="189"/>
      <c r="J284" s="189"/>
      <c r="K284" s="62">
        <f>'4 priedas_ nepanaudotos lėšos'!C111</f>
        <v>0</v>
      </c>
      <c r="L284" s="226">
        <f t="shared" si="387"/>
        <v>0</v>
      </c>
      <c r="M284" s="236"/>
      <c r="N284" s="236"/>
      <c r="O284" s="237"/>
      <c r="P284" s="236"/>
      <c r="Q284" s="236"/>
      <c r="R284" s="236"/>
      <c r="S284" s="236"/>
      <c r="T284" s="112">
        <f>'4 priedas_ nepanaudotos lėšos'!I111</f>
        <v>0</v>
      </c>
      <c r="U284" s="231">
        <f t="shared" si="389"/>
        <v>282.39999999999998</v>
      </c>
      <c r="V284" s="231">
        <f t="shared" ref="V284" si="393">D284+M284</f>
        <v>0</v>
      </c>
      <c r="W284" s="231">
        <f t="shared" ref="W284" si="394">E284+N284</f>
        <v>0</v>
      </c>
      <c r="X284" s="231">
        <f t="shared" ref="X284" si="395">F284+O284</f>
        <v>0</v>
      </c>
      <c r="Y284" s="231">
        <f>G284+P284</f>
        <v>282.39999999999998</v>
      </c>
      <c r="Z284" s="231">
        <f t="shared" ref="Z284" si="396">H284+Q284</f>
        <v>0</v>
      </c>
      <c r="AA284" s="231">
        <f t="shared" ref="AA284" si="397">I284+R284</f>
        <v>0</v>
      </c>
      <c r="AB284" s="231">
        <f t="shared" ref="AB284" si="398">J284+S284</f>
        <v>0</v>
      </c>
      <c r="AC284" s="231">
        <f t="shared" ref="AC284" si="399">K284+T284</f>
        <v>0</v>
      </c>
    </row>
    <row r="285" spans="1:29" ht="15.75" customHeight="1" x14ac:dyDescent="0.25">
      <c r="A285" s="257" t="s">
        <v>45</v>
      </c>
      <c r="B285" s="270" t="s">
        <v>308</v>
      </c>
      <c r="C285" s="224">
        <f t="shared" si="385"/>
        <v>327.85199999999998</v>
      </c>
      <c r="D285" s="225">
        <f t="shared" ref="D285:T285" si="400">D286</f>
        <v>253.73599999999999</v>
      </c>
      <c r="E285" s="225">
        <f t="shared" si="400"/>
        <v>0</v>
      </c>
      <c r="F285" s="225">
        <f t="shared" si="400"/>
        <v>64.116</v>
      </c>
      <c r="G285" s="225">
        <f t="shared" si="400"/>
        <v>0</v>
      </c>
      <c r="H285" s="225">
        <f t="shared" si="400"/>
        <v>0</v>
      </c>
      <c r="I285" s="225">
        <f t="shared" si="400"/>
        <v>10</v>
      </c>
      <c r="J285" s="225">
        <f t="shared" si="400"/>
        <v>0</v>
      </c>
      <c r="K285" s="164">
        <f t="shared" si="400"/>
        <v>0</v>
      </c>
      <c r="L285" s="110">
        <f t="shared" si="387"/>
        <v>3</v>
      </c>
      <c r="M285" s="227">
        <f t="shared" si="400"/>
        <v>0</v>
      </c>
      <c r="N285" s="227">
        <f t="shared" si="400"/>
        <v>0</v>
      </c>
      <c r="O285" s="227">
        <f t="shared" si="400"/>
        <v>0</v>
      </c>
      <c r="P285" s="227">
        <f t="shared" si="400"/>
        <v>0</v>
      </c>
      <c r="Q285" s="227">
        <f t="shared" si="400"/>
        <v>0</v>
      </c>
      <c r="R285" s="227">
        <f t="shared" si="400"/>
        <v>3</v>
      </c>
      <c r="S285" s="227">
        <f t="shared" si="400"/>
        <v>0</v>
      </c>
      <c r="T285" s="131">
        <f t="shared" si="400"/>
        <v>0</v>
      </c>
      <c r="U285" s="228">
        <f t="shared" si="389"/>
        <v>330.85199999999998</v>
      </c>
      <c r="V285" s="228">
        <f t="shared" ref="V285:AC285" si="401">V286</f>
        <v>253.73599999999999</v>
      </c>
      <c r="W285" s="228">
        <f t="shared" si="401"/>
        <v>0</v>
      </c>
      <c r="X285" s="228">
        <f t="shared" si="401"/>
        <v>64.116</v>
      </c>
      <c r="Y285" s="228">
        <f t="shared" si="401"/>
        <v>0</v>
      </c>
      <c r="Z285" s="228">
        <f t="shared" si="401"/>
        <v>0</v>
      </c>
      <c r="AA285" s="228">
        <f t="shared" si="401"/>
        <v>13</v>
      </c>
      <c r="AB285" s="228">
        <f t="shared" si="401"/>
        <v>0</v>
      </c>
      <c r="AC285" s="228">
        <f t="shared" si="401"/>
        <v>0</v>
      </c>
    </row>
    <row r="286" spans="1:29" ht="15.75" customHeight="1" x14ac:dyDescent="0.25">
      <c r="A286" s="117"/>
      <c r="B286" s="229" t="s">
        <v>395</v>
      </c>
      <c r="C286" s="118">
        <f t="shared" si="385"/>
        <v>327.85199999999998</v>
      </c>
      <c r="D286" s="165">
        <v>253.73599999999999</v>
      </c>
      <c r="E286" s="118"/>
      <c r="F286" s="118">
        <f>F289+F288+F287</f>
        <v>64.116</v>
      </c>
      <c r="G286" s="118"/>
      <c r="H286" s="118"/>
      <c r="I286" s="165">
        <v>10</v>
      </c>
      <c r="J286" s="118"/>
      <c r="K286" s="61">
        <f>'4 priedas_ nepanaudotos lėšos'!C112</f>
        <v>0</v>
      </c>
      <c r="L286" s="119">
        <f t="shared" si="387"/>
        <v>3</v>
      </c>
      <c r="M286" s="109"/>
      <c r="N286" s="119"/>
      <c r="O286" s="119"/>
      <c r="P286" s="119"/>
      <c r="Q286" s="119"/>
      <c r="R286" s="109">
        <v>3</v>
      </c>
      <c r="S286" s="119"/>
      <c r="T286" s="111">
        <f>'4 priedas_ nepanaudotos lėšos'!I112</f>
        <v>0</v>
      </c>
      <c r="U286" s="166">
        <f t="shared" si="389"/>
        <v>330.85199999999998</v>
      </c>
      <c r="V286" s="166">
        <f t="shared" si="370"/>
        <v>253.73599999999999</v>
      </c>
      <c r="W286" s="166">
        <f t="shared" si="371"/>
        <v>0</v>
      </c>
      <c r="X286" s="166">
        <f t="shared" si="372"/>
        <v>64.116</v>
      </c>
      <c r="Y286" s="166">
        <f t="shared" si="373"/>
        <v>0</v>
      </c>
      <c r="Z286" s="166">
        <f t="shared" si="373"/>
        <v>0</v>
      </c>
      <c r="AA286" s="166">
        <f t="shared" si="374"/>
        <v>13</v>
      </c>
      <c r="AB286" s="166">
        <f t="shared" si="375"/>
        <v>0</v>
      </c>
      <c r="AC286" s="166">
        <f t="shared" si="376"/>
        <v>0</v>
      </c>
    </row>
    <row r="287" spans="1:29" ht="26.25" x14ac:dyDescent="0.25">
      <c r="A287" s="117"/>
      <c r="B287" s="232" t="s">
        <v>428</v>
      </c>
      <c r="C287" s="118">
        <f t="shared" si="385"/>
        <v>11.116</v>
      </c>
      <c r="D287" s="118"/>
      <c r="E287" s="118"/>
      <c r="F287" s="234">
        <v>11.116</v>
      </c>
      <c r="G287" s="118"/>
      <c r="H287" s="118"/>
      <c r="I287" s="118"/>
      <c r="J287" s="118"/>
      <c r="K287" s="61"/>
      <c r="L287" s="119">
        <f t="shared" si="387"/>
        <v>0</v>
      </c>
      <c r="M287" s="119"/>
      <c r="N287" s="119"/>
      <c r="O287" s="119"/>
      <c r="P287" s="119"/>
      <c r="Q287" s="119"/>
      <c r="R287" s="119"/>
      <c r="S287" s="119"/>
      <c r="T287" s="111"/>
      <c r="U287" s="166">
        <f t="shared" si="389"/>
        <v>11.116</v>
      </c>
      <c r="V287" s="166">
        <f t="shared" si="370"/>
        <v>0</v>
      </c>
      <c r="W287" s="166">
        <f t="shared" si="371"/>
        <v>0</v>
      </c>
      <c r="X287" s="166">
        <f t="shared" si="372"/>
        <v>11.116</v>
      </c>
      <c r="Y287" s="166">
        <f t="shared" si="373"/>
        <v>0</v>
      </c>
      <c r="Z287" s="166">
        <f t="shared" si="373"/>
        <v>0</v>
      </c>
      <c r="AA287" s="166">
        <f t="shared" si="374"/>
        <v>0</v>
      </c>
      <c r="AB287" s="166">
        <f t="shared" si="375"/>
        <v>0</v>
      </c>
      <c r="AC287" s="166">
        <f t="shared" si="376"/>
        <v>0</v>
      </c>
    </row>
    <row r="288" spans="1:29" x14ac:dyDescent="0.25">
      <c r="A288" s="117"/>
      <c r="B288" s="232" t="s">
        <v>321</v>
      </c>
      <c r="C288" s="189">
        <f t="shared" si="385"/>
        <v>27</v>
      </c>
      <c r="D288" s="118"/>
      <c r="E288" s="118"/>
      <c r="F288" s="234">
        <v>27</v>
      </c>
      <c r="G288" s="118"/>
      <c r="H288" s="118"/>
      <c r="I288" s="118"/>
      <c r="J288" s="118"/>
      <c r="K288" s="61"/>
      <c r="L288" s="236">
        <f t="shared" si="387"/>
        <v>0</v>
      </c>
      <c r="M288" s="119"/>
      <c r="N288" s="119"/>
      <c r="O288" s="119"/>
      <c r="P288" s="119"/>
      <c r="Q288" s="119"/>
      <c r="R288" s="119"/>
      <c r="S288" s="119"/>
      <c r="T288" s="111"/>
      <c r="U288" s="263">
        <f t="shared" si="389"/>
        <v>27</v>
      </c>
      <c r="V288" s="263">
        <f t="shared" si="370"/>
        <v>0</v>
      </c>
      <c r="W288" s="263">
        <f t="shared" si="371"/>
        <v>0</v>
      </c>
      <c r="X288" s="263">
        <f t="shared" si="372"/>
        <v>27</v>
      </c>
      <c r="Y288" s="263">
        <f t="shared" si="373"/>
        <v>0</v>
      </c>
      <c r="Z288" s="263">
        <f t="shared" si="373"/>
        <v>0</v>
      </c>
      <c r="AA288" s="263">
        <f t="shared" si="374"/>
        <v>0</v>
      </c>
      <c r="AB288" s="263">
        <f t="shared" si="375"/>
        <v>0</v>
      </c>
      <c r="AC288" s="263">
        <f t="shared" si="376"/>
        <v>0</v>
      </c>
    </row>
    <row r="289" spans="1:29" ht="15.75" customHeight="1" x14ac:dyDescent="0.25">
      <c r="A289" s="117"/>
      <c r="B289" s="249" t="s">
        <v>127</v>
      </c>
      <c r="C289" s="189">
        <f t="shared" si="385"/>
        <v>26</v>
      </c>
      <c r="D289" s="189"/>
      <c r="E289" s="189"/>
      <c r="F289" s="234">
        <v>26</v>
      </c>
      <c r="G289" s="189"/>
      <c r="H289" s="189"/>
      <c r="I289" s="189"/>
      <c r="J289" s="189"/>
      <c r="K289" s="62"/>
      <c r="L289" s="236">
        <f t="shared" si="387"/>
        <v>0</v>
      </c>
      <c r="M289" s="236"/>
      <c r="N289" s="236"/>
      <c r="O289" s="236"/>
      <c r="P289" s="236"/>
      <c r="Q289" s="236"/>
      <c r="R289" s="236"/>
      <c r="S289" s="236"/>
      <c r="T289" s="112"/>
      <c r="U289" s="263">
        <f t="shared" si="389"/>
        <v>26</v>
      </c>
      <c r="V289" s="263">
        <f t="shared" si="370"/>
        <v>0</v>
      </c>
      <c r="W289" s="263">
        <f t="shared" si="371"/>
        <v>0</v>
      </c>
      <c r="X289" s="263">
        <f t="shared" si="372"/>
        <v>26</v>
      </c>
      <c r="Y289" s="263">
        <f t="shared" si="373"/>
        <v>0</v>
      </c>
      <c r="Z289" s="263">
        <f t="shared" si="373"/>
        <v>0</v>
      </c>
      <c r="AA289" s="263">
        <f t="shared" si="374"/>
        <v>0</v>
      </c>
      <c r="AB289" s="263">
        <f t="shared" si="375"/>
        <v>0</v>
      </c>
      <c r="AC289" s="263">
        <f t="shared" si="376"/>
        <v>0</v>
      </c>
    </row>
    <row r="290" spans="1:29" ht="15.75" customHeight="1" x14ac:dyDescent="0.25">
      <c r="A290" s="257" t="s">
        <v>46</v>
      </c>
      <c r="B290" s="270" t="s">
        <v>265</v>
      </c>
      <c r="C290" s="224">
        <f t="shared" si="385"/>
        <v>844.41152000000011</v>
      </c>
      <c r="D290" s="225">
        <f t="shared" ref="D290:T290" si="402">D291</f>
        <v>690.23599999999999</v>
      </c>
      <c r="E290" s="225">
        <f t="shared" si="402"/>
        <v>0</v>
      </c>
      <c r="F290" s="225">
        <f t="shared" si="402"/>
        <v>29.641999999999999</v>
      </c>
      <c r="G290" s="225">
        <f t="shared" si="402"/>
        <v>0</v>
      </c>
      <c r="H290" s="225">
        <f t="shared" si="402"/>
        <v>0</v>
      </c>
      <c r="I290" s="225">
        <f t="shared" si="402"/>
        <v>113.1</v>
      </c>
      <c r="J290" s="225">
        <f t="shared" si="402"/>
        <v>0</v>
      </c>
      <c r="K290" s="164">
        <f t="shared" si="402"/>
        <v>11.43352</v>
      </c>
      <c r="L290" s="110">
        <f t="shared" si="387"/>
        <v>25</v>
      </c>
      <c r="M290" s="227">
        <f t="shared" si="402"/>
        <v>0</v>
      </c>
      <c r="N290" s="227">
        <f t="shared" si="402"/>
        <v>0</v>
      </c>
      <c r="O290" s="227">
        <f t="shared" si="402"/>
        <v>0</v>
      </c>
      <c r="P290" s="227">
        <f t="shared" si="402"/>
        <v>0</v>
      </c>
      <c r="Q290" s="227">
        <f t="shared" si="402"/>
        <v>0</v>
      </c>
      <c r="R290" s="227">
        <f t="shared" si="402"/>
        <v>25</v>
      </c>
      <c r="S290" s="227">
        <f t="shared" si="402"/>
        <v>0</v>
      </c>
      <c r="T290" s="131">
        <f t="shared" si="402"/>
        <v>0</v>
      </c>
      <c r="U290" s="228">
        <f t="shared" si="389"/>
        <v>869.41152000000011</v>
      </c>
      <c r="V290" s="228">
        <f t="shared" ref="V290:AC290" si="403">V291</f>
        <v>690.23599999999999</v>
      </c>
      <c r="W290" s="228">
        <f t="shared" si="403"/>
        <v>0</v>
      </c>
      <c r="X290" s="228">
        <f t="shared" si="403"/>
        <v>29.641999999999999</v>
      </c>
      <c r="Y290" s="228">
        <f t="shared" si="403"/>
        <v>0</v>
      </c>
      <c r="Z290" s="228">
        <f t="shared" si="403"/>
        <v>0</v>
      </c>
      <c r="AA290" s="228">
        <f t="shared" si="403"/>
        <v>138.1</v>
      </c>
      <c r="AB290" s="228">
        <f t="shared" si="403"/>
        <v>0</v>
      </c>
      <c r="AC290" s="228">
        <f t="shared" si="403"/>
        <v>11.43352</v>
      </c>
    </row>
    <row r="291" spans="1:29" ht="15.75" customHeight="1" x14ac:dyDescent="0.25">
      <c r="A291" s="117"/>
      <c r="B291" s="229" t="s">
        <v>395</v>
      </c>
      <c r="C291" s="230">
        <f t="shared" si="385"/>
        <v>844.41152000000011</v>
      </c>
      <c r="D291" s="165">
        <v>690.23599999999999</v>
      </c>
      <c r="E291" s="118"/>
      <c r="F291" s="118">
        <f>F292</f>
        <v>29.641999999999999</v>
      </c>
      <c r="G291" s="118"/>
      <c r="H291" s="118"/>
      <c r="I291" s="165">
        <v>113.1</v>
      </c>
      <c r="J291" s="118"/>
      <c r="K291" s="61">
        <f>'4 priedas_ nepanaudotos lėšos'!C114</f>
        <v>11.43352</v>
      </c>
      <c r="L291" s="226">
        <f t="shared" si="387"/>
        <v>25</v>
      </c>
      <c r="M291" s="109"/>
      <c r="N291" s="119"/>
      <c r="O291" s="119"/>
      <c r="P291" s="119"/>
      <c r="Q291" s="119"/>
      <c r="R291" s="109">
        <v>25</v>
      </c>
      <c r="S291" s="119"/>
      <c r="T291" s="111">
        <f>'4 priedas_ nepanaudotos lėšos'!I114</f>
        <v>0</v>
      </c>
      <c r="U291" s="231">
        <f t="shared" si="389"/>
        <v>869.41152000000011</v>
      </c>
      <c r="V291" s="231">
        <f t="shared" si="370"/>
        <v>690.23599999999999</v>
      </c>
      <c r="W291" s="231">
        <f t="shared" si="371"/>
        <v>0</v>
      </c>
      <c r="X291" s="231">
        <f t="shared" si="372"/>
        <v>29.641999999999999</v>
      </c>
      <c r="Y291" s="231">
        <f t="shared" si="373"/>
        <v>0</v>
      </c>
      <c r="Z291" s="231">
        <f t="shared" si="373"/>
        <v>0</v>
      </c>
      <c r="AA291" s="231">
        <f t="shared" si="374"/>
        <v>138.1</v>
      </c>
      <c r="AB291" s="231">
        <f t="shared" si="375"/>
        <v>0</v>
      </c>
      <c r="AC291" s="231">
        <f t="shared" si="376"/>
        <v>11.43352</v>
      </c>
    </row>
    <row r="292" spans="1:29" ht="24" customHeight="1" x14ac:dyDescent="0.25">
      <c r="A292" s="117"/>
      <c r="B292" s="232" t="s">
        <v>428</v>
      </c>
      <c r="C292" s="230">
        <f t="shared" si="385"/>
        <v>29.641999999999999</v>
      </c>
      <c r="D292" s="118"/>
      <c r="E292" s="118"/>
      <c r="F292" s="165">
        <v>29.641999999999999</v>
      </c>
      <c r="G292" s="118"/>
      <c r="H292" s="118"/>
      <c r="I292" s="118"/>
      <c r="J292" s="118"/>
      <c r="K292" s="61"/>
      <c r="L292" s="226">
        <f t="shared" si="387"/>
        <v>0</v>
      </c>
      <c r="M292" s="119"/>
      <c r="N292" s="119"/>
      <c r="O292" s="119"/>
      <c r="P292" s="119"/>
      <c r="Q292" s="119"/>
      <c r="R292" s="119"/>
      <c r="S292" s="119"/>
      <c r="T292" s="111"/>
      <c r="U292" s="231">
        <f t="shared" si="389"/>
        <v>29.641999999999999</v>
      </c>
      <c r="V292" s="231">
        <f t="shared" si="370"/>
        <v>0</v>
      </c>
      <c r="W292" s="231">
        <f t="shared" si="371"/>
        <v>0</v>
      </c>
      <c r="X292" s="231">
        <f t="shared" si="372"/>
        <v>29.641999999999999</v>
      </c>
      <c r="Y292" s="231">
        <f t="shared" si="373"/>
        <v>0</v>
      </c>
      <c r="Z292" s="231">
        <f t="shared" si="373"/>
        <v>0</v>
      </c>
      <c r="AA292" s="231">
        <f t="shared" si="374"/>
        <v>0</v>
      </c>
      <c r="AB292" s="231">
        <f t="shared" si="375"/>
        <v>0</v>
      </c>
      <c r="AC292" s="231">
        <f t="shared" si="376"/>
        <v>0</v>
      </c>
    </row>
    <row r="293" spans="1:29" ht="15.75" customHeight="1" x14ac:dyDescent="0.25">
      <c r="A293" s="257" t="s">
        <v>47</v>
      </c>
      <c r="B293" s="270" t="s">
        <v>267</v>
      </c>
      <c r="C293" s="224">
        <f t="shared" si="385"/>
        <v>2487.8161200000004</v>
      </c>
      <c r="D293" s="225">
        <f t="shared" ref="D293:T293" si="404">D294</f>
        <v>1387.136</v>
      </c>
      <c r="E293" s="225">
        <f t="shared" si="404"/>
        <v>930.822</v>
      </c>
      <c r="F293" s="225">
        <f t="shared" si="404"/>
        <v>64.224000000000004</v>
      </c>
      <c r="G293" s="225">
        <f t="shared" si="404"/>
        <v>0</v>
      </c>
      <c r="H293" s="225">
        <f t="shared" si="404"/>
        <v>0</v>
      </c>
      <c r="I293" s="225">
        <f t="shared" si="404"/>
        <v>100</v>
      </c>
      <c r="J293" s="225">
        <f t="shared" si="404"/>
        <v>0</v>
      </c>
      <c r="K293" s="164">
        <f t="shared" si="404"/>
        <v>5.6341200000000002</v>
      </c>
      <c r="L293" s="110">
        <f t="shared" si="387"/>
        <v>0</v>
      </c>
      <c r="M293" s="227">
        <f t="shared" si="404"/>
        <v>0</v>
      </c>
      <c r="N293" s="227">
        <f t="shared" si="404"/>
        <v>0</v>
      </c>
      <c r="O293" s="227">
        <f t="shared" si="404"/>
        <v>0</v>
      </c>
      <c r="P293" s="227">
        <f t="shared" si="404"/>
        <v>0</v>
      </c>
      <c r="Q293" s="227">
        <f t="shared" si="404"/>
        <v>0</v>
      </c>
      <c r="R293" s="227">
        <f t="shared" si="404"/>
        <v>0</v>
      </c>
      <c r="S293" s="227">
        <f t="shared" si="404"/>
        <v>0</v>
      </c>
      <c r="T293" s="131">
        <f t="shared" si="404"/>
        <v>0</v>
      </c>
      <c r="U293" s="228">
        <f t="shared" si="389"/>
        <v>2487.8161200000004</v>
      </c>
      <c r="V293" s="228">
        <f t="shared" ref="V293:AC293" si="405">V294</f>
        <v>1387.136</v>
      </c>
      <c r="W293" s="228">
        <f t="shared" si="405"/>
        <v>930.822</v>
      </c>
      <c r="X293" s="228">
        <f t="shared" si="405"/>
        <v>64.224000000000004</v>
      </c>
      <c r="Y293" s="228">
        <f t="shared" si="405"/>
        <v>0</v>
      </c>
      <c r="Z293" s="228">
        <f t="shared" si="405"/>
        <v>0</v>
      </c>
      <c r="AA293" s="228">
        <f t="shared" si="405"/>
        <v>100</v>
      </c>
      <c r="AB293" s="228">
        <f t="shared" si="405"/>
        <v>0</v>
      </c>
      <c r="AC293" s="228">
        <f t="shared" si="405"/>
        <v>5.6341200000000002</v>
      </c>
    </row>
    <row r="294" spans="1:29" ht="15.75" customHeight="1" x14ac:dyDescent="0.25">
      <c r="A294" s="117"/>
      <c r="B294" s="229" t="s">
        <v>395</v>
      </c>
      <c r="C294" s="230">
        <f t="shared" si="385"/>
        <v>2487.8161200000004</v>
      </c>
      <c r="D294" s="165">
        <v>1387.136</v>
      </c>
      <c r="E294" s="118">
        <f>E295+E296</f>
        <v>930.822</v>
      </c>
      <c r="F294" s="118">
        <f>F298+F300+F299+F297</f>
        <v>64.224000000000004</v>
      </c>
      <c r="G294" s="118"/>
      <c r="H294" s="118"/>
      <c r="I294" s="165">
        <v>100</v>
      </c>
      <c r="J294" s="118"/>
      <c r="K294" s="61">
        <f>'4 priedas_ nepanaudotos lėšos'!C116</f>
        <v>5.6341200000000002</v>
      </c>
      <c r="L294" s="226">
        <f t="shared" si="387"/>
        <v>0</v>
      </c>
      <c r="M294" s="109"/>
      <c r="N294" s="119">
        <f>N295+N296</f>
        <v>0</v>
      </c>
      <c r="O294" s="119"/>
      <c r="P294" s="119"/>
      <c r="Q294" s="119"/>
      <c r="R294" s="109"/>
      <c r="S294" s="119"/>
      <c r="T294" s="111">
        <f>'4 priedas_ nepanaudotos lėšos'!I116</f>
        <v>0</v>
      </c>
      <c r="U294" s="231">
        <f t="shared" si="389"/>
        <v>2487.8161200000004</v>
      </c>
      <c r="V294" s="231">
        <f t="shared" si="370"/>
        <v>1387.136</v>
      </c>
      <c r="W294" s="231">
        <f t="shared" si="371"/>
        <v>930.822</v>
      </c>
      <c r="X294" s="231">
        <f t="shared" si="372"/>
        <v>64.224000000000004</v>
      </c>
      <c r="Y294" s="231">
        <f t="shared" si="373"/>
        <v>0</v>
      </c>
      <c r="Z294" s="231">
        <f t="shared" si="373"/>
        <v>0</v>
      </c>
      <c r="AA294" s="231">
        <f t="shared" si="374"/>
        <v>100</v>
      </c>
      <c r="AB294" s="231">
        <f t="shared" si="375"/>
        <v>0</v>
      </c>
      <c r="AC294" s="231">
        <f t="shared" si="376"/>
        <v>5.6341200000000002</v>
      </c>
    </row>
    <row r="295" spans="1:29" ht="24.75" customHeight="1" x14ac:dyDescent="0.25">
      <c r="A295" s="117"/>
      <c r="B295" s="232" t="s">
        <v>422</v>
      </c>
      <c r="C295" s="233">
        <f t="shared" si="385"/>
        <v>167</v>
      </c>
      <c r="D295" s="189"/>
      <c r="E295" s="234">
        <v>167</v>
      </c>
      <c r="F295" s="189"/>
      <c r="G295" s="189"/>
      <c r="H295" s="189"/>
      <c r="I295" s="189"/>
      <c r="J295" s="189"/>
      <c r="K295" s="62"/>
      <c r="L295" s="235">
        <f t="shared" si="387"/>
        <v>0</v>
      </c>
      <c r="M295" s="236"/>
      <c r="N295" s="237"/>
      <c r="O295" s="236"/>
      <c r="P295" s="236"/>
      <c r="Q295" s="236"/>
      <c r="R295" s="236"/>
      <c r="S295" s="236"/>
      <c r="T295" s="112"/>
      <c r="U295" s="238">
        <f t="shared" si="389"/>
        <v>167</v>
      </c>
      <c r="V295" s="238">
        <f t="shared" si="370"/>
        <v>0</v>
      </c>
      <c r="W295" s="238">
        <f t="shared" si="371"/>
        <v>167</v>
      </c>
      <c r="X295" s="238">
        <f t="shared" si="372"/>
        <v>0</v>
      </c>
      <c r="Y295" s="238">
        <f t="shared" si="373"/>
        <v>0</v>
      </c>
      <c r="Z295" s="238">
        <f t="shared" si="373"/>
        <v>0</v>
      </c>
      <c r="AA295" s="238">
        <f t="shared" si="374"/>
        <v>0</v>
      </c>
      <c r="AB295" s="238">
        <f t="shared" si="375"/>
        <v>0</v>
      </c>
      <c r="AC295" s="238">
        <f t="shared" si="376"/>
        <v>0</v>
      </c>
    </row>
    <row r="296" spans="1:29" ht="15" customHeight="1" x14ac:dyDescent="0.25">
      <c r="A296" s="117"/>
      <c r="B296" s="232" t="s">
        <v>423</v>
      </c>
      <c r="C296" s="233">
        <f t="shared" si="385"/>
        <v>763.822</v>
      </c>
      <c r="D296" s="189"/>
      <c r="E296" s="234">
        <v>763.822</v>
      </c>
      <c r="F296" s="189"/>
      <c r="G296" s="189"/>
      <c r="H296" s="189"/>
      <c r="I296" s="189"/>
      <c r="J296" s="189"/>
      <c r="K296" s="62"/>
      <c r="L296" s="235">
        <f t="shared" si="387"/>
        <v>0</v>
      </c>
      <c r="M296" s="236"/>
      <c r="N296" s="237"/>
      <c r="O296" s="236"/>
      <c r="P296" s="236"/>
      <c r="Q296" s="236"/>
      <c r="R296" s="236"/>
      <c r="S296" s="236"/>
      <c r="T296" s="112"/>
      <c r="U296" s="238">
        <f t="shared" si="389"/>
        <v>763.822</v>
      </c>
      <c r="V296" s="238">
        <f t="shared" si="370"/>
        <v>0</v>
      </c>
      <c r="W296" s="238">
        <f t="shared" si="371"/>
        <v>763.822</v>
      </c>
      <c r="X296" s="238">
        <f t="shared" si="372"/>
        <v>0</v>
      </c>
      <c r="Y296" s="238">
        <f t="shared" si="373"/>
        <v>0</v>
      </c>
      <c r="Z296" s="238">
        <f t="shared" si="373"/>
        <v>0</v>
      </c>
      <c r="AA296" s="238">
        <f t="shared" si="374"/>
        <v>0</v>
      </c>
      <c r="AB296" s="238">
        <f t="shared" si="375"/>
        <v>0</v>
      </c>
      <c r="AC296" s="238">
        <f t="shared" si="376"/>
        <v>0</v>
      </c>
    </row>
    <row r="297" spans="1:29" ht="15.75" hidden="1" customHeight="1" x14ac:dyDescent="0.25">
      <c r="A297" s="117"/>
      <c r="B297" s="232" t="s">
        <v>313</v>
      </c>
      <c r="C297" s="233">
        <f t="shared" si="337"/>
        <v>0</v>
      </c>
      <c r="D297" s="189"/>
      <c r="E297" s="189"/>
      <c r="F297" s="189"/>
      <c r="G297" s="189"/>
      <c r="H297" s="189"/>
      <c r="I297" s="189"/>
      <c r="J297" s="189"/>
      <c r="K297" s="62"/>
      <c r="L297" s="235">
        <f t="shared" si="338"/>
        <v>0</v>
      </c>
      <c r="M297" s="236"/>
      <c r="N297" s="189"/>
      <c r="O297" s="236"/>
      <c r="P297" s="236"/>
      <c r="Q297" s="236"/>
      <c r="R297" s="236"/>
      <c r="S297" s="236"/>
      <c r="T297" s="112"/>
      <c r="U297" s="238">
        <f t="shared" si="339"/>
        <v>0</v>
      </c>
      <c r="V297" s="238">
        <f t="shared" si="370"/>
        <v>0</v>
      </c>
      <c r="W297" s="238">
        <f t="shared" si="371"/>
        <v>0</v>
      </c>
      <c r="X297" s="238">
        <f t="shared" si="372"/>
        <v>0</v>
      </c>
      <c r="Y297" s="238">
        <f t="shared" si="373"/>
        <v>0</v>
      </c>
      <c r="Z297" s="238">
        <f t="shared" si="373"/>
        <v>0</v>
      </c>
      <c r="AA297" s="238">
        <f t="shared" si="374"/>
        <v>0</v>
      </c>
      <c r="AB297" s="238">
        <f t="shared" si="375"/>
        <v>0</v>
      </c>
      <c r="AC297" s="238">
        <f t="shared" si="376"/>
        <v>0</v>
      </c>
    </row>
    <row r="298" spans="1:29" ht="24.75" customHeight="1" x14ac:dyDescent="0.25">
      <c r="A298" s="117"/>
      <c r="B298" s="249" t="s">
        <v>428</v>
      </c>
      <c r="C298" s="233">
        <f>D298+E298+F298+H298+I298+J298+K298+G298</f>
        <v>64.224000000000004</v>
      </c>
      <c r="D298" s="189"/>
      <c r="E298" s="189"/>
      <c r="F298" s="234">
        <v>64.224000000000004</v>
      </c>
      <c r="G298" s="189"/>
      <c r="H298" s="189"/>
      <c r="I298" s="189"/>
      <c r="J298" s="189"/>
      <c r="K298" s="62"/>
      <c r="L298" s="235">
        <f>M298+N298+O298+Q298+R298+S298+T298+P298</f>
        <v>0</v>
      </c>
      <c r="M298" s="236"/>
      <c r="N298" s="236"/>
      <c r="O298" s="236"/>
      <c r="P298" s="236"/>
      <c r="Q298" s="236"/>
      <c r="R298" s="236"/>
      <c r="S298" s="236"/>
      <c r="T298" s="112"/>
      <c r="U298" s="238">
        <f>V298+W298+X298+Z298+AA298+AB298+AC298+Y298</f>
        <v>64.224000000000004</v>
      </c>
      <c r="V298" s="238">
        <f t="shared" si="370"/>
        <v>0</v>
      </c>
      <c r="W298" s="238">
        <f t="shared" si="371"/>
        <v>0</v>
      </c>
      <c r="X298" s="238">
        <f t="shared" si="372"/>
        <v>64.224000000000004</v>
      </c>
      <c r="Y298" s="238">
        <f t="shared" si="373"/>
        <v>0</v>
      </c>
      <c r="Z298" s="238">
        <f t="shared" si="373"/>
        <v>0</v>
      </c>
      <c r="AA298" s="238">
        <f t="shared" si="374"/>
        <v>0</v>
      </c>
      <c r="AB298" s="238">
        <f t="shared" si="375"/>
        <v>0</v>
      </c>
      <c r="AC298" s="238">
        <f t="shared" si="376"/>
        <v>0</v>
      </c>
    </row>
    <row r="299" spans="1:29" ht="39" hidden="1" x14ac:dyDescent="0.25">
      <c r="A299" s="117"/>
      <c r="B299" s="232" t="s">
        <v>307</v>
      </c>
      <c r="C299" s="189">
        <f t="shared" si="337"/>
        <v>0</v>
      </c>
      <c r="D299" s="189"/>
      <c r="E299" s="189"/>
      <c r="F299" s="189"/>
      <c r="G299" s="189"/>
      <c r="H299" s="189"/>
      <c r="I299" s="189"/>
      <c r="J299" s="189"/>
      <c r="K299" s="62"/>
      <c r="L299" s="236">
        <f t="shared" si="338"/>
        <v>0</v>
      </c>
      <c r="M299" s="236"/>
      <c r="N299" s="236"/>
      <c r="O299" s="236"/>
      <c r="P299" s="236"/>
      <c r="Q299" s="236"/>
      <c r="R299" s="236"/>
      <c r="S299" s="236"/>
      <c r="T299" s="112"/>
      <c r="U299" s="263">
        <f t="shared" si="339"/>
        <v>0</v>
      </c>
      <c r="V299" s="263">
        <f t="shared" si="370"/>
        <v>0</v>
      </c>
      <c r="W299" s="263">
        <f t="shared" si="371"/>
        <v>0</v>
      </c>
      <c r="X299" s="263">
        <f t="shared" si="372"/>
        <v>0</v>
      </c>
      <c r="Y299" s="263">
        <f t="shared" si="373"/>
        <v>0</v>
      </c>
      <c r="Z299" s="263">
        <f t="shared" si="373"/>
        <v>0</v>
      </c>
      <c r="AA299" s="263">
        <f t="shared" si="374"/>
        <v>0</v>
      </c>
      <c r="AB299" s="263">
        <f t="shared" si="375"/>
        <v>0</v>
      </c>
      <c r="AC299" s="263">
        <f t="shared" si="376"/>
        <v>0</v>
      </c>
    </row>
    <row r="300" spans="1:29" ht="15.75" hidden="1" customHeight="1" x14ac:dyDescent="0.25">
      <c r="A300" s="117"/>
      <c r="B300" s="249" t="s">
        <v>139</v>
      </c>
      <c r="C300" s="189">
        <f t="shared" si="337"/>
        <v>0</v>
      </c>
      <c r="D300" s="118"/>
      <c r="E300" s="189"/>
      <c r="F300" s="189"/>
      <c r="G300" s="118"/>
      <c r="H300" s="118"/>
      <c r="I300" s="118"/>
      <c r="J300" s="118"/>
      <c r="K300" s="61"/>
      <c r="L300" s="236">
        <f t="shared" si="338"/>
        <v>0</v>
      </c>
      <c r="M300" s="119"/>
      <c r="N300" s="119"/>
      <c r="O300" s="119"/>
      <c r="P300" s="119"/>
      <c r="Q300" s="119"/>
      <c r="R300" s="119"/>
      <c r="S300" s="119"/>
      <c r="T300" s="111"/>
      <c r="U300" s="263">
        <f t="shared" si="339"/>
        <v>0</v>
      </c>
      <c r="V300" s="263">
        <f t="shared" si="370"/>
        <v>0</v>
      </c>
      <c r="W300" s="263">
        <f t="shared" si="371"/>
        <v>0</v>
      </c>
      <c r="X300" s="263">
        <f t="shared" si="372"/>
        <v>0</v>
      </c>
      <c r="Y300" s="263">
        <f t="shared" si="373"/>
        <v>0</v>
      </c>
      <c r="Z300" s="263">
        <f t="shared" si="373"/>
        <v>0</v>
      </c>
      <c r="AA300" s="263">
        <f t="shared" si="374"/>
        <v>0</v>
      </c>
      <c r="AB300" s="263">
        <f t="shared" si="375"/>
        <v>0</v>
      </c>
      <c r="AC300" s="263">
        <f t="shared" si="376"/>
        <v>0</v>
      </c>
    </row>
    <row r="301" spans="1:29" ht="15.75" customHeight="1" x14ac:dyDescent="0.25">
      <c r="A301" s="257" t="s">
        <v>48</v>
      </c>
      <c r="B301" s="270" t="s">
        <v>266</v>
      </c>
      <c r="C301" s="224">
        <f t="shared" ref="C301:C311" si="406">D301+E301+F301+H301+I301+J301+K301+G301</f>
        <v>975.06409999999994</v>
      </c>
      <c r="D301" s="225">
        <f>D302</f>
        <v>522.73599999999999</v>
      </c>
      <c r="E301" s="225">
        <f t="shared" ref="E301:T301" si="407">E302</f>
        <v>0</v>
      </c>
      <c r="F301" s="225">
        <f t="shared" si="407"/>
        <v>22.231000000000002</v>
      </c>
      <c r="G301" s="225">
        <f t="shared" si="407"/>
        <v>0</v>
      </c>
      <c r="H301" s="225">
        <f t="shared" si="407"/>
        <v>0</v>
      </c>
      <c r="I301" s="225">
        <f t="shared" si="407"/>
        <v>420</v>
      </c>
      <c r="J301" s="225">
        <f t="shared" si="407"/>
        <v>0</v>
      </c>
      <c r="K301" s="164">
        <f t="shared" si="407"/>
        <v>10.097099999999999</v>
      </c>
      <c r="L301" s="110">
        <f>M301+N301+O301+Q301+R301+S301+T301+P301</f>
        <v>0</v>
      </c>
      <c r="M301" s="227">
        <f>M302</f>
        <v>0</v>
      </c>
      <c r="N301" s="227">
        <f t="shared" si="407"/>
        <v>0</v>
      </c>
      <c r="O301" s="227">
        <f t="shared" si="407"/>
        <v>0</v>
      </c>
      <c r="P301" s="227">
        <f t="shared" si="407"/>
        <v>0</v>
      </c>
      <c r="Q301" s="227">
        <f t="shared" si="407"/>
        <v>0</v>
      </c>
      <c r="R301" s="227">
        <f t="shared" si="407"/>
        <v>0</v>
      </c>
      <c r="S301" s="227">
        <f t="shared" si="407"/>
        <v>0</v>
      </c>
      <c r="T301" s="131">
        <f t="shared" si="407"/>
        <v>0</v>
      </c>
      <c r="U301" s="228">
        <f>V301+W301+X301+Z301+AA301+AB301+AC301+Y301</f>
        <v>975.06409999999994</v>
      </c>
      <c r="V301" s="228">
        <f t="shared" ref="V301:AC301" si="408">V302</f>
        <v>522.73599999999999</v>
      </c>
      <c r="W301" s="228">
        <f t="shared" si="408"/>
        <v>0</v>
      </c>
      <c r="X301" s="228">
        <f t="shared" si="408"/>
        <v>22.231000000000002</v>
      </c>
      <c r="Y301" s="228">
        <f t="shared" si="408"/>
        <v>0</v>
      </c>
      <c r="Z301" s="228">
        <f t="shared" si="408"/>
        <v>0</v>
      </c>
      <c r="AA301" s="228">
        <f t="shared" si="408"/>
        <v>420</v>
      </c>
      <c r="AB301" s="228">
        <f t="shared" si="408"/>
        <v>0</v>
      </c>
      <c r="AC301" s="228">
        <f t="shared" si="408"/>
        <v>10.097099999999999</v>
      </c>
    </row>
    <row r="302" spans="1:29" ht="15.75" customHeight="1" x14ac:dyDescent="0.25">
      <c r="A302" s="117"/>
      <c r="B302" s="229" t="s">
        <v>395</v>
      </c>
      <c r="C302" s="230">
        <f t="shared" si="406"/>
        <v>975.06409999999994</v>
      </c>
      <c r="D302" s="165">
        <v>522.73599999999999</v>
      </c>
      <c r="E302" s="118"/>
      <c r="F302" s="118">
        <f>F303</f>
        <v>22.231000000000002</v>
      </c>
      <c r="G302" s="118"/>
      <c r="H302" s="118"/>
      <c r="I302" s="165">
        <v>420</v>
      </c>
      <c r="J302" s="118"/>
      <c r="K302" s="61">
        <f>'4 priedas_ nepanaudotos lėšos'!C118</f>
        <v>10.097099999999999</v>
      </c>
      <c r="L302" s="226">
        <f>M302+N302+O302+Q302+R302+S302+T302+P302</f>
        <v>0</v>
      </c>
      <c r="M302" s="109"/>
      <c r="N302" s="119"/>
      <c r="O302" s="119"/>
      <c r="P302" s="119"/>
      <c r="Q302" s="119"/>
      <c r="R302" s="109"/>
      <c r="S302" s="119"/>
      <c r="T302" s="111">
        <f>'4 priedas_ nepanaudotos lėšos'!I118</f>
        <v>0</v>
      </c>
      <c r="U302" s="231">
        <f>V302+W302+X302+Z302+AA302+AB302+AC302+Y302</f>
        <v>975.06409999999994</v>
      </c>
      <c r="V302" s="231">
        <f t="shared" si="370"/>
        <v>522.73599999999999</v>
      </c>
      <c r="W302" s="231">
        <f t="shared" si="371"/>
        <v>0</v>
      </c>
      <c r="X302" s="231">
        <f t="shared" si="372"/>
        <v>22.231000000000002</v>
      </c>
      <c r="Y302" s="231">
        <f t="shared" si="373"/>
        <v>0</v>
      </c>
      <c r="Z302" s="231">
        <f t="shared" si="373"/>
        <v>0</v>
      </c>
      <c r="AA302" s="231">
        <f t="shared" si="374"/>
        <v>420</v>
      </c>
      <c r="AB302" s="231">
        <f t="shared" si="375"/>
        <v>0</v>
      </c>
      <c r="AC302" s="231">
        <f t="shared" si="376"/>
        <v>10.097099999999999</v>
      </c>
    </row>
    <row r="303" spans="1:29" ht="25.5" customHeight="1" x14ac:dyDescent="0.25">
      <c r="A303" s="117"/>
      <c r="B303" s="232" t="s">
        <v>428</v>
      </c>
      <c r="C303" s="230">
        <f t="shared" si="406"/>
        <v>22.231000000000002</v>
      </c>
      <c r="D303" s="118"/>
      <c r="E303" s="118"/>
      <c r="F303" s="165">
        <v>22.231000000000002</v>
      </c>
      <c r="G303" s="118"/>
      <c r="H303" s="118"/>
      <c r="I303" s="118"/>
      <c r="J303" s="118"/>
      <c r="K303" s="61"/>
      <c r="L303" s="226">
        <f>M303+N303+O303+Q303+R303+S303+T303+P303</f>
        <v>0</v>
      </c>
      <c r="M303" s="119"/>
      <c r="N303" s="119"/>
      <c r="O303" s="119"/>
      <c r="P303" s="119"/>
      <c r="Q303" s="119"/>
      <c r="R303" s="119"/>
      <c r="S303" s="119"/>
      <c r="T303" s="111"/>
      <c r="U303" s="231">
        <f>V303+W303+X303+Z303+AA303+AB303+AC303+Y303</f>
        <v>22.231000000000002</v>
      </c>
      <c r="V303" s="231">
        <f t="shared" si="370"/>
        <v>0</v>
      </c>
      <c r="W303" s="231">
        <f t="shared" si="371"/>
        <v>0</v>
      </c>
      <c r="X303" s="231">
        <f t="shared" si="372"/>
        <v>22.231000000000002</v>
      </c>
      <c r="Y303" s="231"/>
      <c r="Z303" s="231">
        <f t="shared" si="373"/>
        <v>0</v>
      </c>
      <c r="AA303" s="231">
        <f t="shared" si="374"/>
        <v>0</v>
      </c>
      <c r="AB303" s="231">
        <f t="shared" si="375"/>
        <v>0</v>
      </c>
      <c r="AC303" s="231">
        <f t="shared" si="376"/>
        <v>0</v>
      </c>
    </row>
    <row r="304" spans="1:29" ht="15.95" customHeight="1" x14ac:dyDescent="0.25">
      <c r="A304" s="273" t="s">
        <v>53</v>
      </c>
      <c r="B304" s="274" t="s">
        <v>383</v>
      </c>
      <c r="C304" s="275">
        <f t="shared" si="406"/>
        <v>95683.808940000003</v>
      </c>
      <c r="D304" s="275">
        <f t="shared" ref="D304:K304" si="409">D12+D14+D95+D99+D103+D107+D111+D115+D119+D123+D127+D131+D135+D139+D141+D144+D149+D153+D160+D164+D172+D175+D182+D189+D195+D201+D209+D214+D221+D227+D232+D238+D244+D249+D255+D258+D261+D265+D267+D269+D271+D273+D275+D277+D279+D282+D285+D290+D293+D301</f>
        <v>49207.999999999993</v>
      </c>
      <c r="E304" s="275">
        <f t="shared" si="409"/>
        <v>7335.9</v>
      </c>
      <c r="F304" s="275">
        <f t="shared" si="409"/>
        <v>5120.9756300000008</v>
      </c>
      <c r="G304" s="275">
        <f t="shared" ref="G304" si="410">G12+G14+G95+G99+G103+G107+G111+G115+G119+G123+G127+G131+G135+G139+G141+G144+G149+G153+G160+G164+G172+G175+G182+G189+G195+G201+G209+G214+G221+G227+G232+G238+G244+G249+G255+G258+G261+G265+G267+G269+G271+G273+G275+G277+G279+G282+G285+G290+G293+G301</f>
        <v>3895.0000000000005</v>
      </c>
      <c r="H304" s="275">
        <f t="shared" si="409"/>
        <v>20172.199999999997</v>
      </c>
      <c r="I304" s="275">
        <f t="shared" si="409"/>
        <v>2594.6</v>
      </c>
      <c r="J304" s="275">
        <f t="shared" si="409"/>
        <v>3345.4110000000001</v>
      </c>
      <c r="K304" s="84">
        <f t="shared" si="409"/>
        <v>4011.7223100000006</v>
      </c>
      <c r="L304" s="276">
        <f>L12+L14+L95+L99+L103+L107+L111+L115+L119+L123+L127+L131+L135+L139+L141+L144+L149+L153+L160+L164+L172+L175+L182+L189+L195+L201+L209+L214+L221+L227+L232+L238+L244+L249+L255+L258+L261+L265+L267+L269+L271+L273+L275+L277+L279+L282+L285+L290+L293+L301</f>
        <v>1715.8467699999997</v>
      </c>
      <c r="M304" s="276">
        <f t="shared" ref="M304:T304" si="411">M12+M14+M95+M99+M103+M107+M111+M115+M119+M123+M127+M131+M135+M139+M141+M144+M149+M153+M160+M164+M172+M175+M182+M189+M195+M201+M209+M214+M221+M227+M232+M238+M244+M249+M255+M258+M261+M265+M267+M269+M271+M273+M275+M277+M279+M282+M285+M290+M293+M301</f>
        <v>1469.4388200000001</v>
      </c>
      <c r="N304" s="276">
        <f t="shared" si="411"/>
        <v>-58.5</v>
      </c>
      <c r="O304" s="276">
        <f t="shared" si="411"/>
        <v>54.407950000000014</v>
      </c>
      <c r="P304" s="276">
        <f t="shared" ref="P304" si="412">P12+P14+P95+P99+P103+P107+P111+P115+P119+P123+P127+P131+P135+P139+P141+P144+P149+P153+P160+P164+P172+P175+P182+P189+P195+P201+P209+P214+P221+P227+P232+P238+P244+P249+P255+P258+P261+P265+P267+P269+P271+P273+P275+P277+P279+P282+P285+P290+P293+P301</f>
        <v>131.9</v>
      </c>
      <c r="Q304" s="276">
        <f t="shared" si="411"/>
        <v>0</v>
      </c>
      <c r="R304" s="276">
        <f t="shared" si="411"/>
        <v>118.59999999999998</v>
      </c>
      <c r="S304" s="276">
        <f t="shared" si="411"/>
        <v>0</v>
      </c>
      <c r="T304" s="276">
        <f t="shared" si="411"/>
        <v>0</v>
      </c>
      <c r="U304" s="277">
        <f>U12+U14+U95+U99+U103+U107+U111+U115+U119+U123+U127+U131+U135+U139+U141+U144+U149+U153+U160+U164+U172+U175+U182+U189+U195+U201+U209+U214+U221+U227+U232+U238+U244+U249+U255+U258+U261+U265+U267+U269+U271+U273+U275+U277+U279+U282+U285+U290+U293+U301</f>
        <v>97399.655710000006</v>
      </c>
      <c r="V304" s="277">
        <f>D304+M304</f>
        <v>50677.438819999996</v>
      </c>
      <c r="W304" s="277">
        <f t="shared" si="371"/>
        <v>7277.4</v>
      </c>
      <c r="X304" s="277">
        <f t="shared" si="372"/>
        <v>5175.3835800000006</v>
      </c>
      <c r="Y304" s="277">
        <f t="shared" si="373"/>
        <v>4026.9000000000005</v>
      </c>
      <c r="Z304" s="277">
        <f t="shared" si="373"/>
        <v>20172.199999999997</v>
      </c>
      <c r="AA304" s="277">
        <f t="shared" si="374"/>
        <v>2713.2</v>
      </c>
      <c r="AB304" s="277">
        <f t="shared" si="375"/>
        <v>3345.4110000000001</v>
      </c>
      <c r="AC304" s="277">
        <f t="shared" si="376"/>
        <v>4011.7223100000006</v>
      </c>
    </row>
    <row r="305" spans="1:29" x14ac:dyDescent="0.25">
      <c r="A305" s="273" t="s">
        <v>367</v>
      </c>
      <c r="B305" s="192" t="s">
        <v>384</v>
      </c>
      <c r="C305" s="224">
        <f t="shared" si="406"/>
        <v>14530.171860000002</v>
      </c>
      <c r="D305" s="118">
        <f t="shared" ref="D305:K305" si="413">D13+D15+D96+D100+D104+D108+D112+D116+D120+D124+D128+D132+D136+D140</f>
        <v>13720.45</v>
      </c>
      <c r="E305" s="118">
        <f t="shared" si="413"/>
        <v>697.56600000000003</v>
      </c>
      <c r="F305" s="118">
        <f t="shared" si="413"/>
        <v>32.890999999999998</v>
      </c>
      <c r="G305" s="118">
        <f t="shared" ref="G305" si="414">G13+G15+G96+G100+G104+G108+G112+G116+G120+G124+G128+G132+G136+G140</f>
        <v>0</v>
      </c>
      <c r="H305" s="118">
        <f t="shared" si="413"/>
        <v>0</v>
      </c>
      <c r="I305" s="118">
        <f t="shared" si="413"/>
        <v>36.200000000000003</v>
      </c>
      <c r="J305" s="118">
        <f t="shared" si="413"/>
        <v>0</v>
      </c>
      <c r="K305" s="61">
        <f t="shared" si="413"/>
        <v>43.064859999999996</v>
      </c>
      <c r="L305" s="110">
        <f t="shared" ref="L305:L311" si="415">M305+N305+O305+Q305+R305+S305+T305+P305</f>
        <v>98.051829999999995</v>
      </c>
      <c r="M305" s="119">
        <f t="shared" ref="M305:T305" si="416">M13+M15+M96+M100+M104+M108+M112+M116+M120+M124+M128+M132+M136+M140</f>
        <v>100</v>
      </c>
      <c r="N305" s="119">
        <f t="shared" si="416"/>
        <v>-2.0150000000000001</v>
      </c>
      <c r="O305" s="119">
        <f t="shared" si="416"/>
        <v>6.6830000000000001E-2</v>
      </c>
      <c r="P305" s="119">
        <f t="shared" ref="P305" si="417">P13+P15+P96+P100+P104+P108+P112+P116+P120+P124+P128+P132+P136+P140</f>
        <v>0</v>
      </c>
      <c r="Q305" s="119">
        <f t="shared" si="416"/>
        <v>0</v>
      </c>
      <c r="R305" s="119">
        <f t="shared" si="416"/>
        <v>0</v>
      </c>
      <c r="S305" s="119">
        <f t="shared" si="416"/>
        <v>0</v>
      </c>
      <c r="T305" s="111">
        <f t="shared" si="416"/>
        <v>0</v>
      </c>
      <c r="U305" s="231">
        <f t="shared" ref="U305:U311" si="418">V305+W305+X305+Z305+AA305+AB305+AC305+Y305</f>
        <v>14628.223690000001</v>
      </c>
      <c r="V305" s="231">
        <f>D305+M305</f>
        <v>13820.45</v>
      </c>
      <c r="W305" s="231">
        <f t="shared" si="371"/>
        <v>695.55100000000004</v>
      </c>
      <c r="X305" s="231">
        <f t="shared" si="372"/>
        <v>32.957830000000001</v>
      </c>
      <c r="Y305" s="231">
        <f t="shared" si="373"/>
        <v>0</v>
      </c>
      <c r="Z305" s="231">
        <f t="shared" si="373"/>
        <v>0</v>
      </c>
      <c r="AA305" s="231">
        <f t="shared" si="374"/>
        <v>36.200000000000003</v>
      </c>
      <c r="AB305" s="231">
        <f t="shared" si="375"/>
        <v>0</v>
      </c>
      <c r="AC305" s="231">
        <f t="shared" si="376"/>
        <v>43.064859999999996</v>
      </c>
    </row>
    <row r="306" spans="1:29" x14ac:dyDescent="0.25">
      <c r="A306" s="273" t="s">
        <v>461</v>
      </c>
      <c r="B306" s="192" t="s">
        <v>385</v>
      </c>
      <c r="C306" s="224">
        <f t="shared" si="406"/>
        <v>13163.62149</v>
      </c>
      <c r="D306" s="118">
        <f t="shared" ref="D306:K306" si="419">D44+D98+D102+D106+D110+D114+D118+D122+D126+D130+D134+D138+D142</f>
        <v>7112.9279999999999</v>
      </c>
      <c r="E306" s="118">
        <f t="shared" si="419"/>
        <v>905</v>
      </c>
      <c r="F306" s="118">
        <f t="shared" si="419"/>
        <v>2862</v>
      </c>
      <c r="G306" s="118">
        <f>G44+G98+G102+G106+G110+G114+G118+G122+G126+G130+G134+G138+G142</f>
        <v>644.9</v>
      </c>
      <c r="H306" s="118">
        <f t="shared" si="419"/>
        <v>0</v>
      </c>
      <c r="I306" s="118">
        <f t="shared" si="419"/>
        <v>580.85800000000017</v>
      </c>
      <c r="J306" s="118">
        <f t="shared" si="419"/>
        <v>224.8</v>
      </c>
      <c r="K306" s="61">
        <f t="shared" si="419"/>
        <v>833.13549</v>
      </c>
      <c r="L306" s="110">
        <f t="shared" si="415"/>
        <v>861.5</v>
      </c>
      <c r="M306" s="119">
        <f t="shared" ref="M306:T306" si="420">M44+M98+M102+M106+M110+M114+M118+M122+M126+M130+M134+M138+M142</f>
        <v>480</v>
      </c>
      <c r="N306" s="119">
        <f t="shared" si="420"/>
        <v>0</v>
      </c>
      <c r="O306" s="119">
        <f>O44+O98+O102+O106+O110+O114+O118+O122+O126+O130+O134+O138+O142</f>
        <v>58.5</v>
      </c>
      <c r="P306" s="119">
        <f t="shared" ref="P306" si="421">P44+P98+P102+P106+P110+P114+P118+P122+P126+P130+P134+P138+P142</f>
        <v>0</v>
      </c>
      <c r="Q306" s="119">
        <f t="shared" si="420"/>
        <v>0</v>
      </c>
      <c r="R306" s="119">
        <f t="shared" si="420"/>
        <v>68</v>
      </c>
      <c r="S306" s="119">
        <f t="shared" si="420"/>
        <v>0</v>
      </c>
      <c r="T306" s="111">
        <f t="shared" si="420"/>
        <v>255</v>
      </c>
      <c r="U306" s="231">
        <f t="shared" si="418"/>
        <v>14025.12149</v>
      </c>
      <c r="V306" s="231">
        <f t="shared" si="370"/>
        <v>7592.9279999999999</v>
      </c>
      <c r="W306" s="231">
        <f t="shared" si="371"/>
        <v>905</v>
      </c>
      <c r="X306" s="231">
        <f t="shared" si="372"/>
        <v>2920.5</v>
      </c>
      <c r="Y306" s="231">
        <f t="shared" si="373"/>
        <v>644.9</v>
      </c>
      <c r="Z306" s="231">
        <f t="shared" si="373"/>
        <v>0</v>
      </c>
      <c r="AA306" s="231">
        <f t="shared" si="374"/>
        <v>648.85800000000017</v>
      </c>
      <c r="AB306" s="231">
        <f t="shared" si="375"/>
        <v>224.8</v>
      </c>
      <c r="AC306" s="231">
        <f t="shared" si="376"/>
        <v>1088.1354900000001</v>
      </c>
    </row>
    <row r="307" spans="1:29" x14ac:dyDescent="0.25">
      <c r="A307" s="273" t="s">
        <v>368</v>
      </c>
      <c r="B307" s="192" t="s">
        <v>386</v>
      </c>
      <c r="C307" s="224">
        <f t="shared" si="406"/>
        <v>2173.5763100000004</v>
      </c>
      <c r="D307" s="118">
        <f t="shared" ref="D307:K307" si="422">D52+D145</f>
        <v>633.86300000000006</v>
      </c>
      <c r="E307" s="118">
        <f t="shared" si="422"/>
        <v>493.42</v>
      </c>
      <c r="F307" s="118">
        <f t="shared" si="422"/>
        <v>0</v>
      </c>
      <c r="G307" s="118">
        <f t="shared" ref="G307" si="423">G52+G145</f>
        <v>874</v>
      </c>
      <c r="H307" s="118">
        <f t="shared" si="422"/>
        <v>0</v>
      </c>
      <c r="I307" s="118">
        <f t="shared" si="422"/>
        <v>140.542</v>
      </c>
      <c r="J307" s="118">
        <f t="shared" si="422"/>
        <v>10</v>
      </c>
      <c r="K307" s="61">
        <f t="shared" si="422"/>
        <v>21.75131</v>
      </c>
      <c r="L307" s="110">
        <f t="shared" si="415"/>
        <v>0.3</v>
      </c>
      <c r="M307" s="119">
        <f t="shared" ref="M307:T307" si="424">M52+M145</f>
        <v>0</v>
      </c>
      <c r="N307" s="119">
        <f t="shared" si="424"/>
        <v>0</v>
      </c>
      <c r="O307" s="119">
        <f t="shared" si="424"/>
        <v>0</v>
      </c>
      <c r="P307" s="119">
        <f t="shared" ref="P307" si="425">P52+P145</f>
        <v>0</v>
      </c>
      <c r="Q307" s="119">
        <f t="shared" si="424"/>
        <v>0</v>
      </c>
      <c r="R307" s="119">
        <f t="shared" si="424"/>
        <v>0.3</v>
      </c>
      <c r="S307" s="119">
        <f t="shared" si="424"/>
        <v>0</v>
      </c>
      <c r="T307" s="111">
        <f t="shared" si="424"/>
        <v>0</v>
      </c>
      <c r="U307" s="231">
        <f t="shared" si="418"/>
        <v>2173.8763100000006</v>
      </c>
      <c r="V307" s="231">
        <f t="shared" si="370"/>
        <v>633.86300000000006</v>
      </c>
      <c r="W307" s="231">
        <f t="shared" si="371"/>
        <v>493.42</v>
      </c>
      <c r="X307" s="231">
        <f t="shared" si="372"/>
        <v>0</v>
      </c>
      <c r="Y307" s="231">
        <f t="shared" si="373"/>
        <v>874</v>
      </c>
      <c r="Z307" s="231">
        <f t="shared" si="373"/>
        <v>0</v>
      </c>
      <c r="AA307" s="231">
        <f t="shared" si="374"/>
        <v>140.84200000000001</v>
      </c>
      <c r="AB307" s="231">
        <f t="shared" si="375"/>
        <v>10</v>
      </c>
      <c r="AC307" s="231">
        <f t="shared" si="376"/>
        <v>21.75131</v>
      </c>
    </row>
    <row r="308" spans="1:29" x14ac:dyDescent="0.25">
      <c r="A308" s="273" t="s">
        <v>369</v>
      </c>
      <c r="B308" s="192" t="s">
        <v>387</v>
      </c>
      <c r="C308" s="224">
        <f t="shared" si="406"/>
        <v>39574.147509999995</v>
      </c>
      <c r="D308" s="118">
        <f t="shared" ref="D308:K308" si="426">D55+D150+D154+D161+D165+D173+D176+D183+D190+D196+D202+D210+D215+D222+D228+D233+D245+D239+D250+D256+D259+D262</f>
        <v>15096.031000000001</v>
      </c>
      <c r="E308" s="118">
        <f t="shared" si="426"/>
        <v>0</v>
      </c>
      <c r="F308" s="118">
        <f t="shared" si="426"/>
        <v>979.90300000000013</v>
      </c>
      <c r="G308" s="118">
        <f t="shared" ref="G308" si="427">G55+G150+G154+G161+G165+G173+G176+G183+G190+G196+G202+G210+G215+G222+G228+G233+G245+G239+G250+G256+G259+G262</f>
        <v>390</v>
      </c>
      <c r="H308" s="118">
        <f t="shared" si="426"/>
        <v>20172.199999999997</v>
      </c>
      <c r="I308" s="118">
        <f t="shared" si="426"/>
        <v>950.7</v>
      </c>
      <c r="J308" s="118">
        <f t="shared" si="426"/>
        <v>1470</v>
      </c>
      <c r="K308" s="61">
        <f t="shared" si="426"/>
        <v>515.31350999999995</v>
      </c>
      <c r="L308" s="110">
        <f t="shared" si="415"/>
        <v>214.18199999999999</v>
      </c>
      <c r="M308" s="119">
        <f t="shared" ref="M308:T308" si="428">M55+M150+M154+M161+M165+M173+M176+M183+M190+M196+M202+M210+M215+M222+M228+M233+M245+M239+M250+M256+M259+M262</f>
        <v>0</v>
      </c>
      <c r="N308" s="119">
        <f t="shared" si="428"/>
        <v>0</v>
      </c>
      <c r="O308" s="119">
        <f t="shared" si="428"/>
        <v>69.181999999999988</v>
      </c>
      <c r="P308" s="119">
        <f t="shared" ref="P308" si="429">P55+P150+P154+P161+P165+P173+P176+P183+P190+P196+P202+P210+P215+P222+P228+P233+P245+P239+P250+P256+P259+P262</f>
        <v>131.9</v>
      </c>
      <c r="Q308" s="119">
        <f t="shared" si="428"/>
        <v>0</v>
      </c>
      <c r="R308" s="119">
        <f t="shared" si="428"/>
        <v>13.1</v>
      </c>
      <c r="S308" s="119">
        <f t="shared" si="428"/>
        <v>0</v>
      </c>
      <c r="T308" s="111">
        <f t="shared" si="428"/>
        <v>0</v>
      </c>
      <c r="U308" s="231">
        <f t="shared" si="418"/>
        <v>39788.329510000003</v>
      </c>
      <c r="V308" s="231">
        <f t="shared" si="370"/>
        <v>15096.031000000001</v>
      </c>
      <c r="W308" s="231">
        <f t="shared" si="371"/>
        <v>0</v>
      </c>
      <c r="X308" s="231">
        <f t="shared" si="372"/>
        <v>1049.085</v>
      </c>
      <c r="Y308" s="231">
        <f t="shared" si="373"/>
        <v>521.9</v>
      </c>
      <c r="Z308" s="231">
        <f t="shared" si="373"/>
        <v>20172.199999999997</v>
      </c>
      <c r="AA308" s="231">
        <f t="shared" si="374"/>
        <v>963.80000000000007</v>
      </c>
      <c r="AB308" s="231">
        <f t="shared" si="375"/>
        <v>1470</v>
      </c>
      <c r="AC308" s="231">
        <f t="shared" si="376"/>
        <v>515.31350999999995</v>
      </c>
    </row>
    <row r="309" spans="1:29" x14ac:dyDescent="0.25">
      <c r="A309" s="273" t="s">
        <v>370</v>
      </c>
      <c r="B309" s="192" t="s">
        <v>397</v>
      </c>
      <c r="C309" s="224">
        <f t="shared" si="406"/>
        <v>1937.4860000000001</v>
      </c>
      <c r="D309" s="118">
        <f t="shared" ref="D309:K309" si="430">D62</f>
        <v>861.375</v>
      </c>
      <c r="E309" s="118">
        <f t="shared" si="430"/>
        <v>220.9</v>
      </c>
      <c r="F309" s="118">
        <f t="shared" si="430"/>
        <v>0</v>
      </c>
      <c r="G309" s="118">
        <f t="shared" ref="G309" si="431">G62</f>
        <v>315.3</v>
      </c>
      <c r="H309" s="118">
        <f t="shared" si="430"/>
        <v>0</v>
      </c>
      <c r="I309" s="118">
        <f t="shared" si="430"/>
        <v>0</v>
      </c>
      <c r="J309" s="118">
        <f t="shared" si="430"/>
        <v>269.911</v>
      </c>
      <c r="K309" s="61">
        <f t="shared" si="430"/>
        <v>270</v>
      </c>
      <c r="L309" s="110">
        <f t="shared" si="415"/>
        <v>-215.56118000000001</v>
      </c>
      <c r="M309" s="119">
        <f t="shared" ref="M309:T309" si="432">M62</f>
        <v>39.43882</v>
      </c>
      <c r="N309" s="119">
        <f t="shared" si="432"/>
        <v>0</v>
      </c>
      <c r="O309" s="119">
        <f t="shared" si="432"/>
        <v>0</v>
      </c>
      <c r="P309" s="119">
        <f t="shared" ref="P309" si="433">P62</f>
        <v>0</v>
      </c>
      <c r="Q309" s="119">
        <f t="shared" si="432"/>
        <v>0</v>
      </c>
      <c r="R309" s="119">
        <f t="shared" si="432"/>
        <v>0</v>
      </c>
      <c r="S309" s="119">
        <f t="shared" si="432"/>
        <v>0</v>
      </c>
      <c r="T309" s="111">
        <f t="shared" si="432"/>
        <v>-255</v>
      </c>
      <c r="U309" s="231">
        <f t="shared" si="418"/>
        <v>1721.92482</v>
      </c>
      <c r="V309" s="231">
        <f t="shared" si="370"/>
        <v>900.81381999999996</v>
      </c>
      <c r="W309" s="231">
        <f t="shared" si="371"/>
        <v>220.9</v>
      </c>
      <c r="X309" s="231">
        <f t="shared" si="372"/>
        <v>0</v>
      </c>
      <c r="Y309" s="231">
        <f t="shared" si="373"/>
        <v>315.3</v>
      </c>
      <c r="Z309" s="231">
        <f t="shared" si="373"/>
        <v>0</v>
      </c>
      <c r="AA309" s="231">
        <f t="shared" si="374"/>
        <v>0</v>
      </c>
      <c r="AB309" s="231">
        <f t="shared" si="375"/>
        <v>269.911</v>
      </c>
      <c r="AC309" s="231">
        <f t="shared" si="376"/>
        <v>15</v>
      </c>
    </row>
    <row r="310" spans="1:29" x14ac:dyDescent="0.25">
      <c r="A310" s="273" t="s">
        <v>371</v>
      </c>
      <c r="B310" s="192" t="s">
        <v>389</v>
      </c>
      <c r="C310" s="224">
        <f t="shared" si="406"/>
        <v>6899.3921200000004</v>
      </c>
      <c r="D310" s="118">
        <f t="shared" ref="D310:K310" si="434">D66+D266+D268+D270+D272+D274+D276+D278+D280+D283</f>
        <v>5765.8850000000011</v>
      </c>
      <c r="E310" s="118">
        <f t="shared" si="434"/>
        <v>0</v>
      </c>
      <c r="F310" s="118">
        <f t="shared" si="434"/>
        <v>76.978999999999999</v>
      </c>
      <c r="G310" s="118">
        <f t="shared" ref="G310" si="435">G66+G266+G268+G270+G272+G274+G276+G278+G280+G283</f>
        <v>329.4</v>
      </c>
      <c r="H310" s="118">
        <f t="shared" si="434"/>
        <v>0</v>
      </c>
      <c r="I310" s="118">
        <f t="shared" si="434"/>
        <v>243.19999999999996</v>
      </c>
      <c r="J310" s="118">
        <f t="shared" si="434"/>
        <v>419.9</v>
      </c>
      <c r="K310" s="61">
        <f t="shared" si="434"/>
        <v>64.028120000000001</v>
      </c>
      <c r="L310" s="110">
        <f t="shared" si="415"/>
        <v>9.1999999999999993</v>
      </c>
      <c r="M310" s="119">
        <f t="shared" ref="M310:T310" si="436">M66+M266+M268+M270+M272+M274+M276+M278+M280+M283</f>
        <v>0</v>
      </c>
      <c r="N310" s="119">
        <f t="shared" si="436"/>
        <v>0</v>
      </c>
      <c r="O310" s="119">
        <f t="shared" si="436"/>
        <v>0</v>
      </c>
      <c r="P310" s="119">
        <f t="shared" ref="P310" si="437">P66+P266+P268+P270+P272+P274+P276+P278+P280+P283</f>
        <v>0</v>
      </c>
      <c r="Q310" s="119">
        <f t="shared" si="436"/>
        <v>0</v>
      </c>
      <c r="R310" s="119">
        <f t="shared" si="436"/>
        <v>9.1999999999999993</v>
      </c>
      <c r="S310" s="119">
        <f t="shared" si="436"/>
        <v>0</v>
      </c>
      <c r="T310" s="111">
        <f t="shared" si="436"/>
        <v>0</v>
      </c>
      <c r="U310" s="231">
        <f t="shared" si="418"/>
        <v>6908.5921200000003</v>
      </c>
      <c r="V310" s="231">
        <f t="shared" si="370"/>
        <v>5765.8850000000011</v>
      </c>
      <c r="W310" s="231">
        <f t="shared" si="371"/>
        <v>0</v>
      </c>
      <c r="X310" s="231">
        <f t="shared" si="372"/>
        <v>76.978999999999999</v>
      </c>
      <c r="Y310" s="231">
        <f t="shared" si="373"/>
        <v>329.4</v>
      </c>
      <c r="Z310" s="231">
        <f t="shared" si="373"/>
        <v>0</v>
      </c>
      <c r="AA310" s="231">
        <f t="shared" si="374"/>
        <v>252.39999999999995</v>
      </c>
      <c r="AB310" s="231">
        <f t="shared" si="375"/>
        <v>419.9</v>
      </c>
      <c r="AC310" s="231">
        <f t="shared" si="376"/>
        <v>64.028120000000001</v>
      </c>
    </row>
    <row r="311" spans="1:29" x14ac:dyDescent="0.25">
      <c r="A311" s="273" t="s">
        <v>372</v>
      </c>
      <c r="B311" s="192" t="s">
        <v>388</v>
      </c>
      <c r="C311" s="224">
        <f t="shared" si="406"/>
        <v>17405.413649999999</v>
      </c>
      <c r="D311" s="118">
        <f t="shared" ref="D311:K311" si="438">D70+D286+D291+D294+D302</f>
        <v>6017.4679999999998</v>
      </c>
      <c r="E311" s="118">
        <f t="shared" si="438"/>
        <v>5019.0139999999992</v>
      </c>
      <c r="F311" s="118">
        <f t="shared" si="438"/>
        <v>1169.20263</v>
      </c>
      <c r="G311" s="118">
        <f t="shared" ref="G311" si="439">G70+G286+G291+G294+G302</f>
        <v>1341.4</v>
      </c>
      <c r="H311" s="118">
        <f t="shared" si="438"/>
        <v>0</v>
      </c>
      <c r="I311" s="118">
        <f t="shared" si="438"/>
        <v>643.1</v>
      </c>
      <c r="J311" s="118">
        <f t="shared" si="438"/>
        <v>950.8</v>
      </c>
      <c r="K311" s="61">
        <f t="shared" si="438"/>
        <v>2264.42902</v>
      </c>
      <c r="L311" s="110">
        <f t="shared" si="415"/>
        <v>748.17412000000002</v>
      </c>
      <c r="M311" s="119">
        <f t="shared" ref="M311:T311" si="440">M70+M286+M291+M294+M302</f>
        <v>850</v>
      </c>
      <c r="N311" s="119">
        <f t="shared" si="440"/>
        <v>-56.484999999999999</v>
      </c>
      <c r="O311" s="119">
        <f t="shared" si="440"/>
        <v>-73.340879999999984</v>
      </c>
      <c r="P311" s="119">
        <f t="shared" ref="P311" si="441">P70+P286+P291+P294+P302</f>
        <v>0</v>
      </c>
      <c r="Q311" s="119">
        <f t="shared" si="440"/>
        <v>0</v>
      </c>
      <c r="R311" s="119">
        <f t="shared" si="440"/>
        <v>28</v>
      </c>
      <c r="S311" s="119">
        <f t="shared" si="440"/>
        <v>0</v>
      </c>
      <c r="T311" s="111">
        <f t="shared" si="440"/>
        <v>0</v>
      </c>
      <c r="U311" s="231">
        <f t="shared" si="418"/>
        <v>18153.587770000002</v>
      </c>
      <c r="V311" s="231">
        <f t="shared" si="370"/>
        <v>6867.4679999999998</v>
      </c>
      <c r="W311" s="231">
        <f t="shared" si="371"/>
        <v>4962.5289999999995</v>
      </c>
      <c r="X311" s="231">
        <f t="shared" si="372"/>
        <v>1095.86175</v>
      </c>
      <c r="Y311" s="231">
        <f t="shared" si="373"/>
        <v>1341.4</v>
      </c>
      <c r="Z311" s="231">
        <f t="shared" si="373"/>
        <v>0</v>
      </c>
      <c r="AA311" s="231">
        <f t="shared" si="374"/>
        <v>671.1</v>
      </c>
      <c r="AB311" s="231">
        <f t="shared" si="375"/>
        <v>950.8</v>
      </c>
      <c r="AC311" s="231">
        <f t="shared" si="376"/>
        <v>2264.42902</v>
      </c>
    </row>
    <row r="312" spans="1:29" hidden="1" x14ac:dyDescent="0.25">
      <c r="D312" s="214"/>
      <c r="E312" s="214"/>
      <c r="F312" s="214"/>
      <c r="G312" s="214"/>
      <c r="H312" s="214"/>
      <c r="I312" s="214"/>
      <c r="J312" s="214"/>
      <c r="K312" s="132"/>
    </row>
    <row r="313" spans="1:29" hidden="1" x14ac:dyDescent="0.25"/>
    <row r="314" spans="1:29" hidden="1" x14ac:dyDescent="0.25"/>
    <row r="315" spans="1:29" hidden="1" x14ac:dyDescent="0.25">
      <c r="B315" s="344" t="s">
        <v>365</v>
      </c>
      <c r="C315" s="214">
        <v>95683.808940000003</v>
      </c>
      <c r="D315" s="48">
        <v>49207.999999999993</v>
      </c>
      <c r="E315" s="48">
        <v>7335.9</v>
      </c>
      <c r="F315" s="48">
        <v>9015.9756299999972</v>
      </c>
      <c r="G315" s="48">
        <v>20172.199999999997</v>
      </c>
      <c r="H315" s="48">
        <v>20172.199999999997</v>
      </c>
      <c r="I315" s="48">
        <v>2594.6</v>
      </c>
      <c r="J315" s="48">
        <v>3345.4110000000001</v>
      </c>
      <c r="K315" s="60">
        <v>4011.7223100000006</v>
      </c>
    </row>
    <row r="316" spans="1:29" hidden="1" x14ac:dyDescent="0.25">
      <c r="B316" s="344"/>
      <c r="C316" s="278">
        <f t="shared" ref="C316:K316" si="442">C315-C304</f>
        <v>0</v>
      </c>
      <c r="D316" s="278">
        <f t="shared" si="442"/>
        <v>0</v>
      </c>
      <c r="E316" s="278">
        <f t="shared" si="442"/>
        <v>0</v>
      </c>
      <c r="F316" s="278">
        <f t="shared" si="442"/>
        <v>3894.9999999999964</v>
      </c>
      <c r="G316" s="279">
        <f t="shared" ref="G316" si="443">G315-G304</f>
        <v>16277.199999999997</v>
      </c>
      <c r="H316" s="279">
        <f t="shared" si="442"/>
        <v>0</v>
      </c>
      <c r="I316" s="278">
        <f t="shared" si="442"/>
        <v>0</v>
      </c>
      <c r="J316" s="278">
        <f t="shared" si="442"/>
        <v>0</v>
      </c>
      <c r="K316" s="133">
        <f t="shared" si="442"/>
        <v>0</v>
      </c>
      <c r="L316" s="214"/>
      <c r="M316" s="214"/>
      <c r="N316" s="214"/>
      <c r="O316" s="214"/>
      <c r="P316" s="214"/>
      <c r="Q316" s="214"/>
      <c r="R316" s="214"/>
      <c r="S316" s="214"/>
      <c r="T316" s="132"/>
      <c r="V316" s="214"/>
      <c r="W316" s="214"/>
      <c r="X316" s="214"/>
      <c r="Y316" s="214"/>
      <c r="Z316" s="214"/>
      <c r="AA316" s="214"/>
      <c r="AB316" s="214"/>
      <c r="AC316" s="214"/>
    </row>
    <row r="317" spans="1:29" hidden="1" x14ac:dyDescent="0.25">
      <c r="B317" s="280"/>
    </row>
    <row r="318" spans="1:29" hidden="1" x14ac:dyDescent="0.25">
      <c r="B318" s="344" t="s">
        <v>373</v>
      </c>
      <c r="C318" s="214">
        <f t="shared" ref="C318:AC318" si="444">C12+C14+C95+C99+C103+C107+C111+C115+C119+C123+C127+C131+C135+C139+C141+C144+C149+C153+C160+C164+C172+C175+C182+C189+C195+C201+C209+C214+C221+C227+C232+C238+C244+C249+C255+C258+C261+C265+C267+C269+C271+C273+C275+C277+C279+C282+C285+C290+C293+C301</f>
        <v>95683.808940000003</v>
      </c>
      <c r="D318" s="214">
        <f t="shared" si="444"/>
        <v>49207.999999999993</v>
      </c>
      <c r="E318" s="214">
        <f t="shared" si="444"/>
        <v>7335.9</v>
      </c>
      <c r="F318" s="214">
        <f t="shared" si="444"/>
        <v>5120.9756300000008</v>
      </c>
      <c r="G318" s="214">
        <f t="shared" ref="G318" si="445">G12+G14+G95+G99+G103+G107+G111+G115+G119+G123+G127+G131+G135+G139+G141+G144+G149+G153+G160+G164+G172+G175+G182+G189+G195+G201+G209+G214+G221+G227+G232+G238+G244+G249+G255+G258+G261+G265+G267+G269+G271+G273+G275+G277+G279+G282+G285+G290+G293+G301</f>
        <v>3895.0000000000005</v>
      </c>
      <c r="H318" s="214">
        <f t="shared" si="444"/>
        <v>20172.199999999997</v>
      </c>
      <c r="I318" s="214">
        <f t="shared" si="444"/>
        <v>2594.6</v>
      </c>
      <c r="J318" s="214">
        <f t="shared" si="444"/>
        <v>3345.4110000000001</v>
      </c>
      <c r="K318" s="132">
        <f t="shared" si="444"/>
        <v>4011.7223100000006</v>
      </c>
      <c r="L318" s="214">
        <f t="shared" si="444"/>
        <v>1715.8467699999997</v>
      </c>
      <c r="M318" s="214">
        <f t="shared" si="444"/>
        <v>1469.4388200000001</v>
      </c>
      <c r="N318" s="214">
        <f t="shared" si="444"/>
        <v>-58.5</v>
      </c>
      <c r="O318" s="214">
        <f t="shared" si="444"/>
        <v>54.407950000000014</v>
      </c>
      <c r="P318" s="214">
        <f t="shared" ref="P318" si="446">P12+P14+P95+P99+P103+P107+P111+P115+P119+P123+P127+P131+P135+P139+P141+P144+P149+P153+P160+P164+P172+P175+P182+P189+P195+P201+P209+P214+P221+P227+P232+P238+P244+P249+P255+P258+P261+P265+P267+P269+P271+P273+P275+P277+P279+P282+P285+P290+P293+P301</f>
        <v>131.9</v>
      </c>
      <c r="Q318" s="214">
        <f t="shared" si="444"/>
        <v>0</v>
      </c>
      <c r="R318" s="214">
        <f t="shared" si="444"/>
        <v>118.59999999999998</v>
      </c>
      <c r="S318" s="214">
        <f t="shared" si="444"/>
        <v>0</v>
      </c>
      <c r="T318" s="132">
        <f t="shared" si="444"/>
        <v>0</v>
      </c>
      <c r="U318" s="214">
        <f t="shared" si="444"/>
        <v>97399.655710000006</v>
      </c>
      <c r="V318" s="214">
        <f t="shared" si="444"/>
        <v>50677.438819999996</v>
      </c>
      <c r="W318" s="214">
        <f t="shared" si="444"/>
        <v>7277.4</v>
      </c>
      <c r="X318" s="214">
        <f t="shared" si="444"/>
        <v>5175.3835800000006</v>
      </c>
      <c r="Y318" s="214">
        <f t="shared" ref="Y318" si="447">Y12+Y14+Y95+Y99+Y103+Y107+Y111+Y115+Y119+Y123+Y127+Y131+Y135+Y139+Y141+Y144+Y149+Y153+Y160+Y164+Y172+Y175+Y182+Y189+Y195+Y201+Y209+Y214+Y221+Y227+Y232+Y238+Y244+Y249+Y255+Y258+Y261+Y265+Y267+Y269+Y271+Y273+Y275+Y277+Y279+Y282+Y285+Y290+Y293+Y301</f>
        <v>4026.9000000000005</v>
      </c>
      <c r="Z318" s="214">
        <f t="shared" si="444"/>
        <v>20172.199999999997</v>
      </c>
      <c r="AA318" s="214">
        <f t="shared" si="444"/>
        <v>2713.2000000000003</v>
      </c>
      <c r="AB318" s="214">
        <f t="shared" si="444"/>
        <v>3345.4110000000001</v>
      </c>
      <c r="AC318" s="214">
        <f t="shared" si="444"/>
        <v>4011.7223100000006</v>
      </c>
    </row>
    <row r="319" spans="1:29" hidden="1" x14ac:dyDescent="0.25">
      <c r="B319" s="344"/>
      <c r="C319" s="278">
        <f t="shared" ref="C319:AC319" si="448">C318-C304</f>
        <v>0</v>
      </c>
      <c r="D319" s="278">
        <f t="shared" si="448"/>
        <v>0</v>
      </c>
      <c r="E319" s="278">
        <f t="shared" si="448"/>
        <v>0</v>
      </c>
      <c r="F319" s="278">
        <f t="shared" si="448"/>
        <v>0</v>
      </c>
      <c r="G319" s="278">
        <f t="shared" ref="G319" si="449">G318-G304</f>
        <v>0</v>
      </c>
      <c r="H319" s="278">
        <f t="shared" si="448"/>
        <v>0</v>
      </c>
      <c r="I319" s="278">
        <f t="shared" si="448"/>
        <v>0</v>
      </c>
      <c r="J319" s="278">
        <f t="shared" si="448"/>
        <v>0</v>
      </c>
      <c r="K319" s="133">
        <f t="shared" si="448"/>
        <v>0</v>
      </c>
      <c r="L319" s="278">
        <f t="shared" si="448"/>
        <v>0</v>
      </c>
      <c r="M319" s="278">
        <f t="shared" si="448"/>
        <v>0</v>
      </c>
      <c r="N319" s="278">
        <f t="shared" si="448"/>
        <v>0</v>
      </c>
      <c r="O319" s="278">
        <f t="shared" si="448"/>
        <v>0</v>
      </c>
      <c r="P319" s="278">
        <f t="shared" ref="P319" si="450">P318-P304</f>
        <v>0</v>
      </c>
      <c r="Q319" s="278">
        <f t="shared" si="448"/>
        <v>0</v>
      </c>
      <c r="R319" s="278">
        <f t="shared" si="448"/>
        <v>0</v>
      </c>
      <c r="S319" s="278">
        <f t="shared" si="448"/>
        <v>0</v>
      </c>
      <c r="T319" s="133">
        <f t="shared" si="448"/>
        <v>0</v>
      </c>
      <c r="U319" s="278">
        <f t="shared" si="448"/>
        <v>0</v>
      </c>
      <c r="V319" s="278">
        <f t="shared" si="448"/>
        <v>0</v>
      </c>
      <c r="W319" s="278">
        <f t="shared" si="448"/>
        <v>0</v>
      </c>
      <c r="X319" s="278">
        <f t="shared" si="448"/>
        <v>0</v>
      </c>
      <c r="Y319" s="278">
        <f t="shared" ref="Y319" si="451">Y318-Y304</f>
        <v>0</v>
      </c>
      <c r="Z319" s="278">
        <f t="shared" si="448"/>
        <v>0</v>
      </c>
      <c r="AA319" s="278">
        <f t="shared" si="448"/>
        <v>0</v>
      </c>
      <c r="AB319" s="278">
        <f t="shared" si="448"/>
        <v>0</v>
      </c>
      <c r="AC319" s="278">
        <f t="shared" si="448"/>
        <v>0</v>
      </c>
    </row>
    <row r="320" spans="1:29" hidden="1" x14ac:dyDescent="0.25"/>
    <row r="321" hidden="1" x14ac:dyDescent="0.25"/>
  </sheetData>
  <sheetProtection formatCells="0" formatColumns="0" formatRows="0" insertColumns="0" insertRows="0" insertHyperlinks="0" deleteColumns="0" deleteRows="0" sort="0" autoFilter="0" pivotTables="0"/>
  <mergeCells count="13">
    <mergeCell ref="A5:W5"/>
    <mergeCell ref="B315:B316"/>
    <mergeCell ref="B318:B319"/>
    <mergeCell ref="L10:L11"/>
    <mergeCell ref="C10:C11"/>
    <mergeCell ref="A8:AC8"/>
    <mergeCell ref="V10:AC10"/>
    <mergeCell ref="A10:A11"/>
    <mergeCell ref="B10:B11"/>
    <mergeCell ref="D10:K10"/>
    <mergeCell ref="M10:T10"/>
    <mergeCell ref="U10:U11"/>
    <mergeCell ref="A6:W6"/>
  </mergeCells>
  <pageMargins left="0.39370078740157483" right="0.39370078740157483" top="0.59055118110236227" bottom="0.39370078740157483" header="0.31496062992125984" footer="0.31496062992125984"/>
  <pageSetup paperSize="9" scale="32" fitToHeight="0" orientation="landscape" r:id="rId1"/>
  <ignoredErrors>
    <ignoredError sqref="V84:W85 V70:W70 Z181:AC218 Z285:AC311 Z108:AC110 Z93:AC98 Z100:AC102 Z104:AC106 Z113:AC114 Z117:AC118 Z121:AC122 Z125:AC126 Z129:AC130 Z133:AC134 Z137:AC179 Z84:AC91 Z68:AC82 Z17:AC52 Z55:AC63 Z65:AC66 Z220:AC258 Z261:AC283 V261:X261 V246:X258 V65:X66 V55:X63 V17:X52 V68:X69 V86:X91 V71:X82 V151:X164 V137:X148 V133:X134 V129:X130 V125:X126 V121:X122 V117:X118 V113:X114 V104:X106 V100:X102 V93:X98 V108:X110 V245:X245 V285:X311 V181:X218 V149:X150 V220:X244 V283:X283 V14:X14 V15:X16 Z14:AC16 U12:AC13 U14 U15:U16 Y15:Y16 Y14 V166:X179 V165:W165 V263:X282 V262:W26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D2108-A21D-4834-BD09-FF93403C862E}">
  <sheetPr codeName="Lapas4">
    <pageSetUpPr fitToPage="1"/>
  </sheetPr>
  <dimension ref="A1:W212"/>
  <sheetViews>
    <sheetView showZeros="0" tabSelected="1" zoomScaleNormal="100" workbookViewId="0">
      <pane xSplit="2" ySplit="11" topLeftCell="C104" activePane="bottomRight" state="frozen"/>
      <selection activeCell="J118" sqref="J118"/>
      <selection pane="topRight" activeCell="J118" sqref="J118"/>
      <selection pane="bottomLeft" activeCell="J118" sqref="J118"/>
      <selection pane="bottomRight" activeCell="O139" sqref="O139"/>
    </sheetView>
  </sheetViews>
  <sheetFormatPr defaultColWidth="9.140625" defaultRowHeight="15" x14ac:dyDescent="0.25"/>
  <cols>
    <col min="1" max="1" width="5.7109375" style="1" customWidth="1"/>
    <col min="2" max="2" width="76.7109375" style="1" customWidth="1"/>
    <col min="3" max="3" width="13.7109375" style="53" hidden="1" customWidth="1"/>
    <col min="4" max="8" width="13.7109375" style="47" hidden="1" customWidth="1"/>
    <col min="9" max="9" width="12.42578125" style="9" hidden="1" customWidth="1"/>
    <col min="10" max="14" width="12.42578125" style="1" hidden="1" customWidth="1"/>
    <col min="15" max="15" width="15.7109375" style="53" customWidth="1"/>
    <col min="16" max="19" width="13.7109375" style="47" customWidth="1"/>
    <col min="20" max="20" width="13.7109375" style="47" hidden="1" customWidth="1"/>
    <col min="21" max="21" width="9.140625" style="1" hidden="1" customWidth="1"/>
    <col min="22" max="22" width="11.42578125" style="154" hidden="1" customWidth="1"/>
    <col min="23" max="23" width="9.140625" style="1" hidden="1" customWidth="1"/>
    <col min="24" max="16384" width="9.140625" style="1"/>
  </cols>
  <sheetData>
    <row r="1" spans="1:22" s="13" customFormat="1" x14ac:dyDescent="0.25"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 t="s">
        <v>122</v>
      </c>
      <c r="R1" s="194"/>
      <c r="S1" s="194"/>
      <c r="T1" s="194"/>
      <c r="V1" s="153"/>
    </row>
    <row r="2" spans="1:22" s="13" customFormat="1" x14ac:dyDescent="0.25"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 t="s">
        <v>413</v>
      </c>
      <c r="R2" s="194"/>
      <c r="S2" s="194"/>
      <c r="T2" s="196"/>
      <c r="V2" s="153"/>
    </row>
    <row r="3" spans="1:22" s="13" customFormat="1" x14ac:dyDescent="0.25"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 t="s">
        <v>436</v>
      </c>
      <c r="R3" s="194"/>
      <c r="S3" s="194"/>
      <c r="T3" s="194"/>
      <c r="V3" s="153"/>
    </row>
    <row r="4" spans="1:22" s="13" customFormat="1" x14ac:dyDescent="0.25">
      <c r="B4" s="194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 t="s">
        <v>380</v>
      </c>
      <c r="R4" s="194"/>
      <c r="S4" s="194"/>
      <c r="T4" s="194"/>
      <c r="V4" s="153"/>
    </row>
    <row r="5" spans="1:22" s="13" customFormat="1" x14ac:dyDescent="0.25"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48"/>
      <c r="Q5" s="194" t="s">
        <v>458</v>
      </c>
      <c r="R5" s="48"/>
      <c r="S5" s="49"/>
      <c r="T5" s="49"/>
      <c r="V5" s="153"/>
    </row>
    <row r="6" spans="1:22" s="13" customFormat="1" x14ac:dyDescent="0.25">
      <c r="B6" s="194"/>
      <c r="C6" s="194"/>
      <c r="D6" s="194"/>
      <c r="E6" s="194"/>
      <c r="F6" s="194"/>
      <c r="G6" s="194"/>
      <c r="H6" s="194"/>
      <c r="I6" s="194"/>
      <c r="J6" s="194"/>
      <c r="K6" s="194"/>
      <c r="L6" s="194"/>
      <c r="M6" s="194"/>
      <c r="N6" s="194"/>
      <c r="O6" s="194"/>
      <c r="P6" s="48"/>
      <c r="Q6" s="194" t="s">
        <v>462</v>
      </c>
      <c r="R6" s="48"/>
      <c r="S6" s="358"/>
      <c r="T6" s="358"/>
      <c r="V6" s="153"/>
    </row>
    <row r="7" spans="1:22" s="13" customFormat="1" x14ac:dyDescent="0.25">
      <c r="B7" s="14"/>
      <c r="C7" s="51"/>
      <c r="D7" s="52"/>
      <c r="E7" s="48"/>
      <c r="F7" s="48"/>
      <c r="G7" s="48"/>
      <c r="H7" s="48"/>
      <c r="I7" s="35"/>
      <c r="J7" s="14"/>
      <c r="O7" s="51"/>
      <c r="P7" s="52"/>
      <c r="Q7" s="48"/>
      <c r="R7" s="48"/>
      <c r="S7" s="48"/>
      <c r="T7" s="48"/>
      <c r="V7" s="153"/>
    </row>
    <row r="8" spans="1:22" ht="15" customHeight="1" x14ac:dyDescent="0.25">
      <c r="A8" s="327" t="s">
        <v>284</v>
      </c>
      <c r="B8" s="327"/>
      <c r="C8" s="327"/>
      <c r="D8" s="327"/>
      <c r="E8" s="327"/>
      <c r="F8" s="327"/>
      <c r="G8" s="327"/>
      <c r="H8" s="327"/>
      <c r="I8" s="327"/>
      <c r="J8" s="327"/>
      <c r="K8" s="327"/>
      <c r="L8" s="327"/>
      <c r="M8" s="327"/>
      <c r="N8" s="327"/>
      <c r="O8" s="327"/>
      <c r="P8" s="327"/>
      <c r="Q8" s="327"/>
      <c r="R8" s="327"/>
      <c r="S8" s="327"/>
      <c r="T8" s="327"/>
      <c r="U8" s="183"/>
    </row>
    <row r="9" spans="1:22" x14ac:dyDescent="0.25">
      <c r="F9" s="54"/>
      <c r="G9" s="54"/>
      <c r="L9" s="2"/>
      <c r="M9" s="2"/>
      <c r="R9" s="54"/>
      <c r="S9" s="2" t="s">
        <v>136</v>
      </c>
    </row>
    <row r="10" spans="1:22" ht="15" customHeight="1" x14ac:dyDescent="0.25">
      <c r="A10" s="319" t="s">
        <v>1</v>
      </c>
      <c r="B10" s="355" t="s">
        <v>271</v>
      </c>
      <c r="C10" s="367" t="s">
        <v>0</v>
      </c>
      <c r="D10" s="369" t="s">
        <v>205</v>
      </c>
      <c r="E10" s="369"/>
      <c r="F10" s="369"/>
      <c r="G10" s="369"/>
      <c r="H10" s="369"/>
      <c r="I10" s="364" t="s">
        <v>402</v>
      </c>
      <c r="J10" s="366" t="s">
        <v>205</v>
      </c>
      <c r="K10" s="366"/>
      <c r="L10" s="366"/>
      <c r="M10" s="366"/>
      <c r="N10" s="366"/>
      <c r="O10" s="356" t="s">
        <v>0</v>
      </c>
      <c r="P10" s="359" t="s">
        <v>205</v>
      </c>
      <c r="Q10" s="360"/>
      <c r="R10" s="360"/>
      <c r="S10" s="360"/>
      <c r="T10" s="361"/>
    </row>
    <row r="11" spans="1:22" ht="56.25" customHeight="1" x14ac:dyDescent="0.25">
      <c r="A11" s="319"/>
      <c r="B11" s="355"/>
      <c r="C11" s="368"/>
      <c r="D11" s="124" t="s">
        <v>182</v>
      </c>
      <c r="E11" s="124" t="s">
        <v>268</v>
      </c>
      <c r="F11" s="124" t="s">
        <v>269</v>
      </c>
      <c r="G11" s="124" t="s">
        <v>362</v>
      </c>
      <c r="H11" s="124" t="s">
        <v>139</v>
      </c>
      <c r="I11" s="365"/>
      <c r="J11" s="134" t="s">
        <v>182</v>
      </c>
      <c r="K11" s="134" t="s">
        <v>268</v>
      </c>
      <c r="L11" s="134" t="s">
        <v>269</v>
      </c>
      <c r="M11" s="134" t="s">
        <v>362</v>
      </c>
      <c r="N11" s="134" t="s">
        <v>139</v>
      </c>
      <c r="O11" s="357"/>
      <c r="P11" s="283" t="s">
        <v>182</v>
      </c>
      <c r="Q11" s="283" t="s">
        <v>268</v>
      </c>
      <c r="R11" s="283" t="s">
        <v>435</v>
      </c>
      <c r="S11" s="283" t="s">
        <v>430</v>
      </c>
      <c r="T11" s="284" t="s">
        <v>139</v>
      </c>
    </row>
    <row r="12" spans="1:22" ht="15" customHeight="1" x14ac:dyDescent="0.25">
      <c r="A12" s="12" t="s">
        <v>5</v>
      </c>
      <c r="B12" s="34" t="s">
        <v>204</v>
      </c>
      <c r="C12" s="56">
        <f t="shared" ref="C12:C45" si="0">D12+E12+F12+G12+H12</f>
        <v>3696.8478699999996</v>
      </c>
      <c r="D12" s="56">
        <f>D13+D14+D15+D16+D17+D18+D19</f>
        <v>3417.8049999999998</v>
      </c>
      <c r="E12" s="56">
        <f t="shared" ref="E12:T12" si="1">E13+E14+E15+E16+E17+E18+E19</f>
        <v>21.394539999999999</v>
      </c>
      <c r="F12" s="56">
        <f t="shared" si="1"/>
        <v>121.25966</v>
      </c>
      <c r="G12" s="56">
        <f t="shared" si="1"/>
        <v>136.38866999999999</v>
      </c>
      <c r="H12" s="56">
        <f t="shared" si="1"/>
        <v>0</v>
      </c>
      <c r="I12" s="55">
        <f t="shared" ref="I12:I76" si="2">J12+K12+L12+M12+N12</f>
        <v>0</v>
      </c>
      <c r="J12" s="55">
        <f>J13+J14+J15+J16+J17+J18+J19</f>
        <v>0</v>
      </c>
      <c r="K12" s="55">
        <f>K13+K14+K15+K16+K17+K18+K19</f>
        <v>0</v>
      </c>
      <c r="L12" s="55">
        <f t="shared" ref="L12:N12" si="3">L13+L14+L15+L16+L17+L18+L19</f>
        <v>0</v>
      </c>
      <c r="M12" s="55">
        <f t="shared" si="3"/>
        <v>0</v>
      </c>
      <c r="N12" s="55">
        <f t="shared" si="3"/>
        <v>0</v>
      </c>
      <c r="O12" s="81">
        <f t="shared" si="1"/>
        <v>3696.8478699999996</v>
      </c>
      <c r="P12" s="81">
        <f t="shared" si="1"/>
        <v>3417.8049999999998</v>
      </c>
      <c r="Q12" s="81">
        <f t="shared" si="1"/>
        <v>21.394539999999999</v>
      </c>
      <c r="R12" s="81">
        <f t="shared" si="1"/>
        <v>121.25966</v>
      </c>
      <c r="S12" s="81">
        <f t="shared" si="1"/>
        <v>136.38866999999999</v>
      </c>
      <c r="T12" s="108">
        <f t="shared" si="1"/>
        <v>0</v>
      </c>
      <c r="V12" s="155">
        <f>O12-'3 priedas_asignavimai'!AC14</f>
        <v>0</v>
      </c>
    </row>
    <row r="13" spans="1:22" ht="15" customHeight="1" x14ac:dyDescent="0.25">
      <c r="A13" s="12"/>
      <c r="B13" s="6" t="s">
        <v>384</v>
      </c>
      <c r="C13" s="58">
        <f t="shared" si="0"/>
        <v>35.064859999999996</v>
      </c>
      <c r="D13" s="80">
        <v>34.355539999999998</v>
      </c>
      <c r="E13" s="80">
        <v>0.70931999999999995</v>
      </c>
      <c r="F13" s="80"/>
      <c r="G13" s="80"/>
      <c r="H13" s="80"/>
      <c r="I13" s="63">
        <f t="shared" si="2"/>
        <v>0</v>
      </c>
      <c r="J13" s="83"/>
      <c r="K13" s="83"/>
      <c r="L13" s="83"/>
      <c r="M13" s="83"/>
      <c r="N13" s="83"/>
      <c r="O13" s="64">
        <f t="shared" ref="O13:O19" si="4">P13+Q13+R13+S13+T13</f>
        <v>35.064859999999996</v>
      </c>
      <c r="P13" s="64">
        <f>D13+J13</f>
        <v>34.355539999999998</v>
      </c>
      <c r="Q13" s="64">
        <f t="shared" ref="Q13:S13" si="5">E13+K13</f>
        <v>0.70931999999999995</v>
      </c>
      <c r="R13" s="64">
        <f t="shared" si="5"/>
        <v>0</v>
      </c>
      <c r="S13" s="64">
        <f t="shared" si="5"/>
        <v>0</v>
      </c>
      <c r="T13" s="107">
        <f>H13+N13</f>
        <v>0</v>
      </c>
      <c r="V13" s="155">
        <f>O13-'3 priedas_asignavimai'!AC15</f>
        <v>0</v>
      </c>
    </row>
    <row r="14" spans="1:22" ht="15" customHeight="1" x14ac:dyDescent="0.25">
      <c r="A14" s="12"/>
      <c r="B14" s="6" t="s">
        <v>385</v>
      </c>
      <c r="C14" s="58">
        <f t="shared" si="0"/>
        <v>771.65651000000003</v>
      </c>
      <c r="D14" s="80">
        <f>23.00818+491</f>
        <v>514.00818000000004</v>
      </c>
      <c r="E14" s="80"/>
      <c r="F14" s="80">
        <v>121.25966</v>
      </c>
      <c r="G14" s="80">
        <v>136.38866999999999</v>
      </c>
      <c r="H14" s="80"/>
      <c r="I14" s="63">
        <f t="shared" si="2"/>
        <v>255</v>
      </c>
      <c r="J14" s="83">
        <v>255</v>
      </c>
      <c r="K14" s="83"/>
      <c r="L14" s="83"/>
      <c r="M14" s="83"/>
      <c r="N14" s="83"/>
      <c r="O14" s="64">
        <f t="shared" si="4"/>
        <v>1026.65651</v>
      </c>
      <c r="P14" s="64">
        <f t="shared" ref="P14:P19" si="6">D14+J14</f>
        <v>769.00818000000004</v>
      </c>
      <c r="Q14" s="64">
        <f t="shared" ref="Q14:Q19" si="7">E14+K14</f>
        <v>0</v>
      </c>
      <c r="R14" s="64">
        <f t="shared" ref="R14:R19" si="8">F14+L14</f>
        <v>121.25966</v>
      </c>
      <c r="S14" s="64">
        <f t="shared" ref="S14:S19" si="9">G14+M14</f>
        <v>136.38866999999999</v>
      </c>
      <c r="T14" s="107">
        <f t="shared" ref="T14:T19" si="10">H14+N14</f>
        <v>0</v>
      </c>
      <c r="V14" s="155">
        <f>O14-'3 priedas_asignavimai'!AC44</f>
        <v>0</v>
      </c>
    </row>
    <row r="15" spans="1:22" ht="15" customHeight="1" x14ac:dyDescent="0.25">
      <c r="A15" s="12"/>
      <c r="B15" s="6" t="s">
        <v>386</v>
      </c>
      <c r="C15" s="58">
        <f t="shared" si="0"/>
        <v>20.685220000000001</v>
      </c>
      <c r="D15" s="80"/>
      <c r="E15" s="80">
        <v>20.685220000000001</v>
      </c>
      <c r="F15" s="80"/>
      <c r="G15" s="80"/>
      <c r="H15" s="80"/>
      <c r="I15" s="63">
        <f t="shared" si="2"/>
        <v>0</v>
      </c>
      <c r="J15" s="83"/>
      <c r="K15" s="83"/>
      <c r="L15" s="83"/>
      <c r="M15" s="83"/>
      <c r="N15" s="83"/>
      <c r="O15" s="64">
        <f t="shared" si="4"/>
        <v>20.685220000000001</v>
      </c>
      <c r="P15" s="64">
        <f t="shared" si="6"/>
        <v>0</v>
      </c>
      <c r="Q15" s="64">
        <f t="shared" si="7"/>
        <v>20.685220000000001</v>
      </c>
      <c r="R15" s="64">
        <f t="shared" si="8"/>
        <v>0</v>
      </c>
      <c r="S15" s="64">
        <f t="shared" si="9"/>
        <v>0</v>
      </c>
      <c r="T15" s="107">
        <f t="shared" si="10"/>
        <v>0</v>
      </c>
      <c r="V15" s="155">
        <f>O15-'3 priedas_asignavimai'!AC52</f>
        <v>0</v>
      </c>
    </row>
    <row r="16" spans="1:22" x14ac:dyDescent="0.25">
      <c r="A16" s="12"/>
      <c r="B16" s="32" t="s">
        <v>387</v>
      </c>
      <c r="C16" s="58">
        <f t="shared" si="0"/>
        <v>340</v>
      </c>
      <c r="D16" s="80">
        <v>340</v>
      </c>
      <c r="E16" s="80"/>
      <c r="F16" s="80"/>
      <c r="G16" s="80"/>
      <c r="H16" s="80"/>
      <c r="I16" s="63">
        <f t="shared" si="2"/>
        <v>0</v>
      </c>
      <c r="J16" s="83"/>
      <c r="K16" s="83"/>
      <c r="L16" s="83"/>
      <c r="M16" s="83"/>
      <c r="N16" s="83"/>
      <c r="O16" s="64">
        <f t="shared" si="4"/>
        <v>340</v>
      </c>
      <c r="P16" s="64">
        <f t="shared" si="6"/>
        <v>340</v>
      </c>
      <c r="Q16" s="64">
        <f t="shared" si="7"/>
        <v>0</v>
      </c>
      <c r="R16" s="64">
        <f t="shared" si="8"/>
        <v>0</v>
      </c>
      <c r="S16" s="64">
        <f t="shared" si="9"/>
        <v>0</v>
      </c>
      <c r="T16" s="107">
        <f t="shared" si="10"/>
        <v>0</v>
      </c>
      <c r="V16" s="155">
        <f>O16-'3 priedas_asignavimai'!AC55</f>
        <v>0</v>
      </c>
    </row>
    <row r="17" spans="1:22" ht="15" customHeight="1" x14ac:dyDescent="0.25">
      <c r="A17" s="12"/>
      <c r="B17" s="6" t="s">
        <v>397</v>
      </c>
      <c r="C17" s="58">
        <f t="shared" si="0"/>
        <v>270</v>
      </c>
      <c r="D17" s="80">
        <v>270</v>
      </c>
      <c r="E17" s="80"/>
      <c r="F17" s="80"/>
      <c r="G17" s="80"/>
      <c r="H17" s="80"/>
      <c r="I17" s="63">
        <f t="shared" si="2"/>
        <v>-255</v>
      </c>
      <c r="J17" s="83">
        <v>-255</v>
      </c>
      <c r="K17" s="83"/>
      <c r="L17" s="83"/>
      <c r="M17" s="83"/>
      <c r="N17" s="83"/>
      <c r="O17" s="64">
        <f t="shared" si="4"/>
        <v>15</v>
      </c>
      <c r="P17" s="64">
        <f t="shared" si="6"/>
        <v>15</v>
      </c>
      <c r="Q17" s="64">
        <f t="shared" si="7"/>
        <v>0</v>
      </c>
      <c r="R17" s="64">
        <f t="shared" si="8"/>
        <v>0</v>
      </c>
      <c r="S17" s="64">
        <f t="shared" si="9"/>
        <v>0</v>
      </c>
      <c r="T17" s="107">
        <f t="shared" si="10"/>
        <v>0</v>
      </c>
      <c r="V17" s="155">
        <f>O17-'3 priedas_asignavimai'!AC62</f>
        <v>0</v>
      </c>
    </row>
    <row r="18" spans="1:22" ht="15" customHeight="1" x14ac:dyDescent="0.25">
      <c r="A18" s="12"/>
      <c r="B18" s="6" t="s">
        <v>389</v>
      </c>
      <c r="C18" s="58">
        <f t="shared" si="0"/>
        <v>22.177</v>
      </c>
      <c r="D18" s="80">
        <v>22.177</v>
      </c>
      <c r="E18" s="80"/>
      <c r="F18" s="80"/>
      <c r="G18" s="80"/>
      <c r="H18" s="80"/>
      <c r="I18" s="63">
        <f t="shared" si="2"/>
        <v>0</v>
      </c>
      <c r="J18" s="83"/>
      <c r="K18" s="83"/>
      <c r="L18" s="83"/>
      <c r="M18" s="83"/>
      <c r="N18" s="83"/>
      <c r="O18" s="64">
        <f t="shared" si="4"/>
        <v>22.177</v>
      </c>
      <c r="P18" s="64">
        <f t="shared" si="6"/>
        <v>22.177</v>
      </c>
      <c r="Q18" s="64">
        <f t="shared" si="7"/>
        <v>0</v>
      </c>
      <c r="R18" s="64">
        <f t="shared" si="8"/>
        <v>0</v>
      </c>
      <c r="S18" s="64">
        <f t="shared" si="9"/>
        <v>0</v>
      </c>
      <c r="T18" s="107">
        <f t="shared" si="10"/>
        <v>0</v>
      </c>
      <c r="V18" s="155">
        <f>O18-'3 priedas_asignavimai'!AC66</f>
        <v>0</v>
      </c>
    </row>
    <row r="19" spans="1:22" ht="15" customHeight="1" x14ac:dyDescent="0.25">
      <c r="A19" s="12"/>
      <c r="B19" s="33" t="s">
        <v>388</v>
      </c>
      <c r="C19" s="58">
        <f t="shared" si="0"/>
        <v>2237.2642799999999</v>
      </c>
      <c r="D19" s="80">
        <v>2237.2642799999999</v>
      </c>
      <c r="E19" s="80"/>
      <c r="F19" s="80"/>
      <c r="G19" s="80"/>
      <c r="H19" s="80"/>
      <c r="I19" s="63">
        <f t="shared" si="2"/>
        <v>0</v>
      </c>
      <c r="J19" s="83"/>
      <c r="K19" s="83"/>
      <c r="L19" s="83"/>
      <c r="M19" s="83"/>
      <c r="N19" s="83"/>
      <c r="O19" s="64">
        <f t="shared" si="4"/>
        <v>2237.2642799999999</v>
      </c>
      <c r="P19" s="64">
        <f t="shared" si="6"/>
        <v>2237.2642799999999</v>
      </c>
      <c r="Q19" s="64">
        <f t="shared" si="7"/>
        <v>0</v>
      </c>
      <c r="R19" s="64">
        <f t="shared" si="8"/>
        <v>0</v>
      </c>
      <c r="S19" s="64">
        <f t="shared" si="9"/>
        <v>0</v>
      </c>
      <c r="T19" s="107">
        <f t="shared" si="10"/>
        <v>0</v>
      </c>
      <c r="V19" s="155">
        <f>O19-'3 priedas_asignavimai'!AC70</f>
        <v>0</v>
      </c>
    </row>
    <row r="20" spans="1:22" ht="15" customHeight="1" x14ac:dyDescent="0.25">
      <c r="A20" s="11" t="s">
        <v>56</v>
      </c>
      <c r="B20" s="25" t="s">
        <v>218</v>
      </c>
      <c r="C20" s="59">
        <f t="shared" si="0"/>
        <v>1.02013</v>
      </c>
      <c r="D20" s="59">
        <f>D21+D22</f>
        <v>0.09</v>
      </c>
      <c r="E20" s="59">
        <f t="shared" ref="E20:T20" si="11">E21+E22</f>
        <v>0.93013000000000001</v>
      </c>
      <c r="F20" s="59">
        <f t="shared" si="11"/>
        <v>0</v>
      </c>
      <c r="G20" s="59">
        <f t="shared" si="11"/>
        <v>0</v>
      </c>
      <c r="H20" s="59">
        <f t="shared" si="11"/>
        <v>0</v>
      </c>
      <c r="I20" s="57">
        <f t="shared" si="2"/>
        <v>0</v>
      </c>
      <c r="J20" s="57">
        <f>J21+J22</f>
        <v>0</v>
      </c>
      <c r="K20" s="57">
        <f t="shared" ref="K20:N20" si="12">K21+K22</f>
        <v>0</v>
      </c>
      <c r="L20" s="57">
        <f t="shared" si="12"/>
        <v>0</v>
      </c>
      <c r="M20" s="57">
        <f t="shared" si="12"/>
        <v>0</v>
      </c>
      <c r="N20" s="57">
        <f t="shared" si="12"/>
        <v>0</v>
      </c>
      <c r="O20" s="65">
        <f t="shared" si="11"/>
        <v>1.02013</v>
      </c>
      <c r="P20" s="65">
        <f t="shared" si="11"/>
        <v>0.09</v>
      </c>
      <c r="Q20" s="65">
        <f t="shared" si="11"/>
        <v>0.93013000000000001</v>
      </c>
      <c r="R20" s="65">
        <f t="shared" si="11"/>
        <v>0</v>
      </c>
      <c r="S20" s="65">
        <f t="shared" si="11"/>
        <v>0</v>
      </c>
      <c r="T20" s="106">
        <f t="shared" si="11"/>
        <v>0</v>
      </c>
      <c r="V20" s="155">
        <f>O20-'3 priedas_asignavimai'!AC95</f>
        <v>0</v>
      </c>
    </row>
    <row r="21" spans="1:22" s="141" customFormat="1" ht="15" hidden="1" customHeight="1" x14ac:dyDescent="0.25">
      <c r="A21" s="142"/>
      <c r="B21" s="143" t="s">
        <v>2</v>
      </c>
      <c r="C21" s="137">
        <f t="shared" si="0"/>
        <v>0</v>
      </c>
      <c r="D21" s="145"/>
      <c r="E21" s="145"/>
      <c r="F21" s="145"/>
      <c r="G21" s="145"/>
      <c r="H21" s="145"/>
      <c r="I21" s="138">
        <f t="shared" si="2"/>
        <v>0</v>
      </c>
      <c r="J21" s="145"/>
      <c r="K21" s="145"/>
      <c r="L21" s="145"/>
      <c r="M21" s="145"/>
      <c r="N21" s="145"/>
      <c r="O21" s="139">
        <f>P21+Q21+R21+S21+T21</f>
        <v>0</v>
      </c>
      <c r="P21" s="147">
        <f>D21+J21</f>
        <v>0</v>
      </c>
      <c r="Q21" s="147">
        <f>E21+K21</f>
        <v>0</v>
      </c>
      <c r="R21" s="147">
        <f>F21+L21</f>
        <v>0</v>
      </c>
      <c r="S21" s="147">
        <f>G21+M21</f>
        <v>0</v>
      </c>
      <c r="T21" s="148">
        <f>H21+N21</f>
        <v>0</v>
      </c>
      <c r="V21" s="156">
        <f>O21-'3 priedas_asignavimai'!AC96</f>
        <v>0</v>
      </c>
    </row>
    <row r="22" spans="1:22" ht="15" customHeight="1" x14ac:dyDescent="0.25">
      <c r="A22" s="12"/>
      <c r="B22" s="4" t="s">
        <v>385</v>
      </c>
      <c r="C22" s="58">
        <f t="shared" si="0"/>
        <v>1.02013</v>
      </c>
      <c r="D22" s="80">
        <v>0.09</v>
      </c>
      <c r="E22" s="80">
        <v>0.93013000000000001</v>
      </c>
      <c r="F22" s="80"/>
      <c r="G22" s="80"/>
      <c r="H22" s="80"/>
      <c r="I22" s="63">
        <f t="shared" si="2"/>
        <v>0</v>
      </c>
      <c r="J22" s="83"/>
      <c r="K22" s="83"/>
      <c r="L22" s="83"/>
      <c r="M22" s="83"/>
      <c r="N22" s="83"/>
      <c r="O22" s="64">
        <f>P22+Q22+R22+S22+T22</f>
        <v>1.02013</v>
      </c>
      <c r="P22" s="64">
        <f t="shared" ref="P22" si="13">D22+J22</f>
        <v>0.09</v>
      </c>
      <c r="Q22" s="64">
        <f t="shared" ref="Q22" si="14">E22+K22</f>
        <v>0.93013000000000001</v>
      </c>
      <c r="R22" s="64">
        <f t="shared" ref="R22" si="15">F22+L22</f>
        <v>0</v>
      </c>
      <c r="S22" s="64">
        <f t="shared" ref="S22" si="16">G22+M22</f>
        <v>0</v>
      </c>
      <c r="T22" s="107">
        <f t="shared" ref="T22" si="17">H22+N22</f>
        <v>0</v>
      </c>
      <c r="V22" s="155">
        <f>O22-'3 priedas_asignavimai'!AC98</f>
        <v>0</v>
      </c>
    </row>
    <row r="23" spans="1:22" ht="15" customHeight="1" x14ac:dyDescent="0.25">
      <c r="A23" s="3" t="s">
        <v>6</v>
      </c>
      <c r="B23" s="31" t="s">
        <v>219</v>
      </c>
      <c r="C23" s="59">
        <f>D23+E23+F23+G23+H23</f>
        <v>18.38428</v>
      </c>
      <c r="D23" s="59">
        <f>D25+D24</f>
        <v>0.25</v>
      </c>
      <c r="E23" s="59">
        <f t="shared" ref="E23:H23" si="18">E25+E24</f>
        <v>18.13428</v>
      </c>
      <c r="F23" s="59">
        <f t="shared" si="18"/>
        <v>0</v>
      </c>
      <c r="G23" s="59">
        <f t="shared" si="18"/>
        <v>0</v>
      </c>
      <c r="H23" s="59">
        <f t="shared" si="18"/>
        <v>0</v>
      </c>
      <c r="I23" s="57">
        <f t="shared" ref="I23" si="19">J23+K23+L23+M23+N23</f>
        <v>0</v>
      </c>
      <c r="J23" s="57">
        <f>J25+J24</f>
        <v>0</v>
      </c>
      <c r="K23" s="57">
        <f t="shared" ref="K23:T23" si="20">K25+K24</f>
        <v>0</v>
      </c>
      <c r="L23" s="57">
        <f t="shared" si="20"/>
        <v>0</v>
      </c>
      <c r="M23" s="57">
        <f t="shared" si="20"/>
        <v>0</v>
      </c>
      <c r="N23" s="57">
        <f t="shared" si="20"/>
        <v>0</v>
      </c>
      <c r="O23" s="65">
        <f t="shared" si="20"/>
        <v>18.38428</v>
      </c>
      <c r="P23" s="65">
        <f t="shared" si="20"/>
        <v>0.25</v>
      </c>
      <c r="Q23" s="65">
        <f t="shared" si="20"/>
        <v>18.13428</v>
      </c>
      <c r="R23" s="65">
        <f>R25+R24</f>
        <v>0</v>
      </c>
      <c r="S23" s="65">
        <f t="shared" si="20"/>
        <v>0</v>
      </c>
      <c r="T23" s="182">
        <f t="shared" si="20"/>
        <v>0</v>
      </c>
      <c r="U23" s="53">
        <f>U25</f>
        <v>0</v>
      </c>
      <c r="V23" s="155">
        <f>O23-'3 priedas_asignavimai'!AC99</f>
        <v>0</v>
      </c>
    </row>
    <row r="24" spans="1:22" ht="15" customHeight="1" x14ac:dyDescent="0.25">
      <c r="A24" s="5"/>
      <c r="B24" s="30" t="s">
        <v>384</v>
      </c>
      <c r="C24" s="58">
        <f t="shared" ref="C24" si="21">D24+E24+F24+G24+H24</f>
        <v>8</v>
      </c>
      <c r="D24" s="80"/>
      <c r="E24" s="80">
        <v>8</v>
      </c>
      <c r="F24" s="80"/>
      <c r="G24" s="80"/>
      <c r="H24" s="80"/>
      <c r="I24" s="63">
        <f t="shared" ref="I24" si="22">J24+K24+L24+M24+N24</f>
        <v>0</v>
      </c>
      <c r="J24" s="83"/>
      <c r="K24" s="83"/>
      <c r="L24" s="83"/>
      <c r="M24" s="83"/>
      <c r="N24" s="83"/>
      <c r="O24" s="64">
        <f>P24+Q24+R24+S24+T24</f>
        <v>8</v>
      </c>
      <c r="P24" s="64">
        <f t="shared" ref="P24" si="23">D24+J24</f>
        <v>0</v>
      </c>
      <c r="Q24" s="64">
        <f t="shared" ref="Q24" si="24">E24+K24</f>
        <v>8</v>
      </c>
      <c r="R24" s="64">
        <f t="shared" ref="R24" si="25">F24+L24</f>
        <v>0</v>
      </c>
      <c r="S24" s="64">
        <f t="shared" ref="S24" si="26">G24+M24</f>
        <v>0</v>
      </c>
      <c r="T24" s="107">
        <f t="shared" ref="T24" si="27">H24+N24</f>
        <v>0</v>
      </c>
      <c r="V24" s="155">
        <f>O24-'3 priedas_asignavimai'!AC100</f>
        <v>0</v>
      </c>
    </row>
    <row r="25" spans="1:22" ht="15" customHeight="1" x14ac:dyDescent="0.25">
      <c r="A25" s="5"/>
      <c r="B25" s="1" t="s">
        <v>385</v>
      </c>
      <c r="C25" s="58">
        <f t="shared" si="0"/>
        <v>10.38428</v>
      </c>
      <c r="D25" s="80">
        <v>0.25</v>
      </c>
      <c r="E25" s="80">
        <v>10.13428</v>
      </c>
      <c r="F25" s="80"/>
      <c r="G25" s="80"/>
      <c r="H25" s="80"/>
      <c r="I25" s="63">
        <f t="shared" si="2"/>
        <v>0</v>
      </c>
      <c r="J25" s="83"/>
      <c r="K25" s="83"/>
      <c r="L25" s="83"/>
      <c r="M25" s="83"/>
      <c r="N25" s="83"/>
      <c r="O25" s="64">
        <f>P25+Q25+R25+S25+T25</f>
        <v>10.38428</v>
      </c>
      <c r="P25" s="64">
        <f t="shared" ref="P25" si="28">D25+J25</f>
        <v>0.25</v>
      </c>
      <c r="Q25" s="64">
        <f t="shared" ref="Q25" si="29">E25+K25</f>
        <v>10.13428</v>
      </c>
      <c r="R25" s="64">
        <f t="shared" ref="R25" si="30">F25+L25</f>
        <v>0</v>
      </c>
      <c r="S25" s="64">
        <f t="shared" ref="S25" si="31">G25+M25</f>
        <v>0</v>
      </c>
      <c r="T25" s="107">
        <f t="shared" ref="T25" si="32">H25+N25</f>
        <v>0</v>
      </c>
      <c r="V25" s="155">
        <f>O25-'3 priedas_asignavimai'!AC102</f>
        <v>0</v>
      </c>
    </row>
    <row r="26" spans="1:22" ht="15" customHeight="1" x14ac:dyDescent="0.25">
      <c r="A26" s="3" t="s">
        <v>7</v>
      </c>
      <c r="B26" s="31" t="s">
        <v>220</v>
      </c>
      <c r="C26" s="59">
        <f t="shared" si="0"/>
        <v>11.553879999999999</v>
      </c>
      <c r="D26" s="59">
        <f>D27+D28</f>
        <v>0.53</v>
      </c>
      <c r="E26" s="59">
        <f t="shared" ref="E26:T26" si="33">E27+E28</f>
        <v>11.02388</v>
      </c>
      <c r="F26" s="59">
        <f t="shared" si="33"/>
        <v>0</v>
      </c>
      <c r="G26" s="59">
        <f t="shared" si="33"/>
        <v>0</v>
      </c>
      <c r="H26" s="59">
        <f t="shared" si="33"/>
        <v>0</v>
      </c>
      <c r="I26" s="57">
        <f t="shared" si="2"/>
        <v>0</v>
      </c>
      <c r="J26" s="57">
        <f>J27+J28</f>
        <v>0</v>
      </c>
      <c r="K26" s="57">
        <f t="shared" ref="K26:N26" si="34">K27+K28</f>
        <v>0</v>
      </c>
      <c r="L26" s="57">
        <f t="shared" si="34"/>
        <v>0</v>
      </c>
      <c r="M26" s="57">
        <f t="shared" si="34"/>
        <v>0</v>
      </c>
      <c r="N26" s="57">
        <f t="shared" si="34"/>
        <v>0</v>
      </c>
      <c r="O26" s="65">
        <f t="shared" si="33"/>
        <v>11.553879999999999</v>
      </c>
      <c r="P26" s="65">
        <f t="shared" si="33"/>
        <v>0.53</v>
      </c>
      <c r="Q26" s="65">
        <f t="shared" si="33"/>
        <v>11.02388</v>
      </c>
      <c r="R26" s="65">
        <f t="shared" si="33"/>
        <v>0</v>
      </c>
      <c r="S26" s="65">
        <f t="shared" si="33"/>
        <v>0</v>
      </c>
      <c r="T26" s="106">
        <f t="shared" si="33"/>
        <v>0</v>
      </c>
      <c r="V26" s="155">
        <f>O26-'3 priedas_asignavimai'!AC103</f>
        <v>0</v>
      </c>
    </row>
    <row r="27" spans="1:22" s="141" customFormat="1" ht="15" hidden="1" customHeight="1" x14ac:dyDescent="0.25">
      <c r="A27" s="151"/>
      <c r="B27" s="152" t="s">
        <v>2</v>
      </c>
      <c r="C27" s="137">
        <f t="shared" si="0"/>
        <v>0</v>
      </c>
      <c r="D27" s="145"/>
      <c r="E27" s="145"/>
      <c r="F27" s="145"/>
      <c r="G27" s="145"/>
      <c r="H27" s="145"/>
      <c r="I27" s="57">
        <f t="shared" si="2"/>
        <v>0</v>
      </c>
      <c r="J27" s="145"/>
      <c r="K27" s="145"/>
      <c r="L27" s="145"/>
      <c r="M27" s="145"/>
      <c r="N27" s="145"/>
      <c r="O27" s="139">
        <f>P27+Q27+R27+S27+T27</f>
        <v>0</v>
      </c>
      <c r="P27" s="147">
        <f>D27+J27</f>
        <v>0</v>
      </c>
      <c r="Q27" s="147">
        <f>E27+K27</f>
        <v>0</v>
      </c>
      <c r="R27" s="147">
        <f>F27+L27</f>
        <v>0</v>
      </c>
      <c r="S27" s="147">
        <f>G27+M27</f>
        <v>0</v>
      </c>
      <c r="T27" s="148">
        <f>H27+N27</f>
        <v>0</v>
      </c>
      <c r="V27" s="155">
        <f>O27-'3 priedas_asignavimai'!AC103</f>
        <v>-11.553879999999999</v>
      </c>
    </row>
    <row r="28" spans="1:22" ht="15" customHeight="1" x14ac:dyDescent="0.25">
      <c r="A28" s="5"/>
      <c r="B28" s="1" t="s">
        <v>385</v>
      </c>
      <c r="C28" s="58">
        <f t="shared" si="0"/>
        <v>11.553879999999999</v>
      </c>
      <c r="D28" s="80">
        <v>0.53</v>
      </c>
      <c r="E28" s="80">
        <v>11.02388</v>
      </c>
      <c r="F28" s="80"/>
      <c r="G28" s="80"/>
      <c r="H28" s="80"/>
      <c r="I28" s="57">
        <f t="shared" si="2"/>
        <v>0</v>
      </c>
      <c r="J28" s="83"/>
      <c r="K28" s="83"/>
      <c r="L28" s="83"/>
      <c r="M28" s="83"/>
      <c r="N28" s="83"/>
      <c r="O28" s="64">
        <f>P28+Q28+R28+S28+T28</f>
        <v>11.553879999999999</v>
      </c>
      <c r="P28" s="64">
        <f t="shared" ref="P28" si="35">D28+J28</f>
        <v>0.53</v>
      </c>
      <c r="Q28" s="64">
        <f t="shared" ref="Q28" si="36">E28+K28</f>
        <v>11.02388</v>
      </c>
      <c r="R28" s="64">
        <f t="shared" ref="R28" si="37">F28+L28</f>
        <v>0</v>
      </c>
      <c r="S28" s="64">
        <f t="shared" ref="S28" si="38">G28+M28</f>
        <v>0</v>
      </c>
      <c r="T28" s="107">
        <f t="shared" ref="T28" si="39">H28+N28</f>
        <v>0</v>
      </c>
      <c r="V28" s="155">
        <f>O28-'3 priedas_asignavimai'!AC106</f>
        <v>0</v>
      </c>
    </row>
    <row r="29" spans="1:22" ht="15" customHeight="1" x14ac:dyDescent="0.25">
      <c r="A29" s="3" t="s">
        <v>270</v>
      </c>
      <c r="B29" s="31" t="s">
        <v>221</v>
      </c>
      <c r="C29" s="59">
        <f t="shared" si="0"/>
        <v>1.6343300000000001</v>
      </c>
      <c r="D29" s="59">
        <f>D30+D31</f>
        <v>0.16500000000000001</v>
      </c>
      <c r="E29" s="59">
        <f t="shared" ref="E29:T29" si="40">E30+E31</f>
        <v>1.46933</v>
      </c>
      <c r="F29" s="59">
        <f t="shared" si="40"/>
        <v>0</v>
      </c>
      <c r="G29" s="59">
        <f t="shared" si="40"/>
        <v>0</v>
      </c>
      <c r="H29" s="59">
        <f t="shared" si="40"/>
        <v>0</v>
      </c>
      <c r="I29" s="57">
        <f t="shared" si="2"/>
        <v>0</v>
      </c>
      <c r="J29" s="57">
        <f>J30+J31</f>
        <v>0</v>
      </c>
      <c r="K29" s="57">
        <f t="shared" ref="K29:N29" si="41">K30+K31</f>
        <v>0</v>
      </c>
      <c r="L29" s="57">
        <f t="shared" si="41"/>
        <v>0</v>
      </c>
      <c r="M29" s="57">
        <f t="shared" si="41"/>
        <v>0</v>
      </c>
      <c r="N29" s="57">
        <f t="shared" si="41"/>
        <v>0</v>
      </c>
      <c r="O29" s="65">
        <f t="shared" si="40"/>
        <v>1.6343300000000001</v>
      </c>
      <c r="P29" s="65">
        <f t="shared" si="40"/>
        <v>0.16500000000000001</v>
      </c>
      <c r="Q29" s="65">
        <f t="shared" si="40"/>
        <v>1.46933</v>
      </c>
      <c r="R29" s="65">
        <f t="shared" si="40"/>
        <v>0</v>
      </c>
      <c r="S29" s="65">
        <f t="shared" si="40"/>
        <v>0</v>
      </c>
      <c r="T29" s="106">
        <f t="shared" si="40"/>
        <v>0</v>
      </c>
      <c r="V29" s="155">
        <f>O29-'3 priedas_asignavimai'!AC107</f>
        <v>0</v>
      </c>
    </row>
    <row r="30" spans="1:22" s="141" customFormat="1" ht="15" hidden="1" customHeight="1" x14ac:dyDescent="0.25">
      <c r="A30" s="151"/>
      <c r="B30" s="152" t="s">
        <v>2</v>
      </c>
      <c r="C30" s="137">
        <f t="shared" si="0"/>
        <v>0</v>
      </c>
      <c r="D30" s="145"/>
      <c r="E30" s="145"/>
      <c r="F30" s="145"/>
      <c r="G30" s="145"/>
      <c r="H30" s="145"/>
      <c r="I30" s="57">
        <f t="shared" si="2"/>
        <v>0</v>
      </c>
      <c r="J30" s="145"/>
      <c r="K30" s="145"/>
      <c r="L30" s="145"/>
      <c r="M30" s="145"/>
      <c r="N30" s="145"/>
      <c r="O30" s="139">
        <f>P30+Q30+R30+S30+T30</f>
        <v>0</v>
      </c>
      <c r="P30" s="147">
        <f>D30+J30</f>
        <v>0</v>
      </c>
      <c r="Q30" s="147">
        <f>E30+K30</f>
        <v>0</v>
      </c>
      <c r="R30" s="147">
        <f>F30+L30</f>
        <v>0</v>
      </c>
      <c r="S30" s="147">
        <f>G30+M30</f>
        <v>0</v>
      </c>
      <c r="T30" s="148">
        <f>H30+N30</f>
        <v>0</v>
      </c>
      <c r="V30" s="155">
        <f>O30-'3 priedas_asignavimai'!AC106</f>
        <v>-11.553879999999999</v>
      </c>
    </row>
    <row r="31" spans="1:22" ht="15" customHeight="1" x14ac:dyDescent="0.25">
      <c r="A31" s="5"/>
      <c r="B31" s="1" t="s">
        <v>385</v>
      </c>
      <c r="C31" s="58">
        <f t="shared" si="0"/>
        <v>1.6343300000000001</v>
      </c>
      <c r="D31" s="80">
        <v>0.16500000000000001</v>
      </c>
      <c r="E31" s="80">
        <v>1.46933</v>
      </c>
      <c r="F31" s="80"/>
      <c r="G31" s="80"/>
      <c r="H31" s="80"/>
      <c r="I31" s="57">
        <f t="shared" si="2"/>
        <v>0</v>
      </c>
      <c r="J31" s="83"/>
      <c r="K31" s="83"/>
      <c r="L31" s="83"/>
      <c r="M31" s="83"/>
      <c r="N31" s="83"/>
      <c r="O31" s="64">
        <f>P31+Q31+R31+S31+T31</f>
        <v>1.6343300000000001</v>
      </c>
      <c r="P31" s="64">
        <f t="shared" ref="P31" si="42">D31+J31</f>
        <v>0.16500000000000001</v>
      </c>
      <c r="Q31" s="64">
        <f t="shared" ref="Q31" si="43">E31+K31</f>
        <v>1.46933</v>
      </c>
      <c r="R31" s="64">
        <f t="shared" ref="R31" si="44">F31+L31</f>
        <v>0</v>
      </c>
      <c r="S31" s="64">
        <f t="shared" ref="S31" si="45">G31+M31</f>
        <v>0</v>
      </c>
      <c r="T31" s="107">
        <f t="shared" ref="T31" si="46">H31+N31</f>
        <v>0</v>
      </c>
      <c r="V31" s="155">
        <f>O31-'3 priedas_asignavimai'!AC110</f>
        <v>0</v>
      </c>
    </row>
    <row r="32" spans="1:22" ht="15" customHeight="1" x14ac:dyDescent="0.25">
      <c r="A32" s="3" t="s">
        <v>9</v>
      </c>
      <c r="B32" s="31" t="s">
        <v>222</v>
      </c>
      <c r="C32" s="59">
        <f t="shared" si="0"/>
        <v>0.66783999999999999</v>
      </c>
      <c r="D32" s="59">
        <f>D33+D34</f>
        <v>0.14499999999999999</v>
      </c>
      <c r="E32" s="59">
        <f t="shared" ref="E32:T32" si="47">E33+E34</f>
        <v>0.52283999999999997</v>
      </c>
      <c r="F32" s="59">
        <f t="shared" si="47"/>
        <v>0</v>
      </c>
      <c r="G32" s="59">
        <f t="shared" si="47"/>
        <v>0</v>
      </c>
      <c r="H32" s="59">
        <f t="shared" si="47"/>
        <v>0</v>
      </c>
      <c r="I32" s="57">
        <f t="shared" si="2"/>
        <v>0</v>
      </c>
      <c r="J32" s="57">
        <f>J33+J34</f>
        <v>0</v>
      </c>
      <c r="K32" s="57">
        <f t="shared" ref="K32:N32" si="48">K33+K34</f>
        <v>0</v>
      </c>
      <c r="L32" s="57">
        <f t="shared" si="48"/>
        <v>0</v>
      </c>
      <c r="M32" s="57">
        <f t="shared" si="48"/>
        <v>0</v>
      </c>
      <c r="N32" s="57">
        <f t="shared" si="48"/>
        <v>0</v>
      </c>
      <c r="O32" s="65">
        <f t="shared" si="47"/>
        <v>0.66783999999999999</v>
      </c>
      <c r="P32" s="65">
        <f t="shared" si="47"/>
        <v>0.14499999999999999</v>
      </c>
      <c r="Q32" s="65">
        <f t="shared" si="47"/>
        <v>0.52283999999999997</v>
      </c>
      <c r="R32" s="65">
        <f t="shared" si="47"/>
        <v>0</v>
      </c>
      <c r="S32" s="65">
        <f t="shared" si="47"/>
        <v>0</v>
      </c>
      <c r="T32" s="106">
        <f t="shared" si="47"/>
        <v>0</v>
      </c>
      <c r="V32" s="155">
        <f>O32-'3 priedas_asignavimai'!AC111</f>
        <v>0</v>
      </c>
    </row>
    <row r="33" spans="1:22" s="141" customFormat="1" ht="15" hidden="1" customHeight="1" x14ac:dyDescent="0.25">
      <c r="A33" s="151"/>
      <c r="B33" s="152" t="s">
        <v>2</v>
      </c>
      <c r="C33" s="137">
        <f t="shared" si="0"/>
        <v>0</v>
      </c>
      <c r="D33" s="145"/>
      <c r="E33" s="145"/>
      <c r="F33" s="145"/>
      <c r="G33" s="145"/>
      <c r="H33" s="145"/>
      <c r="I33" s="138">
        <f t="shared" si="2"/>
        <v>0</v>
      </c>
      <c r="J33" s="145"/>
      <c r="K33" s="145"/>
      <c r="L33" s="145"/>
      <c r="M33" s="145"/>
      <c r="N33" s="145"/>
      <c r="O33" s="139">
        <f>P33+Q33+R33+S33+T33</f>
        <v>0</v>
      </c>
      <c r="P33" s="147">
        <f>D33+J33</f>
        <v>0</v>
      </c>
      <c r="Q33" s="147">
        <f>E33+K33</f>
        <v>0</v>
      </c>
      <c r="R33" s="147">
        <f>F33+L33</f>
        <v>0</v>
      </c>
      <c r="S33" s="147">
        <f>G33+M33</f>
        <v>0</v>
      </c>
      <c r="T33" s="148">
        <f>H33+N33</f>
        <v>0</v>
      </c>
      <c r="V33" s="155">
        <f>O33-'3 priedas_asignavimai'!AC109</f>
        <v>0</v>
      </c>
    </row>
    <row r="34" spans="1:22" ht="15" customHeight="1" x14ac:dyDescent="0.25">
      <c r="A34" s="5"/>
      <c r="B34" s="1" t="s">
        <v>385</v>
      </c>
      <c r="C34" s="58">
        <f t="shared" si="0"/>
        <v>0.66783999999999999</v>
      </c>
      <c r="D34" s="80">
        <v>0.14499999999999999</v>
      </c>
      <c r="E34" s="80">
        <v>0.52283999999999997</v>
      </c>
      <c r="F34" s="80"/>
      <c r="G34" s="80"/>
      <c r="H34" s="80"/>
      <c r="I34" s="63">
        <f t="shared" si="2"/>
        <v>0</v>
      </c>
      <c r="J34" s="83"/>
      <c r="K34" s="83"/>
      <c r="L34" s="83"/>
      <c r="M34" s="83"/>
      <c r="N34" s="83"/>
      <c r="O34" s="64">
        <f>P34+Q34+R34+S34+T34</f>
        <v>0.66783999999999999</v>
      </c>
      <c r="P34" s="64">
        <f t="shared" ref="P34" si="49">D34+J34</f>
        <v>0.14499999999999999</v>
      </c>
      <c r="Q34" s="64">
        <f t="shared" ref="Q34" si="50">E34+K34</f>
        <v>0.52283999999999997</v>
      </c>
      <c r="R34" s="64">
        <f t="shared" ref="R34" si="51">F34+L34</f>
        <v>0</v>
      </c>
      <c r="S34" s="64">
        <f t="shared" ref="S34" si="52">G34+M34</f>
        <v>0</v>
      </c>
      <c r="T34" s="107">
        <f t="shared" ref="T34" si="53">H34+N34</f>
        <v>0</v>
      </c>
      <c r="V34" s="155">
        <f>O34-'3 priedas_asignavimai'!AC114</f>
        <v>0</v>
      </c>
    </row>
    <row r="35" spans="1:22" ht="15" customHeight="1" x14ac:dyDescent="0.25">
      <c r="A35" s="3" t="s">
        <v>10</v>
      </c>
      <c r="B35" s="31" t="s">
        <v>223</v>
      </c>
      <c r="C35" s="59">
        <f>D35+E35+F35+G35+H35</f>
        <v>12.70537</v>
      </c>
      <c r="D35" s="59">
        <f>D37+D36</f>
        <v>0.77500000000000002</v>
      </c>
      <c r="E35" s="59">
        <f t="shared" ref="E35:H35" si="54">E37+E36</f>
        <v>11.93037</v>
      </c>
      <c r="F35" s="59">
        <f t="shared" si="54"/>
        <v>0</v>
      </c>
      <c r="G35" s="59">
        <f t="shared" si="54"/>
        <v>0</v>
      </c>
      <c r="H35" s="59">
        <f t="shared" si="54"/>
        <v>0</v>
      </c>
      <c r="I35" s="57">
        <f t="shared" si="2"/>
        <v>0</v>
      </c>
      <c r="J35" s="57">
        <f>J37+J36</f>
        <v>0</v>
      </c>
      <c r="K35" s="57">
        <f t="shared" ref="K35:N35" si="55">K37+K36</f>
        <v>0</v>
      </c>
      <c r="L35" s="57">
        <f t="shared" si="55"/>
        <v>0</v>
      </c>
      <c r="M35" s="57">
        <f t="shared" si="55"/>
        <v>0</v>
      </c>
      <c r="N35" s="57">
        <f t="shared" si="55"/>
        <v>0</v>
      </c>
      <c r="O35" s="65">
        <f t="shared" ref="O35" si="56">O37+O36</f>
        <v>12.70537</v>
      </c>
      <c r="P35" s="65">
        <f t="shared" ref="P35" si="57">P37+P36</f>
        <v>0.77500000000000002</v>
      </c>
      <c r="Q35" s="65">
        <f t="shared" ref="Q35" si="58">Q37+Q36</f>
        <v>11.93037</v>
      </c>
      <c r="R35" s="65">
        <f t="shared" ref="R35" si="59">R37+R36</f>
        <v>0</v>
      </c>
      <c r="S35" s="65">
        <f t="shared" ref="S35" si="60">S37+S36</f>
        <v>0</v>
      </c>
      <c r="T35" s="106">
        <f t="shared" ref="T35" si="61">T37+T36</f>
        <v>0</v>
      </c>
      <c r="V35" s="155">
        <f>O35-'3 priedas_asignavimai'!AC115</f>
        <v>0</v>
      </c>
    </row>
    <row r="36" spans="1:22" ht="15" hidden="1" customHeight="1" x14ac:dyDescent="0.25">
      <c r="A36" s="5"/>
      <c r="B36" s="30" t="s">
        <v>384</v>
      </c>
      <c r="C36" s="58">
        <f t="shared" si="0"/>
        <v>0</v>
      </c>
      <c r="D36" s="80"/>
      <c r="E36" s="80"/>
      <c r="F36" s="80"/>
      <c r="G36" s="80"/>
      <c r="H36" s="80"/>
      <c r="I36" s="63">
        <f t="shared" si="2"/>
        <v>0</v>
      </c>
      <c r="J36" s="83"/>
      <c r="K36" s="83"/>
      <c r="L36" s="83"/>
      <c r="M36" s="83"/>
      <c r="N36" s="83"/>
      <c r="O36" s="64">
        <f>P36+Q36+R36+S36+T36</f>
        <v>0</v>
      </c>
      <c r="P36" s="64">
        <f t="shared" ref="P36:P37" si="62">D36+J36</f>
        <v>0</v>
      </c>
      <c r="Q36" s="64">
        <f t="shared" ref="Q36:Q37" si="63">E36+K36</f>
        <v>0</v>
      </c>
      <c r="R36" s="64">
        <f t="shared" ref="R36:R37" si="64">F36+L36</f>
        <v>0</v>
      </c>
      <c r="S36" s="64">
        <f t="shared" ref="S36:S37" si="65">G36+M36</f>
        <v>0</v>
      </c>
      <c r="T36" s="107">
        <f t="shared" ref="T36:T37" si="66">H36+N36</f>
        <v>0</v>
      </c>
      <c r="V36" s="155">
        <f>O36-'3 priedas_asignavimai'!AC112</f>
        <v>0</v>
      </c>
    </row>
    <row r="37" spans="1:22" ht="15" customHeight="1" x14ac:dyDescent="0.25">
      <c r="A37" s="5"/>
      <c r="B37" s="1" t="s">
        <v>385</v>
      </c>
      <c r="C37" s="58">
        <f t="shared" si="0"/>
        <v>12.70537</v>
      </c>
      <c r="D37" s="80">
        <v>0.77500000000000002</v>
      </c>
      <c r="E37" s="80">
        <v>11.93037</v>
      </c>
      <c r="F37" s="80"/>
      <c r="G37" s="80"/>
      <c r="H37" s="80"/>
      <c r="I37" s="63">
        <f t="shared" si="2"/>
        <v>0</v>
      </c>
      <c r="J37" s="83"/>
      <c r="K37" s="83"/>
      <c r="L37" s="83"/>
      <c r="M37" s="83"/>
      <c r="N37" s="83"/>
      <c r="O37" s="64">
        <f>P37+Q37+R37+S37+T37</f>
        <v>12.70537</v>
      </c>
      <c r="P37" s="64">
        <f t="shared" si="62"/>
        <v>0.77500000000000002</v>
      </c>
      <c r="Q37" s="64">
        <f t="shared" si="63"/>
        <v>11.93037</v>
      </c>
      <c r="R37" s="64">
        <f t="shared" si="64"/>
        <v>0</v>
      </c>
      <c r="S37" s="64">
        <f t="shared" si="65"/>
        <v>0</v>
      </c>
      <c r="T37" s="107">
        <f t="shared" si="66"/>
        <v>0</v>
      </c>
      <c r="V37" s="155">
        <f>O37-'3 priedas_asignavimai'!AC118</f>
        <v>0</v>
      </c>
    </row>
    <row r="38" spans="1:22" ht="15" customHeight="1" x14ac:dyDescent="0.25">
      <c r="A38" s="3" t="s">
        <v>11</v>
      </c>
      <c r="B38" s="31" t="s">
        <v>224</v>
      </c>
      <c r="C38" s="59">
        <f t="shared" si="0"/>
        <v>1.89608</v>
      </c>
      <c r="D38" s="59">
        <f>D39+D40</f>
        <v>0.36499999999999999</v>
      </c>
      <c r="E38" s="59">
        <f t="shared" ref="E38:T38" si="67">E39+E40</f>
        <v>1.53108</v>
      </c>
      <c r="F38" s="59">
        <f t="shared" si="67"/>
        <v>0</v>
      </c>
      <c r="G38" s="59">
        <f t="shared" si="67"/>
        <v>0</v>
      </c>
      <c r="H38" s="59">
        <f t="shared" si="67"/>
        <v>0</v>
      </c>
      <c r="I38" s="57">
        <f t="shared" si="2"/>
        <v>0</v>
      </c>
      <c r="J38" s="57">
        <f>J39+J40</f>
        <v>0</v>
      </c>
      <c r="K38" s="57">
        <f t="shared" ref="K38:N38" si="68">K39+K40</f>
        <v>0</v>
      </c>
      <c r="L38" s="57">
        <f t="shared" si="68"/>
        <v>0</v>
      </c>
      <c r="M38" s="57">
        <f t="shared" si="68"/>
        <v>0</v>
      </c>
      <c r="N38" s="57">
        <f t="shared" si="68"/>
        <v>0</v>
      </c>
      <c r="O38" s="65">
        <f t="shared" si="67"/>
        <v>1.89608</v>
      </c>
      <c r="P38" s="65">
        <f t="shared" si="67"/>
        <v>0.36499999999999999</v>
      </c>
      <c r="Q38" s="65">
        <f t="shared" si="67"/>
        <v>1.53108</v>
      </c>
      <c r="R38" s="65">
        <f t="shared" si="67"/>
        <v>0</v>
      </c>
      <c r="S38" s="65">
        <f t="shared" si="67"/>
        <v>0</v>
      </c>
      <c r="T38" s="106">
        <f t="shared" si="67"/>
        <v>0</v>
      </c>
      <c r="V38" s="155">
        <f>O38-'3 priedas_asignavimai'!AC119</f>
        <v>0</v>
      </c>
    </row>
    <row r="39" spans="1:22" s="141" customFormat="1" ht="15" hidden="1" customHeight="1" x14ac:dyDescent="0.25">
      <c r="A39" s="151"/>
      <c r="B39" s="152" t="s">
        <v>2</v>
      </c>
      <c r="C39" s="137">
        <f t="shared" si="0"/>
        <v>0</v>
      </c>
      <c r="D39" s="149"/>
      <c r="E39" s="149"/>
      <c r="F39" s="149"/>
      <c r="G39" s="149"/>
      <c r="H39" s="149"/>
      <c r="I39" s="138">
        <f t="shared" si="2"/>
        <v>0</v>
      </c>
      <c r="J39" s="149"/>
      <c r="K39" s="149"/>
      <c r="L39" s="149"/>
      <c r="M39" s="149"/>
      <c r="N39" s="149"/>
      <c r="O39" s="139">
        <f>P39+Q39+R39+S39+T39</f>
        <v>0</v>
      </c>
      <c r="P39" s="147">
        <f>D39+J39</f>
        <v>0</v>
      </c>
      <c r="Q39" s="147">
        <f>E39+K39</f>
        <v>0</v>
      </c>
      <c r="R39" s="147">
        <f>F39+L39</f>
        <v>0</v>
      </c>
      <c r="S39" s="147">
        <f>G39+M39</f>
        <v>0</v>
      </c>
      <c r="T39" s="148">
        <f>H39+N39</f>
        <v>0</v>
      </c>
      <c r="V39" s="155">
        <f>O39-'3 priedas_asignavimai'!AC115</f>
        <v>-12.70537</v>
      </c>
    </row>
    <row r="40" spans="1:22" ht="15" customHeight="1" x14ac:dyDescent="0.25">
      <c r="A40" s="5"/>
      <c r="B40" s="1" t="s">
        <v>385</v>
      </c>
      <c r="C40" s="58">
        <f t="shared" si="0"/>
        <v>1.89608</v>
      </c>
      <c r="D40" s="80">
        <v>0.36499999999999999</v>
      </c>
      <c r="E40" s="80">
        <v>1.53108</v>
      </c>
      <c r="F40" s="80"/>
      <c r="G40" s="80"/>
      <c r="H40" s="80"/>
      <c r="I40" s="63">
        <f t="shared" si="2"/>
        <v>0</v>
      </c>
      <c r="J40" s="83"/>
      <c r="K40" s="83"/>
      <c r="L40" s="83"/>
      <c r="M40" s="83"/>
      <c r="N40" s="83"/>
      <c r="O40" s="64">
        <f>P40+Q40+R40+S40+T40</f>
        <v>1.89608</v>
      </c>
      <c r="P40" s="64">
        <f t="shared" ref="P40" si="69">D40+J40</f>
        <v>0.36499999999999999</v>
      </c>
      <c r="Q40" s="64">
        <f t="shared" ref="Q40" si="70">E40+K40</f>
        <v>1.53108</v>
      </c>
      <c r="R40" s="64">
        <f t="shared" ref="R40" si="71">F40+L40</f>
        <v>0</v>
      </c>
      <c r="S40" s="64">
        <f t="shared" ref="S40" si="72">G40+M40</f>
        <v>0</v>
      </c>
      <c r="T40" s="107">
        <f t="shared" ref="T40" si="73">H40+N40</f>
        <v>0</v>
      </c>
      <c r="V40" s="155">
        <f>O40-'3 priedas_asignavimai'!AC122</f>
        <v>0</v>
      </c>
    </row>
    <row r="41" spans="1:22" ht="15" customHeight="1" x14ac:dyDescent="0.25">
      <c r="A41" s="3" t="s">
        <v>12</v>
      </c>
      <c r="B41" s="31" t="s">
        <v>225</v>
      </c>
      <c r="C41" s="59">
        <f t="shared" si="0"/>
        <v>8.6764399999999995</v>
      </c>
      <c r="D41" s="59">
        <f t="shared" ref="D41:T41" si="74">D42</f>
        <v>3.48</v>
      </c>
      <c r="E41" s="59">
        <f t="shared" si="74"/>
        <v>5.1964399999999999</v>
      </c>
      <c r="F41" s="59">
        <f t="shared" si="74"/>
        <v>0</v>
      </c>
      <c r="G41" s="59">
        <f t="shared" si="74"/>
        <v>0</v>
      </c>
      <c r="H41" s="59">
        <f t="shared" si="74"/>
        <v>0</v>
      </c>
      <c r="I41" s="57">
        <f t="shared" si="2"/>
        <v>0</v>
      </c>
      <c r="J41" s="57">
        <f t="shared" si="74"/>
        <v>0</v>
      </c>
      <c r="K41" s="57">
        <f t="shared" si="74"/>
        <v>0</v>
      </c>
      <c r="L41" s="57">
        <f t="shared" si="74"/>
        <v>0</v>
      </c>
      <c r="M41" s="57">
        <f t="shared" si="74"/>
        <v>0</v>
      </c>
      <c r="N41" s="57">
        <f t="shared" si="74"/>
        <v>0</v>
      </c>
      <c r="O41" s="65">
        <f t="shared" si="74"/>
        <v>8.6764399999999995</v>
      </c>
      <c r="P41" s="65">
        <f t="shared" si="74"/>
        <v>3.48</v>
      </c>
      <c r="Q41" s="65">
        <f t="shared" si="74"/>
        <v>5.1964399999999999</v>
      </c>
      <c r="R41" s="65">
        <f t="shared" si="74"/>
        <v>0</v>
      </c>
      <c r="S41" s="65">
        <f t="shared" si="74"/>
        <v>0</v>
      </c>
      <c r="T41" s="106">
        <f t="shared" si="74"/>
        <v>0</v>
      </c>
      <c r="V41" s="155">
        <f>O41-'3 priedas_asignavimai'!AC123</f>
        <v>0</v>
      </c>
    </row>
    <row r="42" spans="1:22" ht="15" customHeight="1" x14ac:dyDescent="0.25">
      <c r="A42" s="5"/>
      <c r="B42" s="1" t="s">
        <v>385</v>
      </c>
      <c r="C42" s="58">
        <f t="shared" si="0"/>
        <v>8.6764399999999995</v>
      </c>
      <c r="D42" s="80">
        <v>3.48</v>
      </c>
      <c r="E42" s="80">
        <v>5.1964399999999999</v>
      </c>
      <c r="F42" s="80"/>
      <c r="G42" s="80"/>
      <c r="H42" s="80"/>
      <c r="I42" s="63">
        <f t="shared" si="2"/>
        <v>0</v>
      </c>
      <c r="J42" s="83"/>
      <c r="K42" s="83"/>
      <c r="L42" s="83"/>
      <c r="M42" s="83"/>
      <c r="N42" s="83"/>
      <c r="O42" s="64">
        <f>P42+Q42+R42+S42+T42</f>
        <v>8.6764399999999995</v>
      </c>
      <c r="P42" s="64">
        <f t="shared" ref="P42" si="75">D42+J42</f>
        <v>3.48</v>
      </c>
      <c r="Q42" s="64">
        <f t="shared" ref="Q42" si="76">E42+K42</f>
        <v>5.1964399999999999</v>
      </c>
      <c r="R42" s="64">
        <f t="shared" ref="R42" si="77">F42+L42</f>
        <v>0</v>
      </c>
      <c r="S42" s="64">
        <f t="shared" ref="S42" si="78">G42+M42</f>
        <v>0</v>
      </c>
      <c r="T42" s="107">
        <f t="shared" ref="T42" si="79">H42+N42</f>
        <v>0</v>
      </c>
      <c r="V42" s="155">
        <f>O42-'3 priedas_asignavimai'!AC126</f>
        <v>0</v>
      </c>
    </row>
    <row r="43" spans="1:22" ht="15" customHeight="1" x14ac:dyDescent="0.25">
      <c r="A43" s="3" t="s">
        <v>13</v>
      </c>
      <c r="B43" s="31" t="s">
        <v>226</v>
      </c>
      <c r="C43" s="59">
        <f t="shared" si="0"/>
        <v>0.41335</v>
      </c>
      <c r="D43" s="59">
        <f t="shared" ref="D43:T43" si="80">D44</f>
        <v>0.19</v>
      </c>
      <c r="E43" s="59">
        <f t="shared" si="80"/>
        <v>0.22334999999999999</v>
      </c>
      <c r="F43" s="59">
        <f t="shared" si="80"/>
        <v>0</v>
      </c>
      <c r="G43" s="59">
        <f t="shared" si="80"/>
        <v>0</v>
      </c>
      <c r="H43" s="59">
        <f t="shared" si="80"/>
        <v>0</v>
      </c>
      <c r="I43" s="57">
        <f t="shared" si="2"/>
        <v>0</v>
      </c>
      <c r="J43" s="57">
        <f t="shared" si="80"/>
        <v>0</v>
      </c>
      <c r="K43" s="57">
        <f t="shared" si="80"/>
        <v>0</v>
      </c>
      <c r="L43" s="57">
        <f t="shared" si="80"/>
        <v>0</v>
      </c>
      <c r="M43" s="57">
        <f t="shared" si="80"/>
        <v>0</v>
      </c>
      <c r="N43" s="57">
        <f t="shared" si="80"/>
        <v>0</v>
      </c>
      <c r="O43" s="65">
        <f t="shared" si="80"/>
        <v>0.41335</v>
      </c>
      <c r="P43" s="65">
        <f t="shared" si="80"/>
        <v>0.19</v>
      </c>
      <c r="Q43" s="65">
        <f t="shared" si="80"/>
        <v>0.22334999999999999</v>
      </c>
      <c r="R43" s="65">
        <f t="shared" si="80"/>
        <v>0</v>
      </c>
      <c r="S43" s="65">
        <f t="shared" si="80"/>
        <v>0</v>
      </c>
      <c r="T43" s="106">
        <f t="shared" si="80"/>
        <v>0</v>
      </c>
      <c r="V43" s="155">
        <f>O43-'3 priedas_asignavimai'!AC127</f>
        <v>0</v>
      </c>
    </row>
    <row r="44" spans="1:22" ht="15" customHeight="1" x14ac:dyDescent="0.25">
      <c r="A44" s="5"/>
      <c r="B44" s="1" t="s">
        <v>385</v>
      </c>
      <c r="C44" s="58">
        <f t="shared" si="0"/>
        <v>0.41335</v>
      </c>
      <c r="D44" s="80">
        <v>0.19</v>
      </c>
      <c r="E44" s="80">
        <v>0.22334999999999999</v>
      </c>
      <c r="F44" s="80"/>
      <c r="G44" s="80"/>
      <c r="H44" s="80"/>
      <c r="I44" s="63">
        <f t="shared" si="2"/>
        <v>0</v>
      </c>
      <c r="J44" s="83"/>
      <c r="K44" s="83"/>
      <c r="L44" s="83"/>
      <c r="M44" s="83"/>
      <c r="N44" s="83"/>
      <c r="O44" s="64">
        <f>P44+Q44+R44+S44+T44</f>
        <v>0.41335</v>
      </c>
      <c r="P44" s="64">
        <f t="shared" ref="P44" si="81">D44+J44</f>
        <v>0.19</v>
      </c>
      <c r="Q44" s="64">
        <f t="shared" ref="Q44" si="82">E44+K44</f>
        <v>0.22334999999999999</v>
      </c>
      <c r="R44" s="64">
        <f t="shared" ref="R44" si="83">F44+L44</f>
        <v>0</v>
      </c>
      <c r="S44" s="64">
        <f t="shared" ref="S44" si="84">G44+M44</f>
        <v>0</v>
      </c>
      <c r="T44" s="107">
        <f t="shared" ref="T44" si="85">H44+N44</f>
        <v>0</v>
      </c>
      <c r="V44" s="155">
        <f>O44-'3 priedas_asignavimai'!AC130</f>
        <v>0</v>
      </c>
    </row>
    <row r="45" spans="1:22" ht="15" customHeight="1" x14ac:dyDescent="0.25">
      <c r="A45" s="3" t="s">
        <v>14</v>
      </c>
      <c r="B45" s="31" t="s">
        <v>227</v>
      </c>
      <c r="C45" s="59">
        <f t="shared" si="0"/>
        <v>1.03939</v>
      </c>
      <c r="D45" s="59">
        <f t="shared" ref="D45:T45" si="86">D46</f>
        <v>0.23</v>
      </c>
      <c r="E45" s="59">
        <f t="shared" si="86"/>
        <v>0.80939000000000005</v>
      </c>
      <c r="F45" s="59">
        <f t="shared" si="86"/>
        <v>0</v>
      </c>
      <c r="G45" s="59">
        <f t="shared" si="86"/>
        <v>0</v>
      </c>
      <c r="H45" s="59">
        <f t="shared" si="86"/>
        <v>0</v>
      </c>
      <c r="I45" s="57">
        <f t="shared" si="2"/>
        <v>0</v>
      </c>
      <c r="J45" s="57">
        <f t="shared" si="86"/>
        <v>0</v>
      </c>
      <c r="K45" s="57">
        <f t="shared" si="86"/>
        <v>0</v>
      </c>
      <c r="L45" s="57">
        <f t="shared" si="86"/>
        <v>0</v>
      </c>
      <c r="M45" s="57">
        <f t="shared" si="86"/>
        <v>0</v>
      </c>
      <c r="N45" s="57">
        <f t="shared" si="86"/>
        <v>0</v>
      </c>
      <c r="O45" s="65">
        <f t="shared" si="86"/>
        <v>1.03939</v>
      </c>
      <c r="P45" s="65">
        <f t="shared" si="86"/>
        <v>0.23</v>
      </c>
      <c r="Q45" s="65">
        <f t="shared" si="86"/>
        <v>0.80939000000000005</v>
      </c>
      <c r="R45" s="65">
        <f t="shared" si="86"/>
        <v>0</v>
      </c>
      <c r="S45" s="65">
        <f t="shared" si="86"/>
        <v>0</v>
      </c>
      <c r="T45" s="106">
        <f t="shared" si="86"/>
        <v>0</v>
      </c>
      <c r="V45" s="155">
        <f>O45-'3 priedas_asignavimai'!AC131</f>
        <v>0</v>
      </c>
    </row>
    <row r="46" spans="1:22" ht="15" customHeight="1" x14ac:dyDescent="0.25">
      <c r="A46" s="5"/>
      <c r="B46" s="1" t="s">
        <v>385</v>
      </c>
      <c r="C46" s="58">
        <f t="shared" ref="C46:C77" si="87">D46+E46+F46+G46+H46</f>
        <v>1.03939</v>
      </c>
      <c r="D46" s="80">
        <v>0.23</v>
      </c>
      <c r="E46" s="80">
        <v>0.80939000000000005</v>
      </c>
      <c r="F46" s="80"/>
      <c r="G46" s="80"/>
      <c r="H46" s="80"/>
      <c r="I46" s="63">
        <f t="shared" si="2"/>
        <v>0</v>
      </c>
      <c r="J46" s="83"/>
      <c r="K46" s="83"/>
      <c r="L46" s="83"/>
      <c r="M46" s="83"/>
      <c r="N46" s="83"/>
      <c r="O46" s="64">
        <f>P46+Q46+R46+S46+T46</f>
        <v>1.03939</v>
      </c>
      <c r="P46" s="64">
        <f t="shared" ref="P46" si="88">D46+J46</f>
        <v>0.23</v>
      </c>
      <c r="Q46" s="64">
        <f t="shared" ref="Q46" si="89">E46+K46</f>
        <v>0.80939000000000005</v>
      </c>
      <c r="R46" s="64">
        <f t="shared" ref="R46" si="90">F46+L46</f>
        <v>0</v>
      </c>
      <c r="S46" s="64">
        <f t="shared" ref="S46" si="91">G46+M46</f>
        <v>0</v>
      </c>
      <c r="T46" s="107">
        <f t="shared" ref="T46" si="92">H46+N46</f>
        <v>0</v>
      </c>
      <c r="V46" s="155">
        <f>O46-'3 priedas_asignavimai'!AC134</f>
        <v>0</v>
      </c>
    </row>
    <row r="47" spans="1:22" ht="15" customHeight="1" x14ac:dyDescent="0.25">
      <c r="A47" s="3" t="s">
        <v>15</v>
      </c>
      <c r="B47" s="31" t="s">
        <v>437</v>
      </c>
      <c r="C47" s="59">
        <f t="shared" si="87"/>
        <v>11.276999999999999</v>
      </c>
      <c r="D47" s="59">
        <f t="shared" ref="D47:N49" si="93">D48</f>
        <v>11.276999999999999</v>
      </c>
      <c r="E47" s="59">
        <f t="shared" si="93"/>
        <v>0</v>
      </c>
      <c r="F47" s="59">
        <f t="shared" si="93"/>
        <v>0</v>
      </c>
      <c r="G47" s="59">
        <f t="shared" si="93"/>
        <v>0</v>
      </c>
      <c r="H47" s="59">
        <f t="shared" si="93"/>
        <v>0</v>
      </c>
      <c r="I47" s="57">
        <f t="shared" si="2"/>
        <v>0</v>
      </c>
      <c r="J47" s="57">
        <f t="shared" si="93"/>
        <v>0</v>
      </c>
      <c r="K47" s="57">
        <f t="shared" si="93"/>
        <v>0</v>
      </c>
      <c r="L47" s="57">
        <f t="shared" si="93"/>
        <v>0</v>
      </c>
      <c r="M47" s="57">
        <f t="shared" si="93"/>
        <v>0</v>
      </c>
      <c r="N47" s="57">
        <f t="shared" si="93"/>
        <v>0</v>
      </c>
      <c r="O47" s="65">
        <f t="shared" ref="O47:T47" si="94">O48</f>
        <v>11.276999999999999</v>
      </c>
      <c r="P47" s="65">
        <f t="shared" si="94"/>
        <v>11.276999999999999</v>
      </c>
      <c r="Q47" s="65">
        <f t="shared" si="94"/>
        <v>0</v>
      </c>
      <c r="R47" s="65">
        <f t="shared" si="94"/>
        <v>0</v>
      </c>
      <c r="S47" s="65">
        <f t="shared" si="94"/>
        <v>0</v>
      </c>
      <c r="T47" s="106">
        <f t="shared" si="94"/>
        <v>0</v>
      </c>
      <c r="V47" s="155">
        <f>O47-'3 priedas_asignavimai'!AC135</f>
        <v>0</v>
      </c>
    </row>
    <row r="48" spans="1:22" ht="15" customHeight="1" x14ac:dyDescent="0.25">
      <c r="A48" s="10"/>
      <c r="B48" s="1" t="s">
        <v>385</v>
      </c>
      <c r="C48" s="58">
        <f t="shared" si="87"/>
        <v>11.276999999999999</v>
      </c>
      <c r="D48" s="80">
        <v>11.276999999999999</v>
      </c>
      <c r="E48" s="80"/>
      <c r="F48" s="80"/>
      <c r="G48" s="80"/>
      <c r="H48" s="80"/>
      <c r="I48" s="63">
        <f t="shared" si="2"/>
        <v>0</v>
      </c>
      <c r="J48" s="83"/>
      <c r="K48" s="83"/>
      <c r="L48" s="83"/>
      <c r="M48" s="83"/>
      <c r="N48" s="83"/>
      <c r="O48" s="64">
        <f>P48+Q48+R48+S48+T48</f>
        <v>11.276999999999999</v>
      </c>
      <c r="P48" s="64">
        <f t="shared" ref="P48" si="95">D48+J48</f>
        <v>11.276999999999999</v>
      </c>
      <c r="Q48" s="64">
        <f t="shared" ref="Q48" si="96">E48+K48</f>
        <v>0</v>
      </c>
      <c r="R48" s="64">
        <f t="shared" ref="R48" si="97">F48+L48</f>
        <v>0</v>
      </c>
      <c r="S48" s="64">
        <f t="shared" ref="S48" si="98">G48+M48</f>
        <v>0</v>
      </c>
      <c r="T48" s="107">
        <f t="shared" ref="T48" si="99">H48+N48</f>
        <v>0</v>
      </c>
      <c r="V48" s="155">
        <f>O48-'3 priedas_asignavimai'!AC138</f>
        <v>0</v>
      </c>
    </row>
    <row r="49" spans="1:22" ht="15" customHeight="1" x14ac:dyDescent="0.25">
      <c r="A49" s="3" t="s">
        <v>16</v>
      </c>
      <c r="B49" s="29" t="s">
        <v>229</v>
      </c>
      <c r="C49" s="59">
        <f t="shared" si="87"/>
        <v>0.21088999999999999</v>
      </c>
      <c r="D49" s="59">
        <f t="shared" si="93"/>
        <v>0</v>
      </c>
      <c r="E49" s="59">
        <f t="shared" si="93"/>
        <v>0.21088999999999999</v>
      </c>
      <c r="F49" s="59">
        <f t="shared" si="93"/>
        <v>0</v>
      </c>
      <c r="G49" s="59">
        <f t="shared" si="93"/>
        <v>0</v>
      </c>
      <c r="H49" s="59">
        <f t="shared" si="93"/>
        <v>0</v>
      </c>
      <c r="I49" s="57">
        <f t="shared" si="2"/>
        <v>0</v>
      </c>
      <c r="J49" s="57">
        <f t="shared" si="93"/>
        <v>0</v>
      </c>
      <c r="K49" s="57">
        <f t="shared" si="93"/>
        <v>0</v>
      </c>
      <c r="L49" s="57">
        <f t="shared" si="93"/>
        <v>0</v>
      </c>
      <c r="M49" s="57">
        <f t="shared" si="93"/>
        <v>0</v>
      </c>
      <c r="N49" s="57">
        <f t="shared" si="93"/>
        <v>0</v>
      </c>
      <c r="O49" s="65">
        <f t="shared" ref="O49:T49" si="100">O50</f>
        <v>0.21088999999999999</v>
      </c>
      <c r="P49" s="65">
        <f t="shared" si="100"/>
        <v>0</v>
      </c>
      <c r="Q49" s="65">
        <f t="shared" si="100"/>
        <v>0.21088999999999999</v>
      </c>
      <c r="R49" s="65">
        <f t="shared" si="100"/>
        <v>0</v>
      </c>
      <c r="S49" s="65">
        <f t="shared" si="100"/>
        <v>0</v>
      </c>
      <c r="T49" s="106">
        <f t="shared" si="100"/>
        <v>0</v>
      </c>
      <c r="V49" s="155">
        <f>O49-'3 priedas_asignavimai'!AC141</f>
        <v>0</v>
      </c>
    </row>
    <row r="50" spans="1:22" ht="15" customHeight="1" x14ac:dyDescent="0.25">
      <c r="A50" s="10"/>
      <c r="B50" s="1" t="s">
        <v>385</v>
      </c>
      <c r="C50" s="58">
        <f t="shared" si="87"/>
        <v>0.21088999999999999</v>
      </c>
      <c r="D50" s="80"/>
      <c r="E50" s="80">
        <v>0.21088999999999999</v>
      </c>
      <c r="F50" s="80"/>
      <c r="G50" s="80"/>
      <c r="H50" s="80"/>
      <c r="I50" s="63">
        <f t="shared" si="2"/>
        <v>0</v>
      </c>
      <c r="J50" s="83"/>
      <c r="K50" s="83"/>
      <c r="L50" s="83"/>
      <c r="M50" s="83"/>
      <c r="N50" s="83"/>
      <c r="O50" s="64">
        <f>P50+Q50+R50+S50+T50</f>
        <v>0.21088999999999999</v>
      </c>
      <c r="P50" s="64">
        <f t="shared" ref="P50" si="101">D50+J50</f>
        <v>0</v>
      </c>
      <c r="Q50" s="64">
        <f t="shared" ref="Q50" si="102">E50+K50</f>
        <v>0.21088999999999999</v>
      </c>
      <c r="R50" s="64">
        <f t="shared" ref="R50" si="103">F50+L50</f>
        <v>0</v>
      </c>
      <c r="S50" s="64">
        <f t="shared" ref="S50" si="104">G50+M50</f>
        <v>0</v>
      </c>
      <c r="T50" s="107">
        <f t="shared" ref="T50" si="105">H50+N50</f>
        <v>0</v>
      </c>
      <c r="V50" s="155">
        <f>O50-'3 priedas_asignavimai'!AC142</f>
        <v>0</v>
      </c>
    </row>
    <row r="51" spans="1:22" s="9" customFormat="1" ht="15" customHeight="1" x14ac:dyDescent="0.25">
      <c r="A51" s="11" t="s">
        <v>17</v>
      </c>
      <c r="B51" s="25" t="s">
        <v>230</v>
      </c>
      <c r="C51" s="59">
        <f t="shared" si="87"/>
        <v>1.06609</v>
      </c>
      <c r="D51" s="59">
        <f t="shared" ref="D51:T51" si="106">D52</f>
        <v>0</v>
      </c>
      <c r="E51" s="59">
        <f t="shared" si="106"/>
        <v>1.06609</v>
      </c>
      <c r="F51" s="59">
        <f t="shared" si="106"/>
        <v>0</v>
      </c>
      <c r="G51" s="59">
        <f t="shared" si="106"/>
        <v>0</v>
      </c>
      <c r="H51" s="59">
        <f t="shared" si="106"/>
        <v>0</v>
      </c>
      <c r="I51" s="57">
        <f t="shared" si="2"/>
        <v>0</v>
      </c>
      <c r="J51" s="57">
        <f t="shared" si="106"/>
        <v>0</v>
      </c>
      <c r="K51" s="57">
        <f t="shared" si="106"/>
        <v>0</v>
      </c>
      <c r="L51" s="57">
        <f t="shared" si="106"/>
        <v>0</v>
      </c>
      <c r="M51" s="57">
        <f t="shared" si="106"/>
        <v>0</v>
      </c>
      <c r="N51" s="57">
        <f t="shared" si="106"/>
        <v>0</v>
      </c>
      <c r="O51" s="65">
        <f t="shared" si="106"/>
        <v>1.06609</v>
      </c>
      <c r="P51" s="65">
        <f t="shared" si="106"/>
        <v>0</v>
      </c>
      <c r="Q51" s="65">
        <f t="shared" si="106"/>
        <v>1.06609</v>
      </c>
      <c r="R51" s="65">
        <f t="shared" si="106"/>
        <v>0</v>
      </c>
      <c r="S51" s="65">
        <f t="shared" si="106"/>
        <v>0</v>
      </c>
      <c r="T51" s="106">
        <f t="shared" si="106"/>
        <v>0</v>
      </c>
      <c r="V51" s="155">
        <f>O51-'3 priedas_asignavimai'!AC144</f>
        <v>0</v>
      </c>
    </row>
    <row r="52" spans="1:22" s="9" customFormat="1" ht="15" customHeight="1" x14ac:dyDescent="0.25">
      <c r="A52" s="12"/>
      <c r="B52" s="4" t="s">
        <v>386</v>
      </c>
      <c r="C52" s="58">
        <f t="shared" si="87"/>
        <v>1.06609</v>
      </c>
      <c r="D52" s="80"/>
      <c r="E52" s="80">
        <v>1.06609</v>
      </c>
      <c r="F52" s="80"/>
      <c r="G52" s="80"/>
      <c r="H52" s="80"/>
      <c r="I52" s="63">
        <f t="shared" si="2"/>
        <v>0</v>
      </c>
      <c r="J52" s="83"/>
      <c r="K52" s="83"/>
      <c r="L52" s="83"/>
      <c r="M52" s="83"/>
      <c r="N52" s="83"/>
      <c r="O52" s="64">
        <f>P52+Q52+R52+S52+T52</f>
        <v>1.06609</v>
      </c>
      <c r="P52" s="64">
        <f t="shared" ref="P52" si="107">D52+J52</f>
        <v>0</v>
      </c>
      <c r="Q52" s="64">
        <f t="shared" ref="Q52" si="108">E52+K52</f>
        <v>1.06609</v>
      </c>
      <c r="R52" s="64">
        <f t="shared" ref="R52" si="109">F52+L52</f>
        <v>0</v>
      </c>
      <c r="S52" s="64">
        <f t="shared" ref="S52" si="110">G52+M52</f>
        <v>0</v>
      </c>
      <c r="T52" s="107">
        <f t="shared" ref="T52" si="111">H52+N52</f>
        <v>0</v>
      </c>
      <c r="V52" s="155">
        <f>O52-'3 priedas_asignavimai'!AC145</f>
        <v>0</v>
      </c>
    </row>
    <row r="53" spans="1:22" ht="15" customHeight="1" x14ac:dyDescent="0.25">
      <c r="A53" s="3" t="s">
        <v>18</v>
      </c>
      <c r="B53" s="26" t="s">
        <v>233</v>
      </c>
      <c r="C53" s="59">
        <f t="shared" si="87"/>
        <v>0.16</v>
      </c>
      <c r="D53" s="59">
        <f t="shared" ref="D53" si="112">D54</f>
        <v>0</v>
      </c>
      <c r="E53" s="59">
        <f t="shared" ref="E53" si="113">E54</f>
        <v>0.16</v>
      </c>
      <c r="F53" s="59">
        <f t="shared" ref="F53" si="114">F54</f>
        <v>0</v>
      </c>
      <c r="G53" s="59">
        <f t="shared" ref="G53" si="115">G54</f>
        <v>0</v>
      </c>
      <c r="H53" s="59">
        <f t="shared" ref="H53" si="116">H54</f>
        <v>0</v>
      </c>
      <c r="I53" s="57">
        <f t="shared" si="2"/>
        <v>0</v>
      </c>
      <c r="J53" s="57">
        <f t="shared" ref="J53:N53" si="117">J54</f>
        <v>0</v>
      </c>
      <c r="K53" s="57">
        <f t="shared" si="117"/>
        <v>0</v>
      </c>
      <c r="L53" s="57">
        <f t="shared" si="117"/>
        <v>0</v>
      </c>
      <c r="M53" s="57">
        <f t="shared" si="117"/>
        <v>0</v>
      </c>
      <c r="N53" s="57">
        <f t="shared" si="117"/>
        <v>0</v>
      </c>
      <c r="O53" s="65">
        <f>P53+Q53+R53+S53+T53</f>
        <v>0.16</v>
      </c>
      <c r="P53" s="65">
        <f t="shared" ref="P53" si="118">P54</f>
        <v>0</v>
      </c>
      <c r="Q53" s="65">
        <f t="shared" ref="Q53" si="119">Q54</f>
        <v>0.16</v>
      </c>
      <c r="R53" s="65">
        <f t="shared" ref="R53" si="120">R54</f>
        <v>0</v>
      </c>
      <c r="S53" s="65">
        <f t="shared" ref="S53" si="121">S54</f>
        <v>0</v>
      </c>
      <c r="T53" s="106">
        <f t="shared" ref="T53" si="122">T54</f>
        <v>0</v>
      </c>
      <c r="V53" s="155">
        <f>O53-'3 priedas_asignavimai'!AC149</f>
        <v>0</v>
      </c>
    </row>
    <row r="54" spans="1:22" ht="15" customHeight="1" x14ac:dyDescent="0.25">
      <c r="A54" s="10"/>
      <c r="B54" s="4" t="s">
        <v>387</v>
      </c>
      <c r="C54" s="59">
        <f t="shared" si="87"/>
        <v>0.16</v>
      </c>
      <c r="D54" s="80"/>
      <c r="E54" s="80">
        <v>0.16</v>
      </c>
      <c r="F54" s="80"/>
      <c r="G54" s="80"/>
      <c r="H54" s="80"/>
      <c r="I54" s="57">
        <f t="shared" si="2"/>
        <v>0</v>
      </c>
      <c r="J54" s="83"/>
      <c r="K54" s="83"/>
      <c r="L54" s="83"/>
      <c r="M54" s="83"/>
      <c r="N54" s="83"/>
      <c r="O54" s="65">
        <f>P54+Q54+R54+S54+T54</f>
        <v>0.16</v>
      </c>
      <c r="P54" s="64">
        <f>D54+J54</f>
        <v>0</v>
      </c>
      <c r="Q54" s="64">
        <f>E54+K54</f>
        <v>0.16</v>
      </c>
      <c r="R54" s="64">
        <f>F54+L54</f>
        <v>0</v>
      </c>
      <c r="S54" s="64">
        <f>G54+M54</f>
        <v>0</v>
      </c>
      <c r="T54" s="107">
        <f>H54+N54</f>
        <v>0</v>
      </c>
      <c r="V54" s="155">
        <f>O54-'3 priedas_asignavimai'!AC150</f>
        <v>0</v>
      </c>
    </row>
    <row r="55" spans="1:22" ht="15" customHeight="1" x14ac:dyDescent="0.25">
      <c r="A55" s="3" t="s">
        <v>19</v>
      </c>
      <c r="B55" s="26" t="s">
        <v>234</v>
      </c>
      <c r="C55" s="59">
        <f t="shared" si="87"/>
        <v>1.8429500000000001</v>
      </c>
      <c r="D55" s="59">
        <f t="shared" ref="D55:T55" si="123">D56</f>
        <v>0</v>
      </c>
      <c r="E55" s="59">
        <f t="shared" si="123"/>
        <v>1.8429500000000001</v>
      </c>
      <c r="F55" s="59">
        <f t="shared" si="123"/>
        <v>0</v>
      </c>
      <c r="G55" s="59">
        <f t="shared" si="123"/>
        <v>0</v>
      </c>
      <c r="H55" s="59">
        <f t="shared" si="123"/>
        <v>0</v>
      </c>
      <c r="I55" s="57">
        <f t="shared" si="2"/>
        <v>0</v>
      </c>
      <c r="J55" s="57">
        <f t="shared" si="123"/>
        <v>0</v>
      </c>
      <c r="K55" s="57">
        <f t="shared" si="123"/>
        <v>0</v>
      </c>
      <c r="L55" s="57">
        <f t="shared" si="123"/>
        <v>0</v>
      </c>
      <c r="M55" s="57">
        <f t="shared" si="123"/>
        <v>0</v>
      </c>
      <c r="N55" s="57">
        <f t="shared" si="123"/>
        <v>0</v>
      </c>
      <c r="O55" s="65">
        <f t="shared" si="123"/>
        <v>1.8429500000000001</v>
      </c>
      <c r="P55" s="65">
        <f t="shared" si="123"/>
        <v>0</v>
      </c>
      <c r="Q55" s="65">
        <f t="shared" si="123"/>
        <v>1.8429500000000001</v>
      </c>
      <c r="R55" s="65">
        <f t="shared" si="123"/>
        <v>0</v>
      </c>
      <c r="S55" s="65">
        <f t="shared" si="123"/>
        <v>0</v>
      </c>
      <c r="T55" s="106">
        <f t="shared" si="123"/>
        <v>0</v>
      </c>
      <c r="V55" s="155">
        <f>O55-'3 priedas_asignavimai'!AC153</f>
        <v>0</v>
      </c>
    </row>
    <row r="56" spans="1:22" x14ac:dyDescent="0.25">
      <c r="A56" s="10"/>
      <c r="B56" s="8" t="s">
        <v>387</v>
      </c>
      <c r="C56" s="58">
        <f t="shared" si="87"/>
        <v>1.8429500000000001</v>
      </c>
      <c r="D56" s="80"/>
      <c r="E56" s="80">
        <v>1.8429500000000001</v>
      </c>
      <c r="F56" s="80"/>
      <c r="G56" s="80"/>
      <c r="H56" s="80"/>
      <c r="I56" s="63">
        <f t="shared" si="2"/>
        <v>0</v>
      </c>
      <c r="J56" s="83"/>
      <c r="K56" s="83"/>
      <c r="L56" s="83"/>
      <c r="M56" s="83"/>
      <c r="N56" s="83"/>
      <c r="O56" s="64">
        <f>P56+Q56+R56+S56+T56</f>
        <v>1.8429500000000001</v>
      </c>
      <c r="P56" s="64">
        <f t="shared" ref="P56" si="124">D56+J56</f>
        <v>0</v>
      </c>
      <c r="Q56" s="64">
        <f t="shared" ref="Q56" si="125">E56+K56</f>
        <v>1.8429500000000001</v>
      </c>
      <c r="R56" s="64">
        <f t="shared" ref="R56" si="126">F56+L56</f>
        <v>0</v>
      </c>
      <c r="S56" s="64">
        <f t="shared" ref="S56" si="127">G56+M56</f>
        <v>0</v>
      </c>
      <c r="T56" s="107">
        <f t="shared" ref="T56" si="128">H56+N56</f>
        <v>0</v>
      </c>
      <c r="V56" s="155">
        <f>O56-'3 priedas_asignavimai'!AC154</f>
        <v>0</v>
      </c>
    </row>
    <row r="57" spans="1:22" s="141" customFormat="1" ht="15" hidden="1" customHeight="1" x14ac:dyDescent="0.25">
      <c r="A57" s="135"/>
      <c r="B57" s="136" t="s">
        <v>235</v>
      </c>
      <c r="C57" s="137">
        <f t="shared" si="87"/>
        <v>0</v>
      </c>
      <c r="D57" s="149">
        <f t="shared" ref="D57" si="129">D58</f>
        <v>0</v>
      </c>
      <c r="E57" s="149">
        <f t="shared" ref="E57" si="130">E58</f>
        <v>0</v>
      </c>
      <c r="F57" s="149">
        <f t="shared" ref="F57" si="131">F58</f>
        <v>0</v>
      </c>
      <c r="G57" s="149">
        <f t="shared" ref="G57" si="132">G58</f>
        <v>0</v>
      </c>
      <c r="H57" s="149">
        <f t="shared" ref="H57" si="133">H58</f>
        <v>0</v>
      </c>
      <c r="I57" s="138">
        <f t="shared" si="2"/>
        <v>0</v>
      </c>
      <c r="J57" s="149">
        <f t="shared" ref="J57:N57" si="134">J58</f>
        <v>0</v>
      </c>
      <c r="K57" s="149">
        <f t="shared" si="134"/>
        <v>0</v>
      </c>
      <c r="L57" s="149">
        <f t="shared" si="134"/>
        <v>0</v>
      </c>
      <c r="M57" s="149">
        <f t="shared" si="134"/>
        <v>0</v>
      </c>
      <c r="N57" s="149">
        <f t="shared" si="134"/>
        <v>0</v>
      </c>
      <c r="O57" s="139">
        <f>P57+Q57+R57+S57+T57</f>
        <v>0</v>
      </c>
      <c r="P57" s="139">
        <f t="shared" ref="P57" si="135">P58</f>
        <v>0</v>
      </c>
      <c r="Q57" s="139">
        <f t="shared" ref="Q57" si="136">Q58</f>
        <v>0</v>
      </c>
      <c r="R57" s="139">
        <f t="shared" ref="R57" si="137">R58</f>
        <v>0</v>
      </c>
      <c r="S57" s="139">
        <f t="shared" ref="S57" si="138">S58</f>
        <v>0</v>
      </c>
      <c r="T57" s="140">
        <f t="shared" ref="T57" si="139">T58</f>
        <v>0</v>
      </c>
      <c r="V57" s="155">
        <f>O57-'3 priedas_asignavimai'!AC150</f>
        <v>-0.16</v>
      </c>
    </row>
    <row r="58" spans="1:22" s="141" customFormat="1" ht="15" hidden="1" customHeight="1" x14ac:dyDescent="0.25">
      <c r="A58" s="142"/>
      <c r="B58" s="143" t="s">
        <v>54</v>
      </c>
      <c r="C58" s="137">
        <f t="shared" si="87"/>
        <v>0</v>
      </c>
      <c r="D58" s="145"/>
      <c r="E58" s="145"/>
      <c r="F58" s="145"/>
      <c r="G58" s="145"/>
      <c r="H58" s="145"/>
      <c r="I58" s="138">
        <f t="shared" si="2"/>
        <v>0</v>
      </c>
      <c r="J58" s="145"/>
      <c r="K58" s="145"/>
      <c r="L58" s="145"/>
      <c r="M58" s="145"/>
      <c r="N58" s="145"/>
      <c r="O58" s="139">
        <f>P58+Q58+R58+S58+T58</f>
        <v>0</v>
      </c>
      <c r="P58" s="147">
        <f>D58+J58</f>
        <v>0</v>
      </c>
      <c r="Q58" s="147">
        <f>E58+K58</f>
        <v>0</v>
      </c>
      <c r="R58" s="147">
        <f>F58+L58</f>
        <v>0</v>
      </c>
      <c r="S58" s="147">
        <f>G58+M58</f>
        <v>0</v>
      </c>
      <c r="T58" s="148">
        <f>H58+N58</f>
        <v>0</v>
      </c>
      <c r="V58" s="155">
        <f>O58-'3 priedas_asignavimai'!AC151</f>
        <v>0</v>
      </c>
    </row>
    <row r="59" spans="1:22" ht="15" customHeight="1" x14ac:dyDescent="0.25">
      <c r="A59" s="11" t="s">
        <v>20</v>
      </c>
      <c r="B59" s="26" t="s">
        <v>236</v>
      </c>
      <c r="C59" s="59">
        <f t="shared" si="87"/>
        <v>2.9430000000000001</v>
      </c>
      <c r="D59" s="59">
        <f t="shared" ref="D59:T59" si="140">D60</f>
        <v>0</v>
      </c>
      <c r="E59" s="59">
        <f t="shared" si="140"/>
        <v>2.9430000000000001</v>
      </c>
      <c r="F59" s="59">
        <f t="shared" si="140"/>
        <v>0</v>
      </c>
      <c r="G59" s="59">
        <f t="shared" si="140"/>
        <v>0</v>
      </c>
      <c r="H59" s="59">
        <f t="shared" si="140"/>
        <v>0</v>
      </c>
      <c r="I59" s="57">
        <f t="shared" si="2"/>
        <v>0</v>
      </c>
      <c r="J59" s="57">
        <f t="shared" si="140"/>
        <v>0</v>
      </c>
      <c r="K59" s="57">
        <f t="shared" si="140"/>
        <v>0</v>
      </c>
      <c r="L59" s="57">
        <f t="shared" si="140"/>
        <v>0</v>
      </c>
      <c r="M59" s="57">
        <f t="shared" si="140"/>
        <v>0</v>
      </c>
      <c r="N59" s="57">
        <f t="shared" si="140"/>
        <v>0</v>
      </c>
      <c r="O59" s="65">
        <f t="shared" si="140"/>
        <v>2.9430000000000001</v>
      </c>
      <c r="P59" s="65">
        <f t="shared" si="140"/>
        <v>0</v>
      </c>
      <c r="Q59" s="65">
        <f t="shared" si="140"/>
        <v>2.9430000000000001</v>
      </c>
      <c r="R59" s="65">
        <f t="shared" si="140"/>
        <v>0</v>
      </c>
      <c r="S59" s="65">
        <f t="shared" si="140"/>
        <v>0</v>
      </c>
      <c r="T59" s="106">
        <f t="shared" si="140"/>
        <v>0</v>
      </c>
      <c r="V59" s="155">
        <f>O59-'3 priedas_asignavimai'!AC164</f>
        <v>0</v>
      </c>
    </row>
    <row r="60" spans="1:22" x14ac:dyDescent="0.25">
      <c r="A60" s="12"/>
      <c r="B60" s="8" t="s">
        <v>387</v>
      </c>
      <c r="C60" s="58">
        <f t="shared" si="87"/>
        <v>2.9430000000000001</v>
      </c>
      <c r="D60" s="80"/>
      <c r="E60" s="80">
        <v>2.9430000000000001</v>
      </c>
      <c r="F60" s="80"/>
      <c r="G60" s="80"/>
      <c r="H60" s="80"/>
      <c r="I60" s="63">
        <f t="shared" si="2"/>
        <v>0</v>
      </c>
      <c r="J60" s="83"/>
      <c r="K60" s="83"/>
      <c r="L60" s="83"/>
      <c r="M60" s="83"/>
      <c r="N60" s="83"/>
      <c r="O60" s="64">
        <f>P60+Q60+R60+S60+T60</f>
        <v>2.9430000000000001</v>
      </c>
      <c r="P60" s="64">
        <f t="shared" ref="P60" si="141">D60+J60</f>
        <v>0</v>
      </c>
      <c r="Q60" s="64">
        <f t="shared" ref="Q60" si="142">E60+K60</f>
        <v>2.9430000000000001</v>
      </c>
      <c r="R60" s="64">
        <f t="shared" ref="R60" si="143">F60+L60</f>
        <v>0</v>
      </c>
      <c r="S60" s="64">
        <f t="shared" ref="S60" si="144">G60+M60</f>
        <v>0</v>
      </c>
      <c r="T60" s="107">
        <f t="shared" ref="T60" si="145">H60+N60</f>
        <v>0</v>
      </c>
      <c r="V60" s="155">
        <f>O60-'3 priedas_asignavimai'!AC165</f>
        <v>0</v>
      </c>
    </row>
    <row r="61" spans="1:22" s="141" customFormat="1" ht="15" hidden="1" customHeight="1" x14ac:dyDescent="0.25">
      <c r="A61" s="150"/>
      <c r="B61" s="136" t="s">
        <v>237</v>
      </c>
      <c r="C61" s="137">
        <f t="shared" si="87"/>
        <v>0</v>
      </c>
      <c r="D61" s="149">
        <f t="shared" ref="D61" si="146">D62</f>
        <v>0</v>
      </c>
      <c r="E61" s="149">
        <f t="shared" ref="E61" si="147">E62</f>
        <v>0</v>
      </c>
      <c r="F61" s="149">
        <f t="shared" ref="F61" si="148">F62</f>
        <v>0</v>
      </c>
      <c r="G61" s="149">
        <f t="shared" ref="G61" si="149">G62</f>
        <v>0</v>
      </c>
      <c r="H61" s="149">
        <f t="shared" ref="H61" si="150">H62</f>
        <v>0</v>
      </c>
      <c r="I61" s="138">
        <f t="shared" si="2"/>
        <v>0</v>
      </c>
      <c r="J61" s="149">
        <f t="shared" ref="J61:N61" si="151">J62</f>
        <v>0</v>
      </c>
      <c r="K61" s="149">
        <f t="shared" si="151"/>
        <v>0</v>
      </c>
      <c r="L61" s="149">
        <f t="shared" si="151"/>
        <v>0</v>
      </c>
      <c r="M61" s="149">
        <f t="shared" si="151"/>
        <v>0</v>
      </c>
      <c r="N61" s="149">
        <f t="shared" si="151"/>
        <v>0</v>
      </c>
      <c r="O61" s="139">
        <f>P61+Q61+R61+S61+T61</f>
        <v>0</v>
      </c>
      <c r="P61" s="139">
        <f t="shared" ref="P61" si="152">P62</f>
        <v>0</v>
      </c>
      <c r="Q61" s="139">
        <f t="shared" ref="Q61" si="153">Q62</f>
        <v>0</v>
      </c>
      <c r="R61" s="139">
        <f t="shared" ref="R61" si="154">R62</f>
        <v>0</v>
      </c>
      <c r="S61" s="139">
        <f t="shared" ref="S61" si="155">S62</f>
        <v>0</v>
      </c>
      <c r="T61" s="140">
        <f t="shared" ref="T61" si="156">T62</f>
        <v>0</v>
      </c>
      <c r="V61" s="155">
        <f>O61-'3 priedas_asignavimai'!AC154</f>
        <v>-1.8429500000000001</v>
      </c>
    </row>
    <row r="62" spans="1:22" s="141" customFormat="1" ht="15" hidden="1" customHeight="1" x14ac:dyDescent="0.25">
      <c r="A62" s="142"/>
      <c r="B62" s="143" t="s">
        <v>54</v>
      </c>
      <c r="C62" s="137">
        <f t="shared" si="87"/>
        <v>0</v>
      </c>
      <c r="D62" s="145"/>
      <c r="E62" s="145"/>
      <c r="F62" s="145"/>
      <c r="G62" s="145"/>
      <c r="H62" s="145"/>
      <c r="I62" s="138">
        <f t="shared" si="2"/>
        <v>0</v>
      </c>
      <c r="J62" s="145"/>
      <c r="K62" s="145"/>
      <c r="L62" s="145"/>
      <c r="M62" s="145"/>
      <c r="N62" s="145"/>
      <c r="O62" s="139">
        <f>P62+Q62+R62+S62+T62</f>
        <v>0</v>
      </c>
      <c r="P62" s="147">
        <f>D62+J62</f>
        <v>0</v>
      </c>
      <c r="Q62" s="147">
        <f>E62+K62</f>
        <v>0</v>
      </c>
      <c r="R62" s="147">
        <f>F62+L62</f>
        <v>0</v>
      </c>
      <c r="S62" s="147">
        <f>G62+M62</f>
        <v>0</v>
      </c>
      <c r="T62" s="148">
        <f>H62+N62</f>
        <v>0</v>
      </c>
      <c r="V62" s="155">
        <f>O62-'3 priedas_asignavimai'!AC155</f>
        <v>0</v>
      </c>
    </row>
    <row r="63" spans="1:22" ht="15" customHeight="1" x14ac:dyDescent="0.25">
      <c r="A63" s="11" t="s">
        <v>21</v>
      </c>
      <c r="B63" s="26" t="s">
        <v>130</v>
      </c>
      <c r="C63" s="59">
        <f t="shared" si="87"/>
        <v>0.34555999999999998</v>
      </c>
      <c r="D63" s="59">
        <f t="shared" ref="D63" si="157">D64</f>
        <v>0</v>
      </c>
      <c r="E63" s="59">
        <f t="shared" ref="E63" si="158">E64</f>
        <v>0.34555999999999998</v>
      </c>
      <c r="F63" s="59">
        <f t="shared" ref="F63" si="159">F64</f>
        <v>0</v>
      </c>
      <c r="G63" s="59">
        <f t="shared" ref="G63" si="160">G64</f>
        <v>0</v>
      </c>
      <c r="H63" s="59">
        <f t="shared" ref="H63" si="161">H64</f>
        <v>0</v>
      </c>
      <c r="I63" s="57">
        <f t="shared" si="2"/>
        <v>0</v>
      </c>
      <c r="J63" s="57">
        <f t="shared" ref="J63:N63" si="162">J64</f>
        <v>0</v>
      </c>
      <c r="K63" s="57">
        <f t="shared" si="162"/>
        <v>0</v>
      </c>
      <c r="L63" s="57">
        <f t="shared" si="162"/>
        <v>0</v>
      </c>
      <c r="M63" s="57">
        <f t="shared" si="162"/>
        <v>0</v>
      </c>
      <c r="N63" s="57">
        <f t="shared" si="162"/>
        <v>0</v>
      </c>
      <c r="O63" s="65">
        <f>P63+Q63+R63+S63+T63</f>
        <v>0.34555999999999998</v>
      </c>
      <c r="P63" s="65">
        <f t="shared" ref="P63" si="163">P64</f>
        <v>0</v>
      </c>
      <c r="Q63" s="65">
        <f t="shared" ref="Q63" si="164">Q64</f>
        <v>0.34555999999999998</v>
      </c>
      <c r="R63" s="65">
        <f t="shared" ref="R63" si="165">R64</f>
        <v>0</v>
      </c>
      <c r="S63" s="65">
        <f t="shared" ref="S63" si="166">S64</f>
        <v>0</v>
      </c>
      <c r="T63" s="106">
        <f t="shared" ref="T63" si="167">T64</f>
        <v>0</v>
      </c>
      <c r="V63" s="155">
        <f>O63-'3 priedas_asignavimai'!AC175</f>
        <v>0</v>
      </c>
    </row>
    <row r="64" spans="1:22" ht="15" customHeight="1" x14ac:dyDescent="0.25">
      <c r="A64" s="12"/>
      <c r="B64" s="8" t="s">
        <v>54</v>
      </c>
      <c r="C64" s="59">
        <f t="shared" si="87"/>
        <v>0.34555999999999998</v>
      </c>
      <c r="D64" s="80"/>
      <c r="E64" s="80">
        <v>0.34555999999999998</v>
      </c>
      <c r="F64" s="80"/>
      <c r="G64" s="80"/>
      <c r="H64" s="80"/>
      <c r="I64" s="63">
        <f t="shared" si="2"/>
        <v>0</v>
      </c>
      <c r="J64" s="83"/>
      <c r="K64" s="83"/>
      <c r="L64" s="83"/>
      <c r="M64" s="83"/>
      <c r="N64" s="83"/>
      <c r="O64" s="166">
        <f>P64+Q64+R64+S64+T64</f>
        <v>0.34555999999999998</v>
      </c>
      <c r="P64" s="64">
        <f>D64+J64</f>
        <v>0</v>
      </c>
      <c r="Q64" s="64">
        <f>E64+K64</f>
        <v>0.34555999999999998</v>
      </c>
      <c r="R64" s="64">
        <f>F64+L64</f>
        <v>0</v>
      </c>
      <c r="S64" s="64">
        <f>G64+M64</f>
        <v>0</v>
      </c>
      <c r="T64" s="107">
        <f>H64+N64</f>
        <v>0</v>
      </c>
      <c r="V64" s="155">
        <f>O64-'3 priedas_asignavimai'!AC176</f>
        <v>0</v>
      </c>
    </row>
    <row r="65" spans="1:22" ht="15" customHeight="1" x14ac:dyDescent="0.25">
      <c r="A65" s="11" t="s">
        <v>22</v>
      </c>
      <c r="B65" s="26" t="s">
        <v>239</v>
      </c>
      <c r="C65" s="59">
        <f t="shared" si="87"/>
        <v>17.528670000000002</v>
      </c>
      <c r="D65" s="59">
        <f t="shared" ref="D65:T65" si="168">D66</f>
        <v>0</v>
      </c>
      <c r="E65" s="59">
        <f t="shared" si="168"/>
        <v>17.528670000000002</v>
      </c>
      <c r="F65" s="59">
        <f t="shared" si="168"/>
        <v>0</v>
      </c>
      <c r="G65" s="59">
        <f t="shared" si="168"/>
        <v>0</v>
      </c>
      <c r="H65" s="59">
        <f t="shared" si="168"/>
        <v>0</v>
      </c>
      <c r="I65" s="57">
        <f t="shared" si="2"/>
        <v>0</v>
      </c>
      <c r="J65" s="57">
        <f t="shared" si="168"/>
        <v>0</v>
      </c>
      <c r="K65" s="57">
        <f t="shared" si="168"/>
        <v>0</v>
      </c>
      <c r="L65" s="57">
        <f t="shared" si="168"/>
        <v>0</v>
      </c>
      <c r="M65" s="57">
        <f t="shared" si="168"/>
        <v>0</v>
      </c>
      <c r="N65" s="57">
        <f t="shared" si="168"/>
        <v>0</v>
      </c>
      <c r="O65" s="65">
        <f t="shared" si="168"/>
        <v>17.528670000000002</v>
      </c>
      <c r="P65" s="65">
        <f t="shared" si="168"/>
        <v>0</v>
      </c>
      <c r="Q65" s="65">
        <f t="shared" si="168"/>
        <v>17.528670000000002</v>
      </c>
      <c r="R65" s="65">
        <f t="shared" si="168"/>
        <v>0</v>
      </c>
      <c r="S65" s="65">
        <f t="shared" si="168"/>
        <v>0</v>
      </c>
      <c r="T65" s="106">
        <f t="shared" si="168"/>
        <v>0</v>
      </c>
      <c r="V65" s="155">
        <f>O65-'3 priedas_asignavimai'!AC182</f>
        <v>0</v>
      </c>
    </row>
    <row r="66" spans="1:22" x14ac:dyDescent="0.25">
      <c r="A66" s="12"/>
      <c r="B66" s="8" t="s">
        <v>387</v>
      </c>
      <c r="C66" s="58">
        <f t="shared" si="87"/>
        <v>17.528670000000002</v>
      </c>
      <c r="D66" s="80"/>
      <c r="E66" s="80">
        <v>17.528670000000002</v>
      </c>
      <c r="F66" s="80"/>
      <c r="G66" s="80"/>
      <c r="H66" s="80"/>
      <c r="I66" s="63">
        <f t="shared" si="2"/>
        <v>0</v>
      </c>
      <c r="J66" s="83"/>
      <c r="K66" s="83"/>
      <c r="L66" s="83"/>
      <c r="M66" s="83"/>
      <c r="N66" s="83"/>
      <c r="O66" s="64">
        <f>P66+Q66+R66+S66+T66</f>
        <v>17.528670000000002</v>
      </c>
      <c r="P66" s="64">
        <f t="shared" ref="P66" si="169">D66+J66</f>
        <v>0</v>
      </c>
      <c r="Q66" s="64">
        <f t="shared" ref="Q66" si="170">E66+K66</f>
        <v>17.528670000000002</v>
      </c>
      <c r="R66" s="64">
        <f t="shared" ref="R66" si="171">F66+L66</f>
        <v>0</v>
      </c>
      <c r="S66" s="64">
        <f t="shared" ref="S66" si="172">G66+M66</f>
        <v>0</v>
      </c>
      <c r="T66" s="107">
        <f t="shared" ref="T66" si="173">H66+N66</f>
        <v>0</v>
      </c>
      <c r="V66" s="155">
        <f>O66-'3 priedas_asignavimai'!AC183</f>
        <v>0</v>
      </c>
    </row>
    <row r="67" spans="1:22" ht="15" customHeight="1" x14ac:dyDescent="0.25">
      <c r="A67" s="11" t="s">
        <v>23</v>
      </c>
      <c r="B67" s="26" t="s">
        <v>241</v>
      </c>
      <c r="C67" s="59">
        <f t="shared" si="87"/>
        <v>2.2843499999999999</v>
      </c>
      <c r="D67" s="59">
        <f t="shared" ref="D67:T67" si="174">D68</f>
        <v>0</v>
      </c>
      <c r="E67" s="59">
        <f t="shared" si="174"/>
        <v>2.2843499999999999</v>
      </c>
      <c r="F67" s="59">
        <f t="shared" si="174"/>
        <v>0</v>
      </c>
      <c r="G67" s="59">
        <f t="shared" si="174"/>
        <v>0</v>
      </c>
      <c r="H67" s="59">
        <f t="shared" si="174"/>
        <v>0</v>
      </c>
      <c r="I67" s="57">
        <f t="shared" si="2"/>
        <v>0</v>
      </c>
      <c r="J67" s="57">
        <f t="shared" si="174"/>
        <v>0</v>
      </c>
      <c r="K67" s="57">
        <f t="shared" si="174"/>
        <v>0</v>
      </c>
      <c r="L67" s="57">
        <f t="shared" si="174"/>
        <v>0</v>
      </c>
      <c r="M67" s="57">
        <f t="shared" si="174"/>
        <v>0</v>
      </c>
      <c r="N67" s="57">
        <f t="shared" si="174"/>
        <v>0</v>
      </c>
      <c r="O67" s="65">
        <f t="shared" si="174"/>
        <v>2.2843499999999999</v>
      </c>
      <c r="P67" s="65">
        <f t="shared" si="174"/>
        <v>0</v>
      </c>
      <c r="Q67" s="65">
        <f t="shared" si="174"/>
        <v>2.2843499999999999</v>
      </c>
      <c r="R67" s="65">
        <f t="shared" si="174"/>
        <v>0</v>
      </c>
      <c r="S67" s="65">
        <f t="shared" si="174"/>
        <v>0</v>
      </c>
      <c r="T67" s="106">
        <f t="shared" si="174"/>
        <v>0</v>
      </c>
      <c r="V67" s="155">
        <f>O67-'3 priedas_asignavimai'!AC189</f>
        <v>0</v>
      </c>
    </row>
    <row r="68" spans="1:22" x14ac:dyDescent="0.25">
      <c r="A68" s="12"/>
      <c r="B68" s="8" t="s">
        <v>387</v>
      </c>
      <c r="C68" s="58">
        <f t="shared" si="87"/>
        <v>2.2843499999999999</v>
      </c>
      <c r="D68" s="80"/>
      <c r="E68" s="80">
        <v>2.2843499999999999</v>
      </c>
      <c r="F68" s="80"/>
      <c r="G68" s="80"/>
      <c r="H68" s="80"/>
      <c r="I68" s="63">
        <f t="shared" si="2"/>
        <v>0</v>
      </c>
      <c r="J68" s="83"/>
      <c r="K68" s="83"/>
      <c r="L68" s="83"/>
      <c r="M68" s="83"/>
      <c r="N68" s="83"/>
      <c r="O68" s="64">
        <f>P68+Q68+R68+S68+T68</f>
        <v>2.2843499999999999</v>
      </c>
      <c r="P68" s="64">
        <f t="shared" ref="P68" si="175">D68+J68</f>
        <v>0</v>
      </c>
      <c r="Q68" s="64">
        <f t="shared" ref="Q68" si="176">E68+K68</f>
        <v>2.2843499999999999</v>
      </c>
      <c r="R68" s="64">
        <f t="shared" ref="R68" si="177">F68+L68</f>
        <v>0</v>
      </c>
      <c r="S68" s="64">
        <f t="shared" ref="S68" si="178">G68+M68</f>
        <v>0</v>
      </c>
      <c r="T68" s="107">
        <f t="shared" ref="T68" si="179">H68+N68</f>
        <v>0</v>
      </c>
      <c r="V68" s="155">
        <f>O68-'3 priedas_asignavimai'!AC190</f>
        <v>0</v>
      </c>
    </row>
    <row r="69" spans="1:22" s="141" customFormat="1" ht="15" hidden="1" customHeight="1" x14ac:dyDescent="0.25">
      <c r="A69" s="135"/>
      <c r="B69" s="136" t="s">
        <v>242</v>
      </c>
      <c r="C69" s="137">
        <f t="shared" si="87"/>
        <v>0</v>
      </c>
      <c r="D69" s="137">
        <f t="shared" ref="D69:T69" si="180">D70</f>
        <v>0</v>
      </c>
      <c r="E69" s="137">
        <f t="shared" si="180"/>
        <v>0</v>
      </c>
      <c r="F69" s="137">
        <f t="shared" si="180"/>
        <v>0</v>
      </c>
      <c r="G69" s="137">
        <f t="shared" si="180"/>
        <v>0</v>
      </c>
      <c r="H69" s="137">
        <f t="shared" si="180"/>
        <v>0</v>
      </c>
      <c r="I69" s="138">
        <f t="shared" si="2"/>
        <v>0</v>
      </c>
      <c r="J69" s="138">
        <f t="shared" si="180"/>
        <v>0</v>
      </c>
      <c r="K69" s="138">
        <f t="shared" si="180"/>
        <v>0</v>
      </c>
      <c r="L69" s="138">
        <f t="shared" si="180"/>
        <v>0</v>
      </c>
      <c r="M69" s="138">
        <f t="shared" si="180"/>
        <v>0</v>
      </c>
      <c r="N69" s="138">
        <f t="shared" si="180"/>
        <v>0</v>
      </c>
      <c r="O69" s="139">
        <f t="shared" si="180"/>
        <v>0</v>
      </c>
      <c r="P69" s="139">
        <f t="shared" si="180"/>
        <v>0</v>
      </c>
      <c r="Q69" s="139">
        <f t="shared" si="180"/>
        <v>0</v>
      </c>
      <c r="R69" s="139">
        <f t="shared" si="180"/>
        <v>0</v>
      </c>
      <c r="S69" s="139">
        <f t="shared" si="180"/>
        <v>0</v>
      </c>
      <c r="T69" s="140">
        <f t="shared" si="180"/>
        <v>0</v>
      </c>
      <c r="V69" s="155">
        <f>O69-'3 priedas_asignavimai'!AC157</f>
        <v>0</v>
      </c>
    </row>
    <row r="70" spans="1:22" s="141" customFormat="1" hidden="1" x14ac:dyDescent="0.25">
      <c r="A70" s="142"/>
      <c r="B70" s="143" t="s">
        <v>387</v>
      </c>
      <c r="C70" s="144">
        <f t="shared" si="87"/>
        <v>0</v>
      </c>
      <c r="D70" s="145"/>
      <c r="E70" s="145"/>
      <c r="F70" s="145"/>
      <c r="G70" s="145"/>
      <c r="H70" s="145"/>
      <c r="I70" s="146">
        <f t="shared" si="2"/>
        <v>0</v>
      </c>
      <c r="J70" s="172"/>
      <c r="K70" s="172"/>
      <c r="L70" s="172"/>
      <c r="M70" s="172"/>
      <c r="N70" s="172"/>
      <c r="O70" s="147">
        <f>P70+Q70+R70+S70+T70</f>
        <v>0</v>
      </c>
      <c r="P70" s="147">
        <f t="shared" ref="P70" si="181">D70+J70</f>
        <v>0</v>
      </c>
      <c r="Q70" s="147">
        <f t="shared" ref="Q70" si="182">E70+K70</f>
        <v>0</v>
      </c>
      <c r="R70" s="147">
        <f t="shared" ref="R70" si="183">F70+L70</f>
        <v>0</v>
      </c>
      <c r="S70" s="147">
        <f t="shared" ref="S70" si="184">G70+M70</f>
        <v>0</v>
      </c>
      <c r="T70" s="148">
        <f t="shared" ref="T70" si="185">H70+N70</f>
        <v>0</v>
      </c>
      <c r="V70" s="155">
        <f>O70-'3 priedas_asignavimai'!AC158</f>
        <v>0</v>
      </c>
    </row>
    <row r="71" spans="1:22" ht="15" customHeight="1" x14ac:dyDescent="0.25">
      <c r="A71" s="11" t="s">
        <v>24</v>
      </c>
      <c r="B71" s="26" t="s">
        <v>244</v>
      </c>
      <c r="C71" s="59">
        <f t="shared" si="87"/>
        <v>0.83103000000000005</v>
      </c>
      <c r="D71" s="59">
        <f t="shared" ref="D71:T71" si="186">D72</f>
        <v>0</v>
      </c>
      <c r="E71" s="59">
        <f t="shared" si="186"/>
        <v>0.83103000000000005</v>
      </c>
      <c r="F71" s="59">
        <f t="shared" si="186"/>
        <v>0</v>
      </c>
      <c r="G71" s="59">
        <f t="shared" si="186"/>
        <v>0</v>
      </c>
      <c r="H71" s="59">
        <f t="shared" si="186"/>
        <v>0</v>
      </c>
      <c r="I71" s="57">
        <f t="shared" si="2"/>
        <v>0</v>
      </c>
      <c r="J71" s="57">
        <f t="shared" si="186"/>
        <v>0</v>
      </c>
      <c r="K71" s="57">
        <f t="shared" si="186"/>
        <v>0</v>
      </c>
      <c r="L71" s="57">
        <f t="shared" si="186"/>
        <v>0</v>
      </c>
      <c r="M71" s="57">
        <f t="shared" si="186"/>
        <v>0</v>
      </c>
      <c r="N71" s="57">
        <f t="shared" si="186"/>
        <v>0</v>
      </c>
      <c r="O71" s="65">
        <f t="shared" si="186"/>
        <v>0.83103000000000005</v>
      </c>
      <c r="P71" s="65">
        <f t="shared" si="186"/>
        <v>0</v>
      </c>
      <c r="Q71" s="65">
        <f t="shared" si="186"/>
        <v>0.83103000000000005</v>
      </c>
      <c r="R71" s="65">
        <f t="shared" si="186"/>
        <v>0</v>
      </c>
      <c r="S71" s="65">
        <f t="shared" si="186"/>
        <v>0</v>
      </c>
      <c r="T71" s="106">
        <f t="shared" si="186"/>
        <v>0</v>
      </c>
      <c r="V71" s="155">
        <f>O71-'3 priedas_asignavimai'!AC201</f>
        <v>0</v>
      </c>
    </row>
    <row r="72" spans="1:22" x14ac:dyDescent="0.25">
      <c r="A72" s="12"/>
      <c r="B72" s="8" t="s">
        <v>387</v>
      </c>
      <c r="C72" s="58">
        <f t="shared" si="87"/>
        <v>0.83103000000000005</v>
      </c>
      <c r="D72" s="80"/>
      <c r="E72" s="80">
        <v>0.83103000000000005</v>
      </c>
      <c r="F72" s="80"/>
      <c r="G72" s="80"/>
      <c r="H72" s="80"/>
      <c r="I72" s="63">
        <f t="shared" si="2"/>
        <v>0</v>
      </c>
      <c r="J72" s="83"/>
      <c r="K72" s="83"/>
      <c r="L72" s="83"/>
      <c r="M72" s="83"/>
      <c r="N72" s="83"/>
      <c r="O72" s="64">
        <f>P72+Q72+R72+S72+T72</f>
        <v>0.83103000000000005</v>
      </c>
      <c r="P72" s="64">
        <f t="shared" ref="P72" si="187">D72+J72</f>
        <v>0</v>
      </c>
      <c r="Q72" s="64">
        <f t="shared" ref="Q72" si="188">E72+K72</f>
        <v>0.83103000000000005</v>
      </c>
      <c r="R72" s="64">
        <f t="shared" ref="R72" si="189">F72+L72</f>
        <v>0</v>
      </c>
      <c r="S72" s="64">
        <f t="shared" ref="S72" si="190">G72+M72</f>
        <v>0</v>
      </c>
      <c r="T72" s="107">
        <f t="shared" ref="T72" si="191">H72+N72</f>
        <v>0</v>
      </c>
      <c r="V72" s="155">
        <f>O72-'3 priedas_asignavimai'!AC202</f>
        <v>0</v>
      </c>
    </row>
    <row r="73" spans="1:22" ht="15" customHeight="1" x14ac:dyDescent="0.25">
      <c r="A73" s="11" t="s">
        <v>25</v>
      </c>
      <c r="B73" s="26" t="s">
        <v>245</v>
      </c>
      <c r="C73" s="59">
        <f t="shared" si="87"/>
        <v>0.86270000000000002</v>
      </c>
      <c r="D73" s="59">
        <f t="shared" ref="D73:T73" si="192">D74</f>
        <v>0</v>
      </c>
      <c r="E73" s="59">
        <f t="shared" si="192"/>
        <v>0.86270000000000002</v>
      </c>
      <c r="F73" s="59">
        <f t="shared" si="192"/>
        <v>0</v>
      </c>
      <c r="G73" s="59">
        <f t="shared" si="192"/>
        <v>0</v>
      </c>
      <c r="H73" s="59">
        <f t="shared" si="192"/>
        <v>0</v>
      </c>
      <c r="I73" s="57">
        <f t="shared" si="2"/>
        <v>0</v>
      </c>
      <c r="J73" s="57">
        <f t="shared" si="192"/>
        <v>0</v>
      </c>
      <c r="K73" s="57">
        <f t="shared" si="192"/>
        <v>0</v>
      </c>
      <c r="L73" s="57">
        <f t="shared" si="192"/>
        <v>0</v>
      </c>
      <c r="M73" s="57">
        <f t="shared" si="192"/>
        <v>0</v>
      </c>
      <c r="N73" s="57">
        <f t="shared" si="192"/>
        <v>0</v>
      </c>
      <c r="O73" s="65">
        <f t="shared" si="192"/>
        <v>0.86270000000000002</v>
      </c>
      <c r="P73" s="65">
        <f t="shared" si="192"/>
        <v>0</v>
      </c>
      <c r="Q73" s="65">
        <f t="shared" si="192"/>
        <v>0.86270000000000002</v>
      </c>
      <c r="R73" s="65">
        <f t="shared" si="192"/>
        <v>0</v>
      </c>
      <c r="S73" s="65">
        <f t="shared" si="192"/>
        <v>0</v>
      </c>
      <c r="T73" s="106">
        <f t="shared" si="192"/>
        <v>0</v>
      </c>
      <c r="V73" s="155">
        <f>O73-'3 priedas_asignavimai'!AC209</f>
        <v>0</v>
      </c>
    </row>
    <row r="74" spans="1:22" x14ac:dyDescent="0.25">
      <c r="A74" s="12"/>
      <c r="B74" s="8" t="s">
        <v>387</v>
      </c>
      <c r="C74" s="58">
        <f t="shared" si="87"/>
        <v>0.86270000000000002</v>
      </c>
      <c r="D74" s="80"/>
      <c r="E74" s="80">
        <v>0.86270000000000002</v>
      </c>
      <c r="F74" s="80"/>
      <c r="G74" s="80"/>
      <c r="H74" s="80"/>
      <c r="I74" s="63">
        <f t="shared" si="2"/>
        <v>0</v>
      </c>
      <c r="J74" s="83"/>
      <c r="K74" s="83"/>
      <c r="L74" s="83"/>
      <c r="M74" s="83"/>
      <c r="N74" s="83"/>
      <c r="O74" s="64">
        <f>P74+Q74+R74+S74+T74</f>
        <v>0.86270000000000002</v>
      </c>
      <c r="P74" s="64">
        <f t="shared" ref="P74" si="193">D74+J74</f>
        <v>0</v>
      </c>
      <c r="Q74" s="64">
        <f t="shared" ref="Q74" si="194">E74+K74</f>
        <v>0.86270000000000002</v>
      </c>
      <c r="R74" s="64">
        <f t="shared" ref="R74" si="195">F74+L74</f>
        <v>0</v>
      </c>
      <c r="S74" s="64">
        <f t="shared" ref="S74" si="196">G74+M74</f>
        <v>0</v>
      </c>
      <c r="T74" s="107">
        <f t="shared" ref="T74" si="197">H74+N74</f>
        <v>0</v>
      </c>
      <c r="V74" s="155">
        <f>O74-'3 priedas_asignavimai'!AC210</f>
        <v>0</v>
      </c>
    </row>
    <row r="75" spans="1:22" ht="15" customHeight="1" x14ac:dyDescent="0.25">
      <c r="A75" s="11" t="s">
        <v>324</v>
      </c>
      <c r="B75" s="26" t="s">
        <v>247</v>
      </c>
      <c r="C75" s="59">
        <f t="shared" si="87"/>
        <v>1.55864</v>
      </c>
      <c r="D75" s="59">
        <f t="shared" ref="D75:T75" si="198">D76</f>
        <v>0</v>
      </c>
      <c r="E75" s="59">
        <f t="shared" si="198"/>
        <v>1.55864</v>
      </c>
      <c r="F75" s="59">
        <f t="shared" si="198"/>
        <v>0</v>
      </c>
      <c r="G75" s="59">
        <f t="shared" si="198"/>
        <v>0</v>
      </c>
      <c r="H75" s="59">
        <f t="shared" si="198"/>
        <v>0</v>
      </c>
      <c r="I75" s="57">
        <f t="shared" si="2"/>
        <v>0</v>
      </c>
      <c r="J75" s="57">
        <f t="shared" si="198"/>
        <v>0</v>
      </c>
      <c r="K75" s="57">
        <f t="shared" si="198"/>
        <v>0</v>
      </c>
      <c r="L75" s="57">
        <f t="shared" si="198"/>
        <v>0</v>
      </c>
      <c r="M75" s="57">
        <f t="shared" si="198"/>
        <v>0</v>
      </c>
      <c r="N75" s="57">
        <f t="shared" si="198"/>
        <v>0</v>
      </c>
      <c r="O75" s="65">
        <f t="shared" si="198"/>
        <v>1.55864</v>
      </c>
      <c r="P75" s="65">
        <f t="shared" si="198"/>
        <v>0</v>
      </c>
      <c r="Q75" s="65">
        <f t="shared" si="198"/>
        <v>1.55864</v>
      </c>
      <c r="R75" s="65">
        <f t="shared" si="198"/>
        <v>0</v>
      </c>
      <c r="S75" s="65">
        <f t="shared" si="198"/>
        <v>0</v>
      </c>
      <c r="T75" s="106">
        <f t="shared" si="198"/>
        <v>0</v>
      </c>
      <c r="V75" s="155">
        <f>O75-'3 priedas_asignavimai'!AC214</f>
        <v>0</v>
      </c>
    </row>
    <row r="76" spans="1:22" x14ac:dyDescent="0.25">
      <c r="A76" s="12"/>
      <c r="B76" s="8" t="s">
        <v>387</v>
      </c>
      <c r="C76" s="58">
        <f t="shared" si="87"/>
        <v>1.55864</v>
      </c>
      <c r="D76" s="80"/>
      <c r="E76" s="80">
        <v>1.55864</v>
      </c>
      <c r="F76" s="80"/>
      <c r="G76" s="80"/>
      <c r="H76" s="80"/>
      <c r="I76" s="63">
        <f t="shared" si="2"/>
        <v>0</v>
      </c>
      <c r="J76" s="83"/>
      <c r="K76" s="83"/>
      <c r="L76" s="83"/>
      <c r="M76" s="83"/>
      <c r="N76" s="83"/>
      <c r="O76" s="64">
        <f>P76+Q76+R76+S76+T76</f>
        <v>1.55864</v>
      </c>
      <c r="P76" s="64">
        <f t="shared" ref="P76" si="199">D76+J76</f>
        <v>0</v>
      </c>
      <c r="Q76" s="64">
        <f t="shared" ref="Q76" si="200">E76+K76</f>
        <v>1.55864</v>
      </c>
      <c r="R76" s="64">
        <f t="shared" ref="R76" si="201">F76+L76</f>
        <v>0</v>
      </c>
      <c r="S76" s="64">
        <f t="shared" ref="S76" si="202">G76+M76</f>
        <v>0</v>
      </c>
      <c r="T76" s="107">
        <f t="shared" ref="T76" si="203">H76+N76</f>
        <v>0</v>
      </c>
      <c r="V76" s="155">
        <f>O76-'3 priedas_asignavimai'!AC215</f>
        <v>0</v>
      </c>
    </row>
    <row r="77" spans="1:22" ht="15" customHeight="1" x14ac:dyDescent="0.25">
      <c r="A77" s="11" t="s">
        <v>26</v>
      </c>
      <c r="B77" s="26" t="s">
        <v>246</v>
      </c>
      <c r="C77" s="59">
        <f t="shared" si="87"/>
        <v>9.5649300000000004</v>
      </c>
      <c r="D77" s="59">
        <f t="shared" ref="D77:T77" si="204">D78</f>
        <v>0</v>
      </c>
      <c r="E77" s="59">
        <f t="shared" si="204"/>
        <v>9.5649300000000004</v>
      </c>
      <c r="F77" s="59">
        <f t="shared" si="204"/>
        <v>0</v>
      </c>
      <c r="G77" s="59">
        <f t="shared" si="204"/>
        <v>0</v>
      </c>
      <c r="H77" s="59">
        <f t="shared" si="204"/>
        <v>0</v>
      </c>
      <c r="I77" s="57">
        <f t="shared" ref="I77:I119" si="205">J77+K77+L77+M77+N77</f>
        <v>0</v>
      </c>
      <c r="J77" s="57">
        <f t="shared" si="204"/>
        <v>0</v>
      </c>
      <c r="K77" s="57">
        <f t="shared" si="204"/>
        <v>0</v>
      </c>
      <c r="L77" s="57">
        <f t="shared" si="204"/>
        <v>0</v>
      </c>
      <c r="M77" s="57">
        <f t="shared" si="204"/>
        <v>0</v>
      </c>
      <c r="N77" s="57">
        <f t="shared" si="204"/>
        <v>0</v>
      </c>
      <c r="O77" s="65">
        <f t="shared" si="204"/>
        <v>9.5649300000000004</v>
      </c>
      <c r="P77" s="65">
        <f t="shared" si="204"/>
        <v>0</v>
      </c>
      <c r="Q77" s="65">
        <f t="shared" si="204"/>
        <v>9.5649300000000004</v>
      </c>
      <c r="R77" s="65">
        <f t="shared" si="204"/>
        <v>0</v>
      </c>
      <c r="S77" s="65">
        <f t="shared" si="204"/>
        <v>0</v>
      </c>
      <c r="T77" s="106">
        <f t="shared" si="204"/>
        <v>0</v>
      </c>
      <c r="V77" s="155">
        <f>O77-'3 priedas_asignavimai'!AC221</f>
        <v>0</v>
      </c>
    </row>
    <row r="78" spans="1:22" x14ac:dyDescent="0.25">
      <c r="A78" s="12"/>
      <c r="B78" s="8" t="s">
        <v>387</v>
      </c>
      <c r="C78" s="58">
        <f t="shared" ref="C78:C109" si="206">D78+E78+F78+G78+H78</f>
        <v>9.5649300000000004</v>
      </c>
      <c r="D78" s="80"/>
      <c r="E78" s="80">
        <v>9.5649300000000004</v>
      </c>
      <c r="F78" s="80"/>
      <c r="G78" s="80"/>
      <c r="H78" s="80"/>
      <c r="I78" s="63">
        <f t="shared" si="205"/>
        <v>0</v>
      </c>
      <c r="J78" s="83"/>
      <c r="K78" s="83"/>
      <c r="L78" s="83"/>
      <c r="M78" s="83"/>
      <c r="N78" s="83"/>
      <c r="O78" s="64">
        <f>P78+Q78+R78+S78+T78</f>
        <v>9.5649300000000004</v>
      </c>
      <c r="P78" s="64">
        <f t="shared" ref="P78" si="207">D78+J78</f>
        <v>0</v>
      </c>
      <c r="Q78" s="64">
        <f t="shared" ref="Q78" si="208">E78+K78</f>
        <v>9.5649300000000004</v>
      </c>
      <c r="R78" s="64">
        <f t="shared" ref="R78" si="209">F78+L78</f>
        <v>0</v>
      </c>
      <c r="S78" s="64">
        <f t="shared" ref="S78" si="210">G78+M78</f>
        <v>0</v>
      </c>
      <c r="T78" s="107">
        <f t="shared" ref="T78" si="211">H78+N78</f>
        <v>0</v>
      </c>
      <c r="V78" s="155">
        <f>O78-'3 priedas_asignavimai'!AC222</f>
        <v>0</v>
      </c>
    </row>
    <row r="79" spans="1:22" ht="15" customHeight="1" x14ac:dyDescent="0.25">
      <c r="A79" s="11" t="s">
        <v>27</v>
      </c>
      <c r="B79" s="26" t="s">
        <v>248</v>
      </c>
      <c r="C79" s="59">
        <f t="shared" si="206"/>
        <v>7.6851099999999999</v>
      </c>
      <c r="D79" s="59">
        <f t="shared" ref="D79:T79" si="212">D80</f>
        <v>0</v>
      </c>
      <c r="E79" s="59">
        <f t="shared" si="212"/>
        <v>7.6851099999999999</v>
      </c>
      <c r="F79" s="59">
        <f t="shared" si="212"/>
        <v>0</v>
      </c>
      <c r="G79" s="59">
        <f t="shared" si="212"/>
        <v>0</v>
      </c>
      <c r="H79" s="59">
        <f t="shared" si="212"/>
        <v>0</v>
      </c>
      <c r="I79" s="57">
        <f t="shared" si="205"/>
        <v>0</v>
      </c>
      <c r="J79" s="57">
        <f t="shared" si="212"/>
        <v>0</v>
      </c>
      <c r="K79" s="57">
        <f t="shared" si="212"/>
        <v>0</v>
      </c>
      <c r="L79" s="57">
        <f t="shared" si="212"/>
        <v>0</v>
      </c>
      <c r="M79" s="57">
        <f t="shared" si="212"/>
        <v>0</v>
      </c>
      <c r="N79" s="57">
        <f t="shared" si="212"/>
        <v>0</v>
      </c>
      <c r="O79" s="65">
        <f t="shared" si="212"/>
        <v>7.6851099999999999</v>
      </c>
      <c r="P79" s="65">
        <f t="shared" si="212"/>
        <v>0</v>
      </c>
      <c r="Q79" s="65">
        <f t="shared" si="212"/>
        <v>7.6851099999999999</v>
      </c>
      <c r="R79" s="65">
        <f t="shared" si="212"/>
        <v>0</v>
      </c>
      <c r="S79" s="65">
        <f t="shared" si="212"/>
        <v>0</v>
      </c>
      <c r="T79" s="106">
        <f t="shared" si="212"/>
        <v>0</v>
      </c>
      <c r="V79" s="155">
        <f>O79-'3 priedas_asignavimai'!AC227</f>
        <v>0</v>
      </c>
    </row>
    <row r="80" spans="1:22" x14ac:dyDescent="0.25">
      <c r="A80" s="12"/>
      <c r="B80" s="8" t="s">
        <v>387</v>
      </c>
      <c r="C80" s="58">
        <f t="shared" si="206"/>
        <v>7.6851099999999999</v>
      </c>
      <c r="D80" s="80"/>
      <c r="E80" s="80">
        <v>7.6851099999999999</v>
      </c>
      <c r="F80" s="80"/>
      <c r="G80" s="80"/>
      <c r="H80" s="80"/>
      <c r="I80" s="63">
        <f t="shared" si="205"/>
        <v>0</v>
      </c>
      <c r="J80" s="83"/>
      <c r="K80" s="83"/>
      <c r="L80" s="83"/>
      <c r="M80" s="83"/>
      <c r="N80" s="83"/>
      <c r="O80" s="64">
        <f>P80+Q80+R80+S80+T80</f>
        <v>7.6851099999999999</v>
      </c>
      <c r="P80" s="64">
        <f t="shared" ref="P80" si="213">D80+J80</f>
        <v>0</v>
      </c>
      <c r="Q80" s="64">
        <f t="shared" ref="Q80" si="214">E80+K80</f>
        <v>7.6851099999999999</v>
      </c>
      <c r="R80" s="64">
        <f t="shared" ref="R80" si="215">F80+L80</f>
        <v>0</v>
      </c>
      <c r="S80" s="64">
        <f t="shared" ref="S80" si="216">G80+M80</f>
        <v>0</v>
      </c>
      <c r="T80" s="107">
        <f t="shared" ref="T80" si="217">H80+N80</f>
        <v>0</v>
      </c>
      <c r="V80" s="155">
        <f>O80-'3 priedas_asignavimai'!AC228</f>
        <v>0</v>
      </c>
    </row>
    <row r="81" spans="1:22" ht="15" customHeight="1" x14ac:dyDescent="0.25">
      <c r="A81" s="11" t="s">
        <v>28</v>
      </c>
      <c r="B81" s="26" t="s">
        <v>249</v>
      </c>
      <c r="C81" s="59">
        <f t="shared" si="206"/>
        <v>4.8429900000000004</v>
      </c>
      <c r="D81" s="59">
        <f t="shared" ref="D81:T81" si="218">D82</f>
        <v>0</v>
      </c>
      <c r="E81" s="59">
        <f t="shared" si="218"/>
        <v>4.8429900000000004</v>
      </c>
      <c r="F81" s="59">
        <f t="shared" si="218"/>
        <v>0</v>
      </c>
      <c r="G81" s="59">
        <f t="shared" si="218"/>
        <v>0</v>
      </c>
      <c r="H81" s="59">
        <f t="shared" si="218"/>
        <v>0</v>
      </c>
      <c r="I81" s="57">
        <f t="shared" si="205"/>
        <v>0</v>
      </c>
      <c r="J81" s="57">
        <f t="shared" si="218"/>
        <v>0</v>
      </c>
      <c r="K81" s="57">
        <f t="shared" si="218"/>
        <v>0</v>
      </c>
      <c r="L81" s="57">
        <f t="shared" si="218"/>
        <v>0</v>
      </c>
      <c r="M81" s="57">
        <f t="shared" si="218"/>
        <v>0</v>
      </c>
      <c r="N81" s="57">
        <f t="shared" si="218"/>
        <v>0</v>
      </c>
      <c r="O81" s="65">
        <f t="shared" si="218"/>
        <v>4.8429900000000004</v>
      </c>
      <c r="P81" s="65">
        <f t="shared" si="218"/>
        <v>0</v>
      </c>
      <c r="Q81" s="65">
        <f t="shared" si="218"/>
        <v>4.8429900000000004</v>
      </c>
      <c r="R81" s="65">
        <f t="shared" si="218"/>
        <v>0</v>
      </c>
      <c r="S81" s="65">
        <f t="shared" si="218"/>
        <v>0</v>
      </c>
      <c r="T81" s="106">
        <f t="shared" si="218"/>
        <v>0</v>
      </c>
      <c r="V81" s="155">
        <f>O81-'3 priedas_asignavimai'!AC232</f>
        <v>0</v>
      </c>
    </row>
    <row r="82" spans="1:22" x14ac:dyDescent="0.25">
      <c r="A82" s="12"/>
      <c r="B82" s="8" t="s">
        <v>387</v>
      </c>
      <c r="C82" s="58">
        <f t="shared" si="206"/>
        <v>4.8429900000000004</v>
      </c>
      <c r="D82" s="80"/>
      <c r="E82" s="80">
        <v>4.8429900000000004</v>
      </c>
      <c r="F82" s="80"/>
      <c r="G82" s="80"/>
      <c r="H82" s="80"/>
      <c r="I82" s="63">
        <f t="shared" si="205"/>
        <v>0</v>
      </c>
      <c r="J82" s="83"/>
      <c r="K82" s="83"/>
      <c r="L82" s="83"/>
      <c r="M82" s="83"/>
      <c r="N82" s="83"/>
      <c r="O82" s="64">
        <f>P82+Q82+R82+S82+T82</f>
        <v>4.8429900000000004</v>
      </c>
      <c r="P82" s="64">
        <f t="shared" ref="P82" si="219">D82+J82</f>
        <v>0</v>
      </c>
      <c r="Q82" s="64">
        <f t="shared" ref="Q82" si="220">E82+K82</f>
        <v>4.8429900000000004</v>
      </c>
      <c r="R82" s="64">
        <f t="shared" ref="R82" si="221">F82+L82</f>
        <v>0</v>
      </c>
      <c r="S82" s="64">
        <f t="shared" ref="S82" si="222">G82+M82</f>
        <v>0</v>
      </c>
      <c r="T82" s="107">
        <f t="shared" ref="T82" si="223">H82+N82</f>
        <v>0</v>
      </c>
      <c r="V82" s="155">
        <f>O82-'3 priedas_asignavimai'!AC233</f>
        <v>0</v>
      </c>
    </row>
    <row r="83" spans="1:22" ht="15" customHeight="1" x14ac:dyDescent="0.25">
      <c r="A83" s="11" t="s">
        <v>29</v>
      </c>
      <c r="B83" s="26" t="s">
        <v>250</v>
      </c>
      <c r="C83" s="59">
        <f t="shared" si="206"/>
        <v>0.19361999999999999</v>
      </c>
      <c r="D83" s="59">
        <f t="shared" ref="D83:T83" si="224">D84</f>
        <v>0</v>
      </c>
      <c r="E83" s="59">
        <f t="shared" si="224"/>
        <v>0.19361999999999999</v>
      </c>
      <c r="F83" s="59">
        <f t="shared" si="224"/>
        <v>0</v>
      </c>
      <c r="G83" s="59">
        <f t="shared" si="224"/>
        <v>0</v>
      </c>
      <c r="H83" s="59">
        <f t="shared" si="224"/>
        <v>0</v>
      </c>
      <c r="I83" s="57">
        <f t="shared" si="205"/>
        <v>0</v>
      </c>
      <c r="J83" s="57">
        <f t="shared" si="224"/>
        <v>0</v>
      </c>
      <c r="K83" s="57">
        <f t="shared" si="224"/>
        <v>0</v>
      </c>
      <c r="L83" s="57">
        <f t="shared" si="224"/>
        <v>0</v>
      </c>
      <c r="M83" s="57">
        <f t="shared" si="224"/>
        <v>0</v>
      </c>
      <c r="N83" s="57">
        <f t="shared" si="224"/>
        <v>0</v>
      </c>
      <c r="O83" s="65">
        <f t="shared" si="224"/>
        <v>0.19361999999999999</v>
      </c>
      <c r="P83" s="65">
        <f t="shared" si="224"/>
        <v>0</v>
      </c>
      <c r="Q83" s="65">
        <f t="shared" si="224"/>
        <v>0.19361999999999999</v>
      </c>
      <c r="R83" s="65">
        <f t="shared" si="224"/>
        <v>0</v>
      </c>
      <c r="S83" s="65">
        <f t="shared" si="224"/>
        <v>0</v>
      </c>
      <c r="T83" s="106">
        <f t="shared" si="224"/>
        <v>0</v>
      </c>
      <c r="V83" s="155">
        <f>O83-'3 priedas_asignavimai'!AC238</f>
        <v>0</v>
      </c>
    </row>
    <row r="84" spans="1:22" x14ac:dyDescent="0.25">
      <c r="A84" s="12"/>
      <c r="B84" s="8" t="s">
        <v>387</v>
      </c>
      <c r="C84" s="58">
        <f t="shared" si="206"/>
        <v>0.19361999999999999</v>
      </c>
      <c r="D84" s="80"/>
      <c r="E84" s="80">
        <v>0.19361999999999999</v>
      </c>
      <c r="F84" s="80"/>
      <c r="G84" s="80"/>
      <c r="H84" s="80"/>
      <c r="I84" s="63">
        <f t="shared" si="205"/>
        <v>0</v>
      </c>
      <c r="J84" s="83"/>
      <c r="K84" s="83"/>
      <c r="L84" s="83"/>
      <c r="M84" s="83"/>
      <c r="N84" s="83"/>
      <c r="O84" s="64">
        <f>P84+Q84+R84+S84+T84</f>
        <v>0.19361999999999999</v>
      </c>
      <c r="P84" s="64">
        <f t="shared" ref="P84" si="225">D84+J84</f>
        <v>0</v>
      </c>
      <c r="Q84" s="64">
        <f t="shared" ref="Q84" si="226">E84+K84</f>
        <v>0.19361999999999999</v>
      </c>
      <c r="R84" s="64">
        <f t="shared" ref="R84" si="227">F84+L84</f>
        <v>0</v>
      </c>
      <c r="S84" s="64">
        <f t="shared" ref="S84" si="228">G84+M84</f>
        <v>0</v>
      </c>
      <c r="T84" s="107">
        <f t="shared" ref="T84" si="229">H84+N84</f>
        <v>0</v>
      </c>
      <c r="V84" s="155">
        <f>O84-'3 priedas_asignavimai'!AC239</f>
        <v>0</v>
      </c>
    </row>
    <row r="85" spans="1:22" ht="15" customHeight="1" x14ac:dyDescent="0.25">
      <c r="A85" s="11" t="s">
        <v>30</v>
      </c>
      <c r="B85" s="26" t="s">
        <v>251</v>
      </c>
      <c r="C85" s="59">
        <f t="shared" si="206"/>
        <v>1.0898600000000001</v>
      </c>
      <c r="D85" s="59">
        <f t="shared" ref="D85:T85" si="230">D86</f>
        <v>0</v>
      </c>
      <c r="E85" s="59">
        <f t="shared" si="230"/>
        <v>1.0898600000000001</v>
      </c>
      <c r="F85" s="59">
        <f t="shared" si="230"/>
        <v>0</v>
      </c>
      <c r="G85" s="59">
        <f t="shared" si="230"/>
        <v>0</v>
      </c>
      <c r="H85" s="59">
        <f t="shared" si="230"/>
        <v>0</v>
      </c>
      <c r="I85" s="57">
        <f t="shared" si="205"/>
        <v>0</v>
      </c>
      <c r="J85" s="57">
        <f t="shared" si="230"/>
        <v>0</v>
      </c>
      <c r="K85" s="57">
        <f t="shared" si="230"/>
        <v>0</v>
      </c>
      <c r="L85" s="57">
        <f t="shared" si="230"/>
        <v>0</v>
      </c>
      <c r="M85" s="57">
        <f t="shared" si="230"/>
        <v>0</v>
      </c>
      <c r="N85" s="57">
        <f t="shared" si="230"/>
        <v>0</v>
      </c>
      <c r="O85" s="65">
        <f t="shared" si="230"/>
        <v>1.0898600000000001</v>
      </c>
      <c r="P85" s="65">
        <f t="shared" si="230"/>
        <v>0</v>
      </c>
      <c r="Q85" s="65">
        <f t="shared" si="230"/>
        <v>1.0898600000000001</v>
      </c>
      <c r="R85" s="65">
        <f t="shared" si="230"/>
        <v>0</v>
      </c>
      <c r="S85" s="65">
        <f t="shared" si="230"/>
        <v>0</v>
      </c>
      <c r="T85" s="106">
        <f t="shared" si="230"/>
        <v>0</v>
      </c>
      <c r="V85" s="155">
        <f>O85-'3 priedas_asignavimai'!AC244</f>
        <v>0</v>
      </c>
    </row>
    <row r="86" spans="1:22" x14ac:dyDescent="0.25">
      <c r="A86" s="12"/>
      <c r="B86" s="8" t="s">
        <v>387</v>
      </c>
      <c r="C86" s="58">
        <f t="shared" si="206"/>
        <v>1.0898600000000001</v>
      </c>
      <c r="D86" s="80"/>
      <c r="E86" s="80">
        <v>1.0898600000000001</v>
      </c>
      <c r="F86" s="80"/>
      <c r="G86" s="80"/>
      <c r="H86" s="80"/>
      <c r="I86" s="63">
        <f t="shared" si="205"/>
        <v>0</v>
      </c>
      <c r="J86" s="83"/>
      <c r="K86" s="83"/>
      <c r="L86" s="83"/>
      <c r="M86" s="83"/>
      <c r="N86" s="83"/>
      <c r="O86" s="64">
        <f>P86+Q86+R86+S86+T86</f>
        <v>1.0898600000000001</v>
      </c>
      <c r="P86" s="64">
        <f t="shared" ref="P86" si="231">D86+J86</f>
        <v>0</v>
      </c>
      <c r="Q86" s="64">
        <f t="shared" ref="Q86" si="232">E86+K86</f>
        <v>1.0898600000000001</v>
      </c>
      <c r="R86" s="64">
        <f t="shared" ref="R86" si="233">F86+L86</f>
        <v>0</v>
      </c>
      <c r="S86" s="64">
        <f t="shared" ref="S86" si="234">G86+M86</f>
        <v>0</v>
      </c>
      <c r="T86" s="107">
        <f t="shared" ref="T86:T88" si="235">H86+N86</f>
        <v>0</v>
      </c>
      <c r="V86" s="155">
        <f>O86-'3 priedas_asignavimai'!AC245</f>
        <v>0</v>
      </c>
    </row>
    <row r="87" spans="1:22" ht="15" customHeight="1" x14ac:dyDescent="0.25">
      <c r="A87" s="11" t="s">
        <v>31</v>
      </c>
      <c r="B87" s="26" t="s">
        <v>252</v>
      </c>
      <c r="C87" s="59">
        <f t="shared" si="206"/>
        <v>1.58725</v>
      </c>
      <c r="D87" s="59">
        <f t="shared" ref="D87:U87" si="236">D88</f>
        <v>0</v>
      </c>
      <c r="E87" s="59">
        <f t="shared" si="236"/>
        <v>1.58725</v>
      </c>
      <c r="F87" s="59">
        <f t="shared" si="236"/>
        <v>0</v>
      </c>
      <c r="G87" s="59">
        <f t="shared" si="236"/>
        <v>0</v>
      </c>
      <c r="H87" s="59">
        <f t="shared" si="236"/>
        <v>0</v>
      </c>
      <c r="I87" s="57">
        <f t="shared" si="205"/>
        <v>0</v>
      </c>
      <c r="J87" s="57">
        <f t="shared" si="236"/>
        <v>0</v>
      </c>
      <c r="K87" s="57">
        <f t="shared" si="236"/>
        <v>0</v>
      </c>
      <c r="L87" s="57">
        <f t="shared" si="236"/>
        <v>0</v>
      </c>
      <c r="M87" s="57">
        <f t="shared" si="236"/>
        <v>0</v>
      </c>
      <c r="N87" s="57">
        <f t="shared" si="236"/>
        <v>0</v>
      </c>
      <c r="O87" s="65">
        <f t="shared" si="236"/>
        <v>1.58725</v>
      </c>
      <c r="P87" s="65">
        <f t="shared" si="236"/>
        <v>0</v>
      </c>
      <c r="Q87" s="65">
        <f t="shared" si="236"/>
        <v>1.58725</v>
      </c>
      <c r="R87" s="65">
        <f t="shared" si="236"/>
        <v>0</v>
      </c>
      <c r="S87" s="65">
        <f t="shared" si="236"/>
        <v>0</v>
      </c>
      <c r="T87" s="107">
        <f t="shared" si="235"/>
        <v>0</v>
      </c>
      <c r="U87" s="53">
        <f t="shared" si="236"/>
        <v>0</v>
      </c>
      <c r="V87" s="155">
        <f>O87-'3 priedas_asignavimai'!AC249</f>
        <v>0</v>
      </c>
    </row>
    <row r="88" spans="1:22" x14ac:dyDescent="0.25">
      <c r="A88" s="12"/>
      <c r="B88" s="8" t="s">
        <v>387</v>
      </c>
      <c r="C88" s="58">
        <f t="shared" si="206"/>
        <v>1.58725</v>
      </c>
      <c r="D88" s="80"/>
      <c r="E88" s="80">
        <v>1.58725</v>
      </c>
      <c r="F88" s="80"/>
      <c r="G88" s="80"/>
      <c r="H88" s="80"/>
      <c r="I88" s="63">
        <f t="shared" si="205"/>
        <v>0</v>
      </c>
      <c r="J88" s="83"/>
      <c r="K88" s="83"/>
      <c r="L88" s="83"/>
      <c r="M88" s="83"/>
      <c r="N88" s="83"/>
      <c r="O88" s="64">
        <f>P88+Q88+R88+S88+T88</f>
        <v>1.58725</v>
      </c>
      <c r="P88" s="64">
        <f t="shared" ref="P88" si="237">D88+J88</f>
        <v>0</v>
      </c>
      <c r="Q88" s="64">
        <f t="shared" ref="Q88" si="238">E88+K88</f>
        <v>1.58725</v>
      </c>
      <c r="R88" s="64">
        <f t="shared" ref="R88" si="239">F88+L88</f>
        <v>0</v>
      </c>
      <c r="S88" s="64">
        <f t="shared" ref="S88" si="240">G88+M88</f>
        <v>0</v>
      </c>
      <c r="T88" s="107">
        <f t="shared" si="235"/>
        <v>0</v>
      </c>
      <c r="V88" s="155">
        <f>O88-'3 priedas_asignavimai'!AC250</f>
        <v>0</v>
      </c>
    </row>
    <row r="89" spans="1:22" ht="15" customHeight="1" x14ac:dyDescent="0.25">
      <c r="A89" s="11" t="s">
        <v>32</v>
      </c>
      <c r="B89" s="26" t="s">
        <v>253</v>
      </c>
      <c r="C89" s="59">
        <f t="shared" si="206"/>
        <v>104.49239</v>
      </c>
      <c r="D89" s="59">
        <f t="shared" ref="D89:T89" si="241">D90</f>
        <v>93.8</v>
      </c>
      <c r="E89" s="59">
        <f t="shared" si="241"/>
        <v>10.69239</v>
      </c>
      <c r="F89" s="59">
        <f t="shared" si="241"/>
        <v>0</v>
      </c>
      <c r="G89" s="59">
        <f t="shared" si="241"/>
        <v>0</v>
      </c>
      <c r="H89" s="59">
        <f t="shared" si="241"/>
        <v>0</v>
      </c>
      <c r="I89" s="57">
        <f t="shared" si="205"/>
        <v>0</v>
      </c>
      <c r="J89" s="57">
        <f t="shared" si="241"/>
        <v>0</v>
      </c>
      <c r="K89" s="57">
        <f t="shared" si="241"/>
        <v>0</v>
      </c>
      <c r="L89" s="57">
        <f t="shared" si="241"/>
        <v>0</v>
      </c>
      <c r="M89" s="57">
        <f t="shared" si="241"/>
        <v>0</v>
      </c>
      <c r="N89" s="57">
        <f t="shared" si="241"/>
        <v>0</v>
      </c>
      <c r="O89" s="65">
        <f t="shared" si="241"/>
        <v>104.49239</v>
      </c>
      <c r="P89" s="65">
        <f t="shared" si="241"/>
        <v>93.8</v>
      </c>
      <c r="Q89" s="65">
        <f t="shared" si="241"/>
        <v>10.69239</v>
      </c>
      <c r="R89" s="65">
        <f t="shared" si="241"/>
        <v>0</v>
      </c>
      <c r="S89" s="65">
        <f t="shared" si="241"/>
        <v>0</v>
      </c>
      <c r="T89" s="106">
        <f t="shared" si="241"/>
        <v>0</v>
      </c>
      <c r="V89" s="155">
        <f>O89-'3 priedas_asignavimai'!AC255</f>
        <v>0</v>
      </c>
    </row>
    <row r="90" spans="1:22" x14ac:dyDescent="0.25">
      <c r="A90" s="12"/>
      <c r="B90" s="8" t="s">
        <v>387</v>
      </c>
      <c r="C90" s="58">
        <f t="shared" si="206"/>
        <v>104.49239</v>
      </c>
      <c r="D90" s="80">
        <v>93.8</v>
      </c>
      <c r="E90" s="80">
        <v>10.69239</v>
      </c>
      <c r="F90" s="80"/>
      <c r="G90" s="80"/>
      <c r="H90" s="80"/>
      <c r="I90" s="63">
        <f t="shared" si="205"/>
        <v>0</v>
      </c>
      <c r="J90" s="83"/>
      <c r="K90" s="83"/>
      <c r="L90" s="83"/>
      <c r="M90" s="83"/>
      <c r="N90" s="83"/>
      <c r="O90" s="64">
        <f>P90+Q90+R90+S90+T90</f>
        <v>104.49239</v>
      </c>
      <c r="P90" s="64">
        <f t="shared" ref="P90" si="242">D90+J90</f>
        <v>93.8</v>
      </c>
      <c r="Q90" s="64">
        <f t="shared" ref="Q90" si="243">E90+K90</f>
        <v>10.69239</v>
      </c>
      <c r="R90" s="64">
        <f t="shared" ref="R90" si="244">F90+L90</f>
        <v>0</v>
      </c>
      <c r="S90" s="64">
        <f t="shared" ref="S90" si="245">G90+M90</f>
        <v>0</v>
      </c>
      <c r="T90" s="107">
        <f t="shared" ref="T90" si="246">H90+N90</f>
        <v>0</v>
      </c>
      <c r="V90" s="155">
        <f>O90-'3 priedas_asignavimai'!AC256</f>
        <v>0</v>
      </c>
    </row>
    <row r="91" spans="1:22" s="7" customFormat="1" ht="15" customHeight="1" x14ac:dyDescent="0.25">
      <c r="A91" s="11" t="s">
        <v>33</v>
      </c>
      <c r="B91" s="26" t="s">
        <v>254</v>
      </c>
      <c r="C91" s="59">
        <f t="shared" si="206"/>
        <v>4.2042000000000002</v>
      </c>
      <c r="D91" s="59">
        <f t="shared" ref="D91:T91" si="247">D92</f>
        <v>0</v>
      </c>
      <c r="E91" s="59">
        <f t="shared" si="247"/>
        <v>4.2042000000000002</v>
      </c>
      <c r="F91" s="59">
        <f t="shared" si="247"/>
        <v>0</v>
      </c>
      <c r="G91" s="59">
        <f t="shared" si="247"/>
        <v>0</v>
      </c>
      <c r="H91" s="59">
        <f t="shared" si="247"/>
        <v>0</v>
      </c>
      <c r="I91" s="57">
        <f t="shared" si="205"/>
        <v>0</v>
      </c>
      <c r="J91" s="57">
        <f t="shared" si="247"/>
        <v>0</v>
      </c>
      <c r="K91" s="57">
        <f t="shared" si="247"/>
        <v>0</v>
      </c>
      <c r="L91" s="57">
        <f t="shared" si="247"/>
        <v>0</v>
      </c>
      <c r="M91" s="57">
        <f t="shared" si="247"/>
        <v>0</v>
      </c>
      <c r="N91" s="57">
        <f t="shared" si="247"/>
        <v>0</v>
      </c>
      <c r="O91" s="65">
        <f t="shared" si="247"/>
        <v>4.2042000000000002</v>
      </c>
      <c r="P91" s="65">
        <f t="shared" si="247"/>
        <v>0</v>
      </c>
      <c r="Q91" s="65">
        <f t="shared" si="247"/>
        <v>4.2042000000000002</v>
      </c>
      <c r="R91" s="65">
        <f t="shared" si="247"/>
        <v>0</v>
      </c>
      <c r="S91" s="65">
        <f t="shared" si="247"/>
        <v>0</v>
      </c>
      <c r="T91" s="106">
        <f t="shared" si="247"/>
        <v>0</v>
      </c>
      <c r="V91" s="155">
        <f>O91-'3 priedas_asignavimai'!AC258</f>
        <v>0</v>
      </c>
    </row>
    <row r="92" spans="1:22" x14ac:dyDescent="0.25">
      <c r="A92" s="12"/>
      <c r="B92" s="8" t="s">
        <v>387</v>
      </c>
      <c r="C92" s="58">
        <f t="shared" si="206"/>
        <v>4.2042000000000002</v>
      </c>
      <c r="D92" s="80"/>
      <c r="E92" s="80">
        <v>4.2042000000000002</v>
      </c>
      <c r="F92" s="80"/>
      <c r="G92" s="80"/>
      <c r="H92" s="80"/>
      <c r="I92" s="63">
        <f t="shared" si="205"/>
        <v>0</v>
      </c>
      <c r="J92" s="83"/>
      <c r="K92" s="83"/>
      <c r="L92" s="83"/>
      <c r="M92" s="83"/>
      <c r="N92" s="83"/>
      <c r="O92" s="64">
        <f>P92+Q92+R92+S92+T92</f>
        <v>4.2042000000000002</v>
      </c>
      <c r="P92" s="64">
        <f t="shared" ref="P92" si="248">D92+J92</f>
        <v>0</v>
      </c>
      <c r="Q92" s="64">
        <f t="shared" ref="Q92" si="249">E92+K92</f>
        <v>4.2042000000000002</v>
      </c>
      <c r="R92" s="64">
        <f t="shared" ref="R92" si="250">F92+L92</f>
        <v>0</v>
      </c>
      <c r="S92" s="64">
        <f t="shared" ref="S92" si="251">G92+M92</f>
        <v>0</v>
      </c>
      <c r="T92" s="107">
        <f t="shared" ref="T92" si="252">H92+N92</f>
        <v>0</v>
      </c>
      <c r="V92" s="155">
        <f>O92-'3 priedas_asignavimai'!AC259</f>
        <v>0</v>
      </c>
    </row>
    <row r="93" spans="1:22" ht="15" customHeight="1" x14ac:dyDescent="0.25">
      <c r="A93" s="11" t="s">
        <v>34</v>
      </c>
      <c r="B93" s="26" t="s">
        <v>255</v>
      </c>
      <c r="C93" s="59">
        <f t="shared" si="206"/>
        <v>13.29626</v>
      </c>
      <c r="D93" s="59">
        <f t="shared" ref="D93:T93" si="253">D94</f>
        <v>0</v>
      </c>
      <c r="E93" s="59">
        <f t="shared" si="253"/>
        <v>13.29626</v>
      </c>
      <c r="F93" s="59">
        <f t="shared" si="253"/>
        <v>0</v>
      </c>
      <c r="G93" s="59">
        <f t="shared" si="253"/>
        <v>0</v>
      </c>
      <c r="H93" s="59">
        <f t="shared" si="253"/>
        <v>0</v>
      </c>
      <c r="I93" s="57">
        <f t="shared" si="205"/>
        <v>0</v>
      </c>
      <c r="J93" s="57">
        <f t="shared" si="253"/>
        <v>0</v>
      </c>
      <c r="K93" s="57">
        <f t="shared" si="253"/>
        <v>0</v>
      </c>
      <c r="L93" s="57">
        <f t="shared" si="253"/>
        <v>0</v>
      </c>
      <c r="M93" s="57">
        <f t="shared" si="253"/>
        <v>0</v>
      </c>
      <c r="N93" s="57">
        <f t="shared" si="253"/>
        <v>0</v>
      </c>
      <c r="O93" s="65">
        <f t="shared" si="253"/>
        <v>13.29626</v>
      </c>
      <c r="P93" s="65">
        <f t="shared" si="253"/>
        <v>0</v>
      </c>
      <c r="Q93" s="65">
        <f t="shared" si="253"/>
        <v>13.29626</v>
      </c>
      <c r="R93" s="65">
        <f t="shared" si="253"/>
        <v>0</v>
      </c>
      <c r="S93" s="65">
        <f t="shared" si="253"/>
        <v>0</v>
      </c>
      <c r="T93" s="106">
        <f t="shared" si="253"/>
        <v>0</v>
      </c>
      <c r="V93" s="155">
        <f>O93-'3 priedas_asignavimai'!AC261</f>
        <v>0</v>
      </c>
    </row>
    <row r="94" spans="1:22" x14ac:dyDescent="0.25">
      <c r="A94" s="12"/>
      <c r="B94" s="8" t="s">
        <v>387</v>
      </c>
      <c r="C94" s="58">
        <f t="shared" si="206"/>
        <v>13.29626</v>
      </c>
      <c r="D94" s="80"/>
      <c r="E94" s="80">
        <v>13.29626</v>
      </c>
      <c r="F94" s="80"/>
      <c r="G94" s="80"/>
      <c r="H94" s="80"/>
      <c r="I94" s="63">
        <f t="shared" si="205"/>
        <v>0</v>
      </c>
      <c r="J94" s="83"/>
      <c r="K94" s="83"/>
      <c r="L94" s="83"/>
      <c r="M94" s="83"/>
      <c r="N94" s="83"/>
      <c r="O94" s="64">
        <f>P94+Q94+R94+S94+T94</f>
        <v>13.29626</v>
      </c>
      <c r="P94" s="64">
        <f t="shared" ref="P94" si="254">D94+J94</f>
        <v>0</v>
      </c>
      <c r="Q94" s="64">
        <f t="shared" ref="Q94" si="255">E94+K94</f>
        <v>13.29626</v>
      </c>
      <c r="R94" s="64">
        <f t="shared" ref="R94" si="256">F94+L94</f>
        <v>0</v>
      </c>
      <c r="S94" s="64">
        <f t="shared" ref="S94" si="257">G94+M94</f>
        <v>0</v>
      </c>
      <c r="T94" s="107">
        <f t="shared" ref="T94" si="258">H94+N94</f>
        <v>0</v>
      </c>
      <c r="V94" s="155">
        <f>O94-'3 priedas_asignavimai'!AC262</f>
        <v>0</v>
      </c>
    </row>
    <row r="95" spans="1:22" ht="15.75" customHeight="1" x14ac:dyDescent="0.25">
      <c r="A95" s="11" t="s">
        <v>35</v>
      </c>
      <c r="B95" s="26" t="s">
        <v>256</v>
      </c>
      <c r="C95" s="59">
        <f t="shared" si="206"/>
        <v>21.53293</v>
      </c>
      <c r="D95" s="59">
        <f t="shared" ref="D95:N97" si="259">D96</f>
        <v>0</v>
      </c>
      <c r="E95" s="59">
        <f t="shared" si="259"/>
        <v>21.53293</v>
      </c>
      <c r="F95" s="59">
        <f t="shared" si="259"/>
        <v>0</v>
      </c>
      <c r="G95" s="59">
        <f t="shared" si="259"/>
        <v>0</v>
      </c>
      <c r="H95" s="59">
        <f t="shared" si="259"/>
        <v>0</v>
      </c>
      <c r="I95" s="57">
        <f t="shared" si="205"/>
        <v>0</v>
      </c>
      <c r="J95" s="57">
        <f t="shared" si="259"/>
        <v>0</v>
      </c>
      <c r="K95" s="57">
        <f t="shared" si="259"/>
        <v>0</v>
      </c>
      <c r="L95" s="57">
        <f t="shared" si="259"/>
        <v>0</v>
      </c>
      <c r="M95" s="57">
        <f t="shared" si="259"/>
        <v>0</v>
      </c>
      <c r="N95" s="57">
        <f t="shared" si="259"/>
        <v>0</v>
      </c>
      <c r="O95" s="65">
        <f t="shared" ref="O95:T95" si="260">O96</f>
        <v>21.53293</v>
      </c>
      <c r="P95" s="65">
        <f t="shared" si="260"/>
        <v>0</v>
      </c>
      <c r="Q95" s="65">
        <f t="shared" si="260"/>
        <v>21.53293</v>
      </c>
      <c r="R95" s="65">
        <f t="shared" si="260"/>
        <v>0</v>
      </c>
      <c r="S95" s="65">
        <f t="shared" si="260"/>
        <v>0</v>
      </c>
      <c r="T95" s="106">
        <f t="shared" si="260"/>
        <v>0</v>
      </c>
      <c r="V95" s="155">
        <f>O95-'3 priedas_asignavimai'!AC265</f>
        <v>0</v>
      </c>
    </row>
    <row r="96" spans="1:22" ht="15.75" customHeight="1" x14ac:dyDescent="0.25">
      <c r="A96" s="12"/>
      <c r="B96" s="8" t="s">
        <v>389</v>
      </c>
      <c r="C96" s="58">
        <f t="shared" si="206"/>
        <v>21.53293</v>
      </c>
      <c r="D96" s="80"/>
      <c r="E96" s="80">
        <v>21.53293</v>
      </c>
      <c r="F96" s="80"/>
      <c r="G96" s="80"/>
      <c r="H96" s="80"/>
      <c r="I96" s="63">
        <f t="shared" si="205"/>
        <v>0</v>
      </c>
      <c r="J96" s="83"/>
      <c r="K96" s="83"/>
      <c r="L96" s="83"/>
      <c r="M96" s="83"/>
      <c r="N96" s="83"/>
      <c r="O96" s="64">
        <f>P96+Q96+R96+S96+T96</f>
        <v>21.53293</v>
      </c>
      <c r="P96" s="64">
        <f t="shared" ref="P96" si="261">D96+J96</f>
        <v>0</v>
      </c>
      <c r="Q96" s="64">
        <f t="shared" ref="Q96" si="262">E96+K96</f>
        <v>21.53293</v>
      </c>
      <c r="R96" s="64">
        <f t="shared" ref="R96" si="263">F96+L96</f>
        <v>0</v>
      </c>
      <c r="S96" s="64">
        <f t="shared" ref="S96" si="264">G96+M96</f>
        <v>0</v>
      </c>
      <c r="T96" s="107">
        <f t="shared" ref="T96" si="265">H96+N96</f>
        <v>0</v>
      </c>
      <c r="V96" s="155">
        <f>O96-'3 priedas_asignavimai'!AC266</f>
        <v>0</v>
      </c>
    </row>
    <row r="97" spans="1:22" ht="15.75" customHeight="1" x14ac:dyDescent="0.25">
      <c r="A97" s="11" t="s">
        <v>36</v>
      </c>
      <c r="B97" s="26" t="s">
        <v>257</v>
      </c>
      <c r="C97" s="59">
        <f t="shared" si="206"/>
        <v>1.1093500000000001</v>
      </c>
      <c r="D97" s="59">
        <f t="shared" si="259"/>
        <v>0</v>
      </c>
      <c r="E97" s="59">
        <f t="shared" si="259"/>
        <v>1.1093500000000001</v>
      </c>
      <c r="F97" s="59">
        <f t="shared" si="259"/>
        <v>0</v>
      </c>
      <c r="G97" s="59">
        <f t="shared" si="259"/>
        <v>0</v>
      </c>
      <c r="H97" s="59">
        <f t="shared" si="259"/>
        <v>0</v>
      </c>
      <c r="I97" s="57">
        <f t="shared" si="205"/>
        <v>0</v>
      </c>
      <c r="J97" s="57">
        <f t="shared" si="259"/>
        <v>0</v>
      </c>
      <c r="K97" s="57">
        <f t="shared" si="259"/>
        <v>0</v>
      </c>
      <c r="L97" s="57">
        <f t="shared" si="259"/>
        <v>0</v>
      </c>
      <c r="M97" s="57">
        <f t="shared" si="259"/>
        <v>0</v>
      </c>
      <c r="N97" s="57">
        <f t="shared" si="259"/>
        <v>0</v>
      </c>
      <c r="O97" s="65">
        <f t="shared" ref="O97:T97" si="266">O98</f>
        <v>1.1093500000000001</v>
      </c>
      <c r="P97" s="65">
        <f t="shared" si="266"/>
        <v>0</v>
      </c>
      <c r="Q97" s="65">
        <f t="shared" si="266"/>
        <v>1.1093500000000001</v>
      </c>
      <c r="R97" s="65">
        <f t="shared" si="266"/>
        <v>0</v>
      </c>
      <c r="S97" s="65">
        <f t="shared" si="266"/>
        <v>0</v>
      </c>
      <c r="T97" s="106">
        <f t="shared" si="266"/>
        <v>0</v>
      </c>
      <c r="V97" s="155">
        <f>O97-'3 priedas_asignavimai'!AC267</f>
        <v>0</v>
      </c>
    </row>
    <row r="98" spans="1:22" ht="15.75" customHeight="1" x14ac:dyDescent="0.25">
      <c r="A98" s="12"/>
      <c r="B98" s="8" t="s">
        <v>3</v>
      </c>
      <c r="C98" s="58">
        <f t="shared" si="206"/>
        <v>1.1093500000000001</v>
      </c>
      <c r="D98" s="80"/>
      <c r="E98" s="80">
        <v>1.1093500000000001</v>
      </c>
      <c r="F98" s="80"/>
      <c r="G98" s="80"/>
      <c r="H98" s="80"/>
      <c r="I98" s="63">
        <f t="shared" si="205"/>
        <v>0</v>
      </c>
      <c r="J98" s="83"/>
      <c r="K98" s="83"/>
      <c r="L98" s="83"/>
      <c r="M98" s="83"/>
      <c r="N98" s="83"/>
      <c r="O98" s="64">
        <f>P98+Q98+R98+S98+T98</f>
        <v>1.1093500000000001</v>
      </c>
      <c r="P98" s="64">
        <f t="shared" ref="P98" si="267">D98+J98</f>
        <v>0</v>
      </c>
      <c r="Q98" s="64">
        <f t="shared" ref="Q98" si="268">E98+K98</f>
        <v>1.1093500000000001</v>
      </c>
      <c r="R98" s="64">
        <f t="shared" ref="R98" si="269">F98+L98</f>
        <v>0</v>
      </c>
      <c r="S98" s="64">
        <f t="shared" ref="S98" si="270">G98+M98</f>
        <v>0</v>
      </c>
      <c r="T98" s="107">
        <f t="shared" ref="T98" si="271">H98+N98</f>
        <v>0</v>
      </c>
      <c r="V98" s="155">
        <f>O98-'3 priedas_asignavimai'!AC268</f>
        <v>0</v>
      </c>
    </row>
    <row r="99" spans="1:22" ht="15.75" hidden="1" customHeight="1" x14ac:dyDescent="0.25">
      <c r="A99" s="11"/>
      <c r="B99" s="26" t="s">
        <v>258</v>
      </c>
      <c r="C99" s="59">
        <f t="shared" si="206"/>
        <v>0</v>
      </c>
      <c r="D99" s="59">
        <f t="shared" ref="D99" si="272">D100</f>
        <v>0</v>
      </c>
      <c r="E99" s="59">
        <f t="shared" ref="E99" si="273">E100</f>
        <v>0</v>
      </c>
      <c r="F99" s="59">
        <f t="shared" ref="F99" si="274">F100</f>
        <v>0</v>
      </c>
      <c r="G99" s="59">
        <f t="shared" ref="G99" si="275">G100</f>
        <v>0</v>
      </c>
      <c r="H99" s="59">
        <f t="shared" ref="H99" si="276">H100</f>
        <v>0</v>
      </c>
      <c r="I99" s="57">
        <f t="shared" si="205"/>
        <v>0</v>
      </c>
      <c r="J99" s="57">
        <f t="shared" ref="J99:N99" si="277">J100</f>
        <v>0</v>
      </c>
      <c r="K99" s="57">
        <f t="shared" si="277"/>
        <v>0</v>
      </c>
      <c r="L99" s="57">
        <f t="shared" si="277"/>
        <v>0</v>
      </c>
      <c r="M99" s="57">
        <f t="shared" si="277"/>
        <v>0</v>
      </c>
      <c r="N99" s="57">
        <f t="shared" si="277"/>
        <v>0</v>
      </c>
      <c r="O99" s="65">
        <f>P99+Q99+R99+S99+T99</f>
        <v>0</v>
      </c>
      <c r="P99" s="65">
        <f t="shared" ref="P99" si="278">P100</f>
        <v>0</v>
      </c>
      <c r="Q99" s="65">
        <f t="shared" ref="Q99" si="279">Q100</f>
        <v>0</v>
      </c>
      <c r="R99" s="65">
        <f t="shared" ref="R99" si="280">R100</f>
        <v>0</v>
      </c>
      <c r="S99" s="65">
        <f t="shared" ref="S99" si="281">S100</f>
        <v>0</v>
      </c>
      <c r="T99" s="106">
        <f t="shared" ref="T99" si="282">T100</f>
        <v>0</v>
      </c>
      <c r="V99" s="155">
        <f>O99-'3 priedas_asignavimai'!AC186</f>
        <v>0</v>
      </c>
    </row>
    <row r="100" spans="1:22" ht="15.75" hidden="1" customHeight="1" x14ac:dyDescent="0.25">
      <c r="A100" s="12"/>
      <c r="B100" s="8" t="s">
        <v>3</v>
      </c>
      <c r="C100" s="59">
        <f t="shared" si="206"/>
        <v>0</v>
      </c>
      <c r="D100" s="80"/>
      <c r="E100" s="80"/>
      <c r="F100" s="80"/>
      <c r="G100" s="80"/>
      <c r="H100" s="80"/>
      <c r="I100" s="63">
        <f t="shared" si="205"/>
        <v>0</v>
      </c>
      <c r="J100" s="83"/>
      <c r="K100" s="83"/>
      <c r="L100" s="83"/>
      <c r="M100" s="83"/>
      <c r="N100" s="83"/>
      <c r="O100" s="65">
        <f>P100+Q100+R100+S100+T100</f>
        <v>0</v>
      </c>
      <c r="P100" s="64">
        <f>D100+J100</f>
        <v>0</v>
      </c>
      <c r="Q100" s="64">
        <f>E100+K100</f>
        <v>0</v>
      </c>
      <c r="R100" s="64">
        <f>F100+L100</f>
        <v>0</v>
      </c>
      <c r="S100" s="64">
        <f>G100+M100</f>
        <v>0</v>
      </c>
      <c r="T100" s="107">
        <f>H100+N100</f>
        <v>0</v>
      </c>
      <c r="V100" s="155">
        <f>O100-'3 priedas_asignavimai'!AC187</f>
        <v>0</v>
      </c>
    </row>
    <row r="101" spans="1:22" ht="15.75" customHeight="1" x14ac:dyDescent="0.25">
      <c r="A101" s="11" t="s">
        <v>37</v>
      </c>
      <c r="B101" s="26" t="s">
        <v>259</v>
      </c>
      <c r="C101" s="59">
        <f t="shared" si="206"/>
        <v>0.83530000000000004</v>
      </c>
      <c r="D101" s="59">
        <f t="shared" ref="D101:N103" si="283">D102</f>
        <v>0</v>
      </c>
      <c r="E101" s="59">
        <f t="shared" ref="E101" si="284">E102</f>
        <v>0.83530000000000004</v>
      </c>
      <c r="F101" s="59">
        <f t="shared" ref="F101" si="285">F102</f>
        <v>0</v>
      </c>
      <c r="G101" s="59">
        <f t="shared" ref="G101" si="286">G102</f>
        <v>0</v>
      </c>
      <c r="H101" s="59">
        <f t="shared" ref="H101" si="287">H102</f>
        <v>0</v>
      </c>
      <c r="I101" s="57">
        <f t="shared" si="205"/>
        <v>0</v>
      </c>
      <c r="J101" s="57">
        <f t="shared" si="283"/>
        <v>0</v>
      </c>
      <c r="K101" s="57">
        <f t="shared" si="283"/>
        <v>0</v>
      </c>
      <c r="L101" s="57">
        <f t="shared" si="283"/>
        <v>0</v>
      </c>
      <c r="M101" s="57">
        <f t="shared" si="283"/>
        <v>0</v>
      </c>
      <c r="N101" s="57">
        <f t="shared" si="283"/>
        <v>0</v>
      </c>
      <c r="O101" s="65">
        <f>P101+Q101+R101+S101+T101</f>
        <v>0.83530000000000004</v>
      </c>
      <c r="P101" s="65">
        <f t="shared" ref="P101" si="288">P102</f>
        <v>0</v>
      </c>
      <c r="Q101" s="65">
        <f t="shared" ref="Q101" si="289">Q102</f>
        <v>0.83530000000000004</v>
      </c>
      <c r="R101" s="65">
        <f t="shared" ref="R101" si="290">R102</f>
        <v>0</v>
      </c>
      <c r="S101" s="65">
        <f t="shared" ref="S101" si="291">S102</f>
        <v>0</v>
      </c>
      <c r="T101" s="106">
        <f t="shared" ref="T101" si="292">T102</f>
        <v>0</v>
      </c>
      <c r="V101" s="155">
        <f>O101-'3 priedas_asignavimai'!AC271</f>
        <v>0</v>
      </c>
    </row>
    <row r="102" spans="1:22" ht="15.75" customHeight="1" x14ac:dyDescent="0.25">
      <c r="A102" s="12"/>
      <c r="B102" s="8" t="s">
        <v>3</v>
      </c>
      <c r="C102" s="59">
        <f t="shared" si="206"/>
        <v>0.83530000000000004</v>
      </c>
      <c r="D102" s="80"/>
      <c r="E102" s="80">
        <v>0.83530000000000004</v>
      </c>
      <c r="F102" s="80"/>
      <c r="G102" s="80"/>
      <c r="H102" s="80"/>
      <c r="I102" s="63">
        <f t="shared" si="205"/>
        <v>0</v>
      </c>
      <c r="J102" s="83"/>
      <c r="K102" s="83"/>
      <c r="L102" s="83"/>
      <c r="M102" s="83"/>
      <c r="N102" s="83"/>
      <c r="O102" s="65">
        <f>P102+Q102+R102+S102+T102</f>
        <v>0.83530000000000004</v>
      </c>
      <c r="P102" s="64">
        <f>D102+J102</f>
        <v>0</v>
      </c>
      <c r="Q102" s="64">
        <f>E102+K102</f>
        <v>0.83530000000000004</v>
      </c>
      <c r="R102" s="64">
        <f>F102+L102</f>
        <v>0</v>
      </c>
      <c r="S102" s="64">
        <f>G102+M102</f>
        <v>0</v>
      </c>
      <c r="T102" s="107">
        <f>H102+N102</f>
        <v>0</v>
      </c>
      <c r="V102" s="155">
        <f>O102-'3 priedas_asignavimai'!AC272</f>
        <v>0</v>
      </c>
    </row>
    <row r="103" spans="1:22" ht="15.75" customHeight="1" x14ac:dyDescent="0.25">
      <c r="A103" s="11" t="s">
        <v>38</v>
      </c>
      <c r="B103" s="26" t="s">
        <v>261</v>
      </c>
      <c r="C103" s="59">
        <f t="shared" si="206"/>
        <v>0.91835999999999995</v>
      </c>
      <c r="D103" s="59">
        <f t="shared" si="283"/>
        <v>0</v>
      </c>
      <c r="E103" s="59">
        <f t="shared" si="283"/>
        <v>0.91835999999999995</v>
      </c>
      <c r="F103" s="59">
        <f t="shared" si="283"/>
        <v>0</v>
      </c>
      <c r="G103" s="59">
        <f t="shared" si="283"/>
        <v>0</v>
      </c>
      <c r="H103" s="59">
        <f t="shared" si="283"/>
        <v>0</v>
      </c>
      <c r="I103" s="57">
        <f t="shared" si="205"/>
        <v>0</v>
      </c>
      <c r="J103" s="57">
        <f t="shared" si="283"/>
        <v>0</v>
      </c>
      <c r="K103" s="57">
        <f t="shared" si="283"/>
        <v>0</v>
      </c>
      <c r="L103" s="57">
        <f t="shared" si="283"/>
        <v>0</v>
      </c>
      <c r="M103" s="57">
        <f t="shared" si="283"/>
        <v>0</v>
      </c>
      <c r="N103" s="57">
        <f t="shared" si="283"/>
        <v>0</v>
      </c>
      <c r="O103" s="65">
        <f t="shared" ref="O103:T103" si="293">O104</f>
        <v>0.91835999999999995</v>
      </c>
      <c r="P103" s="65">
        <f t="shared" si="293"/>
        <v>0</v>
      </c>
      <c r="Q103" s="65">
        <f t="shared" si="293"/>
        <v>0.91835999999999995</v>
      </c>
      <c r="R103" s="65">
        <f t="shared" si="293"/>
        <v>0</v>
      </c>
      <c r="S103" s="65">
        <f t="shared" si="293"/>
        <v>0</v>
      </c>
      <c r="T103" s="106">
        <f t="shared" si="293"/>
        <v>0</v>
      </c>
      <c r="V103" s="155">
        <f>O103-'3 priedas_asignavimai'!AC275</f>
        <v>0</v>
      </c>
    </row>
    <row r="104" spans="1:22" ht="15.75" customHeight="1" x14ac:dyDescent="0.25">
      <c r="A104" s="12"/>
      <c r="B104" s="8" t="s">
        <v>389</v>
      </c>
      <c r="C104" s="58">
        <f t="shared" si="206"/>
        <v>0.91835999999999995</v>
      </c>
      <c r="D104" s="80"/>
      <c r="E104" s="80">
        <v>0.91835999999999995</v>
      </c>
      <c r="F104" s="80"/>
      <c r="G104" s="80"/>
      <c r="H104" s="80"/>
      <c r="I104" s="63">
        <f t="shared" si="205"/>
        <v>0</v>
      </c>
      <c r="J104" s="83"/>
      <c r="K104" s="83"/>
      <c r="L104" s="83"/>
      <c r="M104" s="83"/>
      <c r="N104" s="83"/>
      <c r="O104" s="64">
        <f>P104+Q104+R104+S104+T104</f>
        <v>0.91835999999999995</v>
      </c>
      <c r="P104" s="64">
        <f t="shared" ref="P104" si="294">D104+J104</f>
        <v>0</v>
      </c>
      <c r="Q104" s="64">
        <f t="shared" ref="Q104" si="295">E104+K104</f>
        <v>0.91835999999999995</v>
      </c>
      <c r="R104" s="64">
        <f t="shared" ref="R104" si="296">F104+L104</f>
        <v>0</v>
      </c>
      <c r="S104" s="64">
        <f t="shared" ref="S104" si="297">G104+M104</f>
        <v>0</v>
      </c>
      <c r="T104" s="107">
        <f t="shared" ref="T104" si="298">H104+N104</f>
        <v>0</v>
      </c>
      <c r="V104" s="155">
        <f>O104-'3 priedas_asignavimai'!AC276</f>
        <v>0</v>
      </c>
    </row>
    <row r="105" spans="1:22" ht="15.75" customHeight="1" x14ac:dyDescent="0.25">
      <c r="A105" s="11" t="s">
        <v>39</v>
      </c>
      <c r="B105" s="26" t="s">
        <v>262</v>
      </c>
      <c r="C105" s="59">
        <f t="shared" si="206"/>
        <v>0.2059</v>
      </c>
      <c r="D105" s="59">
        <f t="shared" ref="D105:T105" si="299">D106</f>
        <v>0</v>
      </c>
      <c r="E105" s="59">
        <f t="shared" si="299"/>
        <v>0.2059</v>
      </c>
      <c r="F105" s="59">
        <f t="shared" si="299"/>
        <v>0</v>
      </c>
      <c r="G105" s="59">
        <f t="shared" si="299"/>
        <v>0</v>
      </c>
      <c r="H105" s="59">
        <f t="shared" si="299"/>
        <v>0</v>
      </c>
      <c r="I105" s="57">
        <f t="shared" si="205"/>
        <v>0</v>
      </c>
      <c r="J105" s="57">
        <f t="shared" si="299"/>
        <v>0</v>
      </c>
      <c r="K105" s="57">
        <f t="shared" si="299"/>
        <v>0</v>
      </c>
      <c r="L105" s="57">
        <f t="shared" si="299"/>
        <v>0</v>
      </c>
      <c r="M105" s="57">
        <f t="shared" si="299"/>
        <v>0</v>
      </c>
      <c r="N105" s="57">
        <f t="shared" si="299"/>
        <v>0</v>
      </c>
      <c r="O105" s="65">
        <f t="shared" si="299"/>
        <v>0.2059</v>
      </c>
      <c r="P105" s="65">
        <f t="shared" si="299"/>
        <v>0</v>
      </c>
      <c r="Q105" s="65">
        <f t="shared" si="299"/>
        <v>0.2059</v>
      </c>
      <c r="R105" s="65">
        <f t="shared" si="299"/>
        <v>0</v>
      </c>
      <c r="S105" s="65">
        <f t="shared" si="299"/>
        <v>0</v>
      </c>
      <c r="T105" s="106">
        <f t="shared" si="299"/>
        <v>0</v>
      </c>
      <c r="V105" s="155">
        <f>O105-'3 priedas_asignavimai'!AC277</f>
        <v>0</v>
      </c>
    </row>
    <row r="106" spans="1:22" ht="15.75" customHeight="1" x14ac:dyDescent="0.25">
      <c r="A106" s="12"/>
      <c r="B106" s="8" t="s">
        <v>3</v>
      </c>
      <c r="C106" s="59">
        <f t="shared" si="206"/>
        <v>0.2059</v>
      </c>
      <c r="D106" s="80"/>
      <c r="E106" s="80">
        <v>0.2059</v>
      </c>
      <c r="F106" s="80"/>
      <c r="G106" s="80"/>
      <c r="H106" s="80"/>
      <c r="I106" s="63">
        <f t="shared" si="205"/>
        <v>0</v>
      </c>
      <c r="J106" s="83"/>
      <c r="K106" s="83"/>
      <c r="L106" s="83"/>
      <c r="M106" s="83"/>
      <c r="N106" s="83"/>
      <c r="O106" s="64">
        <f>P106+Q106+R106+S106+T106</f>
        <v>0.2059</v>
      </c>
      <c r="P106" s="64">
        <f t="shared" ref="P106" si="300">D106+J106</f>
        <v>0</v>
      </c>
      <c r="Q106" s="64">
        <f t="shared" ref="Q106" si="301">E106+K106</f>
        <v>0.2059</v>
      </c>
      <c r="R106" s="64">
        <f t="shared" ref="R106" si="302">F106+L106</f>
        <v>0</v>
      </c>
      <c r="S106" s="64">
        <f t="shared" ref="S106" si="303">G106+M106</f>
        <v>0</v>
      </c>
      <c r="T106" s="107">
        <f t="shared" ref="T106" si="304">H106+N106</f>
        <v>0</v>
      </c>
      <c r="V106" s="155">
        <f>O106-'3 priedas_asignavimai'!AC278</f>
        <v>0</v>
      </c>
    </row>
    <row r="107" spans="1:22" ht="15.75" customHeight="1" x14ac:dyDescent="0.25">
      <c r="A107" s="11" t="s">
        <v>40</v>
      </c>
      <c r="B107" s="26" t="s">
        <v>264</v>
      </c>
      <c r="C107" s="59">
        <f t="shared" si="206"/>
        <v>1.6642699999999999</v>
      </c>
      <c r="D107" s="59">
        <f t="shared" ref="D107" si="305">D108</f>
        <v>0</v>
      </c>
      <c r="E107" s="59">
        <f t="shared" ref="E107" si="306">E108</f>
        <v>1.6642699999999999</v>
      </c>
      <c r="F107" s="59">
        <f t="shared" ref="F107" si="307">F108</f>
        <v>0</v>
      </c>
      <c r="G107" s="59">
        <f t="shared" ref="G107" si="308">G108</f>
        <v>0</v>
      </c>
      <c r="H107" s="59">
        <f t="shared" ref="H107" si="309">H108</f>
        <v>0</v>
      </c>
      <c r="I107" s="57">
        <f t="shared" si="205"/>
        <v>0</v>
      </c>
      <c r="J107" s="57">
        <f t="shared" ref="J107:N107" si="310">J108</f>
        <v>0</v>
      </c>
      <c r="K107" s="57">
        <f t="shared" si="310"/>
        <v>0</v>
      </c>
      <c r="L107" s="57">
        <f t="shared" si="310"/>
        <v>0</v>
      </c>
      <c r="M107" s="57">
        <f t="shared" si="310"/>
        <v>0</v>
      </c>
      <c r="N107" s="57">
        <f t="shared" si="310"/>
        <v>0</v>
      </c>
      <c r="O107" s="65">
        <f t="shared" ref="O107:T107" si="311">O108</f>
        <v>1.6642699999999999</v>
      </c>
      <c r="P107" s="65">
        <f t="shared" si="311"/>
        <v>0</v>
      </c>
      <c r="Q107" s="65">
        <f t="shared" si="311"/>
        <v>1.6642699999999999</v>
      </c>
      <c r="R107" s="65">
        <f t="shared" si="311"/>
        <v>0</v>
      </c>
      <c r="S107" s="65">
        <f t="shared" si="311"/>
        <v>0</v>
      </c>
      <c r="T107" s="106">
        <f t="shared" si="311"/>
        <v>0</v>
      </c>
      <c r="V107" s="155">
        <f>O107-'3 priedas_asignavimai'!AC279</f>
        <v>0</v>
      </c>
    </row>
    <row r="108" spans="1:22" ht="15.75" customHeight="1" x14ac:dyDescent="0.25">
      <c r="A108" s="12"/>
      <c r="B108" s="8" t="s">
        <v>389</v>
      </c>
      <c r="C108" s="58">
        <f t="shared" si="206"/>
        <v>1.6642699999999999</v>
      </c>
      <c r="D108" s="80"/>
      <c r="E108" s="80">
        <v>1.6642699999999999</v>
      </c>
      <c r="F108" s="80"/>
      <c r="G108" s="80"/>
      <c r="H108" s="80"/>
      <c r="I108" s="63">
        <f t="shared" si="205"/>
        <v>0</v>
      </c>
      <c r="J108" s="83"/>
      <c r="K108" s="83"/>
      <c r="L108" s="83"/>
      <c r="M108" s="83"/>
      <c r="N108" s="83"/>
      <c r="O108" s="64">
        <f>P108+Q108+R108+S108+T108</f>
        <v>1.6642699999999999</v>
      </c>
      <c r="P108" s="64">
        <f t="shared" ref="P108" si="312">D108+J108</f>
        <v>0</v>
      </c>
      <c r="Q108" s="64">
        <f t="shared" ref="Q108" si="313">E108+K108</f>
        <v>1.6642699999999999</v>
      </c>
      <c r="R108" s="64">
        <f t="shared" ref="R108" si="314">F108+L108</f>
        <v>0</v>
      </c>
      <c r="S108" s="64">
        <f t="shared" ref="S108" si="315">G108+M108</f>
        <v>0</v>
      </c>
      <c r="T108" s="107">
        <f t="shared" ref="T108" si="316">H108+N108</f>
        <v>0</v>
      </c>
      <c r="V108" s="155">
        <f>O108-'3 priedas_asignavimai'!AC280</f>
        <v>0</v>
      </c>
    </row>
    <row r="109" spans="1:22" ht="15.75" customHeight="1" x14ac:dyDescent="0.25">
      <c r="A109" s="11" t="s">
        <v>41</v>
      </c>
      <c r="B109" s="26" t="s">
        <v>263</v>
      </c>
      <c r="C109" s="59">
        <f t="shared" si="206"/>
        <v>15.58501</v>
      </c>
      <c r="D109" s="59">
        <f t="shared" ref="D109:T109" si="317">D110</f>
        <v>0</v>
      </c>
      <c r="E109" s="59">
        <f t="shared" si="317"/>
        <v>15.58501</v>
      </c>
      <c r="F109" s="59">
        <f t="shared" si="317"/>
        <v>0</v>
      </c>
      <c r="G109" s="59">
        <f t="shared" si="317"/>
        <v>0</v>
      </c>
      <c r="H109" s="59">
        <f t="shared" si="317"/>
        <v>0</v>
      </c>
      <c r="I109" s="57">
        <f t="shared" si="205"/>
        <v>0</v>
      </c>
      <c r="J109" s="57">
        <f t="shared" si="317"/>
        <v>0</v>
      </c>
      <c r="K109" s="57">
        <f t="shared" si="317"/>
        <v>0</v>
      </c>
      <c r="L109" s="57">
        <f t="shared" si="317"/>
        <v>0</v>
      </c>
      <c r="M109" s="57">
        <f t="shared" si="317"/>
        <v>0</v>
      </c>
      <c r="N109" s="57">
        <f t="shared" si="317"/>
        <v>0</v>
      </c>
      <c r="O109" s="65">
        <f t="shared" si="317"/>
        <v>15.58501</v>
      </c>
      <c r="P109" s="65">
        <f t="shared" si="317"/>
        <v>0</v>
      </c>
      <c r="Q109" s="65">
        <f t="shared" si="317"/>
        <v>15.58501</v>
      </c>
      <c r="R109" s="65">
        <f t="shared" si="317"/>
        <v>0</v>
      </c>
      <c r="S109" s="65">
        <f t="shared" si="317"/>
        <v>0</v>
      </c>
      <c r="T109" s="106">
        <f t="shared" si="317"/>
        <v>0</v>
      </c>
      <c r="V109" s="155">
        <f>O109-'3 priedas_asignavimai'!AC282</f>
        <v>0</v>
      </c>
    </row>
    <row r="110" spans="1:22" ht="15.75" customHeight="1" x14ac:dyDescent="0.25">
      <c r="A110" s="12"/>
      <c r="B110" s="8" t="s">
        <v>389</v>
      </c>
      <c r="C110" s="58">
        <f t="shared" ref="C110:C119" si="318">D110+E110+F110+G110+H110</f>
        <v>15.58501</v>
      </c>
      <c r="D110" s="80"/>
      <c r="E110" s="80">
        <v>15.58501</v>
      </c>
      <c r="F110" s="80"/>
      <c r="G110" s="80"/>
      <c r="H110" s="80"/>
      <c r="I110" s="63">
        <f t="shared" si="205"/>
        <v>0</v>
      </c>
      <c r="J110" s="83"/>
      <c r="K110" s="83"/>
      <c r="L110" s="83"/>
      <c r="M110" s="83"/>
      <c r="N110" s="83"/>
      <c r="O110" s="64">
        <f>P110+Q110+R110+S110+T110</f>
        <v>15.58501</v>
      </c>
      <c r="P110" s="64">
        <f t="shared" ref="P110" si="319">D110+J110</f>
        <v>0</v>
      </c>
      <c r="Q110" s="64">
        <f t="shared" ref="Q110" si="320">E110+K110</f>
        <v>15.58501</v>
      </c>
      <c r="R110" s="64">
        <f t="shared" ref="R110" si="321">F110+L110</f>
        <v>0</v>
      </c>
      <c r="S110" s="64">
        <f t="shared" ref="S110" si="322">G110+M110</f>
        <v>0</v>
      </c>
      <c r="T110" s="107">
        <f t="shared" ref="T110" si="323">H110+N110</f>
        <v>0</v>
      </c>
      <c r="V110" s="155">
        <f>O110-'3 priedas_asignavimai'!AC282</f>
        <v>0</v>
      </c>
    </row>
    <row r="111" spans="1:22" s="141" customFormat="1" ht="15.75" hidden="1" customHeight="1" x14ac:dyDescent="0.25">
      <c r="A111" s="135"/>
      <c r="B111" s="136" t="s">
        <v>308</v>
      </c>
      <c r="C111" s="137">
        <f t="shared" si="318"/>
        <v>0</v>
      </c>
      <c r="D111" s="137">
        <f t="shared" ref="D111:T111" si="324">D112</f>
        <v>0</v>
      </c>
      <c r="E111" s="137">
        <f t="shared" si="324"/>
        <v>0</v>
      </c>
      <c r="F111" s="137">
        <f t="shared" si="324"/>
        <v>0</v>
      </c>
      <c r="G111" s="137">
        <f t="shared" si="324"/>
        <v>0</v>
      </c>
      <c r="H111" s="137">
        <f t="shared" si="324"/>
        <v>0</v>
      </c>
      <c r="I111" s="138">
        <f t="shared" si="205"/>
        <v>0</v>
      </c>
      <c r="J111" s="137">
        <f t="shared" si="324"/>
        <v>0</v>
      </c>
      <c r="K111" s="137">
        <f t="shared" si="324"/>
        <v>0</v>
      </c>
      <c r="L111" s="137">
        <f t="shared" si="324"/>
        <v>0</v>
      </c>
      <c r="M111" s="137">
        <f t="shared" si="324"/>
        <v>0</v>
      </c>
      <c r="N111" s="137">
        <f t="shared" si="324"/>
        <v>0</v>
      </c>
      <c r="O111" s="139">
        <f t="shared" si="324"/>
        <v>0</v>
      </c>
      <c r="P111" s="139">
        <f t="shared" si="324"/>
        <v>0</v>
      </c>
      <c r="Q111" s="139">
        <f t="shared" si="324"/>
        <v>0</v>
      </c>
      <c r="R111" s="139">
        <f t="shared" si="324"/>
        <v>0</v>
      </c>
      <c r="S111" s="139">
        <f t="shared" si="324"/>
        <v>0</v>
      </c>
      <c r="T111" s="140">
        <f t="shared" si="324"/>
        <v>0</v>
      </c>
      <c r="V111" s="155">
        <f>O111-'3 priedas_asignavimai'!AC283</f>
        <v>-15.58501</v>
      </c>
    </row>
    <row r="112" spans="1:22" s="141" customFormat="1" ht="15.75" hidden="1" customHeight="1" x14ac:dyDescent="0.25">
      <c r="A112" s="142"/>
      <c r="B112" s="143" t="s">
        <v>4</v>
      </c>
      <c r="C112" s="137">
        <f t="shared" si="318"/>
        <v>0</v>
      </c>
      <c r="D112" s="145"/>
      <c r="E112" s="145"/>
      <c r="F112" s="145"/>
      <c r="G112" s="145"/>
      <c r="H112" s="145"/>
      <c r="I112" s="138">
        <f t="shared" si="205"/>
        <v>0</v>
      </c>
      <c r="J112" s="145"/>
      <c r="K112" s="145"/>
      <c r="L112" s="145"/>
      <c r="M112" s="145"/>
      <c r="N112" s="145"/>
      <c r="O112" s="147">
        <f>P112+Q112+R112+S112+T112</f>
        <v>0</v>
      </c>
      <c r="P112" s="147">
        <f t="shared" ref="P112" si="325">D112+J112</f>
        <v>0</v>
      </c>
      <c r="Q112" s="147">
        <f t="shared" ref="Q112" si="326">E112+K112</f>
        <v>0</v>
      </c>
      <c r="R112" s="147">
        <f t="shared" ref="R112" si="327">F112+L112</f>
        <v>0</v>
      </c>
      <c r="S112" s="147">
        <f t="shared" ref="S112" si="328">G112+M112</f>
        <v>0</v>
      </c>
      <c r="T112" s="148">
        <f t="shared" ref="T112" si="329">H112+N112</f>
        <v>0</v>
      </c>
      <c r="V112" s="155">
        <f>O112-'3 priedas_asignavimai'!AC285</f>
        <v>0</v>
      </c>
    </row>
    <row r="113" spans="1:22" ht="15.75" customHeight="1" x14ac:dyDescent="0.25">
      <c r="A113" s="11" t="s">
        <v>42</v>
      </c>
      <c r="B113" s="26" t="s">
        <v>427</v>
      </c>
      <c r="C113" s="59">
        <f t="shared" si="318"/>
        <v>11.43352</v>
      </c>
      <c r="D113" s="59">
        <f t="shared" ref="D113:T113" si="330">D114</f>
        <v>0</v>
      </c>
      <c r="E113" s="59">
        <f t="shared" si="330"/>
        <v>11.43352</v>
      </c>
      <c r="F113" s="59">
        <f t="shared" si="330"/>
        <v>0</v>
      </c>
      <c r="G113" s="59">
        <f t="shared" si="330"/>
        <v>0</v>
      </c>
      <c r="H113" s="59">
        <f t="shared" si="330"/>
        <v>0</v>
      </c>
      <c r="I113" s="57">
        <f t="shared" si="205"/>
        <v>0</v>
      </c>
      <c r="J113" s="57">
        <f t="shared" si="330"/>
        <v>0</v>
      </c>
      <c r="K113" s="57">
        <f t="shared" si="330"/>
        <v>0</v>
      </c>
      <c r="L113" s="57">
        <f t="shared" si="330"/>
        <v>0</v>
      </c>
      <c r="M113" s="57">
        <f t="shared" si="330"/>
        <v>0</v>
      </c>
      <c r="N113" s="57">
        <f t="shared" si="330"/>
        <v>0</v>
      </c>
      <c r="O113" s="65">
        <f t="shared" si="330"/>
        <v>11.43352</v>
      </c>
      <c r="P113" s="65">
        <f t="shared" si="330"/>
        <v>0</v>
      </c>
      <c r="Q113" s="65">
        <f t="shared" si="330"/>
        <v>11.43352</v>
      </c>
      <c r="R113" s="65">
        <f t="shared" si="330"/>
        <v>0</v>
      </c>
      <c r="S113" s="65">
        <f t="shared" si="330"/>
        <v>0</v>
      </c>
      <c r="T113" s="106">
        <f t="shared" si="330"/>
        <v>0</v>
      </c>
      <c r="V113" s="155">
        <f>O113-'3 priedas_asignavimai'!AC290</f>
        <v>0</v>
      </c>
    </row>
    <row r="114" spans="1:22" ht="15.75" customHeight="1" x14ac:dyDescent="0.25">
      <c r="A114" s="12"/>
      <c r="B114" s="8" t="s">
        <v>388</v>
      </c>
      <c r="C114" s="58">
        <f t="shared" si="318"/>
        <v>11.43352</v>
      </c>
      <c r="D114" s="80"/>
      <c r="E114" s="80">
        <v>11.43352</v>
      </c>
      <c r="F114" s="80"/>
      <c r="G114" s="80"/>
      <c r="H114" s="80"/>
      <c r="I114" s="63">
        <f t="shared" si="205"/>
        <v>0</v>
      </c>
      <c r="J114" s="83"/>
      <c r="K114" s="83"/>
      <c r="L114" s="83"/>
      <c r="M114" s="83"/>
      <c r="N114" s="83"/>
      <c r="O114" s="64">
        <f>P114+Q114+R114+S114+T114</f>
        <v>11.43352</v>
      </c>
      <c r="P114" s="64">
        <f t="shared" ref="P114" si="331">D114+J114</f>
        <v>0</v>
      </c>
      <c r="Q114" s="64">
        <f t="shared" ref="Q114" si="332">E114+K114</f>
        <v>11.43352</v>
      </c>
      <c r="R114" s="64">
        <f t="shared" ref="R114" si="333">F114+L114</f>
        <v>0</v>
      </c>
      <c r="S114" s="64">
        <f t="shared" ref="S114" si="334">G114+M114</f>
        <v>0</v>
      </c>
      <c r="T114" s="107">
        <f t="shared" ref="T114" si="335">H114+N114</f>
        <v>0</v>
      </c>
      <c r="V114" s="155">
        <f>O114-'3 priedas_asignavimai'!AC291</f>
        <v>0</v>
      </c>
    </row>
    <row r="115" spans="1:22" ht="15.75" customHeight="1" x14ac:dyDescent="0.25">
      <c r="A115" s="11" t="s">
        <v>49</v>
      </c>
      <c r="B115" s="26" t="s">
        <v>267</v>
      </c>
      <c r="C115" s="59">
        <f t="shared" si="318"/>
        <v>5.6341200000000002</v>
      </c>
      <c r="D115" s="59">
        <f t="shared" ref="D115:T115" si="336">D116</f>
        <v>0</v>
      </c>
      <c r="E115" s="59">
        <f t="shared" si="336"/>
        <v>5.6341200000000002</v>
      </c>
      <c r="F115" s="59">
        <f t="shared" si="336"/>
        <v>0</v>
      </c>
      <c r="G115" s="59">
        <f t="shared" si="336"/>
        <v>0</v>
      </c>
      <c r="H115" s="59">
        <f t="shared" si="336"/>
        <v>0</v>
      </c>
      <c r="I115" s="57">
        <f t="shared" si="205"/>
        <v>0</v>
      </c>
      <c r="J115" s="57">
        <f t="shared" si="336"/>
        <v>0</v>
      </c>
      <c r="K115" s="57">
        <f t="shared" si="336"/>
        <v>0</v>
      </c>
      <c r="L115" s="57">
        <f t="shared" si="336"/>
        <v>0</v>
      </c>
      <c r="M115" s="57">
        <f t="shared" si="336"/>
        <v>0</v>
      </c>
      <c r="N115" s="57">
        <f t="shared" si="336"/>
        <v>0</v>
      </c>
      <c r="O115" s="65">
        <f t="shared" si="336"/>
        <v>5.6341200000000002</v>
      </c>
      <c r="P115" s="65">
        <f t="shared" si="336"/>
        <v>0</v>
      </c>
      <c r="Q115" s="65">
        <f t="shared" si="336"/>
        <v>5.6341200000000002</v>
      </c>
      <c r="R115" s="65">
        <f t="shared" si="336"/>
        <v>0</v>
      </c>
      <c r="S115" s="65">
        <f t="shared" si="336"/>
        <v>0</v>
      </c>
      <c r="T115" s="106">
        <f t="shared" si="336"/>
        <v>0</v>
      </c>
      <c r="V115" s="155">
        <f>O115-'3 priedas_asignavimai'!AC293</f>
        <v>0</v>
      </c>
    </row>
    <row r="116" spans="1:22" ht="15.75" customHeight="1" x14ac:dyDescent="0.25">
      <c r="A116" s="12"/>
      <c r="B116" s="8" t="s">
        <v>388</v>
      </c>
      <c r="C116" s="58">
        <f t="shared" si="318"/>
        <v>5.6341200000000002</v>
      </c>
      <c r="D116" s="80"/>
      <c r="E116" s="80">
        <v>5.6341200000000002</v>
      </c>
      <c r="F116" s="80"/>
      <c r="G116" s="80"/>
      <c r="H116" s="80"/>
      <c r="I116" s="63">
        <f t="shared" si="205"/>
        <v>0</v>
      </c>
      <c r="J116" s="83"/>
      <c r="K116" s="83"/>
      <c r="L116" s="83"/>
      <c r="M116" s="83"/>
      <c r="N116" s="83"/>
      <c r="O116" s="64">
        <f>P116+Q116+R116+S116+T116</f>
        <v>5.6341200000000002</v>
      </c>
      <c r="P116" s="64">
        <f t="shared" ref="P116" si="337">D116+J116</f>
        <v>0</v>
      </c>
      <c r="Q116" s="64">
        <f t="shared" ref="Q116" si="338">E116+K116</f>
        <v>5.6341200000000002</v>
      </c>
      <c r="R116" s="64">
        <f t="shared" ref="R116" si="339">F116+L116</f>
        <v>0</v>
      </c>
      <c r="S116" s="64">
        <f t="shared" ref="S116" si="340">G116+M116</f>
        <v>0</v>
      </c>
      <c r="T116" s="107">
        <f t="shared" ref="T116" si="341">H116+N116</f>
        <v>0</v>
      </c>
      <c r="V116" s="155">
        <f>O116-'3 priedas_asignavimai'!AC294</f>
        <v>0</v>
      </c>
    </row>
    <row r="117" spans="1:22" ht="15.75" customHeight="1" x14ac:dyDescent="0.25">
      <c r="A117" s="11" t="s">
        <v>50</v>
      </c>
      <c r="B117" s="26" t="s">
        <v>266</v>
      </c>
      <c r="C117" s="59">
        <f t="shared" si="318"/>
        <v>10.097099999999999</v>
      </c>
      <c r="D117" s="59">
        <f t="shared" ref="D117:T117" si="342">D118</f>
        <v>0</v>
      </c>
      <c r="E117" s="59">
        <f t="shared" si="342"/>
        <v>10.097099999999999</v>
      </c>
      <c r="F117" s="59">
        <f t="shared" si="342"/>
        <v>0</v>
      </c>
      <c r="G117" s="59">
        <f t="shared" si="342"/>
        <v>0</v>
      </c>
      <c r="H117" s="59">
        <f t="shared" si="342"/>
        <v>0</v>
      </c>
      <c r="I117" s="57">
        <f t="shared" si="205"/>
        <v>0</v>
      </c>
      <c r="J117" s="57">
        <f t="shared" si="342"/>
        <v>0</v>
      </c>
      <c r="K117" s="57">
        <f t="shared" si="342"/>
        <v>0</v>
      </c>
      <c r="L117" s="57">
        <f t="shared" si="342"/>
        <v>0</v>
      </c>
      <c r="M117" s="57">
        <f t="shared" si="342"/>
        <v>0</v>
      </c>
      <c r="N117" s="57">
        <f t="shared" si="342"/>
        <v>0</v>
      </c>
      <c r="O117" s="65">
        <f t="shared" si="342"/>
        <v>10.097099999999999</v>
      </c>
      <c r="P117" s="65">
        <f t="shared" si="342"/>
        <v>0</v>
      </c>
      <c r="Q117" s="65">
        <f t="shared" si="342"/>
        <v>10.097099999999999</v>
      </c>
      <c r="R117" s="65">
        <f t="shared" si="342"/>
        <v>0</v>
      </c>
      <c r="S117" s="65">
        <f t="shared" si="342"/>
        <v>0</v>
      </c>
      <c r="T117" s="106">
        <f t="shared" si="342"/>
        <v>0</v>
      </c>
      <c r="V117" s="155">
        <f>O117-'3 priedas_asignavimai'!AC301</f>
        <v>0</v>
      </c>
    </row>
    <row r="118" spans="1:22" ht="15.75" customHeight="1" x14ac:dyDescent="0.25">
      <c r="A118" s="12"/>
      <c r="B118" s="4" t="s">
        <v>388</v>
      </c>
      <c r="C118" s="58">
        <f t="shared" si="318"/>
        <v>10.097099999999999</v>
      </c>
      <c r="D118" s="80"/>
      <c r="E118" s="80">
        <v>10.097099999999999</v>
      </c>
      <c r="F118" s="80"/>
      <c r="G118" s="80"/>
      <c r="H118" s="80"/>
      <c r="I118" s="63">
        <f t="shared" si="205"/>
        <v>0</v>
      </c>
      <c r="J118" s="83"/>
      <c r="K118" s="83"/>
      <c r="L118" s="83"/>
      <c r="M118" s="83"/>
      <c r="N118" s="83"/>
      <c r="O118" s="64">
        <f>P118+Q118+R118+S118+T118</f>
        <v>10.097099999999999</v>
      </c>
      <c r="P118" s="64">
        <f t="shared" ref="P118" si="343">D118+J118</f>
        <v>0</v>
      </c>
      <c r="Q118" s="64">
        <f t="shared" ref="Q118" si="344">E118+K118</f>
        <v>10.097099999999999</v>
      </c>
      <c r="R118" s="64">
        <f t="shared" ref="R118" si="345">F118+L118</f>
        <v>0</v>
      </c>
      <c r="S118" s="64">
        <f t="shared" ref="S118" si="346">G118+M118</f>
        <v>0</v>
      </c>
      <c r="T118" s="107">
        <f t="shared" ref="T118" si="347">H118+N118</f>
        <v>0</v>
      </c>
      <c r="V118" s="155">
        <f>O118-'3 priedas_asignavimai'!AC302</f>
        <v>0</v>
      </c>
    </row>
    <row r="119" spans="1:22" s="9" customFormat="1" ht="15.95" customHeight="1" x14ac:dyDescent="0.25">
      <c r="A119" s="88" t="s">
        <v>43</v>
      </c>
      <c r="B119" s="91" t="s">
        <v>55</v>
      </c>
      <c r="C119" s="71">
        <f t="shared" si="318"/>
        <v>4011.7223100000001</v>
      </c>
      <c r="D119" s="123">
        <f>D12+D20+D23+D26+D29+D32+D35+D38+D41+D43+D45+D47+D49+D51+D53+D55+D57+D59+D61+D63+D65+D67+D69+D71+D73+D75+D77+D79+D81+D83+D85+D87+D89+D91+D93+D95+D97+D103+D99+D101+D105+D107+D109+D111+D113+D115+D117</f>
        <v>3529.1020000000003</v>
      </c>
      <c r="E119" s="123">
        <f>E12+E20+E23+E26+E29+E32+E35+E38+E41+E43+E45+E47+E49+E51+E53+E55+E57+E59+E61+E63+E65+E67+E69+E71+E73+E75+E77+E79+E81+E83+E85+E87+E89+E91+E93+E95+E97+E103+E99+E101+E105+E107+E109+E111+E113+E115+E117</f>
        <v>224.97197999999997</v>
      </c>
      <c r="F119" s="123">
        <f t="shared" ref="F119:H119" si="348">F12+F20+F23+F26+F29+F32+F35+F38+F41+F43+F45+F47+F49+F51+F53+F55+F57+F59+F61+F63+F65+F67+F69+F71+F73+F75+F77+F79+F81+F83+F85+F87+F89+F91+F93+F95+F97+F103+F99+F101+F105+F107+F109+F111+F113+F115+F117</f>
        <v>121.25966</v>
      </c>
      <c r="G119" s="123">
        <f t="shared" si="348"/>
        <v>136.38866999999999</v>
      </c>
      <c r="H119" s="123">
        <f t="shared" si="348"/>
        <v>0</v>
      </c>
      <c r="I119" s="71">
        <f t="shared" si="205"/>
        <v>0</v>
      </c>
      <c r="J119" s="123">
        <f>J12+J20+J23+J26+J29+J32+J35+J38+J41+J43+J45+J47+J49+J51+J53+J55+J57+J59+J61+J63+J65+J67+J69+J71+J73+J75+J77+J79+J81+J83+J85+J87+J89+J91+J93+J95+J97+J103+J99+J101+J105+J107+J109+J111+J113+J115+J117</f>
        <v>0</v>
      </c>
      <c r="K119" s="123">
        <f t="shared" ref="K119:N119" si="349">K12+K20+K23+K26+K29+K32+K35+K38+K41+K43+K45+K47+K49+K51+K53+K55+K57+K59+K61+K63+K65+K67+K69+K71+K73+K75+K77+K79+K81+K83+K85+K87+K89+K91+K93+K95+K97+K103+K99+K101+K105+K107+K109+K111+K113+K115+K117</f>
        <v>0</v>
      </c>
      <c r="L119" s="123">
        <f t="shared" si="349"/>
        <v>0</v>
      </c>
      <c r="M119" s="123">
        <f t="shared" si="349"/>
        <v>0</v>
      </c>
      <c r="N119" s="123">
        <f t="shared" si="349"/>
        <v>0</v>
      </c>
      <c r="O119" s="65">
        <f>P119+Q119+R119+S119+T119</f>
        <v>4011.7223100000001</v>
      </c>
      <c r="P119" s="195">
        <f>P12+P20+P23+P26+P29+P32+P35+P38+P41+P43+P45+P47+P49+P51+P53+P55+P57+P59+P61+P63+P65+P67+P69+P71+P73+P75+P77+P79+P81+P83+P85+P87+P89+P91+P93+P95+P97+P103+P99+P101+P105+P107+P109+P111+P113+P115+P117</f>
        <v>3529.1020000000003</v>
      </c>
      <c r="Q119" s="195">
        <f t="shared" ref="Q119:T119" si="350">Q12+Q20+Q23+Q26+Q29+Q32+Q35+Q38+Q41+Q43+Q45+Q47+Q49+Q51+Q53+Q55+Q57+Q59+Q61+Q63+Q65+Q67+Q69+Q71+Q73+Q75+Q77+Q79+Q81+Q83+Q85+Q87+Q89+Q91+Q93+Q95+Q97+Q103+Q99+Q101+Q105+Q107+Q109+Q111+Q113+Q115+Q117</f>
        <v>224.97197999999997</v>
      </c>
      <c r="R119" s="195">
        <f t="shared" si="350"/>
        <v>121.25966</v>
      </c>
      <c r="S119" s="195">
        <f t="shared" si="350"/>
        <v>136.38866999999999</v>
      </c>
      <c r="T119" s="123">
        <f t="shared" si="350"/>
        <v>0</v>
      </c>
      <c r="V119" s="155">
        <f>O119-'3 priedas_asignavimai'!AC304</f>
        <v>0</v>
      </c>
    </row>
    <row r="120" spans="1:22" hidden="1" x14ac:dyDescent="0.25"/>
    <row r="121" spans="1:22" hidden="1" x14ac:dyDescent="0.25">
      <c r="B121" s="363" t="s">
        <v>373</v>
      </c>
      <c r="C121" s="82">
        <f>C12+C20+C23+C26+C29+C32+C35+C38+C41+C43+C45+C47+C49+C51+C55+C59+C65+C67+C69+C71+C73+C75+C77+C79+C81+C83+C85+C87+C89+C91+C93+C95+C97+C103+C105+C107+C109+C111+C113+C115+C117</f>
        <v>4010.3814500000003</v>
      </c>
      <c r="D121" s="82">
        <f>D12+D20+D23+D26+D29+D32+D35+D38+D41+D43+D45+D47+D49+D51+D55+D59+D65+D67+D69+D71+D73+D75+D77+D79+D81+D83+D85+D87+D89+D91+D93+D95+D97+D103+D105+D107+D109+D111+D113+D115+D117</f>
        <v>3529.1020000000003</v>
      </c>
      <c r="E121" s="82">
        <f t="shared" ref="E121:S121" si="351">E12+E20+E23+E26+E29+E32+E35+E38+E41+E43+E45+E47+E49+E51+E55+E59+E65+E67+E69+E71+E73+E75+E77+E79+E81+E83+E85+E87+E89+E91+E93+E95+E97+E103+E105+E107+E109+E111+E113+E115+E117</f>
        <v>223.63111999999998</v>
      </c>
      <c r="F121" s="82">
        <f t="shared" si="351"/>
        <v>121.25966</v>
      </c>
      <c r="G121" s="82">
        <f t="shared" si="351"/>
        <v>136.38866999999999</v>
      </c>
      <c r="H121" s="82">
        <f t="shared" si="351"/>
        <v>0</v>
      </c>
      <c r="I121" s="82">
        <f t="shared" si="351"/>
        <v>0</v>
      </c>
      <c r="J121" s="82">
        <f t="shared" si="351"/>
        <v>0</v>
      </c>
      <c r="K121" s="82">
        <f t="shared" si="351"/>
        <v>0</v>
      </c>
      <c r="L121" s="82">
        <f t="shared" si="351"/>
        <v>0</v>
      </c>
      <c r="M121" s="82">
        <f t="shared" si="351"/>
        <v>0</v>
      </c>
      <c r="N121" s="82">
        <f t="shared" si="351"/>
        <v>0</v>
      </c>
      <c r="O121" s="82">
        <f t="shared" si="351"/>
        <v>4010.3814500000003</v>
      </c>
      <c r="P121" s="82">
        <f t="shared" si="351"/>
        <v>3529.1020000000003</v>
      </c>
      <c r="Q121" s="82">
        <f t="shared" si="351"/>
        <v>223.63111999999998</v>
      </c>
      <c r="R121" s="82">
        <f t="shared" si="351"/>
        <v>121.25966</v>
      </c>
      <c r="S121" s="82">
        <f t="shared" si="351"/>
        <v>136.38866999999999</v>
      </c>
    </row>
    <row r="122" spans="1:22" hidden="1" x14ac:dyDescent="0.25">
      <c r="B122" s="363"/>
      <c r="C122" s="82">
        <f>C121-C119</f>
        <v>-1.3408599999997932</v>
      </c>
      <c r="D122" s="82">
        <f t="shared" ref="D122:S122" si="352">D121-D119</f>
        <v>0</v>
      </c>
      <c r="E122" s="92">
        <f t="shared" si="352"/>
        <v>-1.3408599999999922</v>
      </c>
      <c r="F122" s="92">
        <f t="shared" si="352"/>
        <v>0</v>
      </c>
      <c r="G122" s="92">
        <f t="shared" si="352"/>
        <v>0</v>
      </c>
      <c r="H122" s="92">
        <f t="shared" si="352"/>
        <v>0</v>
      </c>
      <c r="I122" s="92">
        <f t="shared" si="352"/>
        <v>0</v>
      </c>
      <c r="J122" s="92">
        <f t="shared" si="352"/>
        <v>0</v>
      </c>
      <c r="K122" s="92">
        <f t="shared" si="352"/>
        <v>0</v>
      </c>
      <c r="L122" s="92">
        <f t="shared" si="352"/>
        <v>0</v>
      </c>
      <c r="M122" s="92">
        <f t="shared" si="352"/>
        <v>0</v>
      </c>
      <c r="N122" s="92">
        <f t="shared" si="352"/>
        <v>0</v>
      </c>
      <c r="O122" s="92">
        <f t="shared" si="352"/>
        <v>-1.3408599999997932</v>
      </c>
      <c r="P122" s="82">
        <f t="shared" si="352"/>
        <v>0</v>
      </c>
      <c r="Q122" s="82">
        <f t="shared" si="352"/>
        <v>-1.3408599999999922</v>
      </c>
      <c r="R122" s="82">
        <f t="shared" si="352"/>
        <v>0</v>
      </c>
      <c r="S122" s="82">
        <f t="shared" si="352"/>
        <v>0</v>
      </c>
    </row>
    <row r="123" spans="1:22" hidden="1" x14ac:dyDescent="0.25">
      <c r="B123" s="85"/>
      <c r="C123" s="82"/>
      <c r="D123" s="82"/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  <c r="R123" s="82"/>
      <c r="S123" s="82"/>
    </row>
    <row r="124" spans="1:22" hidden="1" x14ac:dyDescent="0.25">
      <c r="B124" s="362" t="s">
        <v>365</v>
      </c>
      <c r="C124" s="53">
        <v>4700.3236300000008</v>
      </c>
      <c r="D124" s="47">
        <v>4358.7368200000001</v>
      </c>
      <c r="E124" s="47">
        <v>227.65321999999998</v>
      </c>
      <c r="F124" s="47">
        <v>24.438960000000002</v>
      </c>
      <c r="G124" s="47">
        <v>89.494630000000001</v>
      </c>
      <c r="H124" s="47">
        <v>0</v>
      </c>
    </row>
    <row r="125" spans="1:22" hidden="1" x14ac:dyDescent="0.25">
      <c r="B125" s="362"/>
      <c r="C125" s="53">
        <f>C119-C124</f>
        <v>-688.60132000000067</v>
      </c>
      <c r="D125" s="53">
        <f t="shared" ref="D125:H125" si="353">D119-D124</f>
        <v>-829.63481999999976</v>
      </c>
      <c r="E125" s="93">
        <f t="shared" si="353"/>
        <v>-2.6812400000000025</v>
      </c>
      <c r="F125" s="93">
        <f t="shared" si="353"/>
        <v>96.820699999999988</v>
      </c>
      <c r="G125" s="93">
        <f t="shared" si="353"/>
        <v>46.89403999999999</v>
      </c>
      <c r="H125" s="93">
        <f t="shared" si="353"/>
        <v>0</v>
      </c>
      <c r="J125" s="9"/>
    </row>
    <row r="126" spans="1:22" s="9" customFormat="1" hidden="1" x14ac:dyDescent="0.25">
      <c r="A126" s="1"/>
      <c r="B126" s="1"/>
      <c r="C126" s="53">
        <f t="shared" ref="C126:H126" si="354">I119</f>
        <v>0</v>
      </c>
      <c r="D126" s="53">
        <f t="shared" si="354"/>
        <v>0</v>
      </c>
      <c r="E126" s="53">
        <f t="shared" si="354"/>
        <v>0</v>
      </c>
      <c r="F126" s="53">
        <f t="shared" si="354"/>
        <v>0</v>
      </c>
      <c r="G126" s="53">
        <f t="shared" si="354"/>
        <v>0</v>
      </c>
      <c r="H126" s="53">
        <f t="shared" si="354"/>
        <v>0</v>
      </c>
      <c r="I126" s="9">
        <f t="shared" ref="I126" si="355">Q120</f>
        <v>0</v>
      </c>
      <c r="J126" s="9">
        <f>R120</f>
        <v>0</v>
      </c>
      <c r="K126" s="1"/>
      <c r="L126" s="1"/>
      <c r="M126" s="1"/>
      <c r="N126" s="1"/>
      <c r="O126" s="53"/>
      <c r="P126" s="47"/>
      <c r="Q126" s="47"/>
      <c r="R126" s="47"/>
      <c r="S126" s="47"/>
      <c r="T126" s="47"/>
      <c r="U126" s="1"/>
      <c r="V126" s="154"/>
    </row>
    <row r="127" spans="1:22" s="9" customFormat="1" hidden="1" x14ac:dyDescent="0.25">
      <c r="A127" s="1"/>
      <c r="B127" s="1"/>
      <c r="C127" s="53"/>
      <c r="D127" s="47"/>
      <c r="E127" s="47"/>
      <c r="F127" s="47"/>
      <c r="G127" s="47"/>
      <c r="H127" s="47"/>
      <c r="I127" s="1"/>
      <c r="J127" s="1"/>
      <c r="K127" s="1"/>
      <c r="L127" s="1"/>
      <c r="M127" s="1"/>
      <c r="N127" s="1"/>
      <c r="O127" s="53"/>
      <c r="P127" s="47"/>
      <c r="Q127" s="47"/>
      <c r="R127" s="47"/>
      <c r="S127" s="47"/>
      <c r="T127" s="47"/>
      <c r="U127" s="1"/>
      <c r="V127" s="154"/>
    </row>
    <row r="128" spans="1:22" s="9" customFormat="1" hidden="1" x14ac:dyDescent="0.25">
      <c r="A128" s="1"/>
      <c r="B128" s="1"/>
      <c r="C128" s="53"/>
      <c r="D128" s="47"/>
      <c r="E128" s="47"/>
      <c r="F128" s="47"/>
      <c r="G128" s="47"/>
      <c r="H128" s="47"/>
      <c r="J128" s="1"/>
      <c r="K128" s="1"/>
      <c r="L128" s="1"/>
      <c r="M128" s="1"/>
      <c r="N128" s="1"/>
      <c r="O128" s="53"/>
      <c r="P128" s="47"/>
      <c r="Q128" s="47"/>
      <c r="R128" s="47"/>
      <c r="S128" s="47"/>
      <c r="T128" s="47"/>
      <c r="U128" s="1"/>
      <c r="V128" s="154"/>
    </row>
    <row r="129" spans="1:22" s="9" customFormat="1" hidden="1" x14ac:dyDescent="0.25">
      <c r="A129" s="1"/>
      <c r="B129" s="1"/>
      <c r="C129" s="53"/>
      <c r="D129" s="47"/>
      <c r="E129" s="47"/>
      <c r="F129" s="47"/>
      <c r="G129" s="47"/>
      <c r="H129" s="47"/>
      <c r="J129" s="1"/>
      <c r="K129" s="1"/>
      <c r="L129" s="1"/>
      <c r="M129" s="1"/>
      <c r="N129" s="1"/>
      <c r="O129" s="53"/>
      <c r="P129" s="47"/>
      <c r="Q129" s="47"/>
      <c r="R129" s="47"/>
      <c r="S129" s="47"/>
      <c r="T129" s="47"/>
      <c r="U129" s="1"/>
      <c r="V129" s="154"/>
    </row>
    <row r="130" spans="1:22" s="9" customFormat="1" hidden="1" x14ac:dyDescent="0.25">
      <c r="A130" s="1"/>
      <c r="B130" s="1"/>
      <c r="C130" s="53"/>
      <c r="D130" s="47"/>
      <c r="E130" s="47"/>
      <c r="F130" s="47"/>
      <c r="G130" s="47"/>
      <c r="H130" s="47"/>
      <c r="J130" s="1"/>
      <c r="K130" s="1"/>
      <c r="L130" s="1"/>
      <c r="M130" s="1"/>
      <c r="N130" s="1"/>
      <c r="O130" s="53"/>
      <c r="P130" s="47"/>
      <c r="Q130" s="47"/>
      <c r="R130" s="47"/>
      <c r="S130" s="47"/>
      <c r="T130" s="47"/>
      <c r="U130" s="1"/>
      <c r="V130" s="154"/>
    </row>
    <row r="131" spans="1:22" s="9" customFormat="1" x14ac:dyDescent="0.25">
      <c r="A131" s="1"/>
      <c r="B131" s="1"/>
      <c r="C131" s="53"/>
      <c r="D131" s="47"/>
      <c r="E131" s="47"/>
      <c r="F131" s="47"/>
      <c r="G131" s="47"/>
      <c r="H131" s="47"/>
      <c r="J131" s="1"/>
      <c r="K131" s="1"/>
      <c r="L131" s="1"/>
      <c r="M131" s="1"/>
      <c r="N131" s="1"/>
      <c r="O131" s="53"/>
      <c r="P131" s="47"/>
      <c r="Q131" s="47"/>
      <c r="R131" s="47"/>
      <c r="S131" s="47"/>
      <c r="T131" s="47"/>
      <c r="U131" s="1"/>
      <c r="V131" s="154"/>
    </row>
    <row r="132" spans="1:22" s="9" customFormat="1" x14ac:dyDescent="0.25">
      <c r="A132" s="1"/>
      <c r="B132" s="1"/>
      <c r="C132" s="53"/>
      <c r="D132" s="47"/>
      <c r="E132" s="47"/>
      <c r="F132" s="47"/>
      <c r="G132" s="47"/>
      <c r="H132" s="47"/>
      <c r="J132" s="1"/>
      <c r="K132" s="1"/>
      <c r="L132" s="1"/>
      <c r="M132" s="1"/>
      <c r="N132" s="1"/>
      <c r="O132" s="53"/>
      <c r="P132" s="47"/>
      <c r="Q132" s="47"/>
      <c r="R132" s="47"/>
      <c r="S132" s="47"/>
      <c r="T132" s="47"/>
      <c r="U132" s="1"/>
      <c r="V132" s="154"/>
    </row>
    <row r="133" spans="1:22" s="9" customFormat="1" x14ac:dyDescent="0.25">
      <c r="A133" s="1"/>
      <c r="B133" s="1"/>
      <c r="C133" s="53"/>
      <c r="D133" s="47"/>
      <c r="E133" s="47"/>
      <c r="F133" s="47"/>
      <c r="G133" s="47"/>
      <c r="H133" s="47"/>
      <c r="J133" s="1"/>
      <c r="K133" s="1"/>
      <c r="L133" s="1"/>
      <c r="M133" s="1"/>
      <c r="N133" s="1"/>
      <c r="O133" s="53"/>
      <c r="P133" s="47"/>
      <c r="Q133" s="47"/>
      <c r="R133" s="47"/>
      <c r="S133" s="47"/>
      <c r="T133" s="47"/>
      <c r="U133" s="1"/>
      <c r="V133" s="154"/>
    </row>
    <row r="134" spans="1:22" s="9" customFormat="1" x14ac:dyDescent="0.25">
      <c r="A134" s="1"/>
      <c r="B134" s="1"/>
      <c r="C134" s="53"/>
      <c r="D134" s="47"/>
      <c r="E134" s="47"/>
      <c r="F134" s="47"/>
      <c r="G134" s="47"/>
      <c r="H134" s="47"/>
      <c r="J134" s="1"/>
      <c r="K134" s="1"/>
      <c r="L134" s="1"/>
      <c r="M134" s="1"/>
      <c r="N134" s="1"/>
      <c r="O134" s="53"/>
      <c r="P134" s="47"/>
      <c r="Q134" s="47"/>
      <c r="R134" s="47"/>
      <c r="S134" s="47"/>
      <c r="T134" s="47"/>
      <c r="U134" s="1"/>
      <c r="V134" s="154"/>
    </row>
    <row r="135" spans="1:22" s="9" customFormat="1" x14ac:dyDescent="0.25">
      <c r="A135" s="1"/>
      <c r="B135" s="1"/>
      <c r="C135" s="53"/>
      <c r="D135" s="47"/>
      <c r="E135" s="47"/>
      <c r="F135" s="47"/>
      <c r="G135" s="47"/>
      <c r="H135" s="47"/>
      <c r="J135" s="1"/>
      <c r="K135" s="1"/>
      <c r="L135" s="1"/>
      <c r="M135" s="1"/>
      <c r="N135" s="1"/>
      <c r="O135" s="53"/>
      <c r="P135" s="47"/>
      <c r="Q135" s="47"/>
      <c r="R135" s="47"/>
      <c r="S135" s="47"/>
      <c r="T135" s="47"/>
      <c r="U135" s="1"/>
      <c r="V135" s="154"/>
    </row>
    <row r="136" spans="1:22" s="9" customFormat="1" x14ac:dyDescent="0.25">
      <c r="A136" s="1"/>
      <c r="B136" s="1"/>
      <c r="C136" s="53"/>
      <c r="D136" s="47"/>
      <c r="E136" s="47"/>
      <c r="F136" s="47"/>
      <c r="G136" s="47"/>
      <c r="H136" s="47"/>
      <c r="J136" s="1"/>
      <c r="K136" s="1"/>
      <c r="L136" s="1"/>
      <c r="M136" s="1"/>
      <c r="N136" s="1"/>
      <c r="O136" s="53"/>
      <c r="P136" s="47"/>
      <c r="Q136" s="47"/>
      <c r="R136" s="47"/>
      <c r="S136" s="47"/>
      <c r="T136" s="47"/>
      <c r="U136" s="1"/>
      <c r="V136" s="154"/>
    </row>
    <row r="137" spans="1:22" s="9" customFormat="1" x14ac:dyDescent="0.25">
      <c r="A137" s="1"/>
      <c r="B137" s="1"/>
      <c r="C137" s="53"/>
      <c r="D137" s="47"/>
      <c r="E137" s="47"/>
      <c r="F137" s="47"/>
      <c r="G137" s="47"/>
      <c r="H137" s="47"/>
      <c r="J137" s="1"/>
      <c r="K137" s="1"/>
      <c r="L137" s="1"/>
      <c r="M137" s="1"/>
      <c r="N137" s="1"/>
      <c r="O137" s="53"/>
      <c r="P137" s="47"/>
      <c r="Q137" s="47"/>
      <c r="R137" s="47"/>
      <c r="S137" s="47"/>
      <c r="T137" s="47"/>
      <c r="U137" s="1"/>
      <c r="V137" s="154"/>
    </row>
    <row r="138" spans="1:22" s="9" customFormat="1" x14ac:dyDescent="0.25">
      <c r="A138" s="1"/>
      <c r="B138" s="1"/>
      <c r="C138" s="53"/>
      <c r="D138" s="47"/>
      <c r="E138" s="47"/>
      <c r="F138" s="47"/>
      <c r="G138" s="47"/>
      <c r="H138" s="47"/>
      <c r="J138" s="1"/>
      <c r="K138" s="1"/>
      <c r="L138" s="1"/>
      <c r="M138" s="1"/>
      <c r="N138" s="1"/>
      <c r="O138" s="53"/>
      <c r="P138" s="47"/>
      <c r="Q138" s="47"/>
      <c r="R138" s="47"/>
      <c r="S138" s="47"/>
      <c r="T138" s="47"/>
      <c r="U138" s="1"/>
      <c r="V138" s="154"/>
    </row>
    <row r="139" spans="1:22" s="9" customFormat="1" x14ac:dyDescent="0.25">
      <c r="A139" s="1"/>
      <c r="B139" s="1"/>
      <c r="C139" s="53"/>
      <c r="D139" s="47"/>
      <c r="E139" s="47"/>
      <c r="F139" s="47"/>
      <c r="G139" s="47"/>
      <c r="H139" s="47"/>
      <c r="J139" s="1"/>
      <c r="K139" s="1"/>
      <c r="L139" s="1"/>
      <c r="M139" s="1"/>
      <c r="N139" s="1"/>
      <c r="O139" s="53"/>
      <c r="P139" s="47"/>
      <c r="Q139" s="47"/>
      <c r="R139" s="47"/>
      <c r="S139" s="47"/>
      <c r="T139" s="47"/>
      <c r="U139" s="1"/>
      <c r="V139" s="154"/>
    </row>
    <row r="140" spans="1:22" s="9" customFormat="1" x14ac:dyDescent="0.25">
      <c r="A140" s="1"/>
      <c r="B140" s="1"/>
      <c r="C140" s="53"/>
      <c r="D140" s="47"/>
      <c r="E140" s="47"/>
      <c r="F140" s="47"/>
      <c r="G140" s="47"/>
      <c r="H140" s="47"/>
      <c r="J140" s="1"/>
      <c r="K140" s="1"/>
      <c r="L140" s="1"/>
      <c r="M140" s="1"/>
      <c r="N140" s="1"/>
      <c r="O140" s="53"/>
      <c r="P140" s="47"/>
      <c r="Q140" s="47"/>
      <c r="R140" s="47"/>
      <c r="S140" s="47"/>
      <c r="T140" s="47"/>
      <c r="U140" s="1"/>
      <c r="V140" s="154"/>
    </row>
    <row r="141" spans="1:22" s="9" customFormat="1" x14ac:dyDescent="0.25">
      <c r="A141" s="1"/>
      <c r="B141" s="1"/>
      <c r="C141" s="53"/>
      <c r="D141" s="47"/>
      <c r="E141" s="47"/>
      <c r="F141" s="47"/>
      <c r="G141" s="47"/>
      <c r="H141" s="47"/>
      <c r="J141" s="1"/>
      <c r="K141" s="1"/>
      <c r="L141" s="1"/>
      <c r="M141" s="1"/>
      <c r="N141" s="1"/>
      <c r="O141" s="53"/>
      <c r="P141" s="47"/>
      <c r="Q141" s="47"/>
      <c r="R141" s="47"/>
      <c r="S141" s="47"/>
      <c r="T141" s="47"/>
      <c r="U141" s="1"/>
      <c r="V141" s="154"/>
    </row>
    <row r="142" spans="1:22" s="9" customFormat="1" x14ac:dyDescent="0.25">
      <c r="A142" s="1"/>
      <c r="B142" s="1"/>
      <c r="C142" s="53"/>
      <c r="D142" s="47"/>
      <c r="E142" s="47"/>
      <c r="F142" s="47"/>
      <c r="G142" s="47"/>
      <c r="H142" s="47"/>
      <c r="J142" s="1"/>
      <c r="K142" s="1"/>
      <c r="L142" s="1"/>
      <c r="M142" s="1"/>
      <c r="N142" s="1"/>
      <c r="O142" s="53"/>
      <c r="P142" s="47"/>
      <c r="Q142" s="47"/>
      <c r="R142" s="47"/>
      <c r="S142" s="47"/>
      <c r="T142" s="47"/>
      <c r="U142" s="1"/>
      <c r="V142" s="154"/>
    </row>
    <row r="143" spans="1:22" s="9" customFormat="1" x14ac:dyDescent="0.25">
      <c r="A143" s="1"/>
      <c r="B143" s="1"/>
      <c r="C143" s="53"/>
      <c r="D143" s="47"/>
      <c r="E143" s="47"/>
      <c r="F143" s="47"/>
      <c r="G143" s="47"/>
      <c r="H143" s="47"/>
      <c r="J143" s="1"/>
      <c r="K143" s="1"/>
      <c r="L143" s="1"/>
      <c r="M143" s="1"/>
      <c r="N143" s="1"/>
      <c r="O143" s="53"/>
      <c r="P143" s="47"/>
      <c r="Q143" s="47"/>
      <c r="R143" s="47"/>
      <c r="S143" s="47"/>
      <c r="T143" s="47"/>
      <c r="U143" s="1"/>
      <c r="V143" s="154"/>
    </row>
    <row r="144" spans="1:22" s="9" customFormat="1" x14ac:dyDescent="0.25">
      <c r="A144" s="1"/>
      <c r="B144" s="1"/>
      <c r="C144" s="53"/>
      <c r="D144" s="47"/>
      <c r="E144" s="47"/>
      <c r="F144" s="47"/>
      <c r="G144" s="47"/>
      <c r="H144" s="47"/>
      <c r="J144" s="1"/>
      <c r="K144" s="1"/>
      <c r="L144" s="1"/>
      <c r="M144" s="1"/>
      <c r="N144" s="1"/>
      <c r="O144" s="53"/>
      <c r="P144" s="47"/>
      <c r="Q144" s="47"/>
      <c r="R144" s="47"/>
      <c r="S144" s="47"/>
      <c r="T144" s="47"/>
      <c r="U144" s="1"/>
      <c r="V144" s="154"/>
    </row>
    <row r="145" spans="1:22" s="9" customFormat="1" x14ac:dyDescent="0.25">
      <c r="A145" s="1"/>
      <c r="B145" s="1"/>
      <c r="C145" s="53"/>
      <c r="D145" s="47"/>
      <c r="E145" s="47"/>
      <c r="F145" s="47"/>
      <c r="G145" s="47"/>
      <c r="H145" s="47"/>
      <c r="J145" s="1"/>
      <c r="K145" s="1"/>
      <c r="L145" s="1"/>
      <c r="M145" s="1"/>
      <c r="N145" s="1"/>
      <c r="O145" s="53"/>
      <c r="P145" s="47"/>
      <c r="Q145" s="47"/>
      <c r="R145" s="47"/>
      <c r="S145" s="47"/>
      <c r="T145" s="47"/>
      <c r="U145" s="1"/>
      <c r="V145" s="154"/>
    </row>
    <row r="146" spans="1:22" s="9" customFormat="1" x14ac:dyDescent="0.25">
      <c r="A146" s="1"/>
      <c r="B146" s="1"/>
      <c r="C146" s="53"/>
      <c r="D146" s="47"/>
      <c r="E146" s="47"/>
      <c r="F146" s="47"/>
      <c r="G146" s="47"/>
      <c r="H146" s="47"/>
      <c r="J146" s="1"/>
      <c r="K146" s="1"/>
      <c r="L146" s="1"/>
      <c r="M146" s="1"/>
      <c r="N146" s="1"/>
      <c r="O146" s="53"/>
      <c r="P146" s="47"/>
      <c r="Q146" s="47"/>
      <c r="R146" s="47"/>
      <c r="S146" s="47"/>
      <c r="T146" s="47"/>
      <c r="U146" s="1"/>
      <c r="V146" s="154"/>
    </row>
    <row r="147" spans="1:22" s="9" customFormat="1" x14ac:dyDescent="0.25">
      <c r="A147" s="1"/>
      <c r="B147" s="1"/>
      <c r="C147" s="53"/>
      <c r="D147" s="47"/>
      <c r="E147" s="47"/>
      <c r="F147" s="47"/>
      <c r="G147" s="47"/>
      <c r="H147" s="47"/>
      <c r="J147" s="1"/>
      <c r="K147" s="1"/>
      <c r="L147" s="1"/>
      <c r="M147" s="1"/>
      <c r="N147" s="1"/>
      <c r="O147" s="53"/>
      <c r="P147" s="47"/>
      <c r="Q147" s="47"/>
      <c r="R147" s="47"/>
      <c r="S147" s="47"/>
      <c r="T147" s="47"/>
      <c r="U147" s="1"/>
      <c r="V147" s="154"/>
    </row>
    <row r="148" spans="1:22" s="9" customFormat="1" x14ac:dyDescent="0.25">
      <c r="A148" s="1"/>
      <c r="B148" s="1"/>
      <c r="C148" s="53"/>
      <c r="D148" s="47"/>
      <c r="E148" s="47"/>
      <c r="F148" s="47"/>
      <c r="G148" s="47"/>
      <c r="H148" s="47"/>
      <c r="J148" s="1"/>
      <c r="K148" s="1"/>
      <c r="L148" s="1"/>
      <c r="M148" s="1"/>
      <c r="N148" s="1"/>
      <c r="O148" s="53"/>
      <c r="P148" s="47"/>
      <c r="Q148" s="47"/>
      <c r="R148" s="47"/>
      <c r="S148" s="47"/>
      <c r="T148" s="47"/>
      <c r="U148" s="1"/>
      <c r="V148" s="154"/>
    </row>
    <row r="149" spans="1:22" s="9" customFormat="1" x14ac:dyDescent="0.25">
      <c r="A149" s="1"/>
      <c r="B149" s="1"/>
      <c r="C149" s="53"/>
      <c r="D149" s="47"/>
      <c r="E149" s="47"/>
      <c r="F149" s="47"/>
      <c r="G149" s="47"/>
      <c r="H149" s="47"/>
      <c r="J149" s="1"/>
      <c r="K149" s="1"/>
      <c r="L149" s="1"/>
      <c r="M149" s="1"/>
      <c r="N149" s="1"/>
      <c r="O149" s="53"/>
      <c r="P149" s="47"/>
      <c r="Q149" s="47"/>
      <c r="R149" s="47"/>
      <c r="S149" s="47"/>
      <c r="T149" s="47"/>
      <c r="U149" s="1"/>
      <c r="V149" s="154"/>
    </row>
    <row r="150" spans="1:22" s="9" customFormat="1" x14ac:dyDescent="0.25">
      <c r="A150" s="1"/>
      <c r="B150" s="1"/>
      <c r="C150" s="53"/>
      <c r="D150" s="47"/>
      <c r="E150" s="47"/>
      <c r="F150" s="47"/>
      <c r="G150" s="47"/>
      <c r="H150" s="47"/>
      <c r="J150" s="1"/>
      <c r="K150" s="1"/>
      <c r="L150" s="1"/>
      <c r="M150" s="1"/>
      <c r="N150" s="1"/>
      <c r="O150" s="53"/>
      <c r="P150" s="47"/>
      <c r="Q150" s="47"/>
      <c r="R150" s="47"/>
      <c r="S150" s="47"/>
      <c r="T150" s="47"/>
      <c r="U150" s="1"/>
      <c r="V150" s="154"/>
    </row>
    <row r="151" spans="1:22" s="9" customFormat="1" x14ac:dyDescent="0.25">
      <c r="A151" s="1"/>
      <c r="B151" s="1"/>
      <c r="C151" s="53"/>
      <c r="D151" s="47"/>
      <c r="E151" s="47"/>
      <c r="F151" s="47"/>
      <c r="G151" s="47"/>
      <c r="H151" s="47"/>
      <c r="J151" s="1"/>
      <c r="K151" s="1"/>
      <c r="L151" s="1"/>
      <c r="M151" s="1"/>
      <c r="N151" s="1"/>
      <c r="O151" s="53"/>
      <c r="P151" s="47"/>
      <c r="Q151" s="47"/>
      <c r="R151" s="47"/>
      <c r="S151" s="47"/>
      <c r="T151" s="47"/>
      <c r="U151" s="1"/>
      <c r="V151" s="154"/>
    </row>
    <row r="152" spans="1:22" s="9" customFormat="1" x14ac:dyDescent="0.25">
      <c r="A152" s="1"/>
      <c r="B152" s="1"/>
      <c r="C152" s="53"/>
      <c r="D152" s="47"/>
      <c r="E152" s="47"/>
      <c r="F152" s="47"/>
      <c r="G152" s="47"/>
      <c r="H152" s="47"/>
      <c r="J152" s="1"/>
      <c r="K152" s="1"/>
      <c r="L152" s="1"/>
      <c r="M152" s="1"/>
      <c r="N152" s="1"/>
      <c r="O152" s="53"/>
      <c r="P152" s="47"/>
      <c r="Q152" s="47"/>
      <c r="R152" s="47"/>
      <c r="S152" s="47"/>
      <c r="T152" s="47"/>
      <c r="U152" s="1"/>
      <c r="V152" s="154"/>
    </row>
    <row r="153" spans="1:22" s="9" customFormat="1" x14ac:dyDescent="0.25">
      <c r="A153" s="1"/>
      <c r="B153" s="1"/>
      <c r="C153" s="53"/>
      <c r="D153" s="47"/>
      <c r="E153" s="47"/>
      <c r="F153" s="47"/>
      <c r="G153" s="47"/>
      <c r="H153" s="47"/>
      <c r="J153" s="1"/>
      <c r="K153" s="1"/>
      <c r="L153" s="1"/>
      <c r="M153" s="1"/>
      <c r="N153" s="1"/>
      <c r="O153" s="53"/>
      <c r="P153" s="47"/>
      <c r="Q153" s="47"/>
      <c r="R153" s="47"/>
      <c r="S153" s="47"/>
      <c r="T153" s="47"/>
      <c r="U153" s="1"/>
      <c r="V153" s="154"/>
    </row>
    <row r="154" spans="1:22" s="9" customFormat="1" x14ac:dyDescent="0.25">
      <c r="A154" s="1"/>
      <c r="B154" s="1"/>
      <c r="C154" s="53"/>
      <c r="D154" s="47"/>
      <c r="E154" s="47"/>
      <c r="F154" s="47"/>
      <c r="G154" s="47"/>
      <c r="H154" s="47"/>
      <c r="J154" s="1"/>
      <c r="K154" s="1"/>
      <c r="L154" s="1"/>
      <c r="M154" s="1"/>
      <c r="N154" s="1"/>
      <c r="O154" s="53"/>
      <c r="P154" s="47"/>
      <c r="Q154" s="47"/>
      <c r="R154" s="47"/>
      <c r="S154" s="47"/>
      <c r="T154" s="47"/>
      <c r="U154" s="1"/>
      <c r="V154" s="154"/>
    </row>
    <row r="155" spans="1:22" s="9" customFormat="1" x14ac:dyDescent="0.25">
      <c r="A155" s="1"/>
      <c r="B155" s="1"/>
      <c r="C155" s="53"/>
      <c r="D155" s="47"/>
      <c r="E155" s="47"/>
      <c r="F155" s="47"/>
      <c r="G155" s="47"/>
      <c r="H155" s="47"/>
      <c r="J155" s="1"/>
      <c r="K155" s="1"/>
      <c r="L155" s="1"/>
      <c r="M155" s="1"/>
      <c r="N155" s="1"/>
      <c r="O155" s="53"/>
      <c r="P155" s="47"/>
      <c r="Q155" s="47"/>
      <c r="R155" s="47"/>
      <c r="S155" s="47"/>
      <c r="T155" s="47"/>
      <c r="U155" s="1"/>
      <c r="V155" s="154"/>
    </row>
    <row r="156" spans="1:22" s="9" customFormat="1" x14ac:dyDescent="0.25">
      <c r="A156" s="1"/>
      <c r="B156" s="1"/>
      <c r="C156" s="53"/>
      <c r="D156" s="47"/>
      <c r="E156" s="47"/>
      <c r="F156" s="47"/>
      <c r="G156" s="47"/>
      <c r="H156" s="47"/>
      <c r="J156" s="1"/>
      <c r="K156" s="1"/>
      <c r="L156" s="1"/>
      <c r="M156" s="1"/>
      <c r="N156" s="1"/>
      <c r="O156" s="53"/>
      <c r="P156" s="47"/>
      <c r="Q156" s="47"/>
      <c r="R156" s="47"/>
      <c r="S156" s="47"/>
      <c r="T156" s="47"/>
      <c r="U156" s="1"/>
      <c r="V156" s="154"/>
    </row>
    <row r="157" spans="1:22" s="9" customFormat="1" x14ac:dyDescent="0.25">
      <c r="A157" s="1"/>
      <c r="B157" s="1"/>
      <c r="C157" s="53"/>
      <c r="D157" s="47"/>
      <c r="E157" s="47"/>
      <c r="F157" s="47"/>
      <c r="G157" s="47"/>
      <c r="H157" s="47"/>
      <c r="J157" s="1"/>
      <c r="K157" s="1"/>
      <c r="L157" s="1"/>
      <c r="M157" s="1"/>
      <c r="N157" s="1"/>
      <c r="O157" s="53"/>
      <c r="P157" s="47"/>
      <c r="Q157" s="47"/>
      <c r="R157" s="47"/>
      <c r="S157" s="47"/>
      <c r="T157" s="47"/>
      <c r="U157" s="1"/>
      <c r="V157" s="154"/>
    </row>
    <row r="158" spans="1:22" s="9" customFormat="1" x14ac:dyDescent="0.25">
      <c r="A158" s="1"/>
      <c r="B158" s="1"/>
      <c r="C158" s="53"/>
      <c r="D158" s="47"/>
      <c r="E158" s="47"/>
      <c r="F158" s="47"/>
      <c r="G158" s="47"/>
      <c r="H158" s="47"/>
      <c r="J158" s="1"/>
      <c r="K158" s="1"/>
      <c r="L158" s="1"/>
      <c r="M158" s="1"/>
      <c r="N158" s="1"/>
      <c r="O158" s="53"/>
      <c r="P158" s="47"/>
      <c r="Q158" s="47"/>
      <c r="R158" s="47"/>
      <c r="S158" s="47"/>
      <c r="T158" s="47"/>
      <c r="U158" s="1"/>
      <c r="V158" s="154"/>
    </row>
    <row r="159" spans="1:22" s="9" customFormat="1" x14ac:dyDescent="0.25">
      <c r="A159" s="1"/>
      <c r="B159" s="1"/>
      <c r="C159" s="53"/>
      <c r="D159" s="47"/>
      <c r="E159" s="47"/>
      <c r="F159" s="47"/>
      <c r="G159" s="47"/>
      <c r="H159" s="47"/>
      <c r="J159" s="1"/>
      <c r="K159" s="1"/>
      <c r="L159" s="1"/>
      <c r="M159" s="1"/>
      <c r="N159" s="1"/>
      <c r="O159" s="53"/>
      <c r="P159" s="47"/>
      <c r="Q159" s="47"/>
      <c r="R159" s="47"/>
      <c r="S159" s="47"/>
      <c r="T159" s="47"/>
      <c r="U159" s="1"/>
      <c r="V159" s="154"/>
    </row>
    <row r="160" spans="1:22" s="9" customFormat="1" x14ac:dyDescent="0.25">
      <c r="A160" s="1"/>
      <c r="B160" s="1"/>
      <c r="C160" s="53"/>
      <c r="D160" s="47"/>
      <c r="E160" s="47"/>
      <c r="F160" s="47"/>
      <c r="G160" s="47"/>
      <c r="H160" s="47"/>
      <c r="J160" s="1"/>
      <c r="K160" s="1"/>
      <c r="L160" s="1"/>
      <c r="M160" s="1"/>
      <c r="N160" s="1"/>
      <c r="O160" s="53"/>
      <c r="P160" s="47"/>
      <c r="Q160" s="47"/>
      <c r="R160" s="47"/>
      <c r="S160" s="47"/>
      <c r="T160" s="47"/>
      <c r="U160" s="1"/>
      <c r="V160" s="154"/>
    </row>
    <row r="161" spans="1:22" s="9" customFormat="1" x14ac:dyDescent="0.25">
      <c r="A161" s="1"/>
      <c r="B161" s="1"/>
      <c r="C161" s="53"/>
      <c r="D161" s="47"/>
      <c r="E161" s="47"/>
      <c r="F161" s="47"/>
      <c r="G161" s="47"/>
      <c r="H161" s="47"/>
      <c r="J161" s="1"/>
      <c r="K161" s="1"/>
      <c r="L161" s="1"/>
      <c r="M161" s="1"/>
      <c r="N161" s="1"/>
      <c r="O161" s="53"/>
      <c r="P161" s="47"/>
      <c r="Q161" s="47"/>
      <c r="R161" s="47"/>
      <c r="S161" s="47"/>
      <c r="T161" s="47"/>
      <c r="U161" s="1"/>
      <c r="V161" s="154"/>
    </row>
    <row r="162" spans="1:22" s="9" customFormat="1" x14ac:dyDescent="0.25">
      <c r="A162" s="1"/>
      <c r="B162" s="1"/>
      <c r="C162" s="53"/>
      <c r="D162" s="47"/>
      <c r="E162" s="47"/>
      <c r="F162" s="47"/>
      <c r="G162" s="47"/>
      <c r="H162" s="47"/>
      <c r="J162" s="1"/>
      <c r="K162" s="1"/>
      <c r="L162" s="1"/>
      <c r="M162" s="1"/>
      <c r="N162" s="1"/>
      <c r="O162" s="53"/>
      <c r="P162" s="47"/>
      <c r="Q162" s="47"/>
      <c r="R162" s="47"/>
      <c r="S162" s="47"/>
      <c r="T162" s="47"/>
      <c r="U162" s="1"/>
      <c r="V162" s="154"/>
    </row>
    <row r="163" spans="1:22" s="9" customFormat="1" x14ac:dyDescent="0.25">
      <c r="A163" s="1"/>
      <c r="B163" s="1"/>
      <c r="C163" s="53"/>
      <c r="D163" s="47"/>
      <c r="E163" s="47"/>
      <c r="F163" s="47"/>
      <c r="G163" s="47"/>
      <c r="H163" s="47"/>
      <c r="J163" s="1"/>
      <c r="K163" s="1"/>
      <c r="L163" s="1"/>
      <c r="M163" s="1"/>
      <c r="N163" s="1"/>
      <c r="O163" s="53"/>
      <c r="P163" s="47"/>
      <c r="Q163" s="47"/>
      <c r="R163" s="47"/>
      <c r="S163" s="47"/>
      <c r="T163" s="47"/>
      <c r="U163" s="1"/>
      <c r="V163" s="154"/>
    </row>
    <row r="164" spans="1:22" s="9" customFormat="1" x14ac:dyDescent="0.25">
      <c r="A164" s="1"/>
      <c r="B164" s="1"/>
      <c r="C164" s="53"/>
      <c r="D164" s="47"/>
      <c r="E164" s="47"/>
      <c r="F164" s="47"/>
      <c r="G164" s="47"/>
      <c r="H164" s="47"/>
      <c r="J164" s="1"/>
      <c r="K164" s="1"/>
      <c r="L164" s="1"/>
      <c r="M164" s="1"/>
      <c r="N164" s="1"/>
      <c r="O164" s="53"/>
      <c r="P164" s="47"/>
      <c r="Q164" s="47"/>
      <c r="R164" s="47"/>
      <c r="S164" s="47"/>
      <c r="T164" s="47"/>
      <c r="U164" s="1"/>
      <c r="V164" s="154"/>
    </row>
    <row r="165" spans="1:22" s="9" customFormat="1" x14ac:dyDescent="0.25">
      <c r="A165" s="1"/>
      <c r="B165" s="1"/>
      <c r="C165" s="53"/>
      <c r="D165" s="47"/>
      <c r="E165" s="47"/>
      <c r="F165" s="47"/>
      <c r="G165" s="47"/>
      <c r="H165" s="47"/>
      <c r="J165" s="1"/>
      <c r="K165" s="1"/>
      <c r="L165" s="1"/>
      <c r="M165" s="1"/>
      <c r="N165" s="1"/>
      <c r="O165" s="53"/>
      <c r="P165" s="47"/>
      <c r="Q165" s="47"/>
      <c r="R165" s="47"/>
      <c r="S165" s="47"/>
      <c r="T165" s="47"/>
      <c r="U165" s="1"/>
      <c r="V165" s="154"/>
    </row>
    <row r="166" spans="1:22" s="9" customFormat="1" x14ac:dyDescent="0.25">
      <c r="A166" s="1"/>
      <c r="B166" s="1"/>
      <c r="C166" s="53"/>
      <c r="D166" s="47"/>
      <c r="E166" s="47"/>
      <c r="F166" s="47"/>
      <c r="G166" s="47"/>
      <c r="H166" s="47"/>
      <c r="J166" s="1"/>
      <c r="K166" s="1"/>
      <c r="L166" s="1"/>
      <c r="M166" s="1"/>
      <c r="N166" s="1"/>
      <c r="O166" s="53"/>
      <c r="P166" s="47"/>
      <c r="Q166" s="47"/>
      <c r="R166" s="47"/>
      <c r="S166" s="47"/>
      <c r="T166" s="47"/>
      <c r="U166" s="1"/>
      <c r="V166" s="154"/>
    </row>
    <row r="167" spans="1:22" s="9" customFormat="1" x14ac:dyDescent="0.25">
      <c r="A167" s="1"/>
      <c r="B167" s="1"/>
      <c r="C167" s="53"/>
      <c r="D167" s="47"/>
      <c r="E167" s="47"/>
      <c r="F167" s="47"/>
      <c r="G167" s="47"/>
      <c r="H167" s="47"/>
      <c r="J167" s="1"/>
      <c r="K167" s="1"/>
      <c r="L167" s="1"/>
      <c r="M167" s="1"/>
      <c r="N167" s="1"/>
      <c r="O167" s="53"/>
      <c r="P167" s="47"/>
      <c r="Q167" s="47"/>
      <c r="R167" s="47"/>
      <c r="S167" s="47"/>
      <c r="T167" s="47"/>
      <c r="U167" s="1"/>
      <c r="V167" s="154"/>
    </row>
    <row r="168" spans="1:22" s="9" customFormat="1" x14ac:dyDescent="0.25">
      <c r="A168" s="1"/>
      <c r="B168" s="1"/>
      <c r="C168" s="53"/>
      <c r="D168" s="47"/>
      <c r="E168" s="47"/>
      <c r="F168" s="47"/>
      <c r="G168" s="47"/>
      <c r="H168" s="47"/>
      <c r="J168" s="1"/>
      <c r="K168" s="1"/>
      <c r="L168" s="1"/>
      <c r="M168" s="1"/>
      <c r="N168" s="1"/>
      <c r="O168" s="53"/>
      <c r="P168" s="47"/>
      <c r="Q168" s="47"/>
      <c r="R168" s="47"/>
      <c r="S168" s="47"/>
      <c r="T168" s="47"/>
      <c r="U168" s="1"/>
      <c r="V168" s="154"/>
    </row>
    <row r="169" spans="1:22" s="9" customFormat="1" x14ac:dyDescent="0.25">
      <c r="A169" s="1"/>
      <c r="B169" s="1"/>
      <c r="C169" s="53"/>
      <c r="D169" s="47"/>
      <c r="E169" s="47"/>
      <c r="F169" s="47"/>
      <c r="G169" s="47"/>
      <c r="H169" s="47"/>
      <c r="J169" s="1"/>
      <c r="K169" s="1"/>
      <c r="L169" s="1"/>
      <c r="M169" s="1"/>
      <c r="N169" s="1"/>
      <c r="O169" s="53"/>
      <c r="P169" s="47"/>
      <c r="Q169" s="47"/>
      <c r="R169" s="47"/>
      <c r="S169" s="47"/>
      <c r="T169" s="47"/>
      <c r="U169" s="1"/>
      <c r="V169" s="154"/>
    </row>
    <row r="170" spans="1:22" s="9" customFormat="1" x14ac:dyDescent="0.25">
      <c r="A170" s="1"/>
      <c r="B170" s="1"/>
      <c r="C170" s="53"/>
      <c r="D170" s="47"/>
      <c r="E170" s="47"/>
      <c r="F170" s="47"/>
      <c r="G170" s="47"/>
      <c r="H170" s="47"/>
      <c r="J170" s="1"/>
      <c r="K170" s="1"/>
      <c r="L170" s="1"/>
      <c r="M170" s="1"/>
      <c r="N170" s="1"/>
      <c r="O170" s="53"/>
      <c r="P170" s="47"/>
      <c r="Q170" s="47"/>
      <c r="R170" s="47"/>
      <c r="S170" s="47"/>
      <c r="T170" s="47"/>
      <c r="U170" s="1"/>
      <c r="V170" s="154"/>
    </row>
    <row r="171" spans="1:22" s="9" customFormat="1" x14ac:dyDescent="0.25">
      <c r="A171" s="1"/>
      <c r="B171" s="1"/>
      <c r="C171" s="53"/>
      <c r="D171" s="47"/>
      <c r="E171" s="47"/>
      <c r="F171" s="47"/>
      <c r="G171" s="47"/>
      <c r="H171" s="47"/>
      <c r="J171" s="1"/>
      <c r="K171" s="1"/>
      <c r="L171" s="1"/>
      <c r="M171" s="1"/>
      <c r="N171" s="1"/>
      <c r="O171" s="53"/>
      <c r="P171" s="47"/>
      <c r="Q171" s="47"/>
      <c r="R171" s="47"/>
      <c r="S171" s="47"/>
      <c r="T171" s="47"/>
      <c r="U171" s="1"/>
      <c r="V171" s="154"/>
    </row>
    <row r="172" spans="1:22" s="9" customFormat="1" x14ac:dyDescent="0.25">
      <c r="A172" s="1"/>
      <c r="B172" s="1"/>
      <c r="C172" s="53"/>
      <c r="D172" s="47"/>
      <c r="E172" s="47"/>
      <c r="F172" s="47"/>
      <c r="G172" s="47"/>
      <c r="H172" s="47"/>
      <c r="J172" s="1"/>
      <c r="K172" s="1"/>
      <c r="L172" s="1"/>
      <c r="M172" s="1"/>
      <c r="N172" s="1"/>
      <c r="O172" s="53"/>
      <c r="P172" s="47"/>
      <c r="Q172" s="47"/>
      <c r="R172" s="47"/>
      <c r="S172" s="47"/>
      <c r="T172" s="47"/>
      <c r="U172" s="1"/>
      <c r="V172" s="154"/>
    </row>
    <row r="173" spans="1:22" s="9" customFormat="1" x14ac:dyDescent="0.25">
      <c r="A173" s="1"/>
      <c r="B173" s="1"/>
      <c r="C173" s="53"/>
      <c r="D173" s="47"/>
      <c r="E173" s="47"/>
      <c r="F173" s="47"/>
      <c r="G173" s="47"/>
      <c r="H173" s="47"/>
      <c r="J173" s="1"/>
      <c r="K173" s="1"/>
      <c r="L173" s="1"/>
      <c r="M173" s="1"/>
      <c r="N173" s="1"/>
      <c r="O173" s="53"/>
      <c r="P173" s="47"/>
      <c r="Q173" s="47"/>
      <c r="R173" s="47"/>
      <c r="S173" s="47"/>
      <c r="T173" s="47"/>
      <c r="U173" s="1"/>
      <c r="V173" s="154"/>
    </row>
    <row r="174" spans="1:22" s="9" customFormat="1" x14ac:dyDescent="0.25">
      <c r="A174" s="1"/>
      <c r="B174" s="1"/>
      <c r="C174" s="53"/>
      <c r="D174" s="47"/>
      <c r="E174" s="47"/>
      <c r="F174" s="47"/>
      <c r="G174" s="47"/>
      <c r="H174" s="47"/>
      <c r="J174" s="1"/>
      <c r="K174" s="1"/>
      <c r="L174" s="1"/>
      <c r="M174" s="1"/>
      <c r="N174" s="1"/>
      <c r="O174" s="53"/>
      <c r="P174" s="47"/>
      <c r="Q174" s="47"/>
      <c r="R174" s="47"/>
      <c r="S174" s="47"/>
      <c r="T174" s="47"/>
      <c r="U174" s="1"/>
      <c r="V174" s="154"/>
    </row>
    <row r="175" spans="1:22" s="9" customFormat="1" x14ac:dyDescent="0.25">
      <c r="A175" s="1"/>
      <c r="B175" s="1"/>
      <c r="C175" s="53"/>
      <c r="D175" s="47"/>
      <c r="E175" s="47"/>
      <c r="F175" s="47"/>
      <c r="G175" s="47"/>
      <c r="H175" s="47"/>
      <c r="J175" s="1"/>
      <c r="K175" s="1"/>
      <c r="L175" s="1"/>
      <c r="M175" s="1"/>
      <c r="N175" s="1"/>
      <c r="O175" s="53"/>
      <c r="P175" s="47"/>
      <c r="Q175" s="47"/>
      <c r="R175" s="47"/>
      <c r="S175" s="47"/>
      <c r="T175" s="47"/>
      <c r="U175" s="1"/>
      <c r="V175" s="154"/>
    </row>
    <row r="176" spans="1:22" s="9" customFormat="1" x14ac:dyDescent="0.25">
      <c r="A176" s="1"/>
      <c r="B176" s="1"/>
      <c r="C176" s="53"/>
      <c r="D176" s="47"/>
      <c r="E176" s="47"/>
      <c r="F176" s="47"/>
      <c r="G176" s="47"/>
      <c r="H176" s="47"/>
      <c r="J176" s="1"/>
      <c r="K176" s="1"/>
      <c r="L176" s="1"/>
      <c r="M176" s="1"/>
      <c r="N176" s="1"/>
      <c r="O176" s="53"/>
      <c r="P176" s="47"/>
      <c r="Q176" s="47"/>
      <c r="R176" s="47"/>
      <c r="S176" s="47"/>
      <c r="T176" s="47"/>
      <c r="U176" s="1"/>
      <c r="V176" s="154"/>
    </row>
    <row r="177" spans="1:22" s="9" customFormat="1" x14ac:dyDescent="0.25">
      <c r="A177" s="1"/>
      <c r="B177" s="1"/>
      <c r="C177" s="53"/>
      <c r="D177" s="47"/>
      <c r="E177" s="47"/>
      <c r="F177" s="47"/>
      <c r="G177" s="47"/>
      <c r="H177" s="47"/>
      <c r="J177" s="1"/>
      <c r="K177" s="1"/>
      <c r="L177" s="1"/>
      <c r="M177" s="1"/>
      <c r="N177" s="1"/>
      <c r="O177" s="53"/>
      <c r="P177" s="47"/>
      <c r="Q177" s="47"/>
      <c r="R177" s="47"/>
      <c r="S177" s="47"/>
      <c r="T177" s="47"/>
      <c r="U177" s="1"/>
      <c r="V177" s="154"/>
    </row>
    <row r="178" spans="1:22" s="9" customFormat="1" x14ac:dyDescent="0.25">
      <c r="A178" s="1"/>
      <c r="B178" s="1"/>
      <c r="C178" s="53"/>
      <c r="D178" s="47"/>
      <c r="E178" s="47"/>
      <c r="F178" s="47"/>
      <c r="G178" s="47"/>
      <c r="H178" s="47"/>
      <c r="J178" s="1"/>
      <c r="K178" s="1"/>
      <c r="L178" s="1"/>
      <c r="M178" s="1"/>
      <c r="N178" s="1"/>
      <c r="O178" s="53"/>
      <c r="P178" s="47"/>
      <c r="Q178" s="47"/>
      <c r="R178" s="47"/>
      <c r="S178" s="47"/>
      <c r="T178" s="47"/>
      <c r="U178" s="1"/>
      <c r="V178" s="154"/>
    </row>
    <row r="179" spans="1:22" s="9" customFormat="1" x14ac:dyDescent="0.25">
      <c r="A179" s="1"/>
      <c r="B179" s="1"/>
      <c r="C179" s="53"/>
      <c r="D179" s="47"/>
      <c r="E179" s="47"/>
      <c r="F179" s="47"/>
      <c r="G179" s="47"/>
      <c r="H179" s="47"/>
      <c r="J179" s="1"/>
      <c r="K179" s="1"/>
      <c r="L179" s="1"/>
      <c r="M179" s="1"/>
      <c r="N179" s="1"/>
      <c r="O179" s="53"/>
      <c r="P179" s="47"/>
      <c r="Q179" s="47"/>
      <c r="R179" s="47"/>
      <c r="S179" s="47"/>
      <c r="T179" s="47"/>
      <c r="U179" s="1"/>
      <c r="V179" s="154"/>
    </row>
    <row r="180" spans="1:22" s="9" customFormat="1" x14ac:dyDescent="0.25">
      <c r="A180" s="1"/>
      <c r="B180" s="1"/>
      <c r="C180" s="53"/>
      <c r="D180" s="47"/>
      <c r="E180" s="47"/>
      <c r="F180" s="47"/>
      <c r="G180" s="47"/>
      <c r="H180" s="47"/>
      <c r="J180" s="1"/>
      <c r="K180" s="1"/>
      <c r="L180" s="1"/>
      <c r="M180" s="1"/>
      <c r="N180" s="1"/>
      <c r="O180" s="53"/>
      <c r="P180" s="47"/>
      <c r="Q180" s="47"/>
      <c r="R180" s="47"/>
      <c r="S180" s="47"/>
      <c r="T180" s="47"/>
      <c r="U180" s="1"/>
      <c r="V180" s="154"/>
    </row>
    <row r="181" spans="1:22" s="9" customFormat="1" x14ac:dyDescent="0.25">
      <c r="A181" s="1"/>
      <c r="B181" s="1"/>
      <c r="C181" s="53"/>
      <c r="D181" s="47"/>
      <c r="E181" s="47"/>
      <c r="F181" s="47"/>
      <c r="G181" s="47"/>
      <c r="H181" s="47"/>
      <c r="J181" s="1"/>
      <c r="K181" s="1"/>
      <c r="L181" s="1"/>
      <c r="M181" s="1"/>
      <c r="N181" s="1"/>
      <c r="O181" s="53"/>
      <c r="P181" s="47"/>
      <c r="Q181" s="47"/>
      <c r="R181" s="47"/>
      <c r="S181" s="47"/>
      <c r="T181" s="47"/>
      <c r="U181" s="1"/>
      <c r="V181" s="154"/>
    </row>
    <row r="182" spans="1:22" s="9" customFormat="1" x14ac:dyDescent="0.25">
      <c r="A182" s="1"/>
      <c r="B182" s="1"/>
      <c r="C182" s="53"/>
      <c r="D182" s="47"/>
      <c r="E182" s="47"/>
      <c r="F182" s="47"/>
      <c r="G182" s="47"/>
      <c r="H182" s="47"/>
      <c r="J182" s="1"/>
      <c r="K182" s="1"/>
      <c r="L182" s="1"/>
      <c r="M182" s="1"/>
      <c r="N182" s="1"/>
      <c r="O182" s="53"/>
      <c r="P182" s="47"/>
      <c r="Q182" s="47"/>
      <c r="R182" s="47"/>
      <c r="S182" s="47"/>
      <c r="T182" s="47"/>
      <c r="U182" s="1"/>
      <c r="V182" s="154"/>
    </row>
    <row r="183" spans="1:22" s="9" customFormat="1" x14ac:dyDescent="0.25">
      <c r="A183" s="1"/>
      <c r="B183" s="1"/>
      <c r="C183" s="53"/>
      <c r="D183" s="47"/>
      <c r="E183" s="47"/>
      <c r="F183" s="47"/>
      <c r="G183" s="47"/>
      <c r="H183" s="47"/>
      <c r="J183" s="1"/>
      <c r="K183" s="1"/>
      <c r="L183" s="1"/>
      <c r="M183" s="1"/>
      <c r="N183" s="1"/>
      <c r="O183" s="53"/>
      <c r="P183" s="47"/>
      <c r="Q183" s="47"/>
      <c r="R183" s="47"/>
      <c r="S183" s="47"/>
      <c r="T183" s="47"/>
      <c r="U183" s="1"/>
      <c r="V183" s="154"/>
    </row>
    <row r="184" spans="1:22" s="9" customFormat="1" x14ac:dyDescent="0.25">
      <c r="A184" s="1"/>
      <c r="B184" s="1"/>
      <c r="C184" s="53"/>
      <c r="D184" s="47"/>
      <c r="E184" s="47"/>
      <c r="F184" s="47"/>
      <c r="G184" s="47"/>
      <c r="H184" s="47"/>
      <c r="J184" s="1"/>
      <c r="K184" s="1"/>
      <c r="L184" s="1"/>
      <c r="M184" s="1"/>
      <c r="N184" s="1"/>
      <c r="O184" s="53"/>
      <c r="P184" s="47"/>
      <c r="Q184" s="47"/>
      <c r="R184" s="47"/>
      <c r="S184" s="47"/>
      <c r="T184" s="47"/>
      <c r="U184" s="1"/>
      <c r="V184" s="154"/>
    </row>
    <row r="185" spans="1:22" s="9" customFormat="1" x14ac:dyDescent="0.25">
      <c r="A185" s="1"/>
      <c r="B185" s="1"/>
      <c r="C185" s="53"/>
      <c r="D185" s="47"/>
      <c r="E185" s="47"/>
      <c r="F185" s="47"/>
      <c r="G185" s="47"/>
      <c r="H185" s="47"/>
      <c r="J185" s="1"/>
      <c r="K185" s="1"/>
      <c r="L185" s="1"/>
      <c r="M185" s="1"/>
      <c r="N185" s="1"/>
      <c r="O185" s="53"/>
      <c r="P185" s="47"/>
      <c r="Q185" s="47"/>
      <c r="R185" s="47"/>
      <c r="S185" s="47"/>
      <c r="T185" s="47"/>
      <c r="U185" s="1"/>
      <c r="V185" s="154"/>
    </row>
    <row r="186" spans="1:22" s="9" customFormat="1" x14ac:dyDescent="0.25">
      <c r="A186" s="1"/>
      <c r="B186" s="1"/>
      <c r="C186" s="53"/>
      <c r="D186" s="47"/>
      <c r="E186" s="47"/>
      <c r="F186" s="47"/>
      <c r="G186" s="47"/>
      <c r="H186" s="47"/>
      <c r="J186" s="1"/>
      <c r="K186" s="1"/>
      <c r="L186" s="1"/>
      <c r="M186" s="1"/>
      <c r="N186" s="1"/>
      <c r="O186" s="53"/>
      <c r="P186" s="47"/>
      <c r="Q186" s="47"/>
      <c r="R186" s="47"/>
      <c r="S186" s="47"/>
      <c r="T186" s="47"/>
      <c r="U186" s="1"/>
      <c r="V186" s="154"/>
    </row>
    <row r="187" spans="1:22" s="9" customFormat="1" x14ac:dyDescent="0.25">
      <c r="A187" s="1"/>
      <c r="B187" s="1"/>
      <c r="C187" s="53"/>
      <c r="D187" s="47"/>
      <c r="E187" s="47"/>
      <c r="F187" s="47"/>
      <c r="G187" s="47"/>
      <c r="H187" s="47"/>
      <c r="J187" s="1"/>
      <c r="K187" s="1"/>
      <c r="L187" s="1"/>
      <c r="M187" s="1"/>
      <c r="N187" s="1"/>
      <c r="O187" s="53"/>
      <c r="P187" s="47"/>
      <c r="Q187" s="47"/>
      <c r="R187" s="47"/>
      <c r="S187" s="47"/>
      <c r="T187" s="47"/>
      <c r="U187" s="1"/>
      <c r="V187" s="154"/>
    </row>
    <row r="188" spans="1:22" s="9" customFormat="1" x14ac:dyDescent="0.25">
      <c r="A188" s="1"/>
      <c r="B188" s="1"/>
      <c r="C188" s="53"/>
      <c r="D188" s="47"/>
      <c r="E188" s="47"/>
      <c r="F188" s="47"/>
      <c r="G188" s="47"/>
      <c r="H188" s="47"/>
      <c r="J188" s="1"/>
      <c r="K188" s="1"/>
      <c r="L188" s="1"/>
      <c r="M188" s="1"/>
      <c r="N188" s="1"/>
      <c r="O188" s="53"/>
      <c r="P188" s="47"/>
      <c r="Q188" s="47"/>
      <c r="R188" s="47"/>
      <c r="S188" s="47"/>
      <c r="T188" s="47"/>
      <c r="U188" s="1"/>
      <c r="V188" s="154"/>
    </row>
    <row r="189" spans="1:22" s="9" customFormat="1" x14ac:dyDescent="0.25">
      <c r="A189" s="1"/>
      <c r="B189" s="1"/>
      <c r="C189" s="53"/>
      <c r="D189" s="47"/>
      <c r="E189" s="47"/>
      <c r="F189" s="47"/>
      <c r="G189" s="47"/>
      <c r="H189" s="47"/>
      <c r="J189" s="1"/>
      <c r="K189" s="1"/>
      <c r="L189" s="1"/>
      <c r="M189" s="1"/>
      <c r="N189" s="1"/>
      <c r="O189" s="53"/>
      <c r="P189" s="47"/>
      <c r="Q189" s="47"/>
      <c r="R189" s="47"/>
      <c r="S189" s="47"/>
      <c r="T189" s="47"/>
      <c r="U189" s="1"/>
      <c r="V189" s="154"/>
    </row>
    <row r="190" spans="1:22" s="9" customFormat="1" x14ac:dyDescent="0.25">
      <c r="A190" s="1"/>
      <c r="B190" s="1"/>
      <c r="C190" s="53"/>
      <c r="D190" s="47"/>
      <c r="E190" s="47"/>
      <c r="F190" s="47"/>
      <c r="G190" s="47"/>
      <c r="H190" s="47"/>
      <c r="J190" s="1"/>
      <c r="K190" s="1"/>
      <c r="L190" s="1"/>
      <c r="M190" s="1"/>
      <c r="N190" s="1"/>
      <c r="O190" s="53"/>
      <c r="P190" s="47"/>
      <c r="Q190" s="47"/>
      <c r="R190" s="47"/>
      <c r="S190" s="47"/>
      <c r="T190" s="47"/>
      <c r="U190" s="1"/>
      <c r="V190" s="154"/>
    </row>
    <row r="191" spans="1:22" s="9" customFormat="1" x14ac:dyDescent="0.25">
      <c r="A191" s="1"/>
      <c r="B191" s="1"/>
      <c r="C191" s="53"/>
      <c r="D191" s="47"/>
      <c r="E191" s="47"/>
      <c r="F191" s="47"/>
      <c r="G191" s="47"/>
      <c r="H191" s="47"/>
      <c r="J191" s="1"/>
      <c r="K191" s="1"/>
      <c r="L191" s="1"/>
      <c r="M191" s="1"/>
      <c r="N191" s="1"/>
      <c r="O191" s="53"/>
      <c r="P191" s="47"/>
      <c r="Q191" s="47"/>
      <c r="R191" s="47"/>
      <c r="S191" s="47"/>
      <c r="T191" s="47"/>
      <c r="U191" s="1"/>
      <c r="V191" s="154"/>
    </row>
    <row r="192" spans="1:22" s="9" customFormat="1" x14ac:dyDescent="0.25">
      <c r="A192" s="1"/>
      <c r="B192" s="1"/>
      <c r="C192" s="53"/>
      <c r="D192" s="47"/>
      <c r="E192" s="47"/>
      <c r="F192" s="47"/>
      <c r="G192" s="47"/>
      <c r="H192" s="47"/>
      <c r="J192" s="1"/>
      <c r="K192" s="1"/>
      <c r="L192" s="1"/>
      <c r="M192" s="1"/>
      <c r="N192" s="1"/>
      <c r="O192" s="53"/>
      <c r="P192" s="47"/>
      <c r="Q192" s="47"/>
      <c r="R192" s="47"/>
      <c r="S192" s="47"/>
      <c r="T192" s="47"/>
      <c r="U192" s="1"/>
      <c r="V192" s="154"/>
    </row>
    <row r="193" spans="1:22" s="9" customFormat="1" x14ac:dyDescent="0.25">
      <c r="A193" s="1"/>
      <c r="B193" s="1"/>
      <c r="C193" s="53"/>
      <c r="D193" s="47"/>
      <c r="E193" s="47"/>
      <c r="F193" s="47"/>
      <c r="G193" s="47"/>
      <c r="H193" s="47"/>
      <c r="J193" s="1"/>
      <c r="K193" s="1"/>
      <c r="L193" s="1"/>
      <c r="M193" s="1"/>
      <c r="N193" s="1"/>
      <c r="O193" s="53"/>
      <c r="P193" s="47"/>
      <c r="Q193" s="47"/>
      <c r="R193" s="47"/>
      <c r="S193" s="47"/>
      <c r="T193" s="47"/>
      <c r="U193" s="1"/>
      <c r="V193" s="154"/>
    </row>
    <row r="194" spans="1:22" s="9" customFormat="1" x14ac:dyDescent="0.25">
      <c r="A194" s="1"/>
      <c r="B194" s="1"/>
      <c r="C194" s="53"/>
      <c r="D194" s="47"/>
      <c r="E194" s="47"/>
      <c r="F194" s="47"/>
      <c r="G194" s="47"/>
      <c r="H194" s="47"/>
      <c r="J194" s="1"/>
      <c r="K194" s="1"/>
      <c r="L194" s="1"/>
      <c r="M194" s="1"/>
      <c r="N194" s="1"/>
      <c r="O194" s="53"/>
      <c r="P194" s="47"/>
      <c r="Q194" s="47"/>
      <c r="R194" s="47"/>
      <c r="S194" s="47"/>
      <c r="T194" s="47"/>
      <c r="U194" s="1"/>
      <c r="V194" s="154"/>
    </row>
    <row r="195" spans="1:22" s="9" customFormat="1" x14ac:dyDescent="0.25">
      <c r="A195" s="1"/>
      <c r="B195" s="1"/>
      <c r="C195" s="53"/>
      <c r="D195" s="47"/>
      <c r="E195" s="47"/>
      <c r="F195" s="47"/>
      <c r="G195" s="47"/>
      <c r="H195" s="47"/>
      <c r="J195" s="1"/>
      <c r="K195" s="1"/>
      <c r="L195" s="1"/>
      <c r="M195" s="1"/>
      <c r="N195" s="1"/>
      <c r="O195" s="53"/>
      <c r="P195" s="47"/>
      <c r="Q195" s="47"/>
      <c r="R195" s="47"/>
      <c r="S195" s="47"/>
      <c r="T195" s="47"/>
      <c r="U195" s="1"/>
      <c r="V195" s="154"/>
    </row>
    <row r="196" spans="1:22" s="9" customFormat="1" x14ac:dyDescent="0.25">
      <c r="A196" s="1"/>
      <c r="B196" s="1"/>
      <c r="C196" s="53"/>
      <c r="D196" s="47"/>
      <c r="E196" s="47"/>
      <c r="F196" s="47"/>
      <c r="G196" s="47"/>
      <c r="H196" s="47"/>
      <c r="J196" s="1"/>
      <c r="K196" s="1"/>
      <c r="L196" s="1"/>
      <c r="M196" s="1"/>
      <c r="N196" s="1"/>
      <c r="O196" s="53"/>
      <c r="P196" s="47"/>
      <c r="Q196" s="47"/>
      <c r="R196" s="47"/>
      <c r="S196" s="47"/>
      <c r="T196" s="47"/>
      <c r="U196" s="1"/>
      <c r="V196" s="154"/>
    </row>
    <row r="197" spans="1:22" s="9" customFormat="1" x14ac:dyDescent="0.25">
      <c r="A197" s="1"/>
      <c r="B197" s="1"/>
      <c r="C197" s="53"/>
      <c r="D197" s="47"/>
      <c r="E197" s="47"/>
      <c r="F197" s="47"/>
      <c r="G197" s="47"/>
      <c r="H197" s="47"/>
      <c r="J197" s="1"/>
      <c r="K197" s="1"/>
      <c r="L197" s="1"/>
      <c r="M197" s="1"/>
      <c r="N197" s="1"/>
      <c r="O197" s="53"/>
      <c r="P197" s="47"/>
      <c r="Q197" s="47"/>
      <c r="R197" s="47"/>
      <c r="S197" s="47"/>
      <c r="T197" s="47"/>
      <c r="U197" s="1"/>
      <c r="V197" s="154"/>
    </row>
    <row r="198" spans="1:22" s="9" customFormat="1" x14ac:dyDescent="0.25">
      <c r="A198" s="1"/>
      <c r="B198" s="1"/>
      <c r="C198" s="53"/>
      <c r="D198" s="47"/>
      <c r="E198" s="47"/>
      <c r="F198" s="47"/>
      <c r="G198" s="47"/>
      <c r="H198" s="47"/>
      <c r="J198" s="1"/>
      <c r="K198" s="1"/>
      <c r="L198" s="1"/>
      <c r="M198" s="1"/>
      <c r="N198" s="1"/>
      <c r="O198" s="53"/>
      <c r="P198" s="47"/>
      <c r="Q198" s="47"/>
      <c r="R198" s="47"/>
      <c r="S198" s="47"/>
      <c r="T198" s="47"/>
      <c r="U198" s="1"/>
      <c r="V198" s="154"/>
    </row>
    <row r="199" spans="1:22" s="9" customFormat="1" x14ac:dyDescent="0.25">
      <c r="A199" s="1"/>
      <c r="B199" s="1"/>
      <c r="C199" s="53"/>
      <c r="D199" s="47"/>
      <c r="E199" s="47"/>
      <c r="F199" s="47"/>
      <c r="G199" s="47"/>
      <c r="H199" s="47"/>
      <c r="J199" s="1"/>
      <c r="K199" s="1"/>
      <c r="L199" s="1"/>
      <c r="M199" s="1"/>
      <c r="N199" s="1"/>
      <c r="O199" s="53"/>
      <c r="P199" s="47"/>
      <c r="Q199" s="47"/>
      <c r="R199" s="47"/>
      <c r="S199" s="47"/>
      <c r="T199" s="47"/>
      <c r="U199" s="1"/>
      <c r="V199" s="154"/>
    </row>
    <row r="200" spans="1:22" s="9" customFormat="1" x14ac:dyDescent="0.25">
      <c r="A200" s="1"/>
      <c r="B200" s="1"/>
      <c r="C200" s="53"/>
      <c r="D200" s="47"/>
      <c r="E200" s="47"/>
      <c r="F200" s="47"/>
      <c r="G200" s="47"/>
      <c r="H200" s="47"/>
      <c r="J200" s="1"/>
      <c r="K200" s="1"/>
      <c r="L200" s="1"/>
      <c r="M200" s="1"/>
      <c r="N200" s="1"/>
      <c r="O200" s="53"/>
      <c r="P200" s="47"/>
      <c r="Q200" s="47"/>
      <c r="R200" s="47"/>
      <c r="S200" s="47"/>
      <c r="T200" s="47"/>
      <c r="U200" s="1"/>
      <c r="V200" s="154"/>
    </row>
    <row r="201" spans="1:22" s="9" customFormat="1" x14ac:dyDescent="0.25">
      <c r="A201" s="1"/>
      <c r="B201" s="1"/>
      <c r="C201" s="53"/>
      <c r="D201" s="47"/>
      <c r="E201" s="47"/>
      <c r="F201" s="47"/>
      <c r="G201" s="47"/>
      <c r="H201" s="47"/>
      <c r="J201" s="1"/>
      <c r="K201" s="1"/>
      <c r="L201" s="1"/>
      <c r="M201" s="1"/>
      <c r="N201" s="1"/>
      <c r="O201" s="53"/>
      <c r="P201" s="47"/>
      <c r="Q201" s="47"/>
      <c r="R201" s="47"/>
      <c r="S201" s="47"/>
      <c r="T201" s="47"/>
      <c r="U201" s="1"/>
      <c r="V201" s="154"/>
    </row>
    <row r="202" spans="1:22" s="9" customFormat="1" x14ac:dyDescent="0.25">
      <c r="A202" s="1"/>
      <c r="B202" s="1"/>
      <c r="C202" s="53"/>
      <c r="D202" s="47"/>
      <c r="E202" s="47"/>
      <c r="F202" s="47"/>
      <c r="G202" s="47"/>
      <c r="H202" s="47"/>
      <c r="J202" s="1"/>
      <c r="K202" s="1"/>
      <c r="L202" s="1"/>
      <c r="M202" s="1"/>
      <c r="N202" s="1"/>
      <c r="O202" s="53"/>
      <c r="P202" s="47"/>
      <c r="Q202" s="47"/>
      <c r="R202" s="47"/>
      <c r="S202" s="47"/>
      <c r="T202" s="47"/>
      <c r="U202" s="1"/>
      <c r="V202" s="154"/>
    </row>
    <row r="203" spans="1:22" s="9" customFormat="1" x14ac:dyDescent="0.25">
      <c r="A203" s="1"/>
      <c r="B203" s="1"/>
      <c r="C203" s="53"/>
      <c r="D203" s="47"/>
      <c r="E203" s="47"/>
      <c r="F203" s="47"/>
      <c r="G203" s="47"/>
      <c r="H203" s="47"/>
      <c r="J203" s="1"/>
      <c r="K203" s="1"/>
      <c r="L203" s="1"/>
      <c r="M203" s="1"/>
      <c r="N203" s="1"/>
      <c r="O203" s="53"/>
      <c r="P203" s="47"/>
      <c r="Q203" s="47"/>
      <c r="R203" s="47"/>
      <c r="S203" s="47"/>
      <c r="T203" s="47"/>
      <c r="U203" s="1"/>
      <c r="V203" s="154"/>
    </row>
    <row r="204" spans="1:22" s="9" customFormat="1" x14ac:dyDescent="0.25">
      <c r="A204" s="1"/>
      <c r="B204" s="1"/>
      <c r="C204" s="53"/>
      <c r="D204" s="47"/>
      <c r="E204" s="47"/>
      <c r="F204" s="47"/>
      <c r="G204" s="47"/>
      <c r="H204" s="47"/>
      <c r="J204" s="1"/>
      <c r="K204" s="1"/>
      <c r="L204" s="1"/>
      <c r="M204" s="1"/>
      <c r="N204" s="1"/>
      <c r="O204" s="53"/>
      <c r="P204" s="47"/>
      <c r="Q204" s="47"/>
      <c r="R204" s="47"/>
      <c r="S204" s="47"/>
      <c r="T204" s="47"/>
      <c r="U204" s="1"/>
      <c r="V204" s="154"/>
    </row>
    <row r="205" spans="1:22" s="9" customFormat="1" x14ac:dyDescent="0.25">
      <c r="A205" s="1"/>
      <c r="B205" s="1"/>
      <c r="C205" s="53"/>
      <c r="D205" s="47"/>
      <c r="E205" s="47"/>
      <c r="F205" s="47"/>
      <c r="G205" s="47"/>
      <c r="H205" s="47"/>
      <c r="J205" s="1"/>
      <c r="K205" s="1"/>
      <c r="L205" s="1"/>
      <c r="M205" s="1"/>
      <c r="N205" s="1"/>
      <c r="O205" s="53"/>
      <c r="P205" s="47"/>
      <c r="Q205" s="47"/>
      <c r="R205" s="47"/>
      <c r="S205" s="47"/>
      <c r="T205" s="47"/>
      <c r="U205" s="1"/>
      <c r="V205" s="154"/>
    </row>
    <row r="206" spans="1:22" s="9" customFormat="1" x14ac:dyDescent="0.25">
      <c r="A206" s="1"/>
      <c r="B206" s="1"/>
      <c r="C206" s="53"/>
      <c r="D206" s="47"/>
      <c r="E206" s="47"/>
      <c r="F206" s="47"/>
      <c r="G206" s="47"/>
      <c r="H206" s="47"/>
      <c r="J206" s="1"/>
      <c r="K206" s="1"/>
      <c r="L206" s="1"/>
      <c r="M206" s="1"/>
      <c r="N206" s="1"/>
      <c r="O206" s="53"/>
      <c r="P206" s="47"/>
      <c r="Q206" s="47"/>
      <c r="R206" s="47"/>
      <c r="S206" s="47"/>
      <c r="T206" s="47"/>
      <c r="U206" s="1"/>
      <c r="V206" s="154"/>
    </row>
    <row r="207" spans="1:22" s="9" customFormat="1" x14ac:dyDescent="0.25">
      <c r="A207" s="1"/>
      <c r="B207" s="1"/>
      <c r="C207" s="53"/>
      <c r="D207" s="47"/>
      <c r="E207" s="47"/>
      <c r="F207" s="47"/>
      <c r="G207" s="47"/>
      <c r="H207" s="47"/>
      <c r="J207" s="1"/>
      <c r="K207" s="1"/>
      <c r="L207" s="1"/>
      <c r="M207" s="1"/>
      <c r="N207" s="1"/>
      <c r="O207" s="53"/>
      <c r="P207" s="47"/>
      <c r="Q207" s="47"/>
      <c r="R207" s="47"/>
      <c r="S207" s="47"/>
      <c r="T207" s="47"/>
      <c r="U207" s="1"/>
      <c r="V207" s="154"/>
    </row>
    <row r="208" spans="1:22" s="9" customFormat="1" x14ac:dyDescent="0.25">
      <c r="A208" s="1"/>
      <c r="B208" s="1"/>
      <c r="C208" s="53"/>
      <c r="D208" s="47"/>
      <c r="E208" s="47"/>
      <c r="F208" s="47"/>
      <c r="G208" s="47"/>
      <c r="H208" s="47"/>
      <c r="J208" s="1"/>
      <c r="K208" s="1"/>
      <c r="L208" s="1"/>
      <c r="M208" s="1"/>
      <c r="N208" s="1"/>
      <c r="O208" s="53"/>
      <c r="P208" s="47"/>
      <c r="Q208" s="47"/>
      <c r="R208" s="47"/>
      <c r="S208" s="47"/>
      <c r="T208" s="47"/>
      <c r="U208" s="1"/>
      <c r="V208" s="154"/>
    </row>
    <row r="209" spans="1:22" s="9" customFormat="1" x14ac:dyDescent="0.25">
      <c r="A209" s="1"/>
      <c r="B209" s="1"/>
      <c r="C209" s="53"/>
      <c r="D209" s="47"/>
      <c r="E209" s="47"/>
      <c r="F209" s="47"/>
      <c r="G209" s="47"/>
      <c r="H209" s="47"/>
      <c r="J209" s="1"/>
      <c r="K209" s="1"/>
      <c r="L209" s="1"/>
      <c r="M209" s="1"/>
      <c r="N209" s="1"/>
      <c r="O209" s="53"/>
      <c r="P209" s="47"/>
      <c r="Q209" s="47"/>
      <c r="R209" s="47"/>
      <c r="S209" s="47"/>
      <c r="T209" s="47"/>
      <c r="U209" s="1"/>
      <c r="V209" s="154"/>
    </row>
    <row r="210" spans="1:22" s="9" customFormat="1" x14ac:dyDescent="0.25">
      <c r="A210" s="1"/>
      <c r="B210" s="1"/>
      <c r="C210" s="53"/>
      <c r="D210" s="47"/>
      <c r="E210" s="47"/>
      <c r="F210" s="47"/>
      <c r="G210" s="47"/>
      <c r="H210" s="47"/>
      <c r="J210" s="1"/>
      <c r="K210" s="1"/>
      <c r="L210" s="1"/>
      <c r="M210" s="1"/>
      <c r="N210" s="1"/>
      <c r="O210" s="53"/>
      <c r="P210" s="47"/>
      <c r="Q210" s="47"/>
      <c r="R210" s="47"/>
      <c r="S210" s="47"/>
      <c r="T210" s="47"/>
      <c r="U210" s="1"/>
      <c r="V210" s="154"/>
    </row>
    <row r="211" spans="1:22" s="9" customFormat="1" x14ac:dyDescent="0.25">
      <c r="A211" s="1"/>
      <c r="B211" s="1"/>
      <c r="C211" s="53"/>
      <c r="D211" s="47"/>
      <c r="E211" s="47"/>
      <c r="F211" s="47"/>
      <c r="G211" s="47"/>
      <c r="H211" s="47"/>
      <c r="J211" s="1"/>
      <c r="K211" s="1"/>
      <c r="L211" s="1"/>
      <c r="M211" s="1"/>
      <c r="N211" s="1"/>
      <c r="O211" s="53"/>
      <c r="P211" s="47"/>
      <c r="Q211" s="47"/>
      <c r="R211" s="47"/>
      <c r="S211" s="47"/>
      <c r="T211" s="47"/>
      <c r="U211" s="1"/>
      <c r="V211" s="154"/>
    </row>
    <row r="212" spans="1:22" s="9" customFormat="1" x14ac:dyDescent="0.25">
      <c r="A212" s="1"/>
      <c r="B212" s="1"/>
      <c r="C212" s="53"/>
      <c r="D212" s="47"/>
      <c r="E212" s="47"/>
      <c r="F212" s="47"/>
      <c r="G212" s="47"/>
      <c r="H212" s="47"/>
      <c r="J212" s="1"/>
      <c r="K212" s="1"/>
      <c r="L212" s="1"/>
      <c r="M212" s="1"/>
      <c r="N212" s="1"/>
      <c r="O212" s="53"/>
      <c r="P212" s="47"/>
      <c r="Q212" s="47"/>
      <c r="R212" s="47"/>
      <c r="S212" s="47"/>
      <c r="T212" s="47"/>
      <c r="U212" s="1"/>
      <c r="V212" s="154"/>
    </row>
  </sheetData>
  <sheetProtection formatCells="0" formatColumns="0" formatRows="0" insertColumns="0" insertRows="0" insertHyperlinks="0" deleteColumns="0" deleteRows="0" sort="0" autoFilter="0" pivotTables="0"/>
  <mergeCells count="12">
    <mergeCell ref="B124:B125"/>
    <mergeCell ref="B121:B122"/>
    <mergeCell ref="I10:I11"/>
    <mergeCell ref="J10:N10"/>
    <mergeCell ref="C10:C11"/>
    <mergeCell ref="D10:H10"/>
    <mergeCell ref="A10:A11"/>
    <mergeCell ref="B10:B11"/>
    <mergeCell ref="O10:O11"/>
    <mergeCell ref="A8:T8"/>
    <mergeCell ref="S6:T6"/>
    <mergeCell ref="P10:T10"/>
  </mergeCells>
  <pageMargins left="0.39370078740157483" right="0.39370078740157483" top="0.59055118110236227" bottom="0.39370078740157483" header="0.31496062992125984" footer="0.31496062992125984"/>
  <pageSetup paperSize="9" scale="45" fitToHeight="0" orientation="landscape" r:id="rId1"/>
  <ignoredErrors>
    <ignoredError sqref="O25:T86 O20:T22 O89:T119 O87:S88 O23:S23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E4CD6-52B9-4C5C-A931-FCF088E9DA7C}">
  <sheetPr codeName="Lapas5">
    <tabColor rgb="FFFFFF00"/>
  </sheetPr>
  <dimension ref="A2:AC76"/>
  <sheetViews>
    <sheetView showZeros="0" workbookViewId="0">
      <pane xSplit="1" ySplit="3" topLeftCell="B55" activePane="bottomRight" state="frozen"/>
      <selection pane="topRight" activeCell="B1" sqref="B1"/>
      <selection pane="bottomLeft" activeCell="A4" sqref="A4"/>
      <selection pane="bottomRight" activeCell="E74" sqref="E74"/>
    </sheetView>
  </sheetViews>
  <sheetFormatPr defaultRowHeight="12.75" x14ac:dyDescent="0.2"/>
  <cols>
    <col min="1" max="1" width="88.42578125" style="94" customWidth="1"/>
    <col min="2" max="4" width="13.140625" style="94" customWidth="1"/>
    <col min="5" max="5" width="10.140625" style="94" bestFit="1" customWidth="1"/>
    <col min="6" max="6" width="13.140625" style="94" bestFit="1" customWidth="1"/>
    <col min="7" max="7" width="11.5703125" style="94" bestFit="1" customWidth="1"/>
    <col min="8" max="8" width="13.140625" style="94" bestFit="1" customWidth="1"/>
    <col min="9" max="9" width="10.140625" style="94" customWidth="1"/>
    <col min="10" max="11" width="9.28515625" style="94" bestFit="1" customWidth="1"/>
    <col min="12" max="28" width="9.140625" style="94"/>
    <col min="29" max="29" width="12.140625" style="94" bestFit="1" customWidth="1"/>
    <col min="30" max="30" width="11.7109375" style="94" customWidth="1"/>
    <col min="31" max="31" width="11.5703125" style="94" bestFit="1" customWidth="1"/>
    <col min="32" max="16384" width="9.140625" style="94"/>
  </cols>
  <sheetData>
    <row r="2" spans="1:10" x14ac:dyDescent="0.2">
      <c r="B2" s="95" t="s">
        <v>274</v>
      </c>
      <c r="C2" s="96" t="s">
        <v>275</v>
      </c>
      <c r="D2" s="95" t="s">
        <v>276</v>
      </c>
      <c r="F2" s="370" t="s">
        <v>294</v>
      </c>
      <c r="G2" s="370"/>
      <c r="H2" s="370"/>
      <c r="I2" s="97"/>
    </row>
    <row r="3" spans="1:10" x14ac:dyDescent="0.2">
      <c r="B3" s="95" t="s">
        <v>278</v>
      </c>
      <c r="C3" s="96" t="s">
        <v>278</v>
      </c>
      <c r="D3" s="95"/>
      <c r="F3" s="98" t="s">
        <v>288</v>
      </c>
      <c r="G3" s="98" t="s">
        <v>289</v>
      </c>
      <c r="H3" s="98"/>
    </row>
    <row r="4" spans="1:10" ht="28.5" x14ac:dyDescent="0.2">
      <c r="A4" s="38" t="s">
        <v>155</v>
      </c>
      <c r="B4" s="66">
        <f>'1 priedas_pajamos'!G49</f>
        <v>7277.3999999999978</v>
      </c>
      <c r="C4" s="66">
        <f>SUM(C5:C28)</f>
        <v>7277.3999999999969</v>
      </c>
      <c r="D4" s="66">
        <f t="shared" ref="D4:D26" si="0">B4-C4</f>
        <v>0</v>
      </c>
      <c r="F4" s="94">
        <f>'1 priedas_pajamos'!G49</f>
        <v>7277.3999999999978</v>
      </c>
      <c r="G4" s="94">
        <f>'3 priedas_asignavimai'!W304</f>
        <v>7277.4</v>
      </c>
      <c r="H4" s="70"/>
      <c r="J4" s="94">
        <f>G4-C4</f>
        <v>0</v>
      </c>
    </row>
    <row r="5" spans="1:10" x14ac:dyDescent="0.2">
      <c r="A5" s="24" t="s">
        <v>200</v>
      </c>
      <c r="B5" s="69">
        <f>'1 priedas_pajamos'!G50</f>
        <v>1</v>
      </c>
      <c r="C5" s="69">
        <f>'3 priedas_asignavimai'!W16</f>
        <v>1</v>
      </c>
      <c r="D5" s="69">
        <f t="shared" si="0"/>
        <v>0</v>
      </c>
    </row>
    <row r="6" spans="1:10" x14ac:dyDescent="0.2">
      <c r="A6" s="24" t="s">
        <v>59</v>
      </c>
      <c r="B6" s="69">
        <f>'1 priedas_pajamos'!G51</f>
        <v>31.8</v>
      </c>
      <c r="C6" s="69">
        <f>'3 priedas_asignavimai'!W17</f>
        <v>31.8</v>
      </c>
      <c r="D6" s="69">
        <f t="shared" si="0"/>
        <v>0</v>
      </c>
    </row>
    <row r="7" spans="1:10" x14ac:dyDescent="0.2">
      <c r="A7" s="24" t="s">
        <v>66</v>
      </c>
      <c r="B7" s="69">
        <f>'1 priedas_pajamos'!G52</f>
        <v>9</v>
      </c>
      <c r="C7" s="69">
        <f>'3 priedas_asignavimai'!W18</f>
        <v>9</v>
      </c>
      <c r="D7" s="69">
        <f t="shared" si="0"/>
        <v>0</v>
      </c>
    </row>
    <row r="8" spans="1:10" x14ac:dyDescent="0.2">
      <c r="A8" s="24" t="s">
        <v>60</v>
      </c>
      <c r="B8" s="69">
        <f>'1 priedas_pajamos'!G53</f>
        <v>383.3</v>
      </c>
      <c r="C8" s="69">
        <f>'3 priedas_asignavimai'!W19+'3 priedas_asignavimai'!W90</f>
        <v>383.3</v>
      </c>
      <c r="D8" s="69">
        <f t="shared" si="0"/>
        <v>0</v>
      </c>
    </row>
    <row r="9" spans="1:10" x14ac:dyDescent="0.2">
      <c r="A9" s="24" t="s">
        <v>185</v>
      </c>
      <c r="B9" s="69">
        <f>'1 priedas_pajamos'!G54</f>
        <v>749.1</v>
      </c>
      <c r="C9" s="69">
        <f>'3 priedas_asignavimai'!W20+'3 priedas_asignavimai'!W91</f>
        <v>749.1</v>
      </c>
      <c r="D9" s="69">
        <f t="shared" si="0"/>
        <v>0</v>
      </c>
    </row>
    <row r="10" spans="1:10" x14ac:dyDescent="0.2">
      <c r="A10" s="24" t="s">
        <v>74</v>
      </c>
      <c r="B10" s="69">
        <f>'1 priedas_pajamos'!G55</f>
        <v>3768.4</v>
      </c>
      <c r="C10" s="69">
        <f>'3 priedas_asignavimai'!W21+'3 priedas_asignavimai'!W92+'3 priedas_asignavimai'!W93+'3 priedas_asignavimai'!W94+'3 priedas_asignavimai'!W295+'3 priedas_asignavimai'!W296</f>
        <v>3768.3999999999996</v>
      </c>
      <c r="D10" s="69">
        <f>B10-C10</f>
        <v>0</v>
      </c>
    </row>
    <row r="11" spans="1:10" x14ac:dyDescent="0.2">
      <c r="A11" s="24" t="s">
        <v>67</v>
      </c>
      <c r="B11" s="69">
        <f>'1 priedas_pajamos'!G56</f>
        <v>21.2</v>
      </c>
      <c r="C11" s="69">
        <f>'3 priedas_asignavimai'!W24</f>
        <v>21.2</v>
      </c>
      <c r="D11" s="69">
        <f t="shared" si="0"/>
        <v>0</v>
      </c>
    </row>
    <row r="12" spans="1:10" x14ac:dyDescent="0.2">
      <c r="A12" s="24" t="s">
        <v>145</v>
      </c>
      <c r="B12" s="69">
        <f>'1 priedas_pajamos'!G57</f>
        <v>154.4</v>
      </c>
      <c r="C12" s="69">
        <f>'3 priedas_asignavimai'!W25+'3 priedas_asignavimai'!W89</f>
        <v>154.39999999999998</v>
      </c>
      <c r="D12" s="69">
        <f t="shared" si="0"/>
        <v>0</v>
      </c>
    </row>
    <row r="13" spans="1:10" ht="25.5" x14ac:dyDescent="0.2">
      <c r="A13" s="24" t="s">
        <v>201</v>
      </c>
      <c r="B13" s="69">
        <f>'1 priedas_pajamos'!G58</f>
        <v>386.36</v>
      </c>
      <c r="C13" s="69">
        <f>'3 priedas_asignavimai'!W146</f>
        <v>386.36</v>
      </c>
      <c r="D13" s="69">
        <f t="shared" si="0"/>
        <v>0</v>
      </c>
    </row>
    <row r="14" spans="1:10" ht="25.5" x14ac:dyDescent="0.2">
      <c r="A14" s="24" t="s">
        <v>318</v>
      </c>
      <c r="B14" s="69">
        <f>'1 priedas_pajamos'!G59</f>
        <v>107.06</v>
      </c>
      <c r="C14" s="69">
        <f>'3 priedas_asignavimai'!W148</f>
        <v>107.06</v>
      </c>
      <c r="D14" s="69">
        <f t="shared" si="0"/>
        <v>0</v>
      </c>
    </row>
    <row r="15" spans="1:10" x14ac:dyDescent="0.2">
      <c r="A15" s="24" t="s">
        <v>61</v>
      </c>
      <c r="B15" s="69">
        <f>'1 priedas_pajamos'!G60</f>
        <v>31.9</v>
      </c>
      <c r="C15" s="69">
        <f>'3 priedas_asignavimai'!W26</f>
        <v>31.9</v>
      </c>
      <c r="D15" s="69">
        <f t="shared" si="0"/>
        <v>0</v>
      </c>
    </row>
    <row r="16" spans="1:10" x14ac:dyDescent="0.2">
      <c r="A16" s="24" t="s">
        <v>62</v>
      </c>
      <c r="B16" s="69">
        <f>'1 priedas_pajamos'!G61</f>
        <v>9.58</v>
      </c>
      <c r="C16" s="69">
        <f>'3 priedas_asignavimai'!W27</f>
        <v>9.58</v>
      </c>
      <c r="D16" s="69">
        <f t="shared" si="0"/>
        <v>0</v>
      </c>
    </row>
    <row r="17" spans="1:9" x14ac:dyDescent="0.2">
      <c r="A17" s="24" t="s">
        <v>64</v>
      </c>
      <c r="B17" s="69">
        <f>'1 priedas_pajamos'!G62</f>
        <v>0.69</v>
      </c>
      <c r="C17" s="69">
        <f>'3 priedas_asignavimai'!W28</f>
        <v>0.69</v>
      </c>
      <c r="D17" s="69">
        <f t="shared" si="0"/>
        <v>0</v>
      </c>
    </row>
    <row r="18" spans="1:9" x14ac:dyDescent="0.2">
      <c r="A18" s="24" t="s">
        <v>65</v>
      </c>
      <c r="B18" s="69">
        <f>'1 priedas_pajamos'!G63</f>
        <v>40.700000000000003</v>
      </c>
      <c r="C18" s="69">
        <f>'3 priedas_asignavimai'!W29</f>
        <v>40.700000000000003</v>
      </c>
      <c r="D18" s="69">
        <f t="shared" si="0"/>
        <v>0</v>
      </c>
    </row>
    <row r="19" spans="1:9" x14ac:dyDescent="0.2">
      <c r="A19" s="24" t="s">
        <v>71</v>
      </c>
      <c r="B19" s="69">
        <f>'1 priedas_pajamos'!G64</f>
        <v>905</v>
      </c>
      <c r="C19" s="69">
        <f>'3 priedas_asignavimai'!W143</f>
        <v>905</v>
      </c>
      <c r="D19" s="69">
        <f t="shared" si="0"/>
        <v>0</v>
      </c>
    </row>
    <row r="20" spans="1:9" ht="25.5" x14ac:dyDescent="0.2">
      <c r="A20" s="24" t="s">
        <v>187</v>
      </c>
      <c r="B20" s="69">
        <f>'1 priedas_pajamos'!G65</f>
        <v>4.2</v>
      </c>
      <c r="C20" s="69">
        <f>'3 priedas_asignavimai'!W30+'3 priedas_asignavimai'!W137</f>
        <v>4.2</v>
      </c>
      <c r="D20" s="69">
        <f t="shared" si="0"/>
        <v>0</v>
      </c>
    </row>
    <row r="21" spans="1:9" x14ac:dyDescent="0.2">
      <c r="A21" s="24" t="s">
        <v>180</v>
      </c>
      <c r="B21" s="69">
        <f>'1 priedas_pajamos'!G66</f>
        <v>277.10000000000002</v>
      </c>
      <c r="C21" s="69">
        <f>'3 priedas_asignavimai'!W31+'3 priedas_asignavimai'!W97+'3 priedas_asignavimai'!W101+'3 priedas_asignavimai'!W105+'3 priedas_asignavimai'!W109+'3 priedas_asignavimai'!W113+'3 priedas_asignavimai'!W117+'3 priedas_asignavimai'!W121+'3 priedas_asignavimai'!W125+'3 priedas_asignavimai'!W129+'3 priedas_asignavimai'!W133</f>
        <v>277.10000000000002</v>
      </c>
      <c r="D21" s="69">
        <f t="shared" si="0"/>
        <v>0</v>
      </c>
    </row>
    <row r="22" spans="1:9" ht="25.5" x14ac:dyDescent="0.2">
      <c r="A22" s="24" t="s">
        <v>202</v>
      </c>
      <c r="B22" s="69">
        <f>'1 priedas_pajamos'!G67</f>
        <v>65.843999999999994</v>
      </c>
      <c r="C22" s="69">
        <f>'3 priedas_asignavimai'!W34</f>
        <v>65.843999999999994</v>
      </c>
      <c r="D22" s="69">
        <f t="shared" si="0"/>
        <v>0</v>
      </c>
    </row>
    <row r="23" spans="1:9" ht="25.5" x14ac:dyDescent="0.2">
      <c r="A23" s="23" t="s">
        <v>72</v>
      </c>
      <c r="B23" s="69">
        <f>'1 priedas_pajamos'!G68</f>
        <v>220.9</v>
      </c>
      <c r="C23" s="69">
        <f>'3 priedas_asignavimai'!W65</f>
        <v>220.9</v>
      </c>
      <c r="D23" s="69">
        <f t="shared" si="0"/>
        <v>0</v>
      </c>
    </row>
    <row r="24" spans="1:9" x14ac:dyDescent="0.2">
      <c r="A24" s="24" t="s">
        <v>63</v>
      </c>
      <c r="B24" s="69">
        <f>'1 priedas_pajamos'!G69</f>
        <v>30.7</v>
      </c>
      <c r="C24" s="69">
        <f>'3 priedas_asignavimai'!W33</f>
        <v>30.7</v>
      </c>
      <c r="D24" s="69">
        <f t="shared" si="0"/>
        <v>0</v>
      </c>
    </row>
    <row r="25" spans="1:9" x14ac:dyDescent="0.2">
      <c r="A25" s="24" t="s">
        <v>73</v>
      </c>
      <c r="B25" s="69">
        <f>'1 priedas_pajamos'!G70</f>
        <v>27.299999999999997</v>
      </c>
      <c r="C25" s="69">
        <f>'3 priedas_asignavimai'!W88+'3 priedas_asignavimai'!W35</f>
        <v>27.299999999999997</v>
      </c>
      <c r="D25" s="69">
        <f t="shared" si="0"/>
        <v>0</v>
      </c>
    </row>
    <row r="26" spans="1:9" x14ac:dyDescent="0.2">
      <c r="A26" s="24" t="s">
        <v>140</v>
      </c>
      <c r="B26" s="69">
        <f>'1 priedas_pajamos'!G71</f>
        <v>2.7</v>
      </c>
      <c r="C26" s="69">
        <f>'3 priedas_asignavimai'!W87</f>
        <v>2.7</v>
      </c>
      <c r="D26" s="69">
        <f t="shared" si="0"/>
        <v>0</v>
      </c>
    </row>
    <row r="27" spans="1:9" x14ac:dyDescent="0.2">
      <c r="A27" s="24" t="s">
        <v>151</v>
      </c>
      <c r="B27" s="69">
        <f>'1 priedas_pajamos'!G73</f>
        <v>15.596</v>
      </c>
      <c r="C27" s="69">
        <f>'3 priedas_asignavimai'!W37</f>
        <v>15.596</v>
      </c>
      <c r="D27" s="69">
        <f>B27-C27</f>
        <v>0</v>
      </c>
    </row>
    <row r="28" spans="1:9" ht="25.5" x14ac:dyDescent="0.2">
      <c r="A28" s="22" t="s">
        <v>217</v>
      </c>
      <c r="B28" s="69">
        <f>'1 priedas_pajamos'!G72</f>
        <v>33.57</v>
      </c>
      <c r="C28" s="69">
        <f>'3 priedas_asignavimai'!W36</f>
        <v>33.57</v>
      </c>
      <c r="D28" s="69">
        <f>B28-C28</f>
        <v>0</v>
      </c>
    </row>
    <row r="29" spans="1:9" ht="14.25" x14ac:dyDescent="0.2">
      <c r="A29" s="38" t="s">
        <v>154</v>
      </c>
      <c r="B29" s="66">
        <f>'1 priedas_pajamos'!G75</f>
        <v>5175.3835800000006</v>
      </c>
      <c r="C29" s="66">
        <f>SUM(C30:C58)</f>
        <v>5175.3835800000006</v>
      </c>
      <c r="D29" s="66">
        <f>SUM(D30:D56)</f>
        <v>0</v>
      </c>
    </row>
    <row r="30" spans="1:9" ht="15" x14ac:dyDescent="0.25">
      <c r="A30" s="40" t="s">
        <v>129</v>
      </c>
      <c r="B30" s="64">
        <f>'1 priedas_pajamos'!G76</f>
        <v>26</v>
      </c>
      <c r="C30" s="64">
        <f>'3 priedas_asignavimai'!X289</f>
        <v>26</v>
      </c>
      <c r="D30" s="69">
        <f t="shared" ref="D30:D35" si="1">B30-C30</f>
        <v>0</v>
      </c>
    </row>
    <row r="31" spans="1:9" ht="15" x14ac:dyDescent="0.25">
      <c r="A31" s="39" t="s">
        <v>188</v>
      </c>
      <c r="B31" s="64">
        <f>'1 priedas_pajamos'!G77</f>
        <v>50.124000000000002</v>
      </c>
      <c r="C31" s="64">
        <f>'3 priedas_asignavimai'!X281</f>
        <v>50.124000000000002</v>
      </c>
      <c r="D31" s="69">
        <f t="shared" si="1"/>
        <v>0</v>
      </c>
    </row>
    <row r="32" spans="1:9" ht="15" x14ac:dyDescent="0.25">
      <c r="A32" s="39" t="s">
        <v>189</v>
      </c>
      <c r="B32" s="64">
        <f>'1 priedas_pajamos'!G78</f>
        <v>280.10000000000002</v>
      </c>
      <c r="C32" s="64">
        <f>'3 priedas_asignavimai'!X38+'3 priedas_asignavimai'!X72</f>
        <v>280.10000000000002</v>
      </c>
      <c r="D32" s="69">
        <f t="shared" si="1"/>
        <v>0</v>
      </c>
      <c r="F32" s="370" t="s">
        <v>296</v>
      </c>
      <c r="G32" s="370"/>
      <c r="H32" s="370"/>
      <c r="I32" s="97"/>
    </row>
    <row r="33" spans="1:29" ht="15" x14ac:dyDescent="0.25">
      <c r="A33" s="39" t="s">
        <v>378</v>
      </c>
      <c r="B33" s="64">
        <f>'1 priedas_pajamos'!G101</f>
        <v>24.419</v>
      </c>
      <c r="C33" s="64">
        <f>'3 priedas_asignavimai'!X39</f>
        <v>24.419</v>
      </c>
      <c r="D33" s="69"/>
      <c r="F33" s="70">
        <f>B29</f>
        <v>5175.3835800000006</v>
      </c>
      <c r="G33" s="70">
        <f>C29</f>
        <v>5175.3835800000006</v>
      </c>
      <c r="H33" s="70"/>
      <c r="I33" s="70"/>
    </row>
    <row r="34" spans="1:29" ht="15" x14ac:dyDescent="0.25">
      <c r="A34" s="39" t="s">
        <v>194</v>
      </c>
      <c r="B34" s="64">
        <f>'1 priedas_pajamos'!G79</f>
        <v>315</v>
      </c>
      <c r="C34" s="64">
        <f>'3 priedas_asignavimai'!X61</f>
        <v>315</v>
      </c>
      <c r="D34" s="69">
        <f t="shared" si="1"/>
        <v>0</v>
      </c>
      <c r="F34" s="99" t="s">
        <v>288</v>
      </c>
      <c r="G34" s="99" t="s">
        <v>289</v>
      </c>
      <c r="H34" s="99"/>
      <c r="I34" s="99"/>
    </row>
    <row r="35" spans="1:29" ht="30" x14ac:dyDescent="0.25">
      <c r="A35" s="39" t="s">
        <v>416</v>
      </c>
      <c r="B35" s="64">
        <f>'1 priedas_pajamos'!G80</f>
        <v>335</v>
      </c>
      <c r="C35" s="69">
        <f>'3 priedas_asignavimai'!X194+'3 priedas_asignavimai'!X208+'3 priedas_asignavimai'!X185+'3 priedas_asignavimai'!X170+'3 priedas_asignavimai'!X177+'3 priedas_asignavimai'!X200+'3 priedas_asignavimai'!X213+'3 priedas_asignavimai'!X220+'3 priedas_asignavimai'!X226+'3 priedas_asignavimai'!X243+'3 priedas_asignavimai'!X231+'3 priedas_asignavimai'!X248+'3 priedas_asignavimai'!X252+'3 priedas_asignavimai'!X237+'3 priedas_asignavimai'!X257+'3 priedas_asignavimai'!X260</f>
        <v>334.99999999999994</v>
      </c>
      <c r="D35" s="69">
        <f t="shared" si="1"/>
        <v>0</v>
      </c>
    </row>
    <row r="36" spans="1:29" ht="30" x14ac:dyDescent="0.25">
      <c r="A36" s="41" t="s">
        <v>404</v>
      </c>
      <c r="B36" s="64">
        <f>'1 priedas_pajamos'!G81</f>
        <v>198.875</v>
      </c>
      <c r="C36" s="64">
        <f>'3 priedas_asignavimai'!X58+'3 priedas_asignavimai'!X155+'3 priedas_asignavimai'!X166+'3 priedas_asignavimai'!X180+'3 priedas_asignavimai'!X184+'3 priedas_asignavimai'!X191+'3 priedas_asignavimai'!X197+'3 priedas_asignavimai'!X203+'3 priedas_asignavimai'!X219+'3 priedas_asignavimai'!X223+'3 priedas_asignavimai'!X240+'3 priedas_asignavimai'!X246+'3 priedas_asignavimai'!X251+'3 priedas_asignavimai'!X236+'3 priedas_asignavimai'!X234+'3 priedas_asignavimai'!X229</f>
        <v>198.87499999999997</v>
      </c>
      <c r="D36" s="64">
        <f t="shared" ref="D36:D58" si="2">B36-C36</f>
        <v>0</v>
      </c>
      <c r="F36" s="371" t="s">
        <v>294</v>
      </c>
      <c r="G36" s="371"/>
      <c r="H36" s="371"/>
    </row>
    <row r="37" spans="1:29" ht="15" x14ac:dyDescent="0.25">
      <c r="A37" s="42" t="s">
        <v>377</v>
      </c>
      <c r="B37" s="64">
        <f>'1 priedas_pajamos'!G82</f>
        <v>119.28699999999999</v>
      </c>
      <c r="C37" s="64">
        <f>'3 priedas_asignavimai'!X264</f>
        <v>119.28699999999999</v>
      </c>
      <c r="D37" s="64">
        <f t="shared" si="2"/>
        <v>0</v>
      </c>
      <c r="F37" s="98" t="s">
        <v>288</v>
      </c>
      <c r="G37" s="98" t="s">
        <v>289</v>
      </c>
      <c r="H37" s="98"/>
    </row>
    <row r="38" spans="1:29" ht="15" x14ac:dyDescent="0.25">
      <c r="A38" s="42" t="s">
        <v>438</v>
      </c>
      <c r="B38" s="64">
        <f>'1 priedas_pajamos'!G83</f>
        <v>200.91361000000001</v>
      </c>
      <c r="C38" s="64">
        <f>'3 priedas_asignavimai'!X74</f>
        <v>200.91361000000001</v>
      </c>
      <c r="D38" s="64">
        <f t="shared" si="2"/>
        <v>0</v>
      </c>
      <c r="F38" s="70">
        <f>'1 priedas_pajamos'!G48-'1 priedas_pajamos'!G49-'1 priedas_pajamos'!G74-'1 priedas_pajamos'!G105</f>
        <v>5175.3835800000033</v>
      </c>
      <c r="G38" s="70">
        <f>'3 priedas_asignavimai'!X304</f>
        <v>5175.3835800000006</v>
      </c>
      <c r="H38" s="70"/>
    </row>
    <row r="39" spans="1:29" ht="15" x14ac:dyDescent="0.25">
      <c r="A39" s="42" t="s">
        <v>320</v>
      </c>
      <c r="B39" s="64">
        <f>'1 priedas_pajamos'!G84</f>
        <v>102.044</v>
      </c>
      <c r="C39" s="64">
        <f>'3 priedas_asignavimai'!X75+'3 priedas_asignavimai'!X22</f>
        <v>102.044</v>
      </c>
      <c r="D39" s="64">
        <f t="shared" si="2"/>
        <v>0</v>
      </c>
      <c r="F39" s="94">
        <f>F33-F38</f>
        <v>0</v>
      </c>
      <c r="G39" s="70">
        <f>G33-G38</f>
        <v>0</v>
      </c>
      <c r="H39" s="70">
        <f>H33-H38</f>
        <v>0</v>
      </c>
    </row>
    <row r="40" spans="1:29" ht="15" x14ac:dyDescent="0.25">
      <c r="A40" s="42" t="s">
        <v>357</v>
      </c>
      <c r="B40" s="64">
        <f>'1 priedas_pajamos'!G86</f>
        <v>127.21299999999999</v>
      </c>
      <c r="C40" s="64">
        <f>'3 priedas_asignavimai'!X287+'3 priedas_asignavimai'!X292+'3 priedas_asignavimai'!X298+'3 priedas_asignavimai'!X303+'3 priedas_asignavimai'!X23</f>
        <v>127.21299999999999</v>
      </c>
      <c r="D40" s="64">
        <f t="shared" si="2"/>
        <v>0</v>
      </c>
    </row>
    <row r="41" spans="1:29" ht="15" x14ac:dyDescent="0.25">
      <c r="A41" s="42" t="s">
        <v>322</v>
      </c>
      <c r="B41" s="64">
        <f>'1 priedas_pajamos'!G87</f>
        <v>27</v>
      </c>
      <c r="C41" s="64">
        <f>'3 priedas_asignavimai'!X288</f>
        <v>27</v>
      </c>
      <c r="D41" s="64">
        <f t="shared" si="2"/>
        <v>0</v>
      </c>
    </row>
    <row r="42" spans="1:29" s="103" customFormat="1" ht="45" x14ac:dyDescent="0.25">
      <c r="A42" s="74" t="s">
        <v>335</v>
      </c>
      <c r="B42" s="147">
        <f>'1 priedas_pajamos'!G92</f>
        <v>0</v>
      </c>
      <c r="C42" s="147">
        <f>'3 priedas_asignavimai'!X299+'3 priedas_asignavimai'!X85+'3 priedas_asignavimai'!X41</f>
        <v>0</v>
      </c>
      <c r="D42" s="147">
        <f t="shared" si="2"/>
        <v>0</v>
      </c>
    </row>
    <row r="43" spans="1:29" s="103" customFormat="1" ht="15" x14ac:dyDescent="0.25">
      <c r="A43" s="74" t="s">
        <v>315</v>
      </c>
      <c r="B43" s="147">
        <f>'1 priedas_pajamos'!G91</f>
        <v>0</v>
      </c>
      <c r="C43" s="147">
        <f>'3 priedas_asignavimai'!X48</f>
        <v>0</v>
      </c>
      <c r="D43" s="147">
        <f t="shared" si="2"/>
        <v>0</v>
      </c>
    </row>
    <row r="44" spans="1:29" ht="15" x14ac:dyDescent="0.25">
      <c r="A44" s="42" t="s">
        <v>451</v>
      </c>
      <c r="B44" s="64">
        <f>'1 priedas_pajamos'!G88</f>
        <v>68</v>
      </c>
      <c r="C44" s="64">
        <f>'3 priedas_asignavimai'!X60</f>
        <v>68</v>
      </c>
      <c r="D44" s="64">
        <f t="shared" si="2"/>
        <v>0</v>
      </c>
    </row>
    <row r="45" spans="1:29" ht="15" x14ac:dyDescent="0.25">
      <c r="A45" s="42" t="s">
        <v>290</v>
      </c>
      <c r="B45" s="64">
        <f>'1 priedas_pajamos'!G89</f>
        <v>26.855</v>
      </c>
      <c r="C45" s="64">
        <f>'3 priedas_asignavimai'!X68</f>
        <v>26.855</v>
      </c>
      <c r="D45" s="64">
        <f t="shared" si="2"/>
        <v>0</v>
      </c>
    </row>
    <row r="46" spans="1:29" ht="30" x14ac:dyDescent="0.25">
      <c r="A46" s="39" t="s">
        <v>128</v>
      </c>
      <c r="B46" s="64">
        <f>'1 priedas_pajamos'!G94</f>
        <v>2920.5</v>
      </c>
      <c r="C46" s="64">
        <f>'3 priedas_asignavimai'!X51</f>
        <v>2920.5</v>
      </c>
      <c r="D46" s="64">
        <f t="shared" si="2"/>
        <v>0</v>
      </c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</row>
    <row r="47" spans="1:29" s="103" customFormat="1" ht="15" x14ac:dyDescent="0.25">
      <c r="A47" s="75" t="s">
        <v>312</v>
      </c>
      <c r="B47" s="147">
        <f>'1 priedas_pajamos'!G90</f>
        <v>0</v>
      </c>
      <c r="C47" s="147">
        <f>'3 priedas_asignavimai'!X47</f>
        <v>0</v>
      </c>
      <c r="D47" s="147">
        <f t="shared" si="2"/>
        <v>0</v>
      </c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</row>
    <row r="48" spans="1:29" ht="45" x14ac:dyDescent="0.25">
      <c r="A48" s="298" t="s">
        <v>303</v>
      </c>
      <c r="B48" s="64">
        <f>'1 priedas_pajamos'!G93</f>
        <v>12.923</v>
      </c>
      <c r="C48" s="64">
        <f>'3 priedas_asignavimai'!X171+'3 priedas_asignavimai'!X207+'3 priedas_asignavimai'!X152+'3 priedas_asignavimai'!X181+'3 priedas_asignavimai'!X192+'3 priedas_asignavimai'!X59</f>
        <v>12.923</v>
      </c>
      <c r="D48" s="64">
        <f t="shared" si="2"/>
        <v>0</v>
      </c>
    </row>
    <row r="49" spans="1:11" ht="15" x14ac:dyDescent="0.25">
      <c r="A49" s="42" t="s">
        <v>285</v>
      </c>
      <c r="B49" s="64">
        <f>'1 priedas_pajamos'!G85</f>
        <v>204</v>
      </c>
      <c r="C49" s="64">
        <f>'3 priedas_asignavimai'!X76</f>
        <v>204</v>
      </c>
      <c r="D49" s="64">
        <f t="shared" si="2"/>
        <v>0</v>
      </c>
    </row>
    <row r="50" spans="1:11" ht="45" x14ac:dyDescent="0.25">
      <c r="A50" s="39" t="s">
        <v>443</v>
      </c>
      <c r="B50" s="64">
        <f>'1 priedas_pajamos'!G97</f>
        <v>1.621</v>
      </c>
      <c r="C50" s="64">
        <f>'3 priedas_asignavimai'!X78+'3 priedas_asignavimai'!X42</f>
        <v>1.621</v>
      </c>
      <c r="D50" s="64">
        <f t="shared" si="2"/>
        <v>0</v>
      </c>
    </row>
    <row r="51" spans="1:11" ht="45" x14ac:dyDescent="0.25">
      <c r="A51" s="39" t="s">
        <v>332</v>
      </c>
      <c r="B51" s="64">
        <f>'1 priedas_pajamos'!G98</f>
        <v>0.42199999999999999</v>
      </c>
      <c r="C51" s="64">
        <f>'3 priedas_asignavimai'!X79+'3 priedas_asignavimai'!X43</f>
        <v>0.42200000000000004</v>
      </c>
      <c r="D51" s="64">
        <f t="shared" si="2"/>
        <v>0</v>
      </c>
    </row>
    <row r="52" spans="1:11" ht="45" x14ac:dyDescent="0.25">
      <c r="A52" s="39" t="s">
        <v>444</v>
      </c>
      <c r="B52" s="64">
        <f>'1 priedas_pajamos'!G99</f>
        <v>8.6869999999999994</v>
      </c>
      <c r="C52" s="64">
        <f>'3 priedas_asignavimai'!X80</f>
        <v>8.6869999999999994</v>
      </c>
      <c r="D52" s="64">
        <f t="shared" si="2"/>
        <v>0</v>
      </c>
    </row>
    <row r="53" spans="1:11" ht="44.25" customHeight="1" x14ac:dyDescent="0.25">
      <c r="A53" s="39" t="s">
        <v>446</v>
      </c>
      <c r="B53" s="64">
        <f>'1 priedas_pajamos'!G100</f>
        <v>1.8999699999999999</v>
      </c>
      <c r="C53" s="64">
        <f>'3 priedas_asignavimai'!X86</f>
        <v>1.8999699999999999</v>
      </c>
      <c r="D53" s="64">
        <f t="shared" si="2"/>
        <v>0</v>
      </c>
    </row>
    <row r="54" spans="1:11" s="103" customFormat="1" ht="30" x14ac:dyDescent="0.25">
      <c r="A54" s="185" t="s">
        <v>333</v>
      </c>
      <c r="B54" s="147">
        <f>'1 priedas_pajamos'!G102</f>
        <v>0</v>
      </c>
      <c r="C54" s="147">
        <f>'3 priedas_asignavimai'!X49</f>
        <v>0</v>
      </c>
      <c r="D54" s="147">
        <f t="shared" si="2"/>
        <v>0</v>
      </c>
    </row>
    <row r="55" spans="1:11" ht="30" x14ac:dyDescent="0.25">
      <c r="A55" s="39" t="s">
        <v>334</v>
      </c>
      <c r="B55" s="64">
        <f>'1 priedas_pajamos'!G103</f>
        <v>46.6</v>
      </c>
      <c r="C55" s="64">
        <f>'3 priedas_asignavimai'!X81</f>
        <v>46.6</v>
      </c>
      <c r="D55" s="64">
        <f t="shared" si="2"/>
        <v>0</v>
      </c>
    </row>
    <row r="56" spans="1:11" ht="15" x14ac:dyDescent="0.25">
      <c r="A56" s="42" t="s">
        <v>328</v>
      </c>
      <c r="B56" s="64">
        <f>'1 priedas_pajamos'!G95</f>
        <v>3.6</v>
      </c>
      <c r="C56" s="64">
        <f>'3 priedas_asignavimai'!X82</f>
        <v>3.6</v>
      </c>
      <c r="D56" s="64">
        <f t="shared" si="2"/>
        <v>0</v>
      </c>
    </row>
    <row r="57" spans="1:11" ht="15" x14ac:dyDescent="0.25">
      <c r="A57" s="42" t="s">
        <v>406</v>
      </c>
      <c r="B57" s="64">
        <f>'1 priedas_pajamos'!G96</f>
        <v>74.3</v>
      </c>
      <c r="C57" s="64">
        <f>'3 priedas_asignavimai'!X83</f>
        <v>74.3</v>
      </c>
      <c r="D57" s="64">
        <f t="shared" si="2"/>
        <v>0</v>
      </c>
    </row>
    <row r="58" spans="1:11" s="103" customFormat="1" ht="15" x14ac:dyDescent="0.25">
      <c r="A58" s="185" t="s">
        <v>340</v>
      </c>
      <c r="B58" s="147">
        <f>'1 priedas_pajamos'!G104</f>
        <v>0</v>
      </c>
      <c r="C58" s="147">
        <f>'3 priedas_asignavimai'!X50</f>
        <v>0</v>
      </c>
      <c r="D58" s="147">
        <f t="shared" si="2"/>
        <v>0</v>
      </c>
    </row>
    <row r="59" spans="1:11" ht="14.25" x14ac:dyDescent="0.2">
      <c r="A59" s="38" t="s">
        <v>139</v>
      </c>
      <c r="B59" s="66">
        <f>'1 priedas_pajamos'!G107</f>
        <v>3865.95</v>
      </c>
      <c r="C59" s="66">
        <f>'3 priedas_asignavimai'!Y284+'3 priedas_asignavimai'!Y71+'3 priedas_asignavimai'!Y67+'3 priedas_asignavimai'!Y64+'3 priedas_asignavimai'!Y56+'3 priedas_asignavimai'!Y54+'3 priedas_asignavimai'!Y45</f>
        <v>3865.9500000000003</v>
      </c>
      <c r="D59" s="66">
        <f t="shared" ref="D59:D64" si="3">B59-C59</f>
        <v>0</v>
      </c>
      <c r="F59" s="370" t="s">
        <v>294</v>
      </c>
      <c r="G59" s="370"/>
      <c r="H59" s="370"/>
      <c r="I59" s="97"/>
    </row>
    <row r="60" spans="1:11" ht="28.5" x14ac:dyDescent="0.2">
      <c r="A60" s="38" t="s">
        <v>279</v>
      </c>
      <c r="B60" s="66">
        <f>'1 priedas_pajamos'!G108</f>
        <v>160.94999999999999</v>
      </c>
      <c r="C60" s="66">
        <f>'3 priedas_asignavimai'!Y53+'3 priedas_asignavimai'!Y57</f>
        <v>160.95000000000002</v>
      </c>
      <c r="D60" s="66">
        <f t="shared" si="3"/>
        <v>0</v>
      </c>
      <c r="F60" s="98" t="s">
        <v>288</v>
      </c>
      <c r="G60" s="98" t="s">
        <v>289</v>
      </c>
      <c r="H60" s="98"/>
    </row>
    <row r="61" spans="1:11" ht="14.25" x14ac:dyDescent="0.2">
      <c r="A61" s="38" t="s">
        <v>199</v>
      </c>
      <c r="B61" s="66">
        <f>'1 priedas_pajamos'!G74</f>
        <v>20172.2</v>
      </c>
      <c r="C61" s="66">
        <f>'3 priedas_asignavimai'!Z55+'3 priedas_asignavimai'!Z154+'3 priedas_asignavimai'!Z150+'3 priedas_asignavimai'!Z161+'3 priedas_asignavimai'!Z165+'3 priedas_asignavimai'!Z173+'3 priedas_asignavimai'!Z176+'3 priedas_asignavimai'!Z183+'3 priedas_asignavimai'!Z190+'3 priedas_asignavimai'!Z196+'3 priedas_asignavimai'!Z202+'3 priedas_asignavimai'!Z210+'3 priedas_asignavimai'!Z215+'3 priedas_asignavimai'!Z222+'3 priedas_asignavimai'!Z228+'3 priedas_asignavimai'!Z233+'3 priedas_asignavimai'!Z239+'3 priedas_asignavimai'!Z245+'3 priedas_asignavimai'!Z250+'3 priedas_asignavimai'!Z256+'3 priedas_asignavimai'!Z259+'3 priedas_asignavimai'!Z262</f>
        <v>20172.199999999997</v>
      </c>
      <c r="D61" s="66">
        <f t="shared" si="3"/>
        <v>0</v>
      </c>
      <c r="F61" s="70">
        <f>'1 priedas_pajamos'!G74</f>
        <v>20172.2</v>
      </c>
      <c r="G61" s="70">
        <f>'3 priedas_asignavimai'!Z304</f>
        <v>20172.199999999997</v>
      </c>
      <c r="H61" s="70">
        <f>F61-G61</f>
        <v>0</v>
      </c>
      <c r="I61" s="70"/>
      <c r="J61" s="70">
        <f>G61-C61</f>
        <v>0</v>
      </c>
      <c r="K61" s="70"/>
    </row>
    <row r="62" spans="1:11" ht="14.25" x14ac:dyDescent="0.2">
      <c r="A62" s="38" t="s">
        <v>280</v>
      </c>
      <c r="B62" s="71">
        <f>'1 priedas_pajamos'!G15+'1 priedas_pajamos'!G17+'1 priedas_pajamos'!G25+'1 priedas_pajamos'!G35+'1 priedas_pajamos'!G36+'1 priedas_pajamos'!G37+'1 priedas_pajamos'!G39+'1 priedas_pajamos'!G41-'1 priedas_pajamos'!G40+'1 priedas_pajamos'!G106+'1 priedas_pajamos'!G28</f>
        <v>50677.438820000003</v>
      </c>
      <c r="C62" s="71">
        <f>'3 priedas_asignavimai'!V12+'3 priedas_asignavimai'!V14+'3 priedas_asignavimai'!V95+'3 priedas_asignavimai'!V99+'3 priedas_asignavimai'!V103+'3 priedas_asignavimai'!V107+'3 priedas_asignavimai'!V111+'3 priedas_asignavimai'!V115+'3 priedas_asignavimai'!V119+'3 priedas_asignavimai'!V123+'3 priedas_asignavimai'!V127+'3 priedas_asignavimai'!V131+'3 priedas_asignavimai'!V135+'3 priedas_asignavimai'!V139+'3 priedas_asignavimai'!V141+'3 priedas_asignavimai'!V144+'3 priedas_asignavimai'!V149+'3 priedas_asignavimai'!V153+'3 priedas_asignavimai'!V160+'3 priedas_asignavimai'!V164+'3 priedas_asignavimai'!V172+'3 priedas_asignavimai'!V175+'3 priedas_asignavimai'!V182+'3 priedas_asignavimai'!V189+'3 priedas_asignavimai'!V195+'3 priedas_asignavimai'!V201+'3 priedas_asignavimai'!V209+'3 priedas_asignavimai'!V214+'3 priedas_asignavimai'!V221+'3 priedas_asignavimai'!V227+'3 priedas_asignavimai'!V232+'3 priedas_asignavimai'!V238+'3 priedas_asignavimai'!V244+'3 priedas_asignavimai'!V249+'3 priedas_asignavimai'!V255+'3 priedas_asignavimai'!V258+'3 priedas_asignavimai'!V261+'3 priedas_asignavimai'!V265+'3 priedas_asignavimai'!V267+'3 priedas_asignavimai'!V269+'3 priedas_asignavimai'!V271+'3 priedas_asignavimai'!V273+'3 priedas_asignavimai'!V275+'3 priedas_asignavimai'!V277+'3 priedas_asignavimai'!V279+'3 priedas_asignavimai'!V282+'3 priedas_asignavimai'!V285+'3 priedas_asignavimai'!V290+'3 priedas_asignavimai'!V293+'3 priedas_asignavimai'!V301</f>
        <v>50677.438819999996</v>
      </c>
      <c r="D62" s="66">
        <f t="shared" si="3"/>
        <v>0</v>
      </c>
      <c r="F62" s="70">
        <f>'1 priedas_pajamos'!G109-'1 priedas_pajamos'!G48-'1 priedas_pajamos'!G40-'1 priedas_pajamos'!G32-'1 priedas_pajamos'!G31-'1 priedas_pajamos'!G30-'1 priedas_pajamos'!G27-'1 priedas_pajamos'!G26-'1 priedas_pajamos'!G22+'1 priedas_pajamos'!G106-'1 priedas_pajamos'!G33</f>
        <v>50677.438820000003</v>
      </c>
      <c r="G62" s="70">
        <f>'3 priedas_asignavimai'!V304</f>
        <v>50677.438819999996</v>
      </c>
      <c r="H62" s="70">
        <f t="shared" ref="H62:H68" si="4">F62-G62</f>
        <v>0</v>
      </c>
      <c r="I62" s="70"/>
      <c r="J62" s="70">
        <f>G62-C62</f>
        <v>0</v>
      </c>
      <c r="K62" s="70"/>
    </row>
    <row r="63" spans="1:11" ht="15" thickBot="1" x14ac:dyDescent="0.25">
      <c r="A63" s="43" t="s">
        <v>293</v>
      </c>
      <c r="B63" s="72">
        <f>'1 priedas_pajamos'!G22+'1 priedas_pajamos'!G26+'1 priedas_pajamos'!G27+'1 priedas_pajamos'!G30+'1 priedas_pajamos'!G31+'1 priedas_pajamos'!G32+'1 priedas_pajamos'!G40+'1 priedas_pajamos'!G33</f>
        <v>2713.2</v>
      </c>
      <c r="C63" s="72">
        <f>'3 priedas_asignavimai'!AA304</f>
        <v>2713.2</v>
      </c>
      <c r="D63" s="66">
        <f t="shared" si="3"/>
        <v>0</v>
      </c>
      <c r="F63" s="70">
        <f>'1 priedas_pajamos'!G22+'1 priedas_pajamos'!G26+'1 priedas_pajamos'!G27+'1 priedas_pajamos'!G30+'1 priedas_pajamos'!G31+'1 priedas_pajamos'!G32+'1 priedas_pajamos'!G40+'1 priedas_pajamos'!G33</f>
        <v>2713.2</v>
      </c>
      <c r="G63" s="70">
        <f>'3 priedas_asignavimai'!AA304</f>
        <v>2713.2</v>
      </c>
      <c r="H63" s="70">
        <f t="shared" si="4"/>
        <v>0</v>
      </c>
      <c r="I63" s="70"/>
      <c r="J63" s="70">
        <f>G63-C63</f>
        <v>0</v>
      </c>
      <c r="K63" s="70"/>
    </row>
    <row r="64" spans="1:11" ht="18" customHeight="1" thickBot="1" x14ac:dyDescent="0.3">
      <c r="A64" s="44" t="s">
        <v>298</v>
      </c>
      <c r="B64" s="67">
        <f>B4+B29+B59+B60+B61+B62+B63</f>
        <v>90042.522400000002</v>
      </c>
      <c r="C64" s="67">
        <f>C4+C29+C59+C60+C61+C62+C63</f>
        <v>90042.522399999987</v>
      </c>
      <c r="D64" s="68">
        <f t="shared" si="3"/>
        <v>0</v>
      </c>
      <c r="F64" s="70"/>
      <c r="G64" s="70"/>
      <c r="H64" s="70">
        <f t="shared" si="4"/>
        <v>0</v>
      </c>
      <c r="I64" s="70"/>
      <c r="J64" s="70"/>
      <c r="K64" s="70"/>
    </row>
    <row r="65" spans="1:11" x14ac:dyDescent="0.2">
      <c r="A65" s="100" t="s">
        <v>295</v>
      </c>
      <c r="B65" s="70">
        <f>'1 priedas_pajamos'!G109</f>
        <v>90042.522400000002</v>
      </c>
      <c r="C65" s="70">
        <f>'3 priedas_asignavimai'!V304+'3 priedas_asignavimai'!W304+'3 priedas_asignavimai'!X304+'3 priedas_asignavimai'!Y304+'3 priedas_asignavimai'!Z304+'3 priedas_asignavimai'!AA304</f>
        <v>90042.522399999987</v>
      </c>
      <c r="F65" s="101" t="s">
        <v>288</v>
      </c>
      <c r="G65" s="101" t="s">
        <v>289</v>
      </c>
      <c r="H65" s="70"/>
      <c r="I65" s="70"/>
      <c r="J65" s="70"/>
      <c r="K65" s="70"/>
    </row>
    <row r="66" spans="1:11" x14ac:dyDescent="0.2">
      <c r="B66" s="7">
        <f>B64-B65</f>
        <v>0</v>
      </c>
      <c r="C66" s="70">
        <f>C64-C65</f>
        <v>0</v>
      </c>
      <c r="F66" s="70"/>
      <c r="G66" s="70"/>
      <c r="H66" s="70">
        <f t="shared" si="4"/>
        <v>0</v>
      </c>
      <c r="I66" s="70"/>
      <c r="J66" s="70"/>
      <c r="K66" s="70"/>
    </row>
    <row r="67" spans="1:11" ht="14.25" x14ac:dyDescent="0.2">
      <c r="A67" s="38" t="s">
        <v>297</v>
      </c>
      <c r="B67" s="66">
        <v>3345.4110000000001</v>
      </c>
      <c r="C67" s="66">
        <f>'3 priedas_asignavimai'!AB44+'3 priedas_asignavimai'!AB55+'3 priedas_asignavimai'!AB62+'3 priedas_asignavimai'!AB66+'3 priedas_asignavimai'!AB70+'3 priedas_asignavimai'!AB52</f>
        <v>3345.4110000000001</v>
      </c>
      <c r="D67" s="66">
        <f>B67-C67</f>
        <v>0</v>
      </c>
      <c r="F67" s="70">
        <f>B67</f>
        <v>3345.4110000000001</v>
      </c>
      <c r="G67" s="70">
        <f>'3 priedas_asignavimai'!AB304</f>
        <v>3345.4110000000001</v>
      </c>
      <c r="H67" s="70">
        <f t="shared" si="4"/>
        <v>0</v>
      </c>
      <c r="I67" s="70"/>
      <c r="J67" s="70">
        <f>G67-C67</f>
        <v>0</v>
      </c>
      <c r="K67" s="70"/>
    </row>
    <row r="68" spans="1:11" ht="15" thickBot="1" x14ac:dyDescent="0.25">
      <c r="A68" s="38" t="s">
        <v>153</v>
      </c>
      <c r="B68" s="66">
        <f>'4 priedas_ nepanaudotos lėšos'!O119</f>
        <v>4011.7223100000001</v>
      </c>
      <c r="C68" s="66">
        <f>'3 priedas_asignavimai'!AC12+'3 priedas_asignavimai'!AC14+'3 priedas_asignavimai'!AC95+'3 priedas_asignavimai'!AC99+'3 priedas_asignavimai'!AC103+'3 priedas_asignavimai'!AC107+'3 priedas_asignavimai'!AC111+'3 priedas_asignavimai'!AC115+'3 priedas_asignavimai'!AC119+'3 priedas_asignavimai'!AC123+'3 priedas_asignavimai'!AC131+'3 priedas_asignavimai'!AC135+'3 priedas_asignavimai'!AC144+'3 priedas_asignavimai'!AC149+'3 priedas_asignavimai'!AC153+'3 priedas_asignavimai'!AC160+'3 priedas_asignavimai'!AC164+'3 priedas_asignavimai'!AC172+'3 priedas_asignavimai'!AC175+'3 priedas_asignavimai'!AC182+'3 priedas_asignavimai'!AC189+'3 priedas_asignavimai'!AC195+'3 priedas_asignavimai'!AC201+'3 priedas_asignavimai'!AC209+'3 priedas_asignavimai'!AC214+'3 priedas_asignavimai'!AC221+'3 priedas_asignavimai'!AC232+'3 priedas_asignavimai'!AC227+'3 priedas_asignavimai'!AC238+'3 priedas_asignavimai'!AC244+'3 priedas_asignavimai'!AC249+'3 priedas_asignavimai'!AC255+'3 priedas_asignavimai'!AC258+'3 priedas_asignavimai'!AC261+'3 priedas_asignavimai'!AC265+'3 priedas_asignavimai'!AC269+'3 priedas_asignavimai'!AC271+'3 priedas_asignavimai'!AC277+'3 priedas_asignavimai'!AC279+'3 priedas_asignavimai'!AC282+'3 priedas_asignavimai'!AC285+'3 priedas_asignavimai'!AC290+'3 priedas_asignavimai'!AC293+'3 priedas_asignavimai'!AC301+'3 priedas_asignavimai'!AC142+'3 priedas_asignavimai'!AC127+'3 priedas_asignavimai'!AC267+'3 priedas_asignavimai'!AC275</f>
        <v>4011.7223100000006</v>
      </c>
      <c r="D68" s="66">
        <f t="shared" ref="D68" si="5">B68-C68</f>
        <v>0</v>
      </c>
      <c r="F68" s="70">
        <f>B68</f>
        <v>4011.7223100000001</v>
      </c>
      <c r="G68" s="70">
        <f>'3 priedas_asignavimai'!AC304</f>
        <v>4011.7223100000006</v>
      </c>
      <c r="H68" s="70">
        <f t="shared" si="4"/>
        <v>0</v>
      </c>
      <c r="I68" s="70"/>
      <c r="J68" s="70">
        <f>G68-C68</f>
        <v>0</v>
      </c>
      <c r="K68" s="70"/>
    </row>
    <row r="69" spans="1:11" ht="16.5" thickBot="1" x14ac:dyDescent="0.3">
      <c r="A69" s="44" t="s">
        <v>299</v>
      </c>
      <c r="B69" s="67">
        <f>B64+B67+B68</f>
        <v>97399.655710000006</v>
      </c>
      <c r="C69" s="67">
        <f>C64+C67+C68</f>
        <v>97399.655709999977</v>
      </c>
      <c r="D69" s="68">
        <f>B69-C69</f>
        <v>0</v>
      </c>
    </row>
    <row r="72" spans="1:11" x14ac:dyDescent="0.2">
      <c r="G72" s="102"/>
    </row>
    <row r="76" spans="1:11" x14ac:dyDescent="0.2">
      <c r="D76" s="94" t="s">
        <v>329</v>
      </c>
    </row>
  </sheetData>
  <mergeCells count="4">
    <mergeCell ref="F32:H32"/>
    <mergeCell ref="F59:H59"/>
    <mergeCell ref="F36:H36"/>
    <mergeCell ref="F2:H2"/>
  </mergeCells>
  <phoneticPr fontId="13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5</vt:i4>
      </vt:variant>
      <vt:variant>
        <vt:lpstr>Įvardytieji diapazonai</vt:lpstr>
      </vt:variant>
      <vt:variant>
        <vt:i4>4</vt:i4>
      </vt:variant>
    </vt:vector>
  </HeadingPairs>
  <TitlesOfParts>
    <vt:vector size="9" baseType="lpstr">
      <vt:lpstr>1 priedas_pajamos</vt:lpstr>
      <vt:lpstr>2 priedas_pajamų įmokos</vt:lpstr>
      <vt:lpstr>3 priedas_asignavimai</vt:lpstr>
      <vt:lpstr>4 priedas_ nepanaudotos lėšos</vt:lpstr>
      <vt:lpstr>tikrinimui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2025-06-11T06:36:22Z</cp:lastPrinted>
  <dcterms:created xsi:type="dcterms:W3CDTF">2007-01-10T08:42:24Z</dcterms:created>
  <dcterms:modified xsi:type="dcterms:W3CDTF">2025-06-27T06:46:57Z</dcterms:modified>
</cp:coreProperties>
</file>