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195" windowHeight="11760" tabRatio="976" activeTab="1"/>
  </bookViews>
  <sheets>
    <sheet name="1 pr._pajamos" sheetId="24" r:id="rId1"/>
    <sheet name="2 pr._pajamos pagal rūšis (2)" sheetId="25" r:id="rId2"/>
    <sheet name="3 pr._asignavimų suvestinė" sheetId="26" r:id="rId3"/>
    <sheet name="4 pr._savarankiškos f-jos" sheetId="27" r:id="rId4"/>
    <sheet name="5 pr._valstybinės f-jos" sheetId="28" r:id="rId5"/>
    <sheet name="6 pr._mokinio krepšelis (2)" sheetId="29" r:id="rId6"/>
    <sheet name="7 pr._kita dotacija" sheetId="30" r:id="rId7"/>
    <sheet name="8 pr._aplinkos apsaugos s. p." sheetId="6" r:id="rId8"/>
    <sheet name="9 pr._įstaigų pajamos (2)" sheetId="31" r:id="rId9"/>
    <sheet name="10 pr._skolintos lėšos" sheetId="32" r:id="rId10"/>
    <sheet name="11 pr._apyvartinės lėšos (2)" sheetId="22" r:id="rId11"/>
    <sheet name="12 pr._suvestinė pagal progr." sheetId="33" r:id="rId12"/>
    <sheet name="12 pr._suvestinė pagal prog (2" sheetId="23" r:id="rId13"/>
    <sheet name="Lapas1" sheetId="15" r:id="rId14"/>
  </sheets>
  <externalReferences>
    <externalReference r:id="rId15"/>
    <externalReference r:id="rId16"/>
  </externalReferences>
  <definedNames>
    <definedName name="_xlnm.Print_Titles" localSheetId="0">'1 pr._pajamos'!$12:$12</definedName>
    <definedName name="_xlnm.Print_Titles" localSheetId="1">'2 pr._pajamos pagal rūšis (2)'!$10:$12</definedName>
    <definedName name="_xlnm.Print_Titles" localSheetId="2">'3 pr._asignavimų suvestinė'!$12:$14</definedName>
    <definedName name="_xlnm.Print_Titles" localSheetId="3">'4 pr._savarankiškos f-jos'!$12:$14</definedName>
    <definedName name="_xlnm.Print_Titles" localSheetId="6">'7 pr._kita dotacija'!$12:$14</definedName>
    <definedName name="_xlnm.Print_Titles" localSheetId="8">'9 pr._įstaigų pajamos (2)'!$11:$13</definedName>
  </definedNames>
  <calcPr calcId="145621"/>
</workbook>
</file>

<file path=xl/calcChain.xml><?xml version="1.0" encoding="utf-8"?>
<calcChain xmlns="http://schemas.openxmlformats.org/spreadsheetml/2006/main">
  <c r="Q22" i="33" l="1"/>
  <c r="Q21" i="33"/>
  <c r="N21" i="33"/>
  <c r="M21" i="33"/>
  <c r="L21" i="33"/>
  <c r="K21" i="33"/>
  <c r="J21" i="33"/>
  <c r="I21" i="33"/>
  <c r="H21" i="33"/>
  <c r="G21" i="33"/>
  <c r="F21" i="33"/>
  <c r="E21" i="33"/>
  <c r="D21" i="33"/>
  <c r="C21" i="33"/>
  <c r="Q20" i="33"/>
  <c r="N20" i="33"/>
  <c r="M20" i="33"/>
  <c r="L20" i="33"/>
  <c r="K20" i="33" s="1"/>
  <c r="J20" i="33"/>
  <c r="I20" i="33"/>
  <c r="H20" i="33"/>
  <c r="G20" i="33" s="1"/>
  <c r="F20" i="33"/>
  <c r="E20" i="33"/>
  <c r="D20" i="33"/>
  <c r="C20" i="33" s="1"/>
  <c r="Q19" i="33"/>
  <c r="N19" i="33"/>
  <c r="M19" i="33"/>
  <c r="L19" i="33"/>
  <c r="K19" i="33"/>
  <c r="J19" i="33"/>
  <c r="I19" i="33"/>
  <c r="H19" i="33"/>
  <c r="G19" i="33"/>
  <c r="F19" i="33"/>
  <c r="E19" i="33"/>
  <c r="D19" i="33"/>
  <c r="C19" i="33"/>
  <c r="Q18" i="33"/>
  <c r="N18" i="33"/>
  <c r="M18" i="33"/>
  <c r="L18" i="33"/>
  <c r="K18" i="33"/>
  <c r="J18" i="33"/>
  <c r="I18" i="33"/>
  <c r="H18" i="33"/>
  <c r="G18" i="33"/>
  <c r="F18" i="33"/>
  <c r="E18" i="33"/>
  <c r="D18" i="33"/>
  <c r="C18" i="33" s="1"/>
  <c r="Q17" i="33"/>
  <c r="N17" i="33"/>
  <c r="M17" i="33"/>
  <c r="L17" i="33"/>
  <c r="K17" i="33"/>
  <c r="J17" i="33"/>
  <c r="I17" i="33"/>
  <c r="H17" i="33"/>
  <c r="G17" i="33"/>
  <c r="F17" i="33"/>
  <c r="E17" i="33"/>
  <c r="D17" i="33"/>
  <c r="C17" i="33"/>
  <c r="Q16" i="33"/>
  <c r="N16" i="33"/>
  <c r="N22" i="33" s="1"/>
  <c r="M16" i="33"/>
  <c r="L16" i="33"/>
  <c r="L22" i="33" s="1"/>
  <c r="K16" i="33"/>
  <c r="J16" i="33"/>
  <c r="J22" i="33" s="1"/>
  <c r="I16" i="33"/>
  <c r="H16" i="33"/>
  <c r="H22" i="33" s="1"/>
  <c r="G16" i="33"/>
  <c r="F16" i="33"/>
  <c r="F22" i="33" s="1"/>
  <c r="E16" i="33"/>
  <c r="D16" i="33"/>
  <c r="C16" i="33" s="1"/>
  <c r="Q15" i="33"/>
  <c r="N15" i="33"/>
  <c r="M15" i="33"/>
  <c r="M22" i="33" s="1"/>
  <c r="L15" i="33"/>
  <c r="K15" i="33"/>
  <c r="J15" i="33"/>
  <c r="I15" i="33"/>
  <c r="I22" i="33" s="1"/>
  <c r="H15" i="33"/>
  <c r="G15" i="33"/>
  <c r="F15" i="33"/>
  <c r="E15" i="33"/>
  <c r="E22" i="33" s="1"/>
  <c r="D15" i="33"/>
  <c r="C15" i="33"/>
  <c r="Q14" i="33"/>
  <c r="Q13" i="33"/>
  <c r="Q23" i="33" s="1"/>
  <c r="E16" i="32"/>
  <c r="E19" i="32" s="1"/>
  <c r="E35" i="32" s="1"/>
  <c r="F16" i="32"/>
  <c r="G16" i="32"/>
  <c r="G19" i="32" s="1"/>
  <c r="G35" i="32" s="1"/>
  <c r="I16" i="32"/>
  <c r="I19" i="32" s="1"/>
  <c r="I35" i="32" s="1"/>
  <c r="J16" i="32"/>
  <c r="K16" i="32"/>
  <c r="K19" i="32" s="1"/>
  <c r="K35" i="32" s="1"/>
  <c r="D17" i="32"/>
  <c r="D16" i="32" s="1"/>
  <c r="D19" i="32" s="1"/>
  <c r="H17" i="32"/>
  <c r="H16" i="32" s="1"/>
  <c r="H19" i="32" s="1"/>
  <c r="M17" i="32"/>
  <c r="L17" i="32" s="1"/>
  <c r="N17" i="32"/>
  <c r="N16" i="32" s="1"/>
  <c r="N19" i="32" s="1"/>
  <c r="N35" i="32" s="1"/>
  <c r="O17" i="32"/>
  <c r="O16" i="32" s="1"/>
  <c r="O19" i="32" s="1"/>
  <c r="D18" i="32"/>
  <c r="H18" i="32"/>
  <c r="M18" i="32"/>
  <c r="L18" i="32" s="1"/>
  <c r="Q19" i="32" s="1"/>
  <c r="N18" i="32"/>
  <c r="O18" i="32"/>
  <c r="F19" i="32"/>
  <c r="F35" i="32" s="1"/>
  <c r="J19" i="32"/>
  <c r="J35" i="32" s="1"/>
  <c r="D21" i="32"/>
  <c r="H21" i="32"/>
  <c r="M21" i="32"/>
  <c r="L21" i="32" s="1"/>
  <c r="N21" i="32"/>
  <c r="O21" i="32"/>
  <c r="O22" i="32" s="1"/>
  <c r="D22" i="32"/>
  <c r="E22" i="32"/>
  <c r="F22" i="32"/>
  <c r="G22" i="32"/>
  <c r="H22" i="32"/>
  <c r="I22" i="32"/>
  <c r="J22" i="32"/>
  <c r="K22" i="32"/>
  <c r="N22" i="32"/>
  <c r="D24" i="32"/>
  <c r="D25" i="32" s="1"/>
  <c r="H24" i="32"/>
  <c r="H25" i="32" s="1"/>
  <c r="L24" i="32"/>
  <c r="Q23" i="32" s="1"/>
  <c r="M24" i="32"/>
  <c r="N24" i="32"/>
  <c r="N25" i="32" s="1"/>
  <c r="O24" i="32"/>
  <c r="E25" i="32"/>
  <c r="F25" i="32"/>
  <c r="G25" i="32"/>
  <c r="I25" i="32"/>
  <c r="J25" i="32"/>
  <c r="K25" i="32"/>
  <c r="M25" i="32"/>
  <c r="O25" i="32"/>
  <c r="D27" i="32"/>
  <c r="D28" i="32" s="1"/>
  <c r="H27" i="32"/>
  <c r="H28" i="32" s="1"/>
  <c r="L27" i="32"/>
  <c r="L28" i="32" s="1"/>
  <c r="M27" i="32"/>
  <c r="N27" i="32"/>
  <c r="N28" i="32" s="1"/>
  <c r="O27" i="32"/>
  <c r="E28" i="32"/>
  <c r="F28" i="32"/>
  <c r="G28" i="32"/>
  <c r="I28" i="32"/>
  <c r="J28" i="32"/>
  <c r="K28" i="32"/>
  <c r="M28" i="32"/>
  <c r="O28" i="32"/>
  <c r="D30" i="32"/>
  <c r="H30" i="32"/>
  <c r="H31" i="32" s="1"/>
  <c r="M30" i="32"/>
  <c r="L30" i="32" s="1"/>
  <c r="N30" i="32"/>
  <c r="O30" i="32"/>
  <c r="D31" i="32"/>
  <c r="E31" i="32"/>
  <c r="F31" i="32"/>
  <c r="G31" i="32"/>
  <c r="I31" i="32"/>
  <c r="J31" i="32"/>
  <c r="K31" i="32"/>
  <c r="M31" i="32"/>
  <c r="N31" i="32"/>
  <c r="O31" i="32"/>
  <c r="D33" i="32"/>
  <c r="D34" i="32" s="1"/>
  <c r="H33" i="32"/>
  <c r="H34" i="32" s="1"/>
  <c r="M33" i="32"/>
  <c r="L33" i="32" s="1"/>
  <c r="N33" i="32"/>
  <c r="O33" i="32"/>
  <c r="E34" i="32"/>
  <c r="F34" i="32"/>
  <c r="G34" i="32"/>
  <c r="I34" i="32"/>
  <c r="J34" i="32"/>
  <c r="K34" i="32"/>
  <c r="M34" i="32"/>
  <c r="N34" i="32"/>
  <c r="O34" i="32"/>
  <c r="D15" i="31"/>
  <c r="H15" i="31"/>
  <c r="H25" i="31" s="1"/>
  <c r="H95" i="31" s="1"/>
  <c r="M15" i="31"/>
  <c r="L15" i="31" s="1"/>
  <c r="N15" i="31"/>
  <c r="O15" i="31"/>
  <c r="O25" i="31" s="1"/>
  <c r="D16" i="31"/>
  <c r="H16" i="31"/>
  <c r="M16" i="31"/>
  <c r="L16" i="31" s="1"/>
  <c r="N16" i="31"/>
  <c r="O16" i="31"/>
  <c r="D17" i="31"/>
  <c r="H17" i="31"/>
  <c r="M17" i="31"/>
  <c r="L17" i="31" s="1"/>
  <c r="N17" i="31"/>
  <c r="O17" i="31"/>
  <c r="D18" i="31"/>
  <c r="D25" i="31" s="1"/>
  <c r="H18" i="31"/>
  <c r="L18" i="31"/>
  <c r="M18" i="31"/>
  <c r="N18" i="31"/>
  <c r="N25" i="31" s="1"/>
  <c r="N95" i="31" s="1"/>
  <c r="O18" i="31"/>
  <c r="D19" i="31"/>
  <c r="H19" i="31"/>
  <c r="L19" i="31"/>
  <c r="M19" i="31"/>
  <c r="N19" i="31"/>
  <c r="O19" i="31"/>
  <c r="D20" i="31"/>
  <c r="H20" i="31"/>
  <c r="L20" i="31"/>
  <c r="M20" i="31"/>
  <c r="N20" i="31"/>
  <c r="O20" i="31"/>
  <c r="D21" i="31"/>
  <c r="H21" i="31"/>
  <c r="L21" i="31"/>
  <c r="M21" i="31"/>
  <c r="N21" i="31"/>
  <c r="O21" i="31"/>
  <c r="D22" i="31"/>
  <c r="H22" i="31"/>
  <c r="L22" i="31"/>
  <c r="M22" i="31"/>
  <c r="N22" i="31"/>
  <c r="O22" i="31"/>
  <c r="D23" i="31"/>
  <c r="H23" i="31"/>
  <c r="M23" i="31"/>
  <c r="L23" i="31" s="1"/>
  <c r="N23" i="31"/>
  <c r="O23" i="31"/>
  <c r="D24" i="31"/>
  <c r="H24" i="31"/>
  <c r="L24" i="31"/>
  <c r="M24" i="31"/>
  <c r="N24" i="31"/>
  <c r="O24" i="31"/>
  <c r="E25" i="31"/>
  <c r="E95" i="31" s="1"/>
  <c r="F25" i="31"/>
  <c r="G25" i="31"/>
  <c r="G95" i="31" s="1"/>
  <c r="I25" i="31"/>
  <c r="I95" i="31" s="1"/>
  <c r="J25" i="31"/>
  <c r="K25" i="31"/>
  <c r="K95" i="31" s="1"/>
  <c r="M25" i="31"/>
  <c r="D27" i="31"/>
  <c r="H27" i="31"/>
  <c r="M27" i="31"/>
  <c r="L27" i="31" s="1"/>
  <c r="N27" i="31"/>
  <c r="O27" i="31"/>
  <c r="O38" i="31" s="1"/>
  <c r="D28" i="31"/>
  <c r="D38" i="31" s="1"/>
  <c r="H28" i="31"/>
  <c r="L28" i="31"/>
  <c r="M28" i="31"/>
  <c r="N28" i="31"/>
  <c r="O28" i="31"/>
  <c r="D29" i="31"/>
  <c r="H29" i="31"/>
  <c r="L29" i="31"/>
  <c r="M29" i="31"/>
  <c r="N29" i="31"/>
  <c r="O29" i="31"/>
  <c r="D30" i="31"/>
  <c r="H30" i="31"/>
  <c r="M30" i="31"/>
  <c r="L30" i="31" s="1"/>
  <c r="N30" i="31"/>
  <c r="O30" i="31"/>
  <c r="D31" i="31"/>
  <c r="H31" i="31"/>
  <c r="H38" i="31" s="1"/>
  <c r="M31" i="31"/>
  <c r="L31" i="31" s="1"/>
  <c r="N31" i="31"/>
  <c r="O31" i="31"/>
  <c r="D32" i="31"/>
  <c r="H32" i="31"/>
  <c r="L32" i="31"/>
  <c r="M32" i="31"/>
  <c r="N32" i="31"/>
  <c r="O32" i="31"/>
  <c r="D33" i="31"/>
  <c r="H33" i="31"/>
  <c r="L33" i="31"/>
  <c r="M33" i="31"/>
  <c r="N33" i="31"/>
  <c r="O33" i="31"/>
  <c r="D34" i="31"/>
  <c r="H34" i="31"/>
  <c r="L34" i="31"/>
  <c r="M34" i="31"/>
  <c r="N34" i="31"/>
  <c r="O34" i="31"/>
  <c r="D35" i="31"/>
  <c r="H35" i="31"/>
  <c r="L35" i="31"/>
  <c r="M35" i="31"/>
  <c r="N35" i="31"/>
  <c r="O35" i="31"/>
  <c r="D36" i="31"/>
  <c r="H36" i="31"/>
  <c r="L36" i="31"/>
  <c r="M36" i="31"/>
  <c r="N36" i="31"/>
  <c r="O36" i="31"/>
  <c r="D37" i="31"/>
  <c r="H37" i="31"/>
  <c r="L37" i="31"/>
  <c r="M37" i="31"/>
  <c r="N37" i="31"/>
  <c r="O37" i="31"/>
  <c r="E38" i="31"/>
  <c r="F38" i="31"/>
  <c r="G38" i="31"/>
  <c r="I38" i="31"/>
  <c r="J38" i="31"/>
  <c r="K38" i="31"/>
  <c r="N38" i="31"/>
  <c r="D40" i="31"/>
  <c r="H40" i="31"/>
  <c r="L40" i="31"/>
  <c r="Q23" i="31" s="1"/>
  <c r="M40" i="31"/>
  <c r="N40" i="31"/>
  <c r="O40" i="31"/>
  <c r="D41" i="31"/>
  <c r="E41" i="31"/>
  <c r="F41" i="31"/>
  <c r="G41" i="31"/>
  <c r="H41" i="31"/>
  <c r="I41" i="31"/>
  <c r="J41" i="31"/>
  <c r="K41" i="31"/>
  <c r="L41" i="31"/>
  <c r="M41" i="31"/>
  <c r="N41" i="31"/>
  <c r="O41" i="31"/>
  <c r="D43" i="31"/>
  <c r="D72" i="31" s="1"/>
  <c r="H43" i="31"/>
  <c r="L43" i="31"/>
  <c r="Q25" i="31" s="1"/>
  <c r="M43" i="31"/>
  <c r="N43" i="31"/>
  <c r="M33" i="26" s="1"/>
  <c r="O43" i="31"/>
  <c r="D44" i="31"/>
  <c r="H44" i="31"/>
  <c r="L44" i="31"/>
  <c r="L72" i="31" s="1"/>
  <c r="M44" i="31"/>
  <c r="N44" i="31"/>
  <c r="O44" i="31"/>
  <c r="D45" i="31"/>
  <c r="H45" i="31"/>
  <c r="L45" i="31"/>
  <c r="M45" i="31"/>
  <c r="N45" i="31"/>
  <c r="M35" i="26" s="1"/>
  <c r="O45" i="31"/>
  <c r="D46" i="31"/>
  <c r="H46" i="31"/>
  <c r="L46" i="31"/>
  <c r="M46" i="31"/>
  <c r="N46" i="31"/>
  <c r="O46" i="31"/>
  <c r="D47" i="31"/>
  <c r="H47" i="31"/>
  <c r="L47" i="31"/>
  <c r="M47" i="31"/>
  <c r="N47" i="31"/>
  <c r="M37" i="26" s="1"/>
  <c r="O47" i="31"/>
  <c r="D48" i="31"/>
  <c r="H48" i="31"/>
  <c r="L48" i="31"/>
  <c r="M48" i="31"/>
  <c r="N48" i="31"/>
  <c r="O48" i="31"/>
  <c r="D49" i="31"/>
  <c r="H49" i="31"/>
  <c r="L49" i="31"/>
  <c r="M49" i="31"/>
  <c r="N49" i="31"/>
  <c r="O49" i="31"/>
  <c r="D50" i="31"/>
  <c r="H50" i="31"/>
  <c r="L50" i="31"/>
  <c r="M50" i="31"/>
  <c r="N50" i="31"/>
  <c r="M44" i="26" s="1"/>
  <c r="O50" i="31"/>
  <c r="D51" i="31"/>
  <c r="H51" i="31"/>
  <c r="L51" i="31"/>
  <c r="M51" i="31"/>
  <c r="N51" i="31"/>
  <c r="O51" i="31"/>
  <c r="D52" i="31"/>
  <c r="H52" i="31"/>
  <c r="L52" i="31"/>
  <c r="M52" i="31"/>
  <c r="N52" i="31"/>
  <c r="O52" i="31"/>
  <c r="D53" i="31"/>
  <c r="H53" i="31"/>
  <c r="L53" i="31"/>
  <c r="M53" i="31"/>
  <c r="N53" i="31"/>
  <c r="O53" i="31"/>
  <c r="D54" i="31"/>
  <c r="H54" i="31"/>
  <c r="L54" i="31"/>
  <c r="M54" i="31"/>
  <c r="N54" i="31"/>
  <c r="O54" i="31"/>
  <c r="D55" i="31"/>
  <c r="H55" i="31"/>
  <c r="L55" i="31"/>
  <c r="M55" i="31"/>
  <c r="N55" i="31"/>
  <c r="O55" i="31"/>
  <c r="D56" i="31"/>
  <c r="H56" i="31"/>
  <c r="L56" i="31"/>
  <c r="M56" i="31"/>
  <c r="N56" i="31"/>
  <c r="O56" i="31"/>
  <c r="D57" i="31"/>
  <c r="H57" i="31"/>
  <c r="L57" i="31"/>
  <c r="M57" i="31"/>
  <c r="N57" i="31"/>
  <c r="M52" i="26" s="1"/>
  <c r="O57" i="31"/>
  <c r="D58" i="31"/>
  <c r="H58" i="31"/>
  <c r="L58" i="31"/>
  <c r="M58" i="31"/>
  <c r="N58" i="31"/>
  <c r="O58" i="31"/>
  <c r="D59" i="31"/>
  <c r="H59" i="31"/>
  <c r="L59" i="31"/>
  <c r="M59" i="31"/>
  <c r="N59" i="31"/>
  <c r="O59" i="31"/>
  <c r="D60" i="31"/>
  <c r="H60" i="31"/>
  <c r="L60" i="31"/>
  <c r="M60" i="31"/>
  <c r="N60" i="31"/>
  <c r="O60" i="31"/>
  <c r="D61" i="31"/>
  <c r="H61" i="31"/>
  <c r="L61" i="31"/>
  <c r="M61" i="31"/>
  <c r="N61" i="31"/>
  <c r="M56" i="26" s="1"/>
  <c r="O61" i="31"/>
  <c r="D62" i="31"/>
  <c r="H62" i="31"/>
  <c r="L62" i="31"/>
  <c r="M62" i="31"/>
  <c r="N62" i="31"/>
  <c r="O62" i="31"/>
  <c r="D63" i="31"/>
  <c r="H63" i="31"/>
  <c r="L63" i="31"/>
  <c r="M63" i="31"/>
  <c r="N63" i="31"/>
  <c r="M58" i="26" s="1"/>
  <c r="O63" i="31"/>
  <c r="D64" i="31"/>
  <c r="H64" i="31"/>
  <c r="L64" i="31"/>
  <c r="M64" i="31"/>
  <c r="N64" i="31"/>
  <c r="M59" i="26" s="1"/>
  <c r="O64" i="31"/>
  <c r="D65" i="31"/>
  <c r="H65" i="31"/>
  <c r="L65" i="31"/>
  <c r="M65" i="31"/>
  <c r="N65" i="31"/>
  <c r="O65" i="31"/>
  <c r="D66" i="31"/>
  <c r="H66" i="31"/>
  <c r="L66" i="31"/>
  <c r="M66" i="31"/>
  <c r="N66" i="31"/>
  <c r="O66" i="31"/>
  <c r="D67" i="31"/>
  <c r="H67" i="31"/>
  <c r="L67" i="31"/>
  <c r="M67" i="31"/>
  <c r="N67" i="31"/>
  <c r="O67" i="31"/>
  <c r="D68" i="31"/>
  <c r="H68" i="31"/>
  <c r="L68" i="31"/>
  <c r="M68" i="31"/>
  <c r="N68" i="31"/>
  <c r="O68" i="31"/>
  <c r="D69" i="31"/>
  <c r="H69" i="31"/>
  <c r="L69" i="31"/>
  <c r="M69" i="31"/>
  <c r="N69" i="31"/>
  <c r="O69" i="31"/>
  <c r="D70" i="31"/>
  <c r="H70" i="31"/>
  <c r="L70" i="31"/>
  <c r="M70" i="31"/>
  <c r="N70" i="31"/>
  <c r="M65" i="26" s="1"/>
  <c r="O70" i="31"/>
  <c r="D71" i="31"/>
  <c r="H71" i="31"/>
  <c r="L71" i="31"/>
  <c r="M71" i="31"/>
  <c r="N71" i="31"/>
  <c r="M66" i="26" s="1"/>
  <c r="O71" i="31"/>
  <c r="E72" i="31"/>
  <c r="F72" i="31"/>
  <c r="G72" i="31"/>
  <c r="H72" i="31"/>
  <c r="I72" i="31"/>
  <c r="J72" i="31"/>
  <c r="K72" i="31"/>
  <c r="M72" i="31"/>
  <c r="N72" i="31"/>
  <c r="O72" i="31"/>
  <c r="D74" i="31"/>
  <c r="H74" i="31"/>
  <c r="L74" i="31"/>
  <c r="M74" i="31"/>
  <c r="N74" i="31"/>
  <c r="O74" i="31"/>
  <c r="D75" i="31"/>
  <c r="D88" i="31" s="1"/>
  <c r="H75" i="31"/>
  <c r="L75" i="31"/>
  <c r="M75" i="31"/>
  <c r="N75" i="31"/>
  <c r="O75" i="31"/>
  <c r="D76" i="31"/>
  <c r="H76" i="31"/>
  <c r="L76" i="31"/>
  <c r="M76" i="31"/>
  <c r="N76" i="31"/>
  <c r="O76" i="31"/>
  <c r="D77" i="31"/>
  <c r="H77" i="31"/>
  <c r="L77" i="31"/>
  <c r="M77" i="31"/>
  <c r="N77" i="31"/>
  <c r="O77" i="31"/>
  <c r="D78" i="31"/>
  <c r="H78" i="31"/>
  <c r="L78" i="31"/>
  <c r="M78" i="31"/>
  <c r="N78" i="31"/>
  <c r="O78" i="31"/>
  <c r="D79" i="31"/>
  <c r="H79" i="31"/>
  <c r="L79" i="31"/>
  <c r="M79" i="31"/>
  <c r="N79" i="31"/>
  <c r="M68" i="26" s="1"/>
  <c r="O79" i="31"/>
  <c r="D80" i="31"/>
  <c r="H80" i="31"/>
  <c r="L80" i="31"/>
  <c r="M80" i="31"/>
  <c r="N80" i="31"/>
  <c r="O80" i="31"/>
  <c r="D81" i="31"/>
  <c r="H81" i="31"/>
  <c r="L81" i="31"/>
  <c r="M81" i="31"/>
  <c r="N81" i="31"/>
  <c r="M70" i="26" s="1"/>
  <c r="O81" i="31"/>
  <c r="D82" i="31"/>
  <c r="H82" i="31"/>
  <c r="L82" i="31"/>
  <c r="M82" i="31"/>
  <c r="N82" i="31"/>
  <c r="O82" i="31"/>
  <c r="D83" i="31"/>
  <c r="H83" i="31"/>
  <c r="L83" i="31"/>
  <c r="M83" i="31"/>
  <c r="N83" i="31"/>
  <c r="M72" i="26" s="1"/>
  <c r="O83" i="31"/>
  <c r="D84" i="31"/>
  <c r="H84" i="31"/>
  <c r="H88" i="31" s="1"/>
  <c r="L84" i="31"/>
  <c r="M84" i="31"/>
  <c r="N84" i="31"/>
  <c r="O84" i="31"/>
  <c r="O88" i="31" s="1"/>
  <c r="D85" i="31"/>
  <c r="H85" i="31"/>
  <c r="M85" i="31"/>
  <c r="L85" i="31" s="1"/>
  <c r="N85" i="31"/>
  <c r="M74" i="26" s="1"/>
  <c r="O85" i="31"/>
  <c r="D86" i="31"/>
  <c r="H86" i="31"/>
  <c r="L86" i="31"/>
  <c r="M86" i="31"/>
  <c r="N86" i="31"/>
  <c r="O86" i="31"/>
  <c r="N75" i="26" s="1"/>
  <c r="D87" i="31"/>
  <c r="H87" i="31"/>
  <c r="M87" i="31"/>
  <c r="L87" i="31" s="1"/>
  <c r="N87" i="31"/>
  <c r="O87" i="31"/>
  <c r="E88" i="31"/>
  <c r="F88" i="31"/>
  <c r="G88" i="31"/>
  <c r="I88" i="31"/>
  <c r="J88" i="31"/>
  <c r="K88" i="31"/>
  <c r="M88" i="31"/>
  <c r="N88" i="31"/>
  <c r="D90" i="31"/>
  <c r="H90" i="31"/>
  <c r="H94" i="31" s="1"/>
  <c r="L90" i="31"/>
  <c r="L94" i="31" s="1"/>
  <c r="M90" i="31"/>
  <c r="N90" i="31"/>
  <c r="O90" i="31"/>
  <c r="O94" i="31" s="1"/>
  <c r="D91" i="31"/>
  <c r="D94" i="31" s="1"/>
  <c r="H91" i="31"/>
  <c r="M91" i="31"/>
  <c r="L91" i="31" s="1"/>
  <c r="N91" i="31"/>
  <c r="M78" i="26" s="1"/>
  <c r="O91" i="31"/>
  <c r="D92" i="31"/>
  <c r="H92" i="31"/>
  <c r="L92" i="31"/>
  <c r="M92" i="31"/>
  <c r="N92" i="31"/>
  <c r="O92" i="31"/>
  <c r="D93" i="31"/>
  <c r="H93" i="31"/>
  <c r="M93" i="31"/>
  <c r="L93" i="31" s="1"/>
  <c r="N93" i="31"/>
  <c r="O93" i="31"/>
  <c r="E94" i="31"/>
  <c r="F94" i="31"/>
  <c r="G94" i="31"/>
  <c r="I94" i="31"/>
  <c r="J94" i="31"/>
  <c r="K94" i="31"/>
  <c r="M94" i="31"/>
  <c r="N94" i="31"/>
  <c r="F95" i="31"/>
  <c r="J95" i="31"/>
  <c r="D16" i="30"/>
  <c r="H16" i="30"/>
  <c r="M16" i="30"/>
  <c r="N16" i="30"/>
  <c r="O16" i="30"/>
  <c r="E19" i="30"/>
  <c r="F19" i="30"/>
  <c r="G19" i="30"/>
  <c r="I19" i="30"/>
  <c r="J19" i="30"/>
  <c r="K19" i="30"/>
  <c r="D20" i="30"/>
  <c r="H20" i="30"/>
  <c r="M20" i="30"/>
  <c r="N20" i="30"/>
  <c r="O20" i="30"/>
  <c r="D21" i="30"/>
  <c r="H21" i="30"/>
  <c r="M21" i="30"/>
  <c r="L21" i="30" s="1"/>
  <c r="N21" i="30"/>
  <c r="N19" i="30" s="1"/>
  <c r="O21" i="30"/>
  <c r="D22" i="30"/>
  <c r="H22" i="30"/>
  <c r="M22" i="30"/>
  <c r="N22" i="30"/>
  <c r="O22" i="30"/>
  <c r="L22" i="30" s="1"/>
  <c r="E23" i="30"/>
  <c r="F23" i="30"/>
  <c r="G23" i="30"/>
  <c r="D23" i="30" s="1"/>
  <c r="I23" i="30"/>
  <c r="J23" i="30"/>
  <c r="K23" i="30"/>
  <c r="H23" i="30" s="1"/>
  <c r="D24" i="30"/>
  <c r="H24" i="30"/>
  <c r="M24" i="30"/>
  <c r="N24" i="30"/>
  <c r="N23" i="30" s="1"/>
  <c r="O24" i="30"/>
  <c r="D25" i="30"/>
  <c r="H25" i="30"/>
  <c r="M25" i="30"/>
  <c r="N25" i="30"/>
  <c r="O25" i="30"/>
  <c r="L25" i="30" s="1"/>
  <c r="D26" i="30"/>
  <c r="H26" i="30"/>
  <c r="M26" i="30"/>
  <c r="L26" i="30" s="1"/>
  <c r="N26" i="30"/>
  <c r="O26" i="30"/>
  <c r="E27" i="30"/>
  <c r="D27" i="30" s="1"/>
  <c r="F27" i="30"/>
  <c r="G27" i="30"/>
  <c r="I27" i="30"/>
  <c r="H27" i="30" s="1"/>
  <c r="J27" i="30"/>
  <c r="K27" i="30"/>
  <c r="D28" i="30"/>
  <c r="H28" i="30"/>
  <c r="M28" i="30"/>
  <c r="N28" i="30"/>
  <c r="O28" i="30"/>
  <c r="D29" i="30"/>
  <c r="H29" i="30"/>
  <c r="M29" i="30"/>
  <c r="L29" i="30" s="1"/>
  <c r="N29" i="30"/>
  <c r="N27" i="30" s="1"/>
  <c r="O29" i="30"/>
  <c r="D30" i="30"/>
  <c r="H30" i="30"/>
  <c r="M30" i="30"/>
  <c r="N30" i="30"/>
  <c r="O30" i="30"/>
  <c r="L30" i="30" s="1"/>
  <c r="E31" i="30"/>
  <c r="F31" i="30"/>
  <c r="G31" i="30"/>
  <c r="D31" i="30" s="1"/>
  <c r="I31" i="30"/>
  <c r="J31" i="30"/>
  <c r="K31" i="30"/>
  <c r="H31" i="30" s="1"/>
  <c r="D32" i="30"/>
  <c r="H32" i="30"/>
  <c r="M32" i="30"/>
  <c r="N32" i="30"/>
  <c r="N31" i="30" s="1"/>
  <c r="O32" i="30"/>
  <c r="D33" i="30"/>
  <c r="H33" i="30"/>
  <c r="M33" i="30"/>
  <c r="N33" i="30"/>
  <c r="O33" i="30"/>
  <c r="L33" i="30" s="1"/>
  <c r="D34" i="30"/>
  <c r="H34" i="30"/>
  <c r="M34" i="30"/>
  <c r="L34" i="30" s="1"/>
  <c r="N34" i="30"/>
  <c r="O34" i="30"/>
  <c r="E35" i="30"/>
  <c r="D35" i="30" s="1"/>
  <c r="F35" i="30"/>
  <c r="G35" i="30"/>
  <c r="I35" i="30"/>
  <c r="H35" i="30" s="1"/>
  <c r="J35" i="30"/>
  <c r="K35" i="30"/>
  <c r="D36" i="30"/>
  <c r="H36" i="30"/>
  <c r="M36" i="30"/>
  <c r="N36" i="30"/>
  <c r="O36" i="30"/>
  <c r="D37" i="30"/>
  <c r="H37" i="30"/>
  <c r="M37" i="30"/>
  <c r="L37" i="30" s="1"/>
  <c r="N37" i="30"/>
  <c r="N35" i="30" s="1"/>
  <c r="O37" i="30"/>
  <c r="D38" i="30"/>
  <c r="H38" i="30"/>
  <c r="M38" i="30"/>
  <c r="N38" i="30"/>
  <c r="O38" i="30"/>
  <c r="L38" i="30" s="1"/>
  <c r="E39" i="30"/>
  <c r="D39" i="30" s="1"/>
  <c r="F39" i="30"/>
  <c r="G39" i="30"/>
  <c r="I39" i="30"/>
  <c r="J39" i="30"/>
  <c r="K39" i="30"/>
  <c r="K63" i="30" s="1"/>
  <c r="D40" i="30"/>
  <c r="H40" i="30"/>
  <c r="M40" i="30"/>
  <c r="N40" i="30"/>
  <c r="N39" i="30" s="1"/>
  <c r="O40" i="30"/>
  <c r="D41" i="30"/>
  <c r="H41" i="30"/>
  <c r="M41" i="30"/>
  <c r="N41" i="30"/>
  <c r="O41" i="30"/>
  <c r="O39" i="30" s="1"/>
  <c r="D42" i="30"/>
  <c r="H42" i="30"/>
  <c r="M42" i="30"/>
  <c r="L42" i="30" s="1"/>
  <c r="N42" i="30"/>
  <c r="O42" i="30"/>
  <c r="E43" i="30"/>
  <c r="D43" i="30" s="1"/>
  <c r="F43" i="30"/>
  <c r="G43" i="30"/>
  <c r="I43" i="30"/>
  <c r="H43" i="30" s="1"/>
  <c r="J43" i="30"/>
  <c r="K43" i="30"/>
  <c r="D44" i="30"/>
  <c r="H44" i="30"/>
  <c r="M44" i="30"/>
  <c r="N44" i="30"/>
  <c r="N43" i="30" s="1"/>
  <c r="O44" i="30"/>
  <c r="O43" i="30" s="1"/>
  <c r="D45" i="30"/>
  <c r="H45" i="30"/>
  <c r="M45" i="30"/>
  <c r="L45" i="30" s="1"/>
  <c r="N45" i="30"/>
  <c r="O45" i="30"/>
  <c r="D46" i="30"/>
  <c r="H46" i="30"/>
  <c r="M46" i="30"/>
  <c r="L46" i="30" s="1"/>
  <c r="N46" i="30"/>
  <c r="O46" i="30"/>
  <c r="E47" i="30"/>
  <c r="D47" i="30" s="1"/>
  <c r="F47" i="30"/>
  <c r="G47" i="30"/>
  <c r="I47" i="30"/>
  <c r="J47" i="30"/>
  <c r="K47" i="30"/>
  <c r="D48" i="30"/>
  <c r="H48" i="30"/>
  <c r="M48" i="30"/>
  <c r="N48" i="30"/>
  <c r="O48" i="30"/>
  <c r="D49" i="30"/>
  <c r="H49" i="30"/>
  <c r="M49" i="30"/>
  <c r="N49" i="30"/>
  <c r="N47" i="30" s="1"/>
  <c r="O49" i="30"/>
  <c r="O47" i="30" s="1"/>
  <c r="D50" i="30"/>
  <c r="H50" i="30"/>
  <c r="M50" i="30"/>
  <c r="L50" i="30" s="1"/>
  <c r="N50" i="30"/>
  <c r="O50" i="30"/>
  <c r="E51" i="30"/>
  <c r="D51" i="30" s="1"/>
  <c r="F51" i="30"/>
  <c r="G51" i="30"/>
  <c r="I51" i="30"/>
  <c r="H51" i="30" s="1"/>
  <c r="J51" i="30"/>
  <c r="K51" i="30"/>
  <c r="D52" i="30"/>
  <c r="H52" i="30"/>
  <c r="M52" i="30"/>
  <c r="N52" i="30"/>
  <c r="N51" i="30" s="1"/>
  <c r="O52" i="30"/>
  <c r="O51" i="30" s="1"/>
  <c r="D53" i="30"/>
  <c r="H53" i="30"/>
  <c r="M53" i="30"/>
  <c r="L53" i="30" s="1"/>
  <c r="N53" i="30"/>
  <c r="O53" i="30"/>
  <c r="D54" i="30"/>
  <c r="H54" i="30"/>
  <c r="M54" i="30"/>
  <c r="L54" i="30" s="1"/>
  <c r="N54" i="30"/>
  <c r="O54" i="30"/>
  <c r="E55" i="30"/>
  <c r="D55" i="30" s="1"/>
  <c r="F55" i="30"/>
  <c r="G55" i="30"/>
  <c r="I55" i="30"/>
  <c r="J55" i="30"/>
  <c r="K55" i="30"/>
  <c r="D56" i="30"/>
  <c r="H56" i="30"/>
  <c r="M56" i="30"/>
  <c r="N56" i="30"/>
  <c r="O56" i="30"/>
  <c r="D57" i="30"/>
  <c r="H57" i="30"/>
  <c r="M57" i="30"/>
  <c r="N57" i="30"/>
  <c r="N55" i="30" s="1"/>
  <c r="O57" i="30"/>
  <c r="O55" i="30" s="1"/>
  <c r="D58" i="30"/>
  <c r="H58" i="30"/>
  <c r="M58" i="30"/>
  <c r="L58" i="30" s="1"/>
  <c r="N58" i="30"/>
  <c r="O58" i="30"/>
  <c r="E59" i="30"/>
  <c r="D59" i="30" s="1"/>
  <c r="F59" i="30"/>
  <c r="G59" i="30"/>
  <c r="I59" i="30"/>
  <c r="H59" i="30" s="1"/>
  <c r="J59" i="30"/>
  <c r="K59" i="30"/>
  <c r="D60" i="30"/>
  <c r="H60" i="30"/>
  <c r="M60" i="30"/>
  <c r="N60" i="30"/>
  <c r="N59" i="30" s="1"/>
  <c r="O60" i="30"/>
  <c r="O59" i="30" s="1"/>
  <c r="D61" i="30"/>
  <c r="H61" i="30"/>
  <c r="M61" i="30"/>
  <c r="L61" i="30" s="1"/>
  <c r="N61" i="30"/>
  <c r="O61" i="30"/>
  <c r="D62" i="30"/>
  <c r="H62" i="30"/>
  <c r="M62" i="30"/>
  <c r="L62" i="30" s="1"/>
  <c r="N62" i="30"/>
  <c r="O62" i="30"/>
  <c r="F63" i="30"/>
  <c r="G63" i="30"/>
  <c r="J63" i="30"/>
  <c r="E65" i="30"/>
  <c r="D65" i="30" s="1"/>
  <c r="F65" i="30"/>
  <c r="G65" i="30"/>
  <c r="G69" i="30" s="1"/>
  <c r="I65" i="30"/>
  <c r="I69" i="30" s="1"/>
  <c r="J65" i="30"/>
  <c r="K65" i="30"/>
  <c r="K69" i="30" s="1"/>
  <c r="D66" i="30"/>
  <c r="H66" i="30"/>
  <c r="H65" i="30" s="1"/>
  <c r="H69" i="30" s="1"/>
  <c r="M66" i="30"/>
  <c r="N66" i="30"/>
  <c r="O66" i="30"/>
  <c r="D67" i="30"/>
  <c r="H67" i="30"/>
  <c r="M67" i="30"/>
  <c r="N67" i="30"/>
  <c r="N65" i="30" s="1"/>
  <c r="N69" i="30" s="1"/>
  <c r="O67" i="30"/>
  <c r="O65" i="30" s="1"/>
  <c r="O69" i="30" s="1"/>
  <c r="D68" i="30"/>
  <c r="H68" i="30"/>
  <c r="L68" i="30"/>
  <c r="L225" i="30" s="1"/>
  <c r="M68" i="30"/>
  <c r="N68" i="30"/>
  <c r="O68" i="30"/>
  <c r="D69" i="30"/>
  <c r="F69" i="30"/>
  <c r="J69" i="30"/>
  <c r="D71" i="30"/>
  <c r="D73" i="30" s="1"/>
  <c r="H71" i="30"/>
  <c r="M71" i="30"/>
  <c r="M73" i="30" s="1"/>
  <c r="N71" i="30"/>
  <c r="N73" i="30" s="1"/>
  <c r="O71" i="30"/>
  <c r="E73" i="30"/>
  <c r="F73" i="30"/>
  <c r="G73" i="30"/>
  <c r="H73" i="30"/>
  <c r="I73" i="30"/>
  <c r="J73" i="30"/>
  <c r="K73" i="30"/>
  <c r="O73" i="30"/>
  <c r="R73" i="30"/>
  <c r="E75" i="30"/>
  <c r="D75" i="30" s="1"/>
  <c r="F75" i="30"/>
  <c r="N75" i="30" s="1"/>
  <c r="I75" i="30"/>
  <c r="J75" i="30"/>
  <c r="K75" i="30"/>
  <c r="O75" i="30" s="1"/>
  <c r="D76" i="30"/>
  <c r="H76" i="30"/>
  <c r="L76" i="30"/>
  <c r="M76" i="30"/>
  <c r="N76" i="30"/>
  <c r="O76" i="30"/>
  <c r="D77" i="30"/>
  <c r="H77" i="30"/>
  <c r="M77" i="30"/>
  <c r="L77" i="30" s="1"/>
  <c r="N77" i="30"/>
  <c r="O77" i="30"/>
  <c r="E78" i="30"/>
  <c r="D78" i="30" s="1"/>
  <c r="F78" i="30"/>
  <c r="G78" i="30"/>
  <c r="I78" i="30"/>
  <c r="H78" i="30" s="1"/>
  <c r="J78" i="30"/>
  <c r="K78" i="30"/>
  <c r="M78" i="30"/>
  <c r="L78" i="30" s="1"/>
  <c r="N78" i="30"/>
  <c r="O78" i="30"/>
  <c r="D79" i="30"/>
  <c r="H79" i="30"/>
  <c r="M79" i="30"/>
  <c r="L79" i="30" s="1"/>
  <c r="N79" i="30"/>
  <c r="O79" i="30"/>
  <c r="D80" i="30"/>
  <c r="H80" i="30"/>
  <c r="L80" i="30"/>
  <c r="M80" i="30"/>
  <c r="N80" i="30"/>
  <c r="O80" i="30"/>
  <c r="D81" i="30"/>
  <c r="H81" i="30"/>
  <c r="M81" i="30"/>
  <c r="L81" i="30" s="1"/>
  <c r="N81" i="30"/>
  <c r="O81" i="30"/>
  <c r="H82" i="30"/>
  <c r="E83" i="30"/>
  <c r="D83" i="30" s="1"/>
  <c r="F83" i="30"/>
  <c r="G83" i="30"/>
  <c r="I83" i="30"/>
  <c r="H83" i="30" s="1"/>
  <c r="J83" i="30"/>
  <c r="K83" i="30"/>
  <c r="M83" i="30"/>
  <c r="N83" i="30"/>
  <c r="O83" i="30"/>
  <c r="D84" i="30"/>
  <c r="H84" i="30"/>
  <c r="M84" i="30"/>
  <c r="L84" i="30" s="1"/>
  <c r="N84" i="30"/>
  <c r="O84" i="30"/>
  <c r="D85" i="30"/>
  <c r="H85" i="30"/>
  <c r="H227" i="30" s="1"/>
  <c r="M85" i="30"/>
  <c r="L85" i="30" s="1"/>
  <c r="N85" i="30"/>
  <c r="O85" i="30"/>
  <c r="E86" i="30"/>
  <c r="D86" i="30" s="1"/>
  <c r="F86" i="30"/>
  <c r="G86" i="30"/>
  <c r="I86" i="30"/>
  <c r="J86" i="30"/>
  <c r="K86" i="30"/>
  <c r="M86" i="30"/>
  <c r="N86" i="30"/>
  <c r="O86" i="30"/>
  <c r="D87" i="30"/>
  <c r="H87" i="30"/>
  <c r="M87" i="30"/>
  <c r="L87" i="30" s="1"/>
  <c r="N87" i="30"/>
  <c r="O87" i="30"/>
  <c r="D88" i="30"/>
  <c r="H88" i="30"/>
  <c r="M88" i="30"/>
  <c r="L88" i="30" s="1"/>
  <c r="L227" i="30" s="1"/>
  <c r="N88" i="30"/>
  <c r="O88" i="30"/>
  <c r="D89" i="30"/>
  <c r="H89" i="30"/>
  <c r="M89" i="30"/>
  <c r="L89" i="30" s="1"/>
  <c r="N89" i="30"/>
  <c r="O89" i="30"/>
  <c r="H90" i="30"/>
  <c r="D91" i="30"/>
  <c r="E91" i="30"/>
  <c r="F91" i="30"/>
  <c r="G91" i="30"/>
  <c r="H91" i="30"/>
  <c r="I91" i="30"/>
  <c r="J91" i="30"/>
  <c r="K91" i="30"/>
  <c r="L91" i="30"/>
  <c r="M91" i="30"/>
  <c r="N91" i="30"/>
  <c r="O91" i="30"/>
  <c r="D92" i="30"/>
  <c r="H92" i="30"/>
  <c r="L92" i="30"/>
  <c r="M92" i="30"/>
  <c r="N92" i="30"/>
  <c r="O92" i="30"/>
  <c r="D93" i="30"/>
  <c r="H93" i="30"/>
  <c r="L93" i="30"/>
  <c r="M93" i="30"/>
  <c r="N93" i="30"/>
  <c r="O93" i="30"/>
  <c r="D94" i="30"/>
  <c r="H94" i="30"/>
  <c r="L94" i="30"/>
  <c r="M94" i="30"/>
  <c r="N94" i="30"/>
  <c r="O94" i="30"/>
  <c r="R94" i="30"/>
  <c r="H95" i="30"/>
  <c r="D96" i="30"/>
  <c r="E96" i="30"/>
  <c r="F96" i="30"/>
  <c r="G96" i="30"/>
  <c r="H96" i="30"/>
  <c r="I96" i="30"/>
  <c r="J96" i="30"/>
  <c r="K96" i="30"/>
  <c r="L96" i="30"/>
  <c r="M96" i="30"/>
  <c r="N96" i="30"/>
  <c r="O96" i="30"/>
  <c r="D97" i="30"/>
  <c r="H97" i="30"/>
  <c r="L97" i="30"/>
  <c r="M97" i="30"/>
  <c r="N97" i="30"/>
  <c r="O97" i="30"/>
  <c r="D98" i="30"/>
  <c r="H98" i="30"/>
  <c r="L98" i="30"/>
  <c r="M98" i="30"/>
  <c r="N98" i="30"/>
  <c r="O98" i="30"/>
  <c r="D99" i="30"/>
  <c r="E99" i="30"/>
  <c r="F99" i="30"/>
  <c r="G99" i="30"/>
  <c r="H99" i="30"/>
  <c r="I99" i="30"/>
  <c r="J99" i="30"/>
  <c r="K99" i="30"/>
  <c r="L99" i="30"/>
  <c r="M99" i="30"/>
  <c r="N99" i="30"/>
  <c r="O99" i="30"/>
  <c r="D100" i="30"/>
  <c r="H100" i="30"/>
  <c r="L100" i="30"/>
  <c r="M100" i="30"/>
  <c r="N100" i="30"/>
  <c r="O100" i="30"/>
  <c r="D101" i="30"/>
  <c r="H101" i="30"/>
  <c r="L101" i="30"/>
  <c r="M101" i="30"/>
  <c r="N101" i="30"/>
  <c r="O101" i="30"/>
  <c r="D102" i="30"/>
  <c r="E102" i="30"/>
  <c r="F102" i="30"/>
  <c r="G102" i="30"/>
  <c r="H102" i="30"/>
  <c r="I102" i="30"/>
  <c r="J102" i="30"/>
  <c r="K102" i="30"/>
  <c r="L102" i="30"/>
  <c r="M102" i="30"/>
  <c r="N102" i="30"/>
  <c r="O102" i="30"/>
  <c r="D103" i="30"/>
  <c r="H103" i="30"/>
  <c r="L103" i="30"/>
  <c r="M103" i="30"/>
  <c r="N103" i="30"/>
  <c r="O103" i="30"/>
  <c r="D104" i="30"/>
  <c r="H104" i="30"/>
  <c r="L104" i="30"/>
  <c r="M104" i="30"/>
  <c r="N104" i="30"/>
  <c r="O104" i="30"/>
  <c r="D105" i="30"/>
  <c r="H105" i="30"/>
  <c r="L105" i="30"/>
  <c r="M105" i="30"/>
  <c r="N105" i="30"/>
  <c r="O105" i="30"/>
  <c r="H106" i="30"/>
  <c r="E107" i="30"/>
  <c r="D107" i="30" s="1"/>
  <c r="F107" i="30"/>
  <c r="G107" i="30"/>
  <c r="I107" i="30"/>
  <c r="H107" i="30" s="1"/>
  <c r="J107" i="30"/>
  <c r="K107" i="30"/>
  <c r="N107" i="30"/>
  <c r="O107" i="30"/>
  <c r="D108" i="30"/>
  <c r="H108" i="30"/>
  <c r="M108" i="30"/>
  <c r="N108" i="30"/>
  <c r="O108" i="30"/>
  <c r="D109" i="30"/>
  <c r="H109" i="30"/>
  <c r="M109" i="30"/>
  <c r="L109" i="30" s="1"/>
  <c r="N109" i="30"/>
  <c r="O109" i="30"/>
  <c r="D110" i="30"/>
  <c r="H110" i="30"/>
  <c r="M110" i="30"/>
  <c r="L110" i="30" s="1"/>
  <c r="N110" i="30"/>
  <c r="O110" i="30"/>
  <c r="R110" i="30"/>
  <c r="H111" i="30"/>
  <c r="D112" i="30"/>
  <c r="H112" i="30"/>
  <c r="M112" i="30"/>
  <c r="L112" i="30" s="1"/>
  <c r="N112" i="30"/>
  <c r="O112" i="30"/>
  <c r="R112" i="30"/>
  <c r="H113" i="30"/>
  <c r="D114" i="30"/>
  <c r="H114" i="30"/>
  <c r="M114" i="30"/>
  <c r="N114" i="30"/>
  <c r="O114" i="30"/>
  <c r="R114" i="30"/>
  <c r="H115" i="30"/>
  <c r="D116" i="30"/>
  <c r="H116" i="30"/>
  <c r="M116" i="30"/>
  <c r="N116" i="30"/>
  <c r="O116" i="30"/>
  <c r="N46" i="26" s="1"/>
  <c r="R116" i="30"/>
  <c r="H117" i="30"/>
  <c r="D118" i="30"/>
  <c r="H118" i="30"/>
  <c r="M118" i="30"/>
  <c r="L118" i="30" s="1"/>
  <c r="N118" i="30"/>
  <c r="O118" i="30"/>
  <c r="R118" i="30"/>
  <c r="H119" i="30"/>
  <c r="D120" i="30"/>
  <c r="H120" i="30"/>
  <c r="M120" i="30"/>
  <c r="L120" i="30" s="1"/>
  <c r="N120" i="30"/>
  <c r="O120" i="30"/>
  <c r="R120" i="30"/>
  <c r="H121" i="30"/>
  <c r="D122" i="30"/>
  <c r="H122" i="30"/>
  <c r="M122" i="30"/>
  <c r="N122" i="30"/>
  <c r="M49" i="26" s="1"/>
  <c r="O122" i="30"/>
  <c r="R122" i="30"/>
  <c r="H123" i="30"/>
  <c r="D124" i="30"/>
  <c r="H124" i="30"/>
  <c r="M124" i="30"/>
  <c r="N124" i="30"/>
  <c r="O124" i="30"/>
  <c r="R124" i="30"/>
  <c r="H125" i="30"/>
  <c r="D126" i="30"/>
  <c r="H126" i="30"/>
  <c r="M126" i="30"/>
  <c r="L126" i="30" s="1"/>
  <c r="N126" i="30"/>
  <c r="O126" i="30"/>
  <c r="R126" i="30"/>
  <c r="H127" i="30"/>
  <c r="D128" i="30"/>
  <c r="H128" i="30"/>
  <c r="M128" i="30"/>
  <c r="L128" i="30" s="1"/>
  <c r="N128" i="30"/>
  <c r="O128" i="30"/>
  <c r="R128" i="30"/>
  <c r="H129" i="30"/>
  <c r="D130" i="30"/>
  <c r="H130" i="30"/>
  <c r="M130" i="30"/>
  <c r="N130" i="30"/>
  <c r="M53" i="26" s="1"/>
  <c r="O130" i="30"/>
  <c r="R130" i="30"/>
  <c r="H131" i="30"/>
  <c r="D132" i="30"/>
  <c r="H132" i="30"/>
  <c r="M132" i="30"/>
  <c r="N132" i="30"/>
  <c r="O132" i="30"/>
  <c r="N54" i="26" s="1"/>
  <c r="R132" i="30"/>
  <c r="H133" i="30"/>
  <c r="D134" i="30"/>
  <c r="H134" i="30"/>
  <c r="M134" i="30"/>
  <c r="L134" i="30" s="1"/>
  <c r="N134" i="30"/>
  <c r="O134" i="30"/>
  <c r="R134" i="30"/>
  <c r="H135" i="30"/>
  <c r="D136" i="30"/>
  <c r="H136" i="30"/>
  <c r="M136" i="30"/>
  <c r="L136" i="30" s="1"/>
  <c r="N136" i="30"/>
  <c r="O136" i="30"/>
  <c r="R136" i="30"/>
  <c r="H137" i="30"/>
  <c r="D138" i="30"/>
  <c r="H138" i="30"/>
  <c r="M138" i="30"/>
  <c r="N138" i="30"/>
  <c r="O138" i="30"/>
  <c r="R138" i="30"/>
  <c r="H139" i="30"/>
  <c r="D140" i="30"/>
  <c r="H140" i="30"/>
  <c r="M140" i="30"/>
  <c r="N140" i="30"/>
  <c r="O140" i="30"/>
  <c r="N58" i="26" s="1"/>
  <c r="R140" i="30"/>
  <c r="H141" i="30"/>
  <c r="D142" i="30"/>
  <c r="H142" i="30"/>
  <c r="M142" i="30"/>
  <c r="L142" i="30" s="1"/>
  <c r="N142" i="30"/>
  <c r="O142" i="30"/>
  <c r="R142" i="30"/>
  <c r="H143" i="30"/>
  <c r="D144" i="30"/>
  <c r="H144" i="30"/>
  <c r="M144" i="30"/>
  <c r="L144" i="30" s="1"/>
  <c r="N144" i="30"/>
  <c r="O144" i="30"/>
  <c r="R144" i="30"/>
  <c r="H145" i="30"/>
  <c r="E146" i="30"/>
  <c r="F146" i="30"/>
  <c r="G146" i="30"/>
  <c r="D146" i="30" s="1"/>
  <c r="I146" i="30"/>
  <c r="J146" i="30"/>
  <c r="K146" i="30"/>
  <c r="H146" i="30" s="1"/>
  <c r="M146" i="30"/>
  <c r="N146" i="30"/>
  <c r="O146" i="30"/>
  <c r="L146" i="30" s="1"/>
  <c r="R146" i="30"/>
  <c r="D147" i="30"/>
  <c r="H147" i="30"/>
  <c r="L147" i="30"/>
  <c r="M147" i="30"/>
  <c r="N147" i="30"/>
  <c r="O147" i="30"/>
  <c r="D148" i="30"/>
  <c r="D230" i="30" s="1"/>
  <c r="H148" i="30"/>
  <c r="M148" i="30"/>
  <c r="N148" i="30"/>
  <c r="O148" i="30"/>
  <c r="L148" i="30" s="1"/>
  <c r="E149" i="30"/>
  <c r="F149" i="30"/>
  <c r="E62" i="26" s="1"/>
  <c r="G149" i="30"/>
  <c r="D149" i="30" s="1"/>
  <c r="I149" i="30"/>
  <c r="J149" i="30"/>
  <c r="J159" i="30" s="1"/>
  <c r="K149" i="30"/>
  <c r="H149" i="30" s="1"/>
  <c r="M149" i="30"/>
  <c r="O149" i="30"/>
  <c r="L149" i="30" s="1"/>
  <c r="R149" i="30"/>
  <c r="D150" i="30"/>
  <c r="H150" i="30"/>
  <c r="M150" i="30"/>
  <c r="N150" i="30"/>
  <c r="O150" i="30"/>
  <c r="L150" i="30" s="1"/>
  <c r="D151" i="30"/>
  <c r="H151" i="30"/>
  <c r="M151" i="30"/>
  <c r="N151" i="30"/>
  <c r="O151" i="30"/>
  <c r="D152" i="30"/>
  <c r="H152" i="30"/>
  <c r="L152" i="30"/>
  <c r="M152" i="30"/>
  <c r="N152" i="30"/>
  <c r="O152" i="30"/>
  <c r="R152" i="30"/>
  <c r="H153" i="30"/>
  <c r="I154" i="30"/>
  <c r="M154" i="30" s="1"/>
  <c r="J154" i="30"/>
  <c r="K154" i="30"/>
  <c r="N154" i="30"/>
  <c r="D155" i="30"/>
  <c r="H155" i="30"/>
  <c r="M155" i="30"/>
  <c r="L155" i="30" s="1"/>
  <c r="N155" i="30"/>
  <c r="O155" i="30"/>
  <c r="G156" i="30"/>
  <c r="D156" i="30" s="1"/>
  <c r="H156" i="30"/>
  <c r="M156" i="30"/>
  <c r="N156" i="30"/>
  <c r="D157" i="30"/>
  <c r="G157" i="30"/>
  <c r="H157" i="30"/>
  <c r="M157" i="30"/>
  <c r="N157" i="30"/>
  <c r="O157" i="30"/>
  <c r="L157" i="30" s="1"/>
  <c r="K159" i="30"/>
  <c r="D161" i="30"/>
  <c r="H161" i="30"/>
  <c r="H163" i="30" s="1"/>
  <c r="M161" i="30"/>
  <c r="L161" i="30" s="1"/>
  <c r="L163" i="30" s="1"/>
  <c r="N161" i="30"/>
  <c r="O161" i="30"/>
  <c r="D163" i="30"/>
  <c r="E163" i="30"/>
  <c r="F163" i="30"/>
  <c r="G163" i="30"/>
  <c r="I163" i="30"/>
  <c r="J163" i="30"/>
  <c r="K163" i="30"/>
  <c r="M163" i="30"/>
  <c r="N163" i="30"/>
  <c r="O163" i="30"/>
  <c r="E165" i="30"/>
  <c r="D165" i="30" s="1"/>
  <c r="F165" i="30"/>
  <c r="H165" i="30"/>
  <c r="I165" i="30"/>
  <c r="J165" i="30"/>
  <c r="J209" i="30" s="1"/>
  <c r="K165" i="30"/>
  <c r="N165" i="30"/>
  <c r="N209" i="30" s="1"/>
  <c r="O165" i="30"/>
  <c r="D166" i="30"/>
  <c r="H166" i="30"/>
  <c r="L166" i="30"/>
  <c r="M166" i="30"/>
  <c r="N166" i="30"/>
  <c r="O166" i="30"/>
  <c r="D167" i="30"/>
  <c r="H167" i="30"/>
  <c r="L167" i="30"/>
  <c r="M167" i="30"/>
  <c r="N167" i="30"/>
  <c r="O167" i="30"/>
  <c r="D168" i="30"/>
  <c r="E168" i="30"/>
  <c r="F168" i="30"/>
  <c r="F209" i="30" s="1"/>
  <c r="G168" i="30"/>
  <c r="H168" i="30"/>
  <c r="I168" i="30"/>
  <c r="J168" i="30"/>
  <c r="K168" i="30"/>
  <c r="L168" i="30"/>
  <c r="M168" i="30"/>
  <c r="N168" i="30"/>
  <c r="M17" i="26" s="1"/>
  <c r="O168" i="30"/>
  <c r="R168" i="30"/>
  <c r="D169" i="30"/>
  <c r="H169" i="30"/>
  <c r="M169" i="30"/>
  <c r="L169" i="30" s="1"/>
  <c r="N169" i="30"/>
  <c r="O169" i="30"/>
  <c r="D170" i="30"/>
  <c r="H170" i="30"/>
  <c r="M170" i="30"/>
  <c r="L170" i="30" s="1"/>
  <c r="N170" i="30"/>
  <c r="O170" i="30"/>
  <c r="E171" i="30"/>
  <c r="D171" i="30" s="1"/>
  <c r="F171" i="30"/>
  <c r="G171" i="30"/>
  <c r="I171" i="30"/>
  <c r="H171" i="30" s="1"/>
  <c r="J171" i="30"/>
  <c r="K171" i="30"/>
  <c r="M171" i="30"/>
  <c r="L171" i="30" s="1"/>
  <c r="N171" i="30"/>
  <c r="O171" i="30"/>
  <c r="R171" i="30"/>
  <c r="D172" i="30"/>
  <c r="H172" i="30"/>
  <c r="L172" i="30"/>
  <c r="M172" i="30"/>
  <c r="N172" i="30"/>
  <c r="O172" i="30"/>
  <c r="D173" i="30"/>
  <c r="H173" i="30"/>
  <c r="L173" i="30"/>
  <c r="M173" i="30"/>
  <c r="N173" i="30"/>
  <c r="O173" i="30"/>
  <c r="D174" i="30"/>
  <c r="E174" i="30"/>
  <c r="F174" i="30"/>
  <c r="G174" i="30"/>
  <c r="H174" i="30"/>
  <c r="I174" i="30"/>
  <c r="J174" i="30"/>
  <c r="K174" i="30"/>
  <c r="L174" i="30"/>
  <c r="M174" i="30"/>
  <c r="N174" i="30"/>
  <c r="O174" i="30"/>
  <c r="R174" i="30"/>
  <c r="D175" i="30"/>
  <c r="H175" i="30"/>
  <c r="M175" i="30"/>
  <c r="L175" i="30" s="1"/>
  <c r="N175" i="30"/>
  <c r="O175" i="30"/>
  <c r="D176" i="30"/>
  <c r="H176" i="30"/>
  <c r="H230" i="30" s="1"/>
  <c r="M176" i="30"/>
  <c r="L176" i="30" s="1"/>
  <c r="N176" i="30"/>
  <c r="O176" i="30"/>
  <c r="O230" i="30" s="1"/>
  <c r="E177" i="30"/>
  <c r="D177" i="30" s="1"/>
  <c r="F177" i="30"/>
  <c r="G177" i="30"/>
  <c r="G209" i="30" s="1"/>
  <c r="I177" i="30"/>
  <c r="H177" i="30" s="1"/>
  <c r="J177" i="30"/>
  <c r="K177" i="30"/>
  <c r="K209" i="30" s="1"/>
  <c r="M177" i="30"/>
  <c r="N177" i="30"/>
  <c r="R177" i="30"/>
  <c r="D178" i="30"/>
  <c r="H178" i="30"/>
  <c r="L178" i="30"/>
  <c r="M178" i="30"/>
  <c r="N178" i="30"/>
  <c r="O178" i="30"/>
  <c r="D179" i="30"/>
  <c r="H179" i="30"/>
  <c r="L179" i="30"/>
  <c r="M179" i="30"/>
  <c r="N179" i="30"/>
  <c r="O179" i="30"/>
  <c r="D180" i="30"/>
  <c r="E180" i="30"/>
  <c r="F180" i="30"/>
  <c r="G180" i="30"/>
  <c r="H180" i="30"/>
  <c r="I180" i="30"/>
  <c r="J180" i="30"/>
  <c r="I67" i="26" s="1"/>
  <c r="K180" i="30"/>
  <c r="L180" i="30"/>
  <c r="M180" i="30"/>
  <c r="N180" i="30"/>
  <c r="O180" i="30"/>
  <c r="R180" i="30"/>
  <c r="D181" i="30"/>
  <c r="H181" i="30"/>
  <c r="M181" i="30"/>
  <c r="L181" i="30" s="1"/>
  <c r="N181" i="30"/>
  <c r="O181" i="30"/>
  <c r="D182" i="30"/>
  <c r="H182" i="30"/>
  <c r="M182" i="30"/>
  <c r="L182" i="30" s="1"/>
  <c r="N182" i="30"/>
  <c r="O182" i="30"/>
  <c r="E183" i="30"/>
  <c r="M183" i="30" s="1"/>
  <c r="L183" i="30" s="1"/>
  <c r="F183" i="30"/>
  <c r="G183" i="30"/>
  <c r="I183" i="30"/>
  <c r="H68" i="26" s="1"/>
  <c r="J183" i="30"/>
  <c r="K183" i="30"/>
  <c r="N183" i="30"/>
  <c r="O183" i="30"/>
  <c r="R183" i="30"/>
  <c r="D184" i="30"/>
  <c r="H184" i="30"/>
  <c r="L184" i="30"/>
  <c r="M184" i="30"/>
  <c r="N184" i="30"/>
  <c r="O184" i="30"/>
  <c r="D185" i="30"/>
  <c r="H185" i="30"/>
  <c r="L185" i="30"/>
  <c r="M185" i="30"/>
  <c r="N185" i="30"/>
  <c r="O185" i="30"/>
  <c r="D186" i="30"/>
  <c r="E186" i="30"/>
  <c r="F186" i="30"/>
  <c r="G186" i="30"/>
  <c r="H186" i="30"/>
  <c r="I186" i="30"/>
  <c r="J186" i="30"/>
  <c r="K186" i="30"/>
  <c r="L186" i="30"/>
  <c r="M186" i="30"/>
  <c r="N186" i="30"/>
  <c r="O186" i="30"/>
  <c r="R186" i="30"/>
  <c r="D187" i="30"/>
  <c r="H187" i="30"/>
  <c r="M187" i="30"/>
  <c r="L187" i="30" s="1"/>
  <c r="N187" i="30"/>
  <c r="O187" i="30"/>
  <c r="D188" i="30"/>
  <c r="H188" i="30"/>
  <c r="M188" i="30"/>
  <c r="L188" i="30" s="1"/>
  <c r="N188" i="30"/>
  <c r="O188" i="30"/>
  <c r="E189" i="30"/>
  <c r="D189" i="30" s="1"/>
  <c r="F189" i="30"/>
  <c r="G189" i="30"/>
  <c r="O189" i="30" s="1"/>
  <c r="I189" i="30"/>
  <c r="H189" i="30" s="1"/>
  <c r="J189" i="30"/>
  <c r="K189" i="30"/>
  <c r="J70" i="26" s="1"/>
  <c r="M189" i="30"/>
  <c r="L189" i="30" s="1"/>
  <c r="N189" i="30"/>
  <c r="R189" i="30"/>
  <c r="D190" i="30"/>
  <c r="H190" i="30"/>
  <c r="L190" i="30"/>
  <c r="M190" i="30"/>
  <c r="N190" i="30"/>
  <c r="O190" i="30"/>
  <c r="D191" i="30"/>
  <c r="H191" i="30"/>
  <c r="L191" i="30"/>
  <c r="M191" i="30"/>
  <c r="N191" i="30"/>
  <c r="O191" i="30"/>
  <c r="D192" i="30"/>
  <c r="E192" i="30"/>
  <c r="F192" i="30"/>
  <c r="E71" i="26" s="1"/>
  <c r="G192" i="30"/>
  <c r="H192" i="30"/>
  <c r="I192" i="30"/>
  <c r="J192" i="30"/>
  <c r="I71" i="26" s="1"/>
  <c r="K192" i="30"/>
  <c r="L192" i="30"/>
  <c r="M192" i="30"/>
  <c r="N192" i="30"/>
  <c r="O192" i="30"/>
  <c r="R192" i="30"/>
  <c r="D193" i="30"/>
  <c r="H193" i="30"/>
  <c r="M193" i="30"/>
  <c r="L193" i="30" s="1"/>
  <c r="N193" i="30"/>
  <c r="O193" i="30"/>
  <c r="D194" i="30"/>
  <c r="H194" i="30"/>
  <c r="M194" i="30"/>
  <c r="L194" i="30" s="1"/>
  <c r="N194" i="30"/>
  <c r="O194" i="30"/>
  <c r="E195" i="30"/>
  <c r="M195" i="30" s="1"/>
  <c r="L195" i="30" s="1"/>
  <c r="F195" i="30"/>
  <c r="G195" i="30"/>
  <c r="I195" i="30"/>
  <c r="H72" i="26" s="1"/>
  <c r="G72" i="26" s="1"/>
  <c r="J195" i="30"/>
  <c r="K195" i="30"/>
  <c r="N195" i="30"/>
  <c r="O195" i="30"/>
  <c r="R195" i="30"/>
  <c r="D196" i="30"/>
  <c r="H196" i="30"/>
  <c r="L196" i="30"/>
  <c r="M196" i="30"/>
  <c r="N196" i="30"/>
  <c r="O196" i="30"/>
  <c r="D197" i="30"/>
  <c r="H197" i="30"/>
  <c r="L197" i="30"/>
  <c r="M197" i="30"/>
  <c r="N197" i="30"/>
  <c r="O197" i="30"/>
  <c r="D198" i="30"/>
  <c r="E198" i="30"/>
  <c r="F198" i="30"/>
  <c r="G198" i="30"/>
  <c r="H198" i="30"/>
  <c r="I198" i="30"/>
  <c r="J198" i="30"/>
  <c r="K198" i="30"/>
  <c r="L198" i="30"/>
  <c r="M198" i="30"/>
  <c r="N198" i="30"/>
  <c r="O198" i="30"/>
  <c r="R198" i="30"/>
  <c r="D199" i="30"/>
  <c r="H199" i="30"/>
  <c r="M199" i="30"/>
  <c r="L199" i="30" s="1"/>
  <c r="N199" i="30"/>
  <c r="O199" i="30"/>
  <c r="D200" i="30"/>
  <c r="H200" i="30"/>
  <c r="M200" i="30"/>
  <c r="L200" i="30" s="1"/>
  <c r="N200" i="30"/>
  <c r="O200" i="30"/>
  <c r="E201" i="30"/>
  <c r="D201" i="30" s="1"/>
  <c r="F201" i="30"/>
  <c r="G201" i="30"/>
  <c r="F74" i="26" s="1"/>
  <c r="I201" i="30"/>
  <c r="H201" i="30" s="1"/>
  <c r="J201" i="30"/>
  <c r="K201" i="30"/>
  <c r="O201" i="30" s="1"/>
  <c r="N74" i="26" s="1"/>
  <c r="M201" i="30"/>
  <c r="N201" i="30"/>
  <c r="R201" i="30"/>
  <c r="D202" i="30"/>
  <c r="H202" i="30"/>
  <c r="L202" i="30"/>
  <c r="M202" i="30"/>
  <c r="N202" i="30"/>
  <c r="O202" i="30"/>
  <c r="D203" i="30"/>
  <c r="H203" i="30"/>
  <c r="L203" i="30"/>
  <c r="M203" i="30"/>
  <c r="N203" i="30"/>
  <c r="O203" i="30"/>
  <c r="D204" i="30"/>
  <c r="E204" i="30"/>
  <c r="F204" i="30"/>
  <c r="E75" i="26" s="1"/>
  <c r="G204" i="30"/>
  <c r="H204" i="30"/>
  <c r="I204" i="30"/>
  <c r="J204" i="30"/>
  <c r="K204" i="30"/>
  <c r="L204" i="30"/>
  <c r="M204" i="30"/>
  <c r="N204" i="30"/>
  <c r="O204" i="30"/>
  <c r="R204" i="30"/>
  <c r="D205" i="30"/>
  <c r="H205" i="30"/>
  <c r="M205" i="30"/>
  <c r="L205" i="30" s="1"/>
  <c r="N205" i="30"/>
  <c r="O205" i="30"/>
  <c r="D206" i="30"/>
  <c r="H206" i="30"/>
  <c r="M206" i="30"/>
  <c r="L206" i="30" s="1"/>
  <c r="N206" i="30"/>
  <c r="O206" i="30"/>
  <c r="D207" i="30"/>
  <c r="H207" i="30"/>
  <c r="M207" i="30"/>
  <c r="L207" i="30" s="1"/>
  <c r="N207" i="30"/>
  <c r="O207" i="30"/>
  <c r="R207" i="30"/>
  <c r="H208" i="30"/>
  <c r="E209" i="30"/>
  <c r="I209" i="30"/>
  <c r="E211" i="30"/>
  <c r="D211" i="30" s="1"/>
  <c r="F211" i="30"/>
  <c r="G211" i="30"/>
  <c r="I211" i="30"/>
  <c r="H211" i="30" s="1"/>
  <c r="J211" i="30"/>
  <c r="K211" i="30"/>
  <c r="N211" i="30"/>
  <c r="O211" i="30"/>
  <c r="D212" i="30"/>
  <c r="H212" i="30"/>
  <c r="M212" i="30"/>
  <c r="L212" i="30" s="1"/>
  <c r="N212" i="30"/>
  <c r="O212" i="30"/>
  <c r="D213" i="30"/>
  <c r="H213" i="30"/>
  <c r="M213" i="30"/>
  <c r="L213" i="30" s="1"/>
  <c r="L231" i="30" s="1"/>
  <c r="N213" i="30"/>
  <c r="O213" i="30"/>
  <c r="O231" i="30" s="1"/>
  <c r="G214" i="30"/>
  <c r="O214" i="30" s="1"/>
  <c r="H214" i="30"/>
  <c r="M214" i="30"/>
  <c r="N214" i="30"/>
  <c r="M77" i="26" s="1"/>
  <c r="D216" i="30"/>
  <c r="G216" i="30"/>
  <c r="G220" i="30" s="1"/>
  <c r="H216" i="30"/>
  <c r="H220" i="30" s="1"/>
  <c r="I216" i="30"/>
  <c r="J216" i="30"/>
  <c r="K216" i="30"/>
  <c r="K220" i="30" s="1"/>
  <c r="L216" i="30"/>
  <c r="M216" i="30"/>
  <c r="N216" i="30"/>
  <c r="O216" i="30"/>
  <c r="O220" i="30" s="1"/>
  <c r="D217" i="30"/>
  <c r="D229" i="30" s="1"/>
  <c r="H217" i="30"/>
  <c r="L217" i="30"/>
  <c r="M217" i="30"/>
  <c r="N217" i="30"/>
  <c r="O217" i="30"/>
  <c r="D218" i="30"/>
  <c r="H218" i="30"/>
  <c r="L218" i="30"/>
  <c r="M218" i="30"/>
  <c r="N218" i="30"/>
  <c r="O218" i="30"/>
  <c r="D219" i="30"/>
  <c r="H219" i="30"/>
  <c r="L219" i="30"/>
  <c r="M219" i="30"/>
  <c r="N219" i="30"/>
  <c r="O219" i="30"/>
  <c r="F220" i="30"/>
  <c r="J220" i="30"/>
  <c r="N220" i="30"/>
  <c r="F223" i="30"/>
  <c r="G223" i="30"/>
  <c r="I223" i="30"/>
  <c r="J223" i="30"/>
  <c r="K223" i="30"/>
  <c r="N223" i="30"/>
  <c r="D224" i="30"/>
  <c r="E224" i="30"/>
  <c r="F224" i="30"/>
  <c r="G224" i="30"/>
  <c r="H224" i="30"/>
  <c r="I224" i="30"/>
  <c r="J224" i="30"/>
  <c r="K224" i="30"/>
  <c r="M224" i="30"/>
  <c r="N224" i="30"/>
  <c r="O224" i="30"/>
  <c r="D225" i="30"/>
  <c r="E225" i="30"/>
  <c r="F225" i="30"/>
  <c r="G225" i="30"/>
  <c r="H225" i="30"/>
  <c r="I225" i="30"/>
  <c r="J225" i="30"/>
  <c r="K225" i="30"/>
  <c r="M225" i="30"/>
  <c r="N225" i="30"/>
  <c r="O225" i="30"/>
  <c r="E226" i="30"/>
  <c r="F226" i="30"/>
  <c r="J226" i="30"/>
  <c r="K226" i="30"/>
  <c r="N226" i="30"/>
  <c r="D227" i="30"/>
  <c r="E227" i="30"/>
  <c r="F227" i="30"/>
  <c r="G227" i="30"/>
  <c r="I227" i="30"/>
  <c r="J227" i="30"/>
  <c r="K227" i="30"/>
  <c r="N227" i="30"/>
  <c r="O227" i="30"/>
  <c r="D228" i="30"/>
  <c r="E228" i="30"/>
  <c r="F228" i="30"/>
  <c r="I228" i="30"/>
  <c r="J228" i="30"/>
  <c r="M228" i="30"/>
  <c r="N228" i="30"/>
  <c r="E229" i="30"/>
  <c r="F229" i="30"/>
  <c r="G229" i="30"/>
  <c r="H229" i="30"/>
  <c r="I229" i="30"/>
  <c r="J229" i="30"/>
  <c r="K229" i="30"/>
  <c r="L229" i="30"/>
  <c r="M229" i="30"/>
  <c r="N229" i="30"/>
  <c r="O229" i="30"/>
  <c r="E230" i="30"/>
  <c r="F230" i="30"/>
  <c r="G230" i="30"/>
  <c r="I230" i="30"/>
  <c r="J230" i="30"/>
  <c r="K230" i="30"/>
  <c r="N230" i="30"/>
  <c r="D231" i="30"/>
  <c r="E231" i="30"/>
  <c r="F231" i="30"/>
  <c r="G231" i="30"/>
  <c r="H231" i="30"/>
  <c r="I231" i="30"/>
  <c r="J231" i="30"/>
  <c r="K231" i="30"/>
  <c r="N231" i="30"/>
  <c r="E14" i="29"/>
  <c r="E54" i="29" s="1"/>
  <c r="F14" i="29"/>
  <c r="G14" i="29"/>
  <c r="I14" i="29"/>
  <c r="J14" i="29"/>
  <c r="K14" i="29"/>
  <c r="D15" i="29"/>
  <c r="D14" i="29" s="1"/>
  <c r="D54" i="29" s="1"/>
  <c r="H15" i="29"/>
  <c r="H14" i="29" s="1"/>
  <c r="H54" i="29" s="1"/>
  <c r="M15" i="29"/>
  <c r="L15" i="29" s="1"/>
  <c r="N15" i="29"/>
  <c r="N14" i="29" s="1"/>
  <c r="N54" i="29" s="1"/>
  <c r="O15" i="29"/>
  <c r="O14" i="29" s="1"/>
  <c r="O54" i="29" s="1"/>
  <c r="D16" i="29"/>
  <c r="H16" i="29"/>
  <c r="M16" i="29"/>
  <c r="L16" i="29" s="1"/>
  <c r="N16" i="29"/>
  <c r="O16" i="29"/>
  <c r="D17" i="29"/>
  <c r="H17" i="29"/>
  <c r="M17" i="29"/>
  <c r="L17" i="29" s="1"/>
  <c r="N17" i="29"/>
  <c r="O17" i="29"/>
  <c r="D18" i="29"/>
  <c r="H18" i="29"/>
  <c r="M18" i="29"/>
  <c r="L18" i="29" s="1"/>
  <c r="N18" i="29"/>
  <c r="O18" i="29"/>
  <c r="N32" i="26" s="1"/>
  <c r="D19" i="29"/>
  <c r="H19" i="29"/>
  <c r="M19" i="29"/>
  <c r="L19" i="29" s="1"/>
  <c r="N19" i="29"/>
  <c r="O19" i="29"/>
  <c r="D20" i="29"/>
  <c r="H20" i="29"/>
  <c r="M20" i="29"/>
  <c r="L20" i="29" s="1"/>
  <c r="N20" i="29"/>
  <c r="O20" i="29"/>
  <c r="D21" i="29"/>
  <c r="H21" i="29"/>
  <c r="M21" i="29"/>
  <c r="L21" i="29" s="1"/>
  <c r="N21" i="29"/>
  <c r="O21" i="29"/>
  <c r="D22" i="29"/>
  <c r="H22" i="29"/>
  <c r="L22" i="29"/>
  <c r="M22" i="29"/>
  <c r="N22" i="29"/>
  <c r="M36" i="26" s="1"/>
  <c r="O22" i="29"/>
  <c r="D23" i="29"/>
  <c r="H23" i="29"/>
  <c r="M23" i="29"/>
  <c r="L23" i="29" s="1"/>
  <c r="N23" i="29"/>
  <c r="O23" i="29"/>
  <c r="D24" i="29"/>
  <c r="H24" i="29"/>
  <c r="M24" i="29"/>
  <c r="L38" i="26" s="1"/>
  <c r="N24" i="29"/>
  <c r="O24" i="29"/>
  <c r="D25" i="29"/>
  <c r="H25" i="29"/>
  <c r="L25" i="29"/>
  <c r="M25" i="29"/>
  <c r="N25" i="29"/>
  <c r="O25" i="29"/>
  <c r="D26" i="29"/>
  <c r="H26" i="29"/>
  <c r="L26" i="29"/>
  <c r="M26" i="29"/>
  <c r="N26" i="29"/>
  <c r="O26" i="29"/>
  <c r="D27" i="29"/>
  <c r="H27" i="29"/>
  <c r="M27" i="29"/>
  <c r="L41" i="26" s="1"/>
  <c r="N27" i="29"/>
  <c r="O27" i="29"/>
  <c r="D28" i="29"/>
  <c r="H28" i="29"/>
  <c r="M28" i="29"/>
  <c r="L28" i="29" s="1"/>
  <c r="N28" i="29"/>
  <c r="O28" i="29"/>
  <c r="D29" i="29"/>
  <c r="H29" i="29"/>
  <c r="L29" i="29"/>
  <c r="M29" i="29"/>
  <c r="N29" i="29"/>
  <c r="O29" i="29"/>
  <c r="D30" i="29"/>
  <c r="H30" i="29"/>
  <c r="L30" i="29"/>
  <c r="M30" i="29"/>
  <c r="N30" i="29"/>
  <c r="O30" i="29"/>
  <c r="D31" i="29"/>
  <c r="H31" i="29"/>
  <c r="L31" i="29"/>
  <c r="M31" i="29"/>
  <c r="N31" i="29"/>
  <c r="O31" i="29"/>
  <c r="D32" i="29"/>
  <c r="H32" i="29"/>
  <c r="L32" i="29"/>
  <c r="M32" i="29"/>
  <c r="N32" i="29"/>
  <c r="O32" i="29"/>
  <c r="D33" i="29"/>
  <c r="H33" i="29"/>
  <c r="L33" i="29"/>
  <c r="M33" i="29"/>
  <c r="N33" i="29"/>
  <c r="D34" i="29"/>
  <c r="H34" i="29"/>
  <c r="M34" i="29"/>
  <c r="L34" i="29" s="1"/>
  <c r="N34" i="29"/>
  <c r="O34" i="29"/>
  <c r="N48" i="26" s="1"/>
  <c r="D35" i="29"/>
  <c r="H35" i="29"/>
  <c r="M35" i="29"/>
  <c r="L35" i="29" s="1"/>
  <c r="N35" i="29"/>
  <c r="O35" i="29"/>
  <c r="D36" i="29"/>
  <c r="H36" i="29"/>
  <c r="M36" i="29"/>
  <c r="L36" i="29" s="1"/>
  <c r="N36" i="29"/>
  <c r="O36" i="29"/>
  <c r="N50" i="26" s="1"/>
  <c r="D37" i="29"/>
  <c r="H37" i="29"/>
  <c r="M37" i="29"/>
  <c r="L37" i="29" s="1"/>
  <c r="N37" i="29"/>
  <c r="O37" i="29"/>
  <c r="D38" i="29"/>
  <c r="H38" i="29"/>
  <c r="M38" i="29"/>
  <c r="L38" i="29" s="1"/>
  <c r="N38" i="29"/>
  <c r="O38" i="29"/>
  <c r="D39" i="29"/>
  <c r="H39" i="29"/>
  <c r="M39" i="29"/>
  <c r="L39" i="29" s="1"/>
  <c r="N39" i="29"/>
  <c r="O39" i="29"/>
  <c r="D40" i="29"/>
  <c r="H40" i="29"/>
  <c r="M40" i="29"/>
  <c r="L40" i="29" s="1"/>
  <c r="N40" i="29"/>
  <c r="O40" i="29"/>
  <c r="D41" i="29"/>
  <c r="H41" i="29"/>
  <c r="M41" i="29"/>
  <c r="L41" i="29" s="1"/>
  <c r="N41" i="29"/>
  <c r="O41" i="29"/>
  <c r="N55" i="26" s="1"/>
  <c r="D42" i="29"/>
  <c r="H42" i="29"/>
  <c r="M42" i="29"/>
  <c r="L42" i="29" s="1"/>
  <c r="N42" i="29"/>
  <c r="O42" i="29"/>
  <c r="D43" i="29"/>
  <c r="H43" i="29"/>
  <c r="M43" i="29"/>
  <c r="L57" i="26" s="1"/>
  <c r="N43" i="29"/>
  <c r="O43" i="29"/>
  <c r="N57" i="26" s="1"/>
  <c r="D44" i="29"/>
  <c r="H44" i="29"/>
  <c r="M44" i="29"/>
  <c r="L44" i="29" s="1"/>
  <c r="N44" i="29"/>
  <c r="O44" i="29"/>
  <c r="D45" i="29"/>
  <c r="H45" i="29"/>
  <c r="M45" i="29"/>
  <c r="L45" i="29" s="1"/>
  <c r="N45" i="29"/>
  <c r="O45" i="29"/>
  <c r="N59" i="26" s="1"/>
  <c r="D46" i="29"/>
  <c r="H46" i="29"/>
  <c r="M46" i="29"/>
  <c r="L46" i="29" s="1"/>
  <c r="N46" i="29"/>
  <c r="O46" i="29"/>
  <c r="N60" i="26" s="1"/>
  <c r="D47" i="29"/>
  <c r="H47" i="29"/>
  <c r="M47" i="29"/>
  <c r="L47" i="29" s="1"/>
  <c r="N47" i="29"/>
  <c r="O47" i="29"/>
  <c r="D48" i="29"/>
  <c r="H48" i="29"/>
  <c r="M48" i="29"/>
  <c r="L48" i="29" s="1"/>
  <c r="N48" i="29"/>
  <c r="O48" i="29"/>
  <c r="N62" i="26" s="1"/>
  <c r="D49" i="29"/>
  <c r="H49" i="29"/>
  <c r="M49" i="29"/>
  <c r="L49" i="29" s="1"/>
  <c r="N49" i="29"/>
  <c r="O49" i="29"/>
  <c r="D50" i="29"/>
  <c r="H50" i="29"/>
  <c r="M50" i="29"/>
  <c r="L50" i="29" s="1"/>
  <c r="N50" i="29"/>
  <c r="O50" i="29"/>
  <c r="N64" i="26" s="1"/>
  <c r="D51" i="29"/>
  <c r="H51" i="29"/>
  <c r="M51" i="29"/>
  <c r="L51" i="29" s="1"/>
  <c r="N51" i="29"/>
  <c r="O51" i="29"/>
  <c r="D52" i="29"/>
  <c r="H52" i="29"/>
  <c r="M52" i="29"/>
  <c r="L52" i="29" s="1"/>
  <c r="N52" i="29"/>
  <c r="O52" i="29"/>
  <c r="D53" i="29"/>
  <c r="H53" i="29"/>
  <c r="M53" i="29"/>
  <c r="L53" i="29" s="1"/>
  <c r="N53" i="29"/>
  <c r="O53" i="29"/>
  <c r="F54" i="29"/>
  <c r="G54" i="29"/>
  <c r="J54" i="29"/>
  <c r="K54" i="29"/>
  <c r="E16" i="28"/>
  <c r="F16" i="28"/>
  <c r="G16" i="28"/>
  <c r="I16" i="28"/>
  <c r="I78" i="28" s="1"/>
  <c r="J16" i="28"/>
  <c r="K16" i="28"/>
  <c r="R17" i="28"/>
  <c r="D18" i="28"/>
  <c r="H18" i="28"/>
  <c r="M18" i="28"/>
  <c r="N18" i="28"/>
  <c r="O18" i="28"/>
  <c r="O123" i="28" s="1"/>
  <c r="D19" i="28"/>
  <c r="H19" i="28"/>
  <c r="L19" i="28"/>
  <c r="M19" i="28"/>
  <c r="N19" i="28"/>
  <c r="O19" i="28"/>
  <c r="D20" i="28"/>
  <c r="H20" i="28"/>
  <c r="M20" i="28"/>
  <c r="N20" i="28"/>
  <c r="O20" i="28"/>
  <c r="O125" i="28" s="1"/>
  <c r="D21" i="28"/>
  <c r="H21" i="28"/>
  <c r="M21" i="28"/>
  <c r="N21" i="28"/>
  <c r="O21" i="28"/>
  <c r="O126" i="28" s="1"/>
  <c r="D22" i="28"/>
  <c r="H22" i="28"/>
  <c r="M22" i="28"/>
  <c r="L22" i="28" s="1"/>
  <c r="N22" i="28"/>
  <c r="O22" i="28"/>
  <c r="O127" i="28" s="1"/>
  <c r="D23" i="28"/>
  <c r="H23" i="28"/>
  <c r="L23" i="28"/>
  <c r="M23" i="28"/>
  <c r="N23" i="28"/>
  <c r="O23" i="28"/>
  <c r="D24" i="28"/>
  <c r="H24" i="28"/>
  <c r="L24" i="28"/>
  <c r="M24" i="28"/>
  <c r="N24" i="28"/>
  <c r="O24" i="28"/>
  <c r="D25" i="28"/>
  <c r="H25" i="28"/>
  <c r="L25" i="28"/>
  <c r="M25" i="28"/>
  <c r="N25" i="28"/>
  <c r="O25" i="28"/>
  <c r="D26" i="28"/>
  <c r="H26" i="28"/>
  <c r="M26" i="28"/>
  <c r="N26" i="28"/>
  <c r="O26" i="28"/>
  <c r="O131" i="28" s="1"/>
  <c r="D27" i="28"/>
  <c r="H27" i="28"/>
  <c r="L27" i="28"/>
  <c r="M27" i="28"/>
  <c r="N27" i="28"/>
  <c r="N132" i="28" s="1"/>
  <c r="O27" i="28"/>
  <c r="D28" i="28"/>
  <c r="H28" i="28"/>
  <c r="L28" i="28"/>
  <c r="M28" i="28"/>
  <c r="N28" i="28"/>
  <c r="O28" i="28"/>
  <c r="D29" i="28"/>
  <c r="H29" i="28"/>
  <c r="M29" i="28"/>
  <c r="N29" i="28"/>
  <c r="O29" i="28"/>
  <c r="D30" i="28"/>
  <c r="H30" i="28"/>
  <c r="M30" i="28"/>
  <c r="L30" i="28" s="1"/>
  <c r="R25" i="28" s="1"/>
  <c r="N30" i="28"/>
  <c r="O30" i="28"/>
  <c r="O138" i="28" s="1"/>
  <c r="D31" i="28"/>
  <c r="H31" i="28"/>
  <c r="L31" i="28"/>
  <c r="M31" i="28"/>
  <c r="N31" i="28"/>
  <c r="O31" i="28"/>
  <c r="D32" i="28"/>
  <c r="H32" i="28"/>
  <c r="L32" i="28"/>
  <c r="M32" i="28"/>
  <c r="N32" i="28"/>
  <c r="N140" i="28" s="1"/>
  <c r="O32" i="28"/>
  <c r="D33" i="28"/>
  <c r="H33" i="28"/>
  <c r="L33" i="28"/>
  <c r="M33" i="28"/>
  <c r="N33" i="28"/>
  <c r="O33" i="28"/>
  <c r="D34" i="28"/>
  <c r="E34" i="28"/>
  <c r="F34" i="28"/>
  <c r="G34" i="28"/>
  <c r="H34" i="28"/>
  <c r="I34" i="28"/>
  <c r="J34" i="28"/>
  <c r="K34" i="28"/>
  <c r="N34" i="28"/>
  <c r="D35" i="28"/>
  <c r="H35" i="28"/>
  <c r="L35" i="28"/>
  <c r="D36" i="28"/>
  <c r="H36" i="28"/>
  <c r="M36" i="28"/>
  <c r="N36" i="28"/>
  <c r="O36" i="28"/>
  <c r="O34" i="28" s="1"/>
  <c r="D37" i="28"/>
  <c r="H37" i="28"/>
  <c r="M37" i="28"/>
  <c r="N37" i="28"/>
  <c r="O37" i="28"/>
  <c r="E38" i="28"/>
  <c r="D18" i="26" s="1"/>
  <c r="F38" i="28"/>
  <c r="G38" i="28"/>
  <c r="I38" i="28"/>
  <c r="J38" i="28"/>
  <c r="K38" i="28"/>
  <c r="M38" i="28"/>
  <c r="O38" i="28"/>
  <c r="D39" i="28"/>
  <c r="H39" i="28"/>
  <c r="L39" i="28"/>
  <c r="D40" i="28"/>
  <c r="H40" i="28"/>
  <c r="H38" i="28" s="1"/>
  <c r="L40" i="28"/>
  <c r="L38" i="28" s="1"/>
  <c r="M40" i="28"/>
  <c r="N40" i="28"/>
  <c r="O40" i="28"/>
  <c r="D41" i="28"/>
  <c r="H41" i="28"/>
  <c r="L41" i="28"/>
  <c r="M41" i="28"/>
  <c r="N41" i="28"/>
  <c r="O41" i="28"/>
  <c r="D42" i="28"/>
  <c r="E42" i="28"/>
  <c r="F42" i="28"/>
  <c r="F78" i="28" s="1"/>
  <c r="G42" i="28"/>
  <c r="I42" i="28"/>
  <c r="J42" i="28"/>
  <c r="K42" i="28"/>
  <c r="N42" i="28"/>
  <c r="D43" i="28"/>
  <c r="H43" i="28"/>
  <c r="L43" i="28"/>
  <c r="D44" i="28"/>
  <c r="H44" i="28"/>
  <c r="M44" i="28"/>
  <c r="N44" i="28"/>
  <c r="O44" i="28"/>
  <c r="D45" i="28"/>
  <c r="H45" i="28"/>
  <c r="M45" i="28" s="1"/>
  <c r="L45" i="28" s="1"/>
  <c r="N45" i="28"/>
  <c r="O45" i="28"/>
  <c r="E46" i="28"/>
  <c r="D20" i="26" s="1"/>
  <c r="F46" i="28"/>
  <c r="G46" i="28"/>
  <c r="F20" i="26" s="1"/>
  <c r="I46" i="28"/>
  <c r="J46" i="28"/>
  <c r="K46" i="28"/>
  <c r="O46" i="28"/>
  <c r="D47" i="28"/>
  <c r="H47" i="28"/>
  <c r="L47" i="28"/>
  <c r="D48" i="28"/>
  <c r="D46" i="28" s="1"/>
  <c r="H48" i="28"/>
  <c r="H46" i="28" s="1"/>
  <c r="L48" i="28"/>
  <c r="M48" i="28"/>
  <c r="N48" i="28"/>
  <c r="N46" i="28" s="1"/>
  <c r="O48" i="28"/>
  <c r="D49" i="28"/>
  <c r="H49" i="28"/>
  <c r="M49" i="28" s="1"/>
  <c r="M46" i="28" s="1"/>
  <c r="L49" i="28"/>
  <c r="N49" i="28"/>
  <c r="O49" i="28"/>
  <c r="D50" i="28"/>
  <c r="E50" i="28"/>
  <c r="F50" i="28"/>
  <c r="G50" i="28"/>
  <c r="H50" i="28"/>
  <c r="I50" i="28"/>
  <c r="J50" i="28"/>
  <c r="K50" i="28"/>
  <c r="N50" i="28"/>
  <c r="D51" i="28"/>
  <c r="H51" i="28"/>
  <c r="L51" i="28"/>
  <c r="D52" i="28"/>
  <c r="H52" i="28"/>
  <c r="M52" i="28"/>
  <c r="N52" i="28"/>
  <c r="O52" i="28"/>
  <c r="O50" i="28" s="1"/>
  <c r="D53" i="28"/>
  <c r="H53" i="28"/>
  <c r="M53" i="28"/>
  <c r="L53" i="28" s="1"/>
  <c r="N53" i="28"/>
  <c r="O53" i="28"/>
  <c r="E54" i="28"/>
  <c r="D22" i="26" s="1"/>
  <c r="F54" i="28"/>
  <c r="G54" i="28"/>
  <c r="F22" i="26" s="1"/>
  <c r="I54" i="28"/>
  <c r="J54" i="28"/>
  <c r="K54" i="28"/>
  <c r="M54" i="28"/>
  <c r="O54" i="28"/>
  <c r="D55" i="28"/>
  <c r="H55" i="28"/>
  <c r="L55" i="28"/>
  <c r="D56" i="28"/>
  <c r="H56" i="28"/>
  <c r="H54" i="28" s="1"/>
  <c r="L56" i="28"/>
  <c r="L54" i="28" s="1"/>
  <c r="M56" i="28"/>
  <c r="N56" i="28"/>
  <c r="O56" i="28"/>
  <c r="D57" i="28"/>
  <c r="H57" i="28"/>
  <c r="L57" i="28"/>
  <c r="M57" i="28"/>
  <c r="N57" i="28"/>
  <c r="O57" i="28"/>
  <c r="D58" i="28"/>
  <c r="E58" i="28"/>
  <c r="F58" i="28"/>
  <c r="E23" i="26" s="1"/>
  <c r="G58" i="28"/>
  <c r="I58" i="28"/>
  <c r="J58" i="28"/>
  <c r="K58" i="28"/>
  <c r="N58" i="28"/>
  <c r="D59" i="28"/>
  <c r="H59" i="28"/>
  <c r="L59" i="28"/>
  <c r="D60" i="28"/>
  <c r="H60" i="28"/>
  <c r="H58" i="28" s="1"/>
  <c r="M60" i="28"/>
  <c r="N60" i="28"/>
  <c r="O60" i="28"/>
  <c r="D61" i="28"/>
  <c r="H61" i="28"/>
  <c r="M61" i="28" s="1"/>
  <c r="L61" i="28" s="1"/>
  <c r="N61" i="28"/>
  <c r="O61" i="28"/>
  <c r="E62" i="28"/>
  <c r="D24" i="26" s="1"/>
  <c r="F62" i="28"/>
  <c r="G62" i="28"/>
  <c r="F24" i="26" s="1"/>
  <c r="K62" i="28"/>
  <c r="M62" i="28"/>
  <c r="D63" i="28"/>
  <c r="H63" i="28"/>
  <c r="L63" i="28"/>
  <c r="D64" i="28"/>
  <c r="H64" i="28"/>
  <c r="H62" i="28" s="1"/>
  <c r="L64" i="28"/>
  <c r="M64" i="28"/>
  <c r="N64" i="28"/>
  <c r="N62" i="28" s="1"/>
  <c r="O64" i="28"/>
  <c r="D65" i="28"/>
  <c r="H65" i="28"/>
  <c r="M65" i="28"/>
  <c r="O65" i="28"/>
  <c r="O62" i="28" s="1"/>
  <c r="E66" i="28"/>
  <c r="D25" i="26" s="1"/>
  <c r="F66" i="28"/>
  <c r="G66" i="28"/>
  <c r="I66" i="28"/>
  <c r="H25" i="26" s="1"/>
  <c r="J66" i="28"/>
  <c r="K66" i="28"/>
  <c r="J25" i="26" s="1"/>
  <c r="O66" i="28"/>
  <c r="D67" i="28"/>
  <c r="H67" i="28"/>
  <c r="L67" i="28"/>
  <c r="D68" i="28"/>
  <c r="D66" i="28" s="1"/>
  <c r="H68" i="28"/>
  <c r="H66" i="28" s="1"/>
  <c r="L68" i="28"/>
  <c r="M68" i="28"/>
  <c r="N68" i="28"/>
  <c r="O68" i="28"/>
  <c r="D69" i="28"/>
  <c r="H69" i="28"/>
  <c r="M69" i="28" s="1"/>
  <c r="M66" i="28" s="1"/>
  <c r="L69" i="28"/>
  <c r="N69" i="28"/>
  <c r="O69" i="28"/>
  <c r="D70" i="28"/>
  <c r="E70" i="28"/>
  <c r="F70" i="28"/>
  <c r="E26" i="26" s="1"/>
  <c r="G70" i="28"/>
  <c r="I70" i="28"/>
  <c r="J70" i="28"/>
  <c r="I26" i="26" s="1"/>
  <c r="K70" i="28"/>
  <c r="N70" i="28"/>
  <c r="D71" i="28"/>
  <c r="H71" i="28"/>
  <c r="L71" i="28"/>
  <c r="D72" i="28"/>
  <c r="H72" i="28"/>
  <c r="H70" i="28" s="1"/>
  <c r="M72" i="28"/>
  <c r="N72" i="28"/>
  <c r="O72" i="28"/>
  <c r="D73" i="28"/>
  <c r="H73" i="28"/>
  <c r="M73" i="28"/>
  <c r="N73" i="28"/>
  <c r="O73" i="28"/>
  <c r="G74" i="28"/>
  <c r="K74" i="28"/>
  <c r="M74" i="28"/>
  <c r="L74" i="28" s="1"/>
  <c r="N74" i="28"/>
  <c r="O74" i="28"/>
  <c r="D76" i="28"/>
  <c r="H76" i="28"/>
  <c r="K76" i="28"/>
  <c r="L76" i="28"/>
  <c r="R18" i="28" s="1"/>
  <c r="M76" i="28"/>
  <c r="N76" i="28"/>
  <c r="M29" i="26" s="1"/>
  <c r="O76" i="28"/>
  <c r="J78" i="28"/>
  <c r="D80" i="28"/>
  <c r="D84" i="28" s="1"/>
  <c r="E80" i="28"/>
  <c r="F80" i="28"/>
  <c r="F84" i="28" s="1"/>
  <c r="G80" i="28"/>
  <c r="H80" i="28"/>
  <c r="H84" i="28" s="1"/>
  <c r="I80" i="28"/>
  <c r="J80" i="28"/>
  <c r="K80" i="28"/>
  <c r="N80" i="28"/>
  <c r="N84" i="28" s="1"/>
  <c r="D81" i="28"/>
  <c r="H81" i="28"/>
  <c r="L81" i="28"/>
  <c r="D82" i="28"/>
  <c r="H82" i="28"/>
  <c r="M82" i="28"/>
  <c r="N82" i="28"/>
  <c r="O82" i="28"/>
  <c r="D83" i="28"/>
  <c r="H83" i="28"/>
  <c r="M83" i="28"/>
  <c r="L83" i="28" s="1"/>
  <c r="N83" i="28"/>
  <c r="O83" i="28"/>
  <c r="E84" i="28"/>
  <c r="G84" i="28"/>
  <c r="I84" i="28"/>
  <c r="K84" i="28"/>
  <c r="F86" i="28"/>
  <c r="F110" i="28" s="1"/>
  <c r="G86" i="28"/>
  <c r="D86" i="28" s="1"/>
  <c r="H86" i="28"/>
  <c r="K86" i="28"/>
  <c r="L86" i="28"/>
  <c r="M86" i="28"/>
  <c r="N86" i="28"/>
  <c r="O86" i="28"/>
  <c r="D88" i="28"/>
  <c r="D110" i="28" s="1"/>
  <c r="G88" i="28"/>
  <c r="O88" i="28" s="1"/>
  <c r="H88" i="28"/>
  <c r="K88" i="28"/>
  <c r="L88" i="28"/>
  <c r="M88" i="28"/>
  <c r="N88" i="28"/>
  <c r="D90" i="28"/>
  <c r="G90" i="28"/>
  <c r="O90" i="28" s="1"/>
  <c r="L90" i="28" s="1"/>
  <c r="H90" i="28"/>
  <c r="K90" i="28"/>
  <c r="M90" i="28"/>
  <c r="N90" i="28"/>
  <c r="D92" i="28"/>
  <c r="G92" i="28"/>
  <c r="O92" i="28" s="1"/>
  <c r="L92" i="28" s="1"/>
  <c r="H92" i="28"/>
  <c r="K92" i="28"/>
  <c r="M92" i="28"/>
  <c r="N92" i="28"/>
  <c r="N110" i="28" s="1"/>
  <c r="D94" i="28"/>
  <c r="G94" i="28"/>
  <c r="O94" i="28" s="1"/>
  <c r="L94" i="28" s="1"/>
  <c r="H94" i="28"/>
  <c r="K94" i="28"/>
  <c r="M94" i="28"/>
  <c r="N94" i="28"/>
  <c r="D96" i="28"/>
  <c r="G96" i="28"/>
  <c r="O96" i="28" s="1"/>
  <c r="H96" i="28"/>
  <c r="K96" i="28"/>
  <c r="L96" i="28"/>
  <c r="M96" i="28"/>
  <c r="N96" i="28"/>
  <c r="D98" i="28"/>
  <c r="G98" i="28"/>
  <c r="O98" i="28" s="1"/>
  <c r="L98" i="28" s="1"/>
  <c r="H98" i="28"/>
  <c r="K98" i="28"/>
  <c r="M98" i="28"/>
  <c r="N98" i="28"/>
  <c r="D100" i="28"/>
  <c r="G100" i="28"/>
  <c r="O100" i="28" s="1"/>
  <c r="L100" i="28" s="1"/>
  <c r="H100" i="28"/>
  <c r="K100" i="28"/>
  <c r="M100" i="28"/>
  <c r="N100" i="28"/>
  <c r="D102" i="28"/>
  <c r="G102" i="28"/>
  <c r="O102" i="28" s="1"/>
  <c r="L102" i="28" s="1"/>
  <c r="H102" i="28"/>
  <c r="K102" i="28"/>
  <c r="M102" i="28"/>
  <c r="N102" i="28"/>
  <c r="D104" i="28"/>
  <c r="G104" i="28"/>
  <c r="O104" i="28" s="1"/>
  <c r="H104" i="28"/>
  <c r="K104" i="28"/>
  <c r="L104" i="28"/>
  <c r="M104" i="28"/>
  <c r="N104" i="28"/>
  <c r="D106" i="28"/>
  <c r="G106" i="28"/>
  <c r="O106" i="28" s="1"/>
  <c r="L106" i="28" s="1"/>
  <c r="H106" i="28"/>
  <c r="K106" i="28"/>
  <c r="M106" i="28"/>
  <c r="N106" i="28"/>
  <c r="D108" i="28"/>
  <c r="G108" i="28"/>
  <c r="O108" i="28" s="1"/>
  <c r="L108" i="28" s="1"/>
  <c r="H108" i="28"/>
  <c r="K108" i="28"/>
  <c r="M108" i="28"/>
  <c r="N108" i="28"/>
  <c r="E110" i="28"/>
  <c r="H110" i="28"/>
  <c r="I110" i="28"/>
  <c r="J110" i="28"/>
  <c r="K110" i="28"/>
  <c r="M110" i="28"/>
  <c r="E112" i="28"/>
  <c r="E120" i="28" s="1"/>
  <c r="F112" i="28"/>
  <c r="G112" i="28"/>
  <c r="H112" i="28"/>
  <c r="H120" i="28" s="1"/>
  <c r="I112" i="28"/>
  <c r="I120" i="28" s="1"/>
  <c r="J112" i="28"/>
  <c r="K112" i="28"/>
  <c r="N112" i="28"/>
  <c r="N120" i="28" s="1"/>
  <c r="D114" i="28"/>
  <c r="H114" i="28"/>
  <c r="L114" i="28"/>
  <c r="L112" i="28" s="1"/>
  <c r="L120" i="28" s="1"/>
  <c r="M114" i="28"/>
  <c r="N114" i="28"/>
  <c r="O114" i="28"/>
  <c r="O112" i="28" s="1"/>
  <c r="O120" i="28" s="1"/>
  <c r="D115" i="28"/>
  <c r="D112" i="28" s="1"/>
  <c r="D120" i="28" s="1"/>
  <c r="H115" i="28"/>
  <c r="L115" i="28"/>
  <c r="M115" i="28"/>
  <c r="M112" i="28" s="1"/>
  <c r="M120" i="28" s="1"/>
  <c r="N115" i="28"/>
  <c r="O115" i="28"/>
  <c r="D116" i="28"/>
  <c r="H116" i="28"/>
  <c r="L116" i="28"/>
  <c r="M116" i="28"/>
  <c r="N116" i="28"/>
  <c r="O116" i="28"/>
  <c r="D117" i="28"/>
  <c r="H117" i="28"/>
  <c r="L117" i="28"/>
  <c r="M117" i="28"/>
  <c r="N117" i="28"/>
  <c r="O117" i="28"/>
  <c r="D118" i="28"/>
  <c r="H118" i="28"/>
  <c r="L118" i="28"/>
  <c r="M118" i="28"/>
  <c r="N118" i="28"/>
  <c r="O118" i="28"/>
  <c r="F120" i="28"/>
  <c r="G120" i="28"/>
  <c r="J120" i="28"/>
  <c r="K120" i="28"/>
  <c r="D123" i="28"/>
  <c r="E123" i="28"/>
  <c r="E121" i="28" s="1"/>
  <c r="F123" i="28"/>
  <c r="G123" i="28"/>
  <c r="H123" i="28"/>
  <c r="I123" i="28"/>
  <c r="I121" i="28" s="1"/>
  <c r="J123" i="28"/>
  <c r="J121" i="28" s="1"/>
  <c r="K123" i="28"/>
  <c r="N123" i="28"/>
  <c r="D124" i="28"/>
  <c r="E124" i="28"/>
  <c r="F124" i="28"/>
  <c r="G124" i="28"/>
  <c r="H124" i="28"/>
  <c r="I124" i="28"/>
  <c r="J124" i="28"/>
  <c r="K124" i="28"/>
  <c r="L124" i="28"/>
  <c r="M124" i="28"/>
  <c r="N124" i="28"/>
  <c r="O124" i="28"/>
  <c r="D125" i="28"/>
  <c r="E125" i="28"/>
  <c r="F125" i="28"/>
  <c r="G125" i="28"/>
  <c r="H125" i="28"/>
  <c r="I125" i="28"/>
  <c r="J125" i="28"/>
  <c r="K125" i="28"/>
  <c r="N125" i="28"/>
  <c r="N121" i="28" s="1"/>
  <c r="D126" i="28"/>
  <c r="E126" i="28"/>
  <c r="F126" i="28"/>
  <c r="G126" i="28"/>
  <c r="H126" i="28"/>
  <c r="I126" i="28"/>
  <c r="J126" i="28"/>
  <c r="K126" i="28"/>
  <c r="N126" i="28"/>
  <c r="D127" i="28"/>
  <c r="E127" i="28"/>
  <c r="F127" i="28"/>
  <c r="G127" i="28"/>
  <c r="H127" i="28"/>
  <c r="I127" i="28"/>
  <c r="J127" i="28"/>
  <c r="K127" i="28"/>
  <c r="N127" i="28"/>
  <c r="D128" i="28"/>
  <c r="E128" i="28"/>
  <c r="F128" i="28"/>
  <c r="G128" i="28"/>
  <c r="H128" i="28"/>
  <c r="I128" i="28"/>
  <c r="J128" i="28"/>
  <c r="K128" i="28"/>
  <c r="L128" i="28"/>
  <c r="M128" i="28"/>
  <c r="N128" i="28"/>
  <c r="O128" i="28"/>
  <c r="D129" i="28"/>
  <c r="E129" i="28"/>
  <c r="F129" i="28"/>
  <c r="G129" i="28"/>
  <c r="H129" i="28"/>
  <c r="I129" i="28"/>
  <c r="J129" i="28"/>
  <c r="K129" i="28"/>
  <c r="L129" i="28"/>
  <c r="M129" i="28"/>
  <c r="N129" i="28"/>
  <c r="O129" i="28"/>
  <c r="D130" i="28"/>
  <c r="E130" i="28"/>
  <c r="F130" i="28"/>
  <c r="G130" i="28"/>
  <c r="H130" i="28"/>
  <c r="I130" i="28"/>
  <c r="J130" i="28"/>
  <c r="K130" i="28"/>
  <c r="L130" i="28"/>
  <c r="M130" i="28"/>
  <c r="N130" i="28"/>
  <c r="O130" i="28"/>
  <c r="D131" i="28"/>
  <c r="E131" i="28"/>
  <c r="F131" i="28"/>
  <c r="G131" i="28"/>
  <c r="H131" i="28"/>
  <c r="I131" i="28"/>
  <c r="J131" i="28"/>
  <c r="K131" i="28"/>
  <c r="N131" i="28"/>
  <c r="D132" i="28"/>
  <c r="E132" i="28"/>
  <c r="F132" i="28"/>
  <c r="G132" i="28"/>
  <c r="H132" i="28"/>
  <c r="I132" i="28"/>
  <c r="J132" i="28"/>
  <c r="K132" i="28"/>
  <c r="L132" i="28"/>
  <c r="M132" i="28"/>
  <c r="O132" i="28"/>
  <c r="D133" i="28"/>
  <c r="E133" i="28"/>
  <c r="F133" i="28"/>
  <c r="G133" i="28"/>
  <c r="H133" i="28"/>
  <c r="I133" i="28"/>
  <c r="J133" i="28"/>
  <c r="K133" i="28"/>
  <c r="L133" i="28"/>
  <c r="M133" i="28"/>
  <c r="N133" i="28"/>
  <c r="O133" i="28"/>
  <c r="D134" i="28"/>
  <c r="E134" i="28"/>
  <c r="F134" i="28"/>
  <c r="G134" i="28"/>
  <c r="H134" i="28"/>
  <c r="I134" i="28"/>
  <c r="J134" i="28"/>
  <c r="K134" i="28"/>
  <c r="N134" i="28"/>
  <c r="D135" i="28"/>
  <c r="E135" i="28"/>
  <c r="G135" i="28"/>
  <c r="H135" i="28"/>
  <c r="I135" i="28"/>
  <c r="J135" i="28"/>
  <c r="K135" i="28"/>
  <c r="L135" i="28"/>
  <c r="M135" i="28"/>
  <c r="N135" i="28"/>
  <c r="O135" i="28"/>
  <c r="D136" i="28"/>
  <c r="E136" i="28"/>
  <c r="F136" i="28"/>
  <c r="G136" i="28"/>
  <c r="H136" i="28"/>
  <c r="I136" i="28"/>
  <c r="J136" i="28"/>
  <c r="K136" i="28"/>
  <c r="L136" i="28"/>
  <c r="M136" i="28"/>
  <c r="N136" i="28"/>
  <c r="O136" i="28"/>
  <c r="D137" i="28"/>
  <c r="E137" i="28"/>
  <c r="F137" i="28"/>
  <c r="G137" i="28"/>
  <c r="H137" i="28"/>
  <c r="I137" i="28"/>
  <c r="J137" i="28"/>
  <c r="K137" i="28"/>
  <c r="N137" i="28"/>
  <c r="D138" i="28"/>
  <c r="E138" i="28"/>
  <c r="F138" i="28"/>
  <c r="G138" i="28"/>
  <c r="H138" i="28"/>
  <c r="I138" i="28"/>
  <c r="J138" i="28"/>
  <c r="K138" i="28"/>
  <c r="N138" i="28"/>
  <c r="D139" i="28"/>
  <c r="E139" i="28"/>
  <c r="F139" i="28"/>
  <c r="G139" i="28"/>
  <c r="H139" i="28"/>
  <c r="I139" i="28"/>
  <c r="J139" i="28"/>
  <c r="K139" i="28"/>
  <c r="L139" i="28"/>
  <c r="M139" i="28"/>
  <c r="N139" i="28"/>
  <c r="O139" i="28"/>
  <c r="D140" i="28"/>
  <c r="E140" i="28"/>
  <c r="F140" i="28"/>
  <c r="G140" i="28"/>
  <c r="H140" i="28"/>
  <c r="I140" i="28"/>
  <c r="J140" i="28"/>
  <c r="K140" i="28"/>
  <c r="L140" i="28"/>
  <c r="M140" i="28"/>
  <c r="O140" i="28"/>
  <c r="D141" i="28"/>
  <c r="E141" i="28"/>
  <c r="F141" i="28"/>
  <c r="G141" i="28"/>
  <c r="H141" i="28"/>
  <c r="I141" i="28"/>
  <c r="J141" i="28"/>
  <c r="K141" i="28"/>
  <c r="L141" i="28"/>
  <c r="M141" i="28"/>
  <c r="N141" i="28"/>
  <c r="O141" i="28"/>
  <c r="E142" i="28"/>
  <c r="F142" i="28"/>
  <c r="I142" i="28"/>
  <c r="J142" i="28"/>
  <c r="N142" i="28"/>
  <c r="D16" i="27"/>
  <c r="H16" i="27"/>
  <c r="M16" i="27"/>
  <c r="L16" i="27" s="1"/>
  <c r="N16" i="27"/>
  <c r="O16" i="27"/>
  <c r="D17" i="27"/>
  <c r="E17" i="27"/>
  <c r="F17" i="27"/>
  <c r="G17" i="27"/>
  <c r="H17" i="27"/>
  <c r="I17" i="27"/>
  <c r="J17" i="27"/>
  <c r="K17" i="27"/>
  <c r="Q17" i="27"/>
  <c r="D18" i="27"/>
  <c r="H18" i="27"/>
  <c r="M18" i="27"/>
  <c r="N18" i="27"/>
  <c r="N17" i="27" s="1"/>
  <c r="O18" i="27"/>
  <c r="D19" i="27"/>
  <c r="H19" i="27"/>
  <c r="M19" i="27"/>
  <c r="L19" i="27" s="1"/>
  <c r="N19" i="27"/>
  <c r="O19" i="27"/>
  <c r="D20" i="27"/>
  <c r="H20" i="27"/>
  <c r="M20" i="27"/>
  <c r="N20" i="27"/>
  <c r="O20" i="27"/>
  <c r="O17" i="27" s="1"/>
  <c r="D21" i="27"/>
  <c r="H21" i="27"/>
  <c r="M21" i="27"/>
  <c r="L21" i="27" s="1"/>
  <c r="N21" i="27"/>
  <c r="O21" i="27"/>
  <c r="D22" i="27"/>
  <c r="E22" i="27"/>
  <c r="F22" i="27"/>
  <c r="G22" i="27"/>
  <c r="H22" i="27"/>
  <c r="I22" i="27"/>
  <c r="J22" i="27"/>
  <c r="K22" i="27"/>
  <c r="O22" i="27"/>
  <c r="D23" i="27"/>
  <c r="H23" i="27"/>
  <c r="L23" i="27"/>
  <c r="L22" i="27" s="1"/>
  <c r="M23" i="27"/>
  <c r="N23" i="27"/>
  <c r="O23" i="27"/>
  <c r="D24" i="27"/>
  <c r="H24" i="27"/>
  <c r="M24" i="27"/>
  <c r="L24" i="27" s="1"/>
  <c r="N24" i="27"/>
  <c r="N22" i="27" s="1"/>
  <c r="O24" i="27"/>
  <c r="D25" i="27"/>
  <c r="H25" i="27"/>
  <c r="M25" i="27"/>
  <c r="L25" i="27" s="1"/>
  <c r="N25" i="27"/>
  <c r="O25" i="27"/>
  <c r="D26" i="27"/>
  <c r="H26" i="27"/>
  <c r="M26" i="27"/>
  <c r="N26" i="27"/>
  <c r="O26" i="27"/>
  <c r="L26" i="27" s="1"/>
  <c r="D27" i="27"/>
  <c r="H27" i="27"/>
  <c r="L27" i="27"/>
  <c r="M27" i="27"/>
  <c r="N27" i="27"/>
  <c r="O27" i="27"/>
  <c r="E28" i="27"/>
  <c r="F28" i="27"/>
  <c r="G28" i="27"/>
  <c r="D28" i="27" s="1"/>
  <c r="I28" i="27"/>
  <c r="J28" i="27"/>
  <c r="K28" i="27"/>
  <c r="H28" i="27" s="1"/>
  <c r="D29" i="27"/>
  <c r="H29" i="27"/>
  <c r="M29" i="27"/>
  <c r="N29" i="27"/>
  <c r="O29" i="27"/>
  <c r="D30" i="27"/>
  <c r="H30" i="27"/>
  <c r="M30" i="27"/>
  <c r="N30" i="27"/>
  <c r="O30" i="27"/>
  <c r="D31" i="27"/>
  <c r="H31" i="27"/>
  <c r="M31" i="27"/>
  <c r="L31" i="27" s="1"/>
  <c r="N31" i="27"/>
  <c r="O31" i="27"/>
  <c r="D32" i="27"/>
  <c r="H32" i="27"/>
  <c r="M32" i="27"/>
  <c r="L32" i="27" s="1"/>
  <c r="N32" i="27"/>
  <c r="O32" i="27"/>
  <c r="E33" i="27"/>
  <c r="D33" i="27" s="1"/>
  <c r="F33" i="27"/>
  <c r="G33" i="27"/>
  <c r="I33" i="27"/>
  <c r="H33" i="27" s="1"/>
  <c r="J33" i="27"/>
  <c r="K33" i="27"/>
  <c r="N33" i="27"/>
  <c r="D34" i="27"/>
  <c r="H34" i="27"/>
  <c r="L34" i="27"/>
  <c r="M34" i="27"/>
  <c r="N34" i="27"/>
  <c r="O34" i="27"/>
  <c r="D35" i="27"/>
  <c r="H35" i="27"/>
  <c r="M35" i="27"/>
  <c r="L35" i="27" s="1"/>
  <c r="N35" i="27"/>
  <c r="O35" i="27"/>
  <c r="D36" i="27"/>
  <c r="H36" i="27"/>
  <c r="M36" i="27"/>
  <c r="N36" i="27"/>
  <c r="O36" i="27"/>
  <c r="L36" i="27" s="1"/>
  <c r="D37" i="27"/>
  <c r="H37" i="27"/>
  <c r="M37" i="27"/>
  <c r="L37" i="27" s="1"/>
  <c r="N37" i="27"/>
  <c r="O37" i="27"/>
  <c r="D38" i="27"/>
  <c r="H38" i="27"/>
  <c r="M38" i="27"/>
  <c r="N38" i="27"/>
  <c r="O38" i="27"/>
  <c r="L38" i="27" s="1"/>
  <c r="E39" i="27"/>
  <c r="F39" i="27"/>
  <c r="G39" i="27"/>
  <c r="D39" i="27" s="1"/>
  <c r="I39" i="27"/>
  <c r="J39" i="27"/>
  <c r="K39" i="27"/>
  <c r="D40" i="27"/>
  <c r="H40" i="27"/>
  <c r="M40" i="27"/>
  <c r="N40" i="27"/>
  <c r="O40" i="27"/>
  <c r="D41" i="27"/>
  <c r="H41" i="27"/>
  <c r="M41" i="27"/>
  <c r="N41" i="27"/>
  <c r="O41" i="27"/>
  <c r="D42" i="27"/>
  <c r="H42" i="27"/>
  <c r="M42" i="27"/>
  <c r="L42" i="27" s="1"/>
  <c r="N42" i="27"/>
  <c r="O42" i="27"/>
  <c r="D43" i="27"/>
  <c r="H43" i="27"/>
  <c r="M43" i="27"/>
  <c r="N43" i="27"/>
  <c r="O43" i="27"/>
  <c r="L43" i="27" s="1"/>
  <c r="E44" i="27"/>
  <c r="F44" i="27"/>
  <c r="G44" i="27"/>
  <c r="D44" i="27" s="1"/>
  <c r="I44" i="27"/>
  <c r="J44" i="27"/>
  <c r="K44" i="27"/>
  <c r="H44" i="27" s="1"/>
  <c r="D45" i="27"/>
  <c r="H45" i="27"/>
  <c r="M45" i="27"/>
  <c r="N45" i="27"/>
  <c r="O45" i="27"/>
  <c r="D46" i="27"/>
  <c r="H46" i="27"/>
  <c r="M46" i="27"/>
  <c r="N46" i="27"/>
  <c r="O46" i="27"/>
  <c r="O44" i="27" s="1"/>
  <c r="D47" i="27"/>
  <c r="H47" i="27"/>
  <c r="M47" i="27"/>
  <c r="L47" i="27" s="1"/>
  <c r="N47" i="27"/>
  <c r="O47" i="27"/>
  <c r="D48" i="27"/>
  <c r="H48" i="27"/>
  <c r="M48" i="27"/>
  <c r="N48" i="27"/>
  <c r="O48" i="27"/>
  <c r="L48" i="27" s="1"/>
  <c r="E49" i="27"/>
  <c r="F49" i="27"/>
  <c r="G49" i="27"/>
  <c r="D49" i="27" s="1"/>
  <c r="I49" i="27"/>
  <c r="J49" i="27"/>
  <c r="K49" i="27"/>
  <c r="H49" i="27" s="1"/>
  <c r="D50" i="27"/>
  <c r="H50" i="27"/>
  <c r="M50" i="27"/>
  <c r="N50" i="27"/>
  <c r="O50" i="27"/>
  <c r="D51" i="27"/>
  <c r="H51" i="27"/>
  <c r="M51" i="27"/>
  <c r="N51" i="27"/>
  <c r="O51" i="27"/>
  <c r="D52" i="27"/>
  <c r="H52" i="27"/>
  <c r="M52" i="27"/>
  <c r="L52" i="27" s="1"/>
  <c r="N52" i="27"/>
  <c r="O52" i="27"/>
  <c r="D53" i="27"/>
  <c r="H53" i="27"/>
  <c r="M53" i="27"/>
  <c r="N53" i="27"/>
  <c r="O53" i="27"/>
  <c r="L53" i="27" s="1"/>
  <c r="E54" i="27"/>
  <c r="F54" i="27"/>
  <c r="G54" i="27"/>
  <c r="I54" i="27"/>
  <c r="J54" i="27"/>
  <c r="K54" i="27"/>
  <c r="H54" i="27" s="1"/>
  <c r="D55" i="27"/>
  <c r="H55" i="27"/>
  <c r="M55" i="27"/>
  <c r="N55" i="27"/>
  <c r="O55" i="27"/>
  <c r="D56" i="27"/>
  <c r="H56" i="27"/>
  <c r="M56" i="27"/>
  <c r="N56" i="27"/>
  <c r="O56" i="27"/>
  <c r="O54" i="27" s="1"/>
  <c r="D57" i="27"/>
  <c r="H57" i="27"/>
  <c r="M57" i="27"/>
  <c r="L57" i="27" s="1"/>
  <c r="N57" i="27"/>
  <c r="O57" i="27"/>
  <c r="D58" i="27"/>
  <c r="H58" i="27"/>
  <c r="M58" i="27"/>
  <c r="N58" i="27"/>
  <c r="O58" i="27"/>
  <c r="L58" i="27" s="1"/>
  <c r="E59" i="27"/>
  <c r="F59" i="27"/>
  <c r="G59" i="27"/>
  <c r="D59" i="27" s="1"/>
  <c r="I59" i="27"/>
  <c r="J59" i="27"/>
  <c r="K59" i="27"/>
  <c r="D60" i="27"/>
  <c r="H60" i="27"/>
  <c r="M60" i="27"/>
  <c r="N60" i="27"/>
  <c r="O60" i="27"/>
  <c r="D61" i="27"/>
  <c r="H61" i="27"/>
  <c r="M61" i="27"/>
  <c r="N61" i="27"/>
  <c r="O61" i="27"/>
  <c r="D62" i="27"/>
  <c r="H62" i="27"/>
  <c r="M62" i="27"/>
  <c r="L62" i="27" s="1"/>
  <c r="N62" i="27"/>
  <c r="O62" i="27"/>
  <c r="D63" i="27"/>
  <c r="H63" i="27"/>
  <c r="M63" i="27"/>
  <c r="N63" i="27"/>
  <c r="O63" i="27"/>
  <c r="L63" i="27" s="1"/>
  <c r="E64" i="27"/>
  <c r="F64" i="27"/>
  <c r="G64" i="27"/>
  <c r="D64" i="27" s="1"/>
  <c r="I64" i="27"/>
  <c r="J64" i="27"/>
  <c r="K64" i="27"/>
  <c r="H64" i="27" s="1"/>
  <c r="D65" i="27"/>
  <c r="H65" i="27"/>
  <c r="M65" i="27"/>
  <c r="N65" i="27"/>
  <c r="O65" i="27"/>
  <c r="D66" i="27"/>
  <c r="H66" i="27"/>
  <c r="M66" i="27"/>
  <c r="N66" i="27"/>
  <c r="O66" i="27"/>
  <c r="O64" i="27" s="1"/>
  <c r="D67" i="27"/>
  <c r="H67" i="27"/>
  <c r="M67" i="27"/>
  <c r="L67" i="27" s="1"/>
  <c r="N67" i="27"/>
  <c r="O67" i="27"/>
  <c r="D68" i="27"/>
  <c r="H68" i="27"/>
  <c r="M68" i="27"/>
  <c r="N68" i="27"/>
  <c r="O68" i="27"/>
  <c r="L68" i="27" s="1"/>
  <c r="E69" i="27"/>
  <c r="F69" i="27"/>
  <c r="G69" i="27"/>
  <c r="D69" i="27" s="1"/>
  <c r="I69" i="27"/>
  <c r="J69" i="27"/>
  <c r="K69" i="27"/>
  <c r="H69" i="27" s="1"/>
  <c r="D70" i="27"/>
  <c r="H70" i="27"/>
  <c r="M70" i="27"/>
  <c r="N70" i="27"/>
  <c r="O70" i="27"/>
  <c r="D71" i="27"/>
  <c r="H71" i="27"/>
  <c r="M71" i="27"/>
  <c r="N71" i="27"/>
  <c r="O71" i="27"/>
  <c r="D72" i="27"/>
  <c r="H72" i="27"/>
  <c r="M72" i="27"/>
  <c r="L72" i="27" s="1"/>
  <c r="N72" i="27"/>
  <c r="O72" i="27"/>
  <c r="D73" i="27"/>
  <c r="H73" i="27"/>
  <c r="M73" i="27"/>
  <c r="N73" i="27"/>
  <c r="O73" i="27"/>
  <c r="L73" i="27" s="1"/>
  <c r="E74" i="27"/>
  <c r="F74" i="27"/>
  <c r="G74" i="27"/>
  <c r="I74" i="27"/>
  <c r="J74" i="27"/>
  <c r="K74" i="27"/>
  <c r="H74" i="27" s="1"/>
  <c r="D75" i="27"/>
  <c r="H75" i="27"/>
  <c r="M75" i="27"/>
  <c r="N75" i="27"/>
  <c r="O75" i="27"/>
  <c r="D76" i="27"/>
  <c r="H76" i="27"/>
  <c r="M76" i="27"/>
  <c r="N76" i="27"/>
  <c r="O76" i="27"/>
  <c r="O74" i="27" s="1"/>
  <c r="N27" i="26" s="1"/>
  <c r="D77" i="27"/>
  <c r="H77" i="27"/>
  <c r="M77" i="27"/>
  <c r="L77" i="27" s="1"/>
  <c r="N77" i="27"/>
  <c r="O77" i="27"/>
  <c r="D78" i="27"/>
  <c r="H78" i="27"/>
  <c r="M78" i="27"/>
  <c r="N78" i="27"/>
  <c r="O78" i="27"/>
  <c r="L78" i="27" s="1"/>
  <c r="D79" i="27"/>
  <c r="H79" i="27"/>
  <c r="M79" i="27"/>
  <c r="L79" i="27" s="1"/>
  <c r="N79" i="27"/>
  <c r="O79" i="27"/>
  <c r="F80" i="27"/>
  <c r="J80" i="27"/>
  <c r="E82" i="27"/>
  <c r="F82" i="27"/>
  <c r="J82" i="27"/>
  <c r="M82" i="27"/>
  <c r="D83" i="27"/>
  <c r="H83" i="27"/>
  <c r="M83" i="27"/>
  <c r="N83" i="27"/>
  <c r="O83" i="27"/>
  <c r="O82" i="27" s="1"/>
  <c r="D84" i="27"/>
  <c r="H84" i="27"/>
  <c r="M84" i="27"/>
  <c r="L84" i="27" s="1"/>
  <c r="N84" i="27"/>
  <c r="N82" i="27" s="1"/>
  <c r="O84" i="27"/>
  <c r="E85" i="27"/>
  <c r="F85" i="27"/>
  <c r="G85" i="27"/>
  <c r="G82" i="27" s="1"/>
  <c r="I85" i="27"/>
  <c r="I82" i="27" s="1"/>
  <c r="H82" i="27" s="1"/>
  <c r="J85" i="27"/>
  <c r="K85" i="27"/>
  <c r="K82" i="27" s="1"/>
  <c r="M85" i="27"/>
  <c r="N85" i="27"/>
  <c r="D86" i="27"/>
  <c r="H86" i="27"/>
  <c r="H85" i="27" s="1"/>
  <c r="L86" i="27"/>
  <c r="L85" i="27" s="1"/>
  <c r="M86" i="27"/>
  <c r="N86" i="27"/>
  <c r="O86" i="27"/>
  <c r="O85" i="27" s="1"/>
  <c r="D87" i="27"/>
  <c r="D135" i="27" s="1"/>
  <c r="H87" i="27"/>
  <c r="M87" i="27"/>
  <c r="L87" i="27" s="1"/>
  <c r="L135" i="27" s="1"/>
  <c r="N87" i="27"/>
  <c r="O87" i="27"/>
  <c r="D88" i="27"/>
  <c r="H88" i="27"/>
  <c r="M88" i="27"/>
  <c r="N88" i="27"/>
  <c r="O88" i="27"/>
  <c r="L88" i="27" s="1"/>
  <c r="D89" i="27"/>
  <c r="H89" i="27"/>
  <c r="M89" i="27"/>
  <c r="L89" i="27" s="1"/>
  <c r="N89" i="27"/>
  <c r="O89" i="27"/>
  <c r="E90" i="27"/>
  <c r="D17" i="26" s="1"/>
  <c r="F90" i="27"/>
  <c r="G90" i="27"/>
  <c r="I90" i="27"/>
  <c r="J90" i="27"/>
  <c r="K90" i="27"/>
  <c r="D91" i="27"/>
  <c r="D90" i="27" s="1"/>
  <c r="H91" i="27"/>
  <c r="H90" i="27" s="1"/>
  <c r="M91" i="27"/>
  <c r="N91" i="27"/>
  <c r="O91" i="27"/>
  <c r="D92" i="27"/>
  <c r="H92" i="27"/>
  <c r="M92" i="27"/>
  <c r="N92" i="27"/>
  <c r="N90" i="27" s="1"/>
  <c r="O92" i="27"/>
  <c r="D93" i="27"/>
  <c r="H93" i="27"/>
  <c r="M93" i="27"/>
  <c r="N93" i="27"/>
  <c r="O93" i="27"/>
  <c r="L93" i="27" s="1"/>
  <c r="E94" i="27"/>
  <c r="F94" i="27"/>
  <c r="G94" i="27"/>
  <c r="I94" i="27"/>
  <c r="J94" i="27"/>
  <c r="K94" i="27"/>
  <c r="D95" i="27"/>
  <c r="D94" i="27" s="1"/>
  <c r="H95" i="27"/>
  <c r="H94" i="27" s="1"/>
  <c r="M95" i="27"/>
  <c r="N95" i="27"/>
  <c r="O95" i="27"/>
  <c r="O94" i="27" s="1"/>
  <c r="D96" i="27"/>
  <c r="H96" i="27"/>
  <c r="M96" i="27"/>
  <c r="L96" i="27" s="1"/>
  <c r="N96" i="27"/>
  <c r="O96" i="27"/>
  <c r="D97" i="27"/>
  <c r="H97" i="27"/>
  <c r="M97" i="27"/>
  <c r="L97" i="27" s="1"/>
  <c r="N97" i="27"/>
  <c r="O97" i="27"/>
  <c r="E98" i="27"/>
  <c r="F98" i="27"/>
  <c r="F134" i="27" s="1"/>
  <c r="G98" i="27"/>
  <c r="F19" i="26" s="1"/>
  <c r="I98" i="27"/>
  <c r="J98" i="27"/>
  <c r="K98" i="27"/>
  <c r="J19" i="26" s="1"/>
  <c r="O98" i="27"/>
  <c r="D99" i="27"/>
  <c r="D98" i="27" s="1"/>
  <c r="H99" i="27"/>
  <c r="M99" i="27"/>
  <c r="N99" i="27"/>
  <c r="O99" i="27"/>
  <c r="D100" i="27"/>
  <c r="H100" i="27"/>
  <c r="M100" i="27"/>
  <c r="L100" i="27" s="1"/>
  <c r="N100" i="27"/>
  <c r="N98" i="27" s="1"/>
  <c r="O100" i="27"/>
  <c r="D101" i="27"/>
  <c r="H101" i="27"/>
  <c r="M101" i="27"/>
  <c r="N101" i="27"/>
  <c r="O101" i="27"/>
  <c r="L101" i="27" s="1"/>
  <c r="E102" i="27"/>
  <c r="F102" i="27"/>
  <c r="G102" i="27"/>
  <c r="I102" i="27"/>
  <c r="J102" i="27"/>
  <c r="K102" i="27"/>
  <c r="D103" i="27"/>
  <c r="D102" i="27" s="1"/>
  <c r="H103" i="27"/>
  <c r="H102" i="27" s="1"/>
  <c r="M103" i="27"/>
  <c r="N103" i="27"/>
  <c r="N102" i="27" s="1"/>
  <c r="O103" i="27"/>
  <c r="O102" i="27" s="1"/>
  <c r="D104" i="27"/>
  <c r="H104" i="27"/>
  <c r="M104" i="27"/>
  <c r="L104" i="27" s="1"/>
  <c r="N104" i="27"/>
  <c r="O104" i="27"/>
  <c r="D105" i="27"/>
  <c r="H105" i="27"/>
  <c r="M105" i="27"/>
  <c r="N105" i="27"/>
  <c r="O105" i="27"/>
  <c r="E106" i="27"/>
  <c r="D21" i="26" s="1"/>
  <c r="F106" i="27"/>
  <c r="G106" i="27"/>
  <c r="I106" i="27"/>
  <c r="J106" i="27"/>
  <c r="I21" i="26" s="1"/>
  <c r="K106" i="27"/>
  <c r="N106" i="27"/>
  <c r="D107" i="27"/>
  <c r="H107" i="27"/>
  <c r="L107" i="27"/>
  <c r="M107" i="27"/>
  <c r="N107" i="27"/>
  <c r="O107" i="27"/>
  <c r="D108" i="27"/>
  <c r="H108" i="27"/>
  <c r="M108" i="27"/>
  <c r="N108" i="27"/>
  <c r="O108" i="27"/>
  <c r="O106" i="27" s="1"/>
  <c r="D109" i="27"/>
  <c r="H109" i="27"/>
  <c r="M109" i="27"/>
  <c r="L109" i="27" s="1"/>
  <c r="N109" i="27"/>
  <c r="O109" i="27"/>
  <c r="E110" i="27"/>
  <c r="F110" i="27"/>
  <c r="G110" i="27"/>
  <c r="I110" i="27"/>
  <c r="H22" i="26" s="1"/>
  <c r="J110" i="27"/>
  <c r="K110" i="27"/>
  <c r="D111" i="27"/>
  <c r="D110" i="27" s="1"/>
  <c r="H111" i="27"/>
  <c r="H110" i="27" s="1"/>
  <c r="M111" i="27"/>
  <c r="L111" i="27" s="1"/>
  <c r="N111" i="27"/>
  <c r="O111" i="27"/>
  <c r="D112" i="27"/>
  <c r="H112" i="27"/>
  <c r="M112" i="27"/>
  <c r="N112" i="27"/>
  <c r="O112" i="27"/>
  <c r="O110" i="27" s="1"/>
  <c r="D113" i="27"/>
  <c r="H113" i="27"/>
  <c r="M113" i="27"/>
  <c r="N113" i="27"/>
  <c r="O113" i="27"/>
  <c r="E114" i="27"/>
  <c r="F114" i="27"/>
  <c r="G114" i="27"/>
  <c r="I114" i="27"/>
  <c r="J114" i="27"/>
  <c r="K114" i="27"/>
  <c r="D115" i="27"/>
  <c r="H115" i="27"/>
  <c r="H114" i="27" s="1"/>
  <c r="M115" i="27"/>
  <c r="N115" i="27"/>
  <c r="O115" i="27"/>
  <c r="O114" i="27" s="1"/>
  <c r="D116" i="27"/>
  <c r="H116" i="27"/>
  <c r="M116" i="27"/>
  <c r="N116" i="27"/>
  <c r="N114" i="27" s="1"/>
  <c r="O116" i="27"/>
  <c r="D117" i="27"/>
  <c r="H117" i="27"/>
  <c r="L117" i="27"/>
  <c r="M117" i="27"/>
  <c r="M114" i="27" s="1"/>
  <c r="N117" i="27"/>
  <c r="O117" i="27"/>
  <c r="D118" i="27"/>
  <c r="E118" i="27"/>
  <c r="F118" i="27"/>
  <c r="G118" i="27"/>
  <c r="I118" i="27"/>
  <c r="I134" i="27" s="1"/>
  <c r="J118" i="27"/>
  <c r="K118" i="27"/>
  <c r="D119" i="27"/>
  <c r="H119" i="27"/>
  <c r="M119" i="27"/>
  <c r="L119" i="27" s="1"/>
  <c r="N119" i="27"/>
  <c r="O119" i="27"/>
  <c r="D120" i="27"/>
  <c r="H120" i="27"/>
  <c r="H118" i="27" s="1"/>
  <c r="M120" i="27"/>
  <c r="N120" i="27"/>
  <c r="O120" i="27"/>
  <c r="D121" i="27"/>
  <c r="H121" i="27"/>
  <c r="M121" i="27"/>
  <c r="L121" i="27" s="1"/>
  <c r="N121" i="27"/>
  <c r="O121" i="27"/>
  <c r="E122" i="27"/>
  <c r="F122" i="27"/>
  <c r="G122" i="27"/>
  <c r="I122" i="27"/>
  <c r="J122" i="27"/>
  <c r="K122" i="27"/>
  <c r="D123" i="27"/>
  <c r="D122" i="27" s="1"/>
  <c r="H123" i="27"/>
  <c r="M123" i="27"/>
  <c r="N123" i="27"/>
  <c r="O123" i="27"/>
  <c r="D124" i="27"/>
  <c r="H124" i="27"/>
  <c r="M124" i="27"/>
  <c r="L124" i="27" s="1"/>
  <c r="N124" i="27"/>
  <c r="N122" i="27" s="1"/>
  <c r="O124" i="27"/>
  <c r="D125" i="27"/>
  <c r="H125" i="27"/>
  <c r="L125" i="27"/>
  <c r="M125" i="27"/>
  <c r="N125" i="27"/>
  <c r="O125" i="27"/>
  <c r="E126" i="27"/>
  <c r="F126" i="27"/>
  <c r="G126" i="27"/>
  <c r="H126" i="27"/>
  <c r="I126" i="27"/>
  <c r="H26" i="26" s="1"/>
  <c r="J126" i="27"/>
  <c r="K126" i="27"/>
  <c r="D127" i="27"/>
  <c r="H127" i="27"/>
  <c r="M127" i="27"/>
  <c r="N127" i="27"/>
  <c r="N126" i="27" s="1"/>
  <c r="O127" i="27"/>
  <c r="D128" i="27"/>
  <c r="H128" i="27"/>
  <c r="L128" i="27"/>
  <c r="M128" i="27"/>
  <c r="M126" i="27" s="1"/>
  <c r="N128" i="27"/>
  <c r="O128" i="27"/>
  <c r="D129" i="27"/>
  <c r="D126" i="27" s="1"/>
  <c r="H129" i="27"/>
  <c r="M129" i="27"/>
  <c r="N129" i="27"/>
  <c r="O129" i="27"/>
  <c r="L129" i="27" s="1"/>
  <c r="E130" i="27"/>
  <c r="F130" i="27"/>
  <c r="G130" i="27"/>
  <c r="I130" i="27"/>
  <c r="K130" i="27"/>
  <c r="O130" i="27"/>
  <c r="D131" i="27"/>
  <c r="D130" i="27" s="1"/>
  <c r="H131" i="27"/>
  <c r="H130" i="27" s="1"/>
  <c r="M131" i="27"/>
  <c r="N131" i="27"/>
  <c r="N130" i="27" s="1"/>
  <c r="O131" i="27"/>
  <c r="D132" i="27"/>
  <c r="H132" i="27"/>
  <c r="L132" i="27"/>
  <c r="M132" i="27"/>
  <c r="N132" i="27"/>
  <c r="O132" i="27"/>
  <c r="D133" i="27"/>
  <c r="H133" i="27"/>
  <c r="M133" i="27"/>
  <c r="L133" i="27" s="1"/>
  <c r="N133" i="27"/>
  <c r="O133" i="27"/>
  <c r="E134" i="27"/>
  <c r="E135" i="27"/>
  <c r="F135" i="27"/>
  <c r="G135" i="27"/>
  <c r="H135" i="27"/>
  <c r="I135" i="27"/>
  <c r="J135" i="27"/>
  <c r="K135" i="27"/>
  <c r="M135" i="27"/>
  <c r="N135" i="27"/>
  <c r="O135" i="27"/>
  <c r="D137" i="27"/>
  <c r="H137" i="27"/>
  <c r="H139" i="27" s="1"/>
  <c r="M137" i="27"/>
  <c r="N137" i="27"/>
  <c r="O137" i="27"/>
  <c r="O139" i="27" s="1"/>
  <c r="D138" i="27"/>
  <c r="D139" i="27" s="1"/>
  <c r="H138" i="27"/>
  <c r="M138" i="27"/>
  <c r="L138" i="27" s="1"/>
  <c r="N138" i="27"/>
  <c r="O138" i="27"/>
  <c r="E139" i="27"/>
  <c r="F139" i="27"/>
  <c r="G139" i="27"/>
  <c r="I139" i="27"/>
  <c r="J139" i="27"/>
  <c r="K139" i="27"/>
  <c r="E141" i="27"/>
  <c r="F141" i="27"/>
  <c r="F180" i="27" s="1"/>
  <c r="G141" i="27"/>
  <c r="I141" i="27"/>
  <c r="J141" i="27"/>
  <c r="K141" i="27"/>
  <c r="D142" i="27"/>
  <c r="D141" i="27" s="1"/>
  <c r="H142" i="27"/>
  <c r="H141" i="27" s="1"/>
  <c r="M142" i="27"/>
  <c r="N142" i="27"/>
  <c r="O142" i="27"/>
  <c r="O141" i="27" s="1"/>
  <c r="D143" i="27"/>
  <c r="H143" i="27"/>
  <c r="M143" i="27"/>
  <c r="L143" i="27" s="1"/>
  <c r="N143" i="27"/>
  <c r="N141" i="27" s="1"/>
  <c r="O143" i="27"/>
  <c r="D144" i="27"/>
  <c r="H144" i="27"/>
  <c r="L144" i="27"/>
  <c r="M144" i="27"/>
  <c r="N144" i="27"/>
  <c r="O144" i="27"/>
  <c r="D145" i="27"/>
  <c r="H145" i="27"/>
  <c r="M145" i="27"/>
  <c r="L145" i="27" s="1"/>
  <c r="N145" i="27"/>
  <c r="M32" i="26" s="1"/>
  <c r="O145" i="27"/>
  <c r="D146" i="27"/>
  <c r="H146" i="27"/>
  <c r="L146" i="27"/>
  <c r="M146" i="27"/>
  <c r="N146" i="27"/>
  <c r="O146" i="27"/>
  <c r="N33" i="26" s="1"/>
  <c r="D147" i="27"/>
  <c r="H147" i="27"/>
  <c r="M147" i="27"/>
  <c r="L147" i="27" s="1"/>
  <c r="N147" i="27"/>
  <c r="O147" i="27"/>
  <c r="D148" i="27"/>
  <c r="H148" i="27"/>
  <c r="M148" i="27"/>
  <c r="N148" i="27"/>
  <c r="O148" i="27"/>
  <c r="L148" i="27" s="1"/>
  <c r="D149" i="27"/>
  <c r="H149" i="27"/>
  <c r="M149" i="27"/>
  <c r="L149" i="27" s="1"/>
  <c r="N149" i="27"/>
  <c r="O149" i="27"/>
  <c r="D150" i="27"/>
  <c r="H150" i="27"/>
  <c r="M150" i="27"/>
  <c r="N150" i="27"/>
  <c r="O150" i="27"/>
  <c r="N37" i="26" s="1"/>
  <c r="D151" i="27"/>
  <c r="H151" i="27"/>
  <c r="M151" i="27"/>
  <c r="L151" i="27" s="1"/>
  <c r="N151" i="27"/>
  <c r="O151" i="27"/>
  <c r="D152" i="27"/>
  <c r="H152" i="27"/>
  <c r="L152" i="27"/>
  <c r="M152" i="27"/>
  <c r="N152" i="27"/>
  <c r="O152" i="27"/>
  <c r="N39" i="26" s="1"/>
  <c r="D153" i="27"/>
  <c r="H153" i="27"/>
  <c r="M153" i="27"/>
  <c r="L153" i="27" s="1"/>
  <c r="N153" i="27"/>
  <c r="O153" i="27"/>
  <c r="D154" i="27"/>
  <c r="H154" i="27"/>
  <c r="L154" i="27"/>
  <c r="M154" i="27"/>
  <c r="N154" i="27"/>
  <c r="O154" i="27"/>
  <c r="N41" i="26" s="1"/>
  <c r="D155" i="27"/>
  <c r="H155" i="27"/>
  <c r="M155" i="27"/>
  <c r="L155" i="27" s="1"/>
  <c r="N155" i="27"/>
  <c r="M42" i="26" s="1"/>
  <c r="O155" i="27"/>
  <c r="D156" i="27"/>
  <c r="H156" i="27"/>
  <c r="M156" i="27"/>
  <c r="N156" i="27"/>
  <c r="O156" i="27"/>
  <c r="L156" i="27" s="1"/>
  <c r="D157" i="27"/>
  <c r="H157" i="27"/>
  <c r="M157" i="27"/>
  <c r="L157" i="27" s="1"/>
  <c r="N157" i="27"/>
  <c r="O157" i="27"/>
  <c r="D158" i="27"/>
  <c r="H158" i="27"/>
  <c r="M158" i="27"/>
  <c r="N158" i="27"/>
  <c r="O158" i="27"/>
  <c r="N45" i="26" s="1"/>
  <c r="D159" i="27"/>
  <c r="H159" i="27"/>
  <c r="M159" i="27"/>
  <c r="L159" i="27" s="1"/>
  <c r="N159" i="27"/>
  <c r="M46" i="26" s="1"/>
  <c r="O159" i="27"/>
  <c r="D160" i="27"/>
  <c r="H160" i="27"/>
  <c r="L160" i="27"/>
  <c r="M160" i="27"/>
  <c r="N160" i="27"/>
  <c r="O160" i="27"/>
  <c r="N47" i="26" s="1"/>
  <c r="D161" i="27"/>
  <c r="H161" i="27"/>
  <c r="M161" i="27"/>
  <c r="L161" i="27" s="1"/>
  <c r="N161" i="27"/>
  <c r="O161" i="27"/>
  <c r="D162" i="27"/>
  <c r="H162" i="27"/>
  <c r="L162" i="27"/>
  <c r="M162" i="27"/>
  <c r="N162" i="27"/>
  <c r="O162" i="27"/>
  <c r="N49" i="26" s="1"/>
  <c r="D163" i="27"/>
  <c r="H163" i="27"/>
  <c r="M163" i="27"/>
  <c r="L163" i="27" s="1"/>
  <c r="N163" i="27"/>
  <c r="O163" i="27"/>
  <c r="D164" i="27"/>
  <c r="H164" i="27"/>
  <c r="M164" i="27"/>
  <c r="N164" i="27"/>
  <c r="O164" i="27"/>
  <c r="L164" i="27" s="1"/>
  <c r="D165" i="27"/>
  <c r="H165" i="27"/>
  <c r="M165" i="27"/>
  <c r="L165" i="27" s="1"/>
  <c r="N165" i="27"/>
  <c r="O165" i="27"/>
  <c r="D166" i="27"/>
  <c r="H166" i="27"/>
  <c r="M166" i="27"/>
  <c r="N166" i="27"/>
  <c r="O166" i="27"/>
  <c r="L166" i="27" s="1"/>
  <c r="D167" i="27"/>
  <c r="H167" i="27"/>
  <c r="M167" i="27"/>
  <c r="L167" i="27" s="1"/>
  <c r="N167" i="27"/>
  <c r="O167" i="27"/>
  <c r="D168" i="27"/>
  <c r="H168" i="27"/>
  <c r="L168" i="27"/>
  <c r="M168" i="27"/>
  <c r="N168" i="27"/>
  <c r="O168" i="27"/>
  <c r="D169" i="27"/>
  <c r="H169" i="27"/>
  <c r="M169" i="27"/>
  <c r="L169" i="27" s="1"/>
  <c r="N169" i="27"/>
  <c r="O169" i="27"/>
  <c r="D170" i="27"/>
  <c r="H170" i="27"/>
  <c r="L170" i="27"/>
  <c r="M170" i="27"/>
  <c r="N170" i="27"/>
  <c r="O170" i="27"/>
  <c r="D171" i="27"/>
  <c r="H171" i="27"/>
  <c r="M171" i="27"/>
  <c r="L171" i="27" s="1"/>
  <c r="N171" i="27"/>
  <c r="O171" i="27"/>
  <c r="D172" i="27"/>
  <c r="H172" i="27"/>
  <c r="M172" i="27"/>
  <c r="N172" i="27"/>
  <c r="O172" i="27"/>
  <c r="L172" i="27" s="1"/>
  <c r="D173" i="27"/>
  <c r="H173" i="27"/>
  <c r="M173" i="27"/>
  <c r="L173" i="27" s="1"/>
  <c r="N173" i="27"/>
  <c r="O173" i="27"/>
  <c r="D174" i="27"/>
  <c r="H174" i="27"/>
  <c r="M174" i="27"/>
  <c r="N174" i="27"/>
  <c r="O174" i="27"/>
  <c r="L174" i="27" s="1"/>
  <c r="D175" i="27"/>
  <c r="H175" i="27"/>
  <c r="M175" i="27"/>
  <c r="L175" i="27" s="1"/>
  <c r="N175" i="27"/>
  <c r="O175" i="27"/>
  <c r="D176" i="27"/>
  <c r="H176" i="27"/>
  <c r="L176" i="27"/>
  <c r="M176" i="27"/>
  <c r="N176" i="27"/>
  <c r="O176" i="27"/>
  <c r="D177" i="27"/>
  <c r="H177" i="27"/>
  <c r="M177" i="27"/>
  <c r="L177" i="27" s="1"/>
  <c r="N177" i="27"/>
  <c r="O177" i="27"/>
  <c r="D178" i="27"/>
  <c r="H178" i="27"/>
  <c r="L178" i="27"/>
  <c r="M178" i="27"/>
  <c r="N178" i="27"/>
  <c r="O178" i="27"/>
  <c r="D179" i="27"/>
  <c r="H179" i="27"/>
  <c r="M179" i="27"/>
  <c r="L179" i="27" s="1"/>
  <c r="N179" i="27"/>
  <c r="O179" i="27"/>
  <c r="E180" i="27"/>
  <c r="G180" i="27"/>
  <c r="I180" i="27"/>
  <c r="J180" i="27"/>
  <c r="K180" i="27"/>
  <c r="E182" i="27"/>
  <c r="M182" i="27" s="1"/>
  <c r="F182" i="27"/>
  <c r="G182" i="27"/>
  <c r="I182" i="27"/>
  <c r="H182" i="27" s="1"/>
  <c r="H185" i="27" s="1"/>
  <c r="J182" i="27"/>
  <c r="N182" i="27" s="1"/>
  <c r="N185" i="27" s="1"/>
  <c r="K182" i="27"/>
  <c r="O182" i="27"/>
  <c r="D183" i="27"/>
  <c r="H183" i="27"/>
  <c r="L183" i="27"/>
  <c r="M183" i="27"/>
  <c r="N183" i="27"/>
  <c r="O183" i="27"/>
  <c r="D184" i="27"/>
  <c r="H184" i="27"/>
  <c r="M184" i="27"/>
  <c r="L184" i="27" s="1"/>
  <c r="N184" i="27"/>
  <c r="O184" i="27"/>
  <c r="E185" i="27"/>
  <c r="F185" i="27"/>
  <c r="G185" i="27"/>
  <c r="I185" i="27"/>
  <c r="J185" i="27"/>
  <c r="K185" i="27"/>
  <c r="O185" i="27"/>
  <c r="D187" i="27"/>
  <c r="H187" i="27"/>
  <c r="L187" i="27"/>
  <c r="M187" i="27"/>
  <c r="N187" i="27"/>
  <c r="O187" i="27"/>
  <c r="D188" i="27"/>
  <c r="H188" i="27"/>
  <c r="M188" i="27"/>
  <c r="N188" i="27"/>
  <c r="O188" i="27"/>
  <c r="D189" i="27"/>
  <c r="H189" i="27"/>
  <c r="M189" i="27"/>
  <c r="N189" i="27"/>
  <c r="O189" i="27"/>
  <c r="L189" i="27" s="1"/>
  <c r="D190" i="27"/>
  <c r="H190" i="27"/>
  <c r="M190" i="27"/>
  <c r="L190" i="27" s="1"/>
  <c r="N190" i="27"/>
  <c r="O190" i="27"/>
  <c r="D191" i="27"/>
  <c r="H191" i="27"/>
  <c r="M191" i="27"/>
  <c r="N191" i="27"/>
  <c r="O191" i="27"/>
  <c r="L191" i="27" s="1"/>
  <c r="D192" i="27"/>
  <c r="H192" i="27"/>
  <c r="M192" i="27"/>
  <c r="L192" i="27" s="1"/>
  <c r="N192" i="27"/>
  <c r="O192" i="27"/>
  <c r="D193" i="27"/>
  <c r="H193" i="27"/>
  <c r="L193" i="27"/>
  <c r="M193" i="27"/>
  <c r="N193" i="27"/>
  <c r="O193" i="27"/>
  <c r="D194" i="27"/>
  <c r="H194" i="27"/>
  <c r="M194" i="27"/>
  <c r="L194" i="27" s="1"/>
  <c r="N194" i="27"/>
  <c r="O194" i="27"/>
  <c r="D195" i="27"/>
  <c r="H195" i="27"/>
  <c r="L195" i="27"/>
  <c r="M195" i="27"/>
  <c r="N195" i="27"/>
  <c r="O195" i="27"/>
  <c r="D196" i="27"/>
  <c r="H196" i="27"/>
  <c r="M196" i="27"/>
  <c r="L196" i="27" s="1"/>
  <c r="N196" i="27"/>
  <c r="O196" i="27"/>
  <c r="D197" i="27"/>
  <c r="H197" i="27"/>
  <c r="M197" i="27"/>
  <c r="N197" i="27"/>
  <c r="O197" i="27"/>
  <c r="L197" i="27" s="1"/>
  <c r="D198" i="27"/>
  <c r="H198" i="27"/>
  <c r="M198" i="27"/>
  <c r="L198" i="27" s="1"/>
  <c r="N198" i="27"/>
  <c r="O198" i="27"/>
  <c r="D199" i="27"/>
  <c r="H199" i="27"/>
  <c r="M199" i="27"/>
  <c r="N199" i="27"/>
  <c r="O199" i="27"/>
  <c r="L199" i="27" s="1"/>
  <c r="D200" i="27"/>
  <c r="H200" i="27"/>
  <c r="M200" i="27"/>
  <c r="L200" i="27" s="1"/>
  <c r="N200" i="27"/>
  <c r="M75" i="26" s="1"/>
  <c r="O200" i="27"/>
  <c r="D201" i="27"/>
  <c r="H201" i="27"/>
  <c r="L201" i="27"/>
  <c r="M201" i="27"/>
  <c r="N201" i="27"/>
  <c r="O201" i="27"/>
  <c r="D202" i="27"/>
  <c r="E202" i="27"/>
  <c r="F202" i="27"/>
  <c r="G202" i="27"/>
  <c r="H202" i="27"/>
  <c r="I202" i="27"/>
  <c r="J202" i="27"/>
  <c r="K202" i="27"/>
  <c r="E204" i="27"/>
  <c r="F204" i="27"/>
  <c r="G204" i="27"/>
  <c r="I204" i="27"/>
  <c r="J204" i="27"/>
  <c r="K204" i="27"/>
  <c r="H204" i="27" s="1"/>
  <c r="H211" i="27" s="1"/>
  <c r="O204" i="27"/>
  <c r="O211" i="27" s="1"/>
  <c r="D205" i="27"/>
  <c r="D204" i="27" s="1"/>
  <c r="D211" i="27" s="1"/>
  <c r="H205" i="27"/>
  <c r="M205" i="27"/>
  <c r="N205" i="27"/>
  <c r="N204" i="27" s="1"/>
  <c r="N211" i="27" s="1"/>
  <c r="O205" i="27"/>
  <c r="D206" i="27"/>
  <c r="H206" i="27"/>
  <c r="L206" i="27"/>
  <c r="M206" i="27"/>
  <c r="N206" i="27"/>
  <c r="O206" i="27"/>
  <c r="D207" i="27"/>
  <c r="H207" i="27"/>
  <c r="M207" i="27"/>
  <c r="L207" i="27" s="1"/>
  <c r="N207" i="27"/>
  <c r="O207" i="27"/>
  <c r="D208" i="27"/>
  <c r="H208" i="27"/>
  <c r="M208" i="27"/>
  <c r="N208" i="27"/>
  <c r="O208" i="27"/>
  <c r="L208" i="27" s="1"/>
  <c r="D209" i="27"/>
  <c r="H209" i="27"/>
  <c r="M209" i="27"/>
  <c r="L209" i="27" s="1"/>
  <c r="N209" i="27"/>
  <c r="O209" i="27"/>
  <c r="D210" i="27"/>
  <c r="H210" i="27"/>
  <c r="M210" i="27"/>
  <c r="N210" i="27"/>
  <c r="O210" i="27"/>
  <c r="L210" i="27" s="1"/>
  <c r="E211" i="27"/>
  <c r="F211" i="27"/>
  <c r="G211" i="27"/>
  <c r="I211" i="27"/>
  <c r="J211" i="27"/>
  <c r="K211" i="27"/>
  <c r="D212" i="27"/>
  <c r="E212" i="27"/>
  <c r="F212" i="27"/>
  <c r="G212" i="27"/>
  <c r="H212" i="27"/>
  <c r="I212" i="27"/>
  <c r="J212" i="27"/>
  <c r="K212" i="27"/>
  <c r="L212" i="27"/>
  <c r="M212" i="27"/>
  <c r="N212" i="27"/>
  <c r="O212" i="27"/>
  <c r="E215" i="27"/>
  <c r="D215" i="27" s="1"/>
  <c r="F215" i="27"/>
  <c r="G215" i="27"/>
  <c r="I215" i="27"/>
  <c r="H215" i="27" s="1"/>
  <c r="J215" i="27"/>
  <c r="K215" i="27"/>
  <c r="M215" i="27"/>
  <c r="L215" i="27" s="1"/>
  <c r="N215" i="27"/>
  <c r="O215" i="27"/>
  <c r="E216" i="27"/>
  <c r="D216" i="27" s="1"/>
  <c r="F216" i="27"/>
  <c r="G216" i="27"/>
  <c r="I216" i="27"/>
  <c r="H216" i="27" s="1"/>
  <c r="J216" i="27"/>
  <c r="K216" i="27"/>
  <c r="M216" i="27"/>
  <c r="L216" i="27" s="1"/>
  <c r="N216" i="27"/>
  <c r="O216" i="27"/>
  <c r="D15" i="26"/>
  <c r="C15" i="26" s="1"/>
  <c r="E15" i="26"/>
  <c r="F15" i="26"/>
  <c r="H15" i="26"/>
  <c r="I15" i="26"/>
  <c r="J15" i="26"/>
  <c r="M15" i="26"/>
  <c r="N15" i="26"/>
  <c r="F17" i="26"/>
  <c r="H17" i="26"/>
  <c r="J17" i="26"/>
  <c r="E18" i="26"/>
  <c r="I18" i="26"/>
  <c r="J18" i="26"/>
  <c r="D19" i="26"/>
  <c r="H19" i="26"/>
  <c r="I19" i="26"/>
  <c r="E20" i="26"/>
  <c r="H20" i="26"/>
  <c r="I20" i="26"/>
  <c r="E21" i="26"/>
  <c r="H21" i="26"/>
  <c r="J21" i="26"/>
  <c r="E22" i="26"/>
  <c r="I22" i="26"/>
  <c r="D23" i="26"/>
  <c r="H23" i="26"/>
  <c r="I23" i="26"/>
  <c r="J23" i="26"/>
  <c r="E24" i="26"/>
  <c r="H24" i="26"/>
  <c r="I24" i="26"/>
  <c r="E25" i="26"/>
  <c r="F25" i="26"/>
  <c r="I25" i="26"/>
  <c r="D26" i="26"/>
  <c r="F26" i="26"/>
  <c r="D27" i="26"/>
  <c r="E27" i="26"/>
  <c r="H27" i="26"/>
  <c r="I27" i="26"/>
  <c r="J27" i="26"/>
  <c r="D28" i="26"/>
  <c r="E28" i="26"/>
  <c r="F28" i="26"/>
  <c r="H28" i="26"/>
  <c r="G28" i="26" s="1"/>
  <c r="I28" i="26"/>
  <c r="J28" i="26"/>
  <c r="L28" i="26"/>
  <c r="M28" i="26"/>
  <c r="N28" i="26"/>
  <c r="D29" i="26"/>
  <c r="E29" i="26"/>
  <c r="F29" i="26"/>
  <c r="H29" i="26"/>
  <c r="I29" i="26"/>
  <c r="J29" i="26"/>
  <c r="L29" i="26"/>
  <c r="K29" i="26" s="1"/>
  <c r="N29" i="26"/>
  <c r="D30" i="26"/>
  <c r="E30" i="26"/>
  <c r="F30" i="26"/>
  <c r="H30" i="26"/>
  <c r="J30" i="26"/>
  <c r="D31" i="26"/>
  <c r="C31" i="26" s="1"/>
  <c r="E31" i="26"/>
  <c r="F31" i="26"/>
  <c r="H31" i="26"/>
  <c r="I31" i="26"/>
  <c r="J31" i="26"/>
  <c r="M31" i="26"/>
  <c r="D32" i="26"/>
  <c r="E32" i="26"/>
  <c r="F32" i="26"/>
  <c r="H32" i="26"/>
  <c r="G32" i="26" s="1"/>
  <c r="I32" i="26"/>
  <c r="J32" i="26"/>
  <c r="L32" i="26"/>
  <c r="D33" i="26"/>
  <c r="E33" i="26"/>
  <c r="F33" i="26"/>
  <c r="H33" i="26"/>
  <c r="I33" i="26"/>
  <c r="J33" i="26"/>
  <c r="L33" i="26"/>
  <c r="D34" i="26"/>
  <c r="E34" i="26"/>
  <c r="F34" i="26"/>
  <c r="H34" i="26"/>
  <c r="I34" i="26"/>
  <c r="J34" i="26"/>
  <c r="L34" i="26"/>
  <c r="D35" i="26"/>
  <c r="E35" i="26"/>
  <c r="F35" i="26"/>
  <c r="H35" i="26"/>
  <c r="I35" i="26"/>
  <c r="J35" i="26"/>
  <c r="L35" i="26"/>
  <c r="N35" i="26"/>
  <c r="D36" i="26"/>
  <c r="E36" i="26"/>
  <c r="F36" i="26"/>
  <c r="H36" i="26"/>
  <c r="I36" i="26"/>
  <c r="J36" i="26"/>
  <c r="N36" i="26"/>
  <c r="D37" i="26"/>
  <c r="E37" i="26"/>
  <c r="F37" i="26"/>
  <c r="H37" i="26"/>
  <c r="I37" i="26"/>
  <c r="J37" i="26"/>
  <c r="D38" i="26"/>
  <c r="E38" i="26"/>
  <c r="F38" i="26"/>
  <c r="H38" i="26"/>
  <c r="I38" i="26"/>
  <c r="J38" i="26"/>
  <c r="N38" i="26"/>
  <c r="D39" i="26"/>
  <c r="E39" i="26"/>
  <c r="F39" i="26"/>
  <c r="H39" i="26"/>
  <c r="I39" i="26"/>
  <c r="J39" i="26"/>
  <c r="L39" i="26"/>
  <c r="M39" i="26"/>
  <c r="D40" i="26"/>
  <c r="E40" i="26"/>
  <c r="F40" i="26"/>
  <c r="H40" i="26"/>
  <c r="G40" i="26" s="1"/>
  <c r="I40" i="26"/>
  <c r="J40" i="26"/>
  <c r="L40" i="26"/>
  <c r="N40" i="26"/>
  <c r="D41" i="26"/>
  <c r="E41" i="26"/>
  <c r="F41" i="26"/>
  <c r="H41" i="26"/>
  <c r="I41" i="26"/>
  <c r="J41" i="26"/>
  <c r="M41" i="26"/>
  <c r="E42" i="26"/>
  <c r="F42" i="26"/>
  <c r="H42" i="26"/>
  <c r="I42" i="26"/>
  <c r="J42" i="26"/>
  <c r="N42" i="26"/>
  <c r="D43" i="26"/>
  <c r="E43" i="26"/>
  <c r="F43" i="26"/>
  <c r="H43" i="26"/>
  <c r="I43" i="26"/>
  <c r="J43" i="26"/>
  <c r="L43" i="26"/>
  <c r="M43" i="26"/>
  <c r="N43" i="26"/>
  <c r="D44" i="26"/>
  <c r="E44" i="26"/>
  <c r="F44" i="26"/>
  <c r="H44" i="26"/>
  <c r="I44" i="26"/>
  <c r="J44" i="26"/>
  <c r="N44" i="26"/>
  <c r="D45" i="26"/>
  <c r="E45" i="26"/>
  <c r="F45" i="26"/>
  <c r="H45" i="26"/>
  <c r="I45" i="26"/>
  <c r="J45" i="26"/>
  <c r="L45" i="26"/>
  <c r="D46" i="26"/>
  <c r="E46" i="26"/>
  <c r="F46" i="26"/>
  <c r="H46" i="26"/>
  <c r="I46" i="26"/>
  <c r="J46" i="26"/>
  <c r="L46" i="26"/>
  <c r="D47" i="26"/>
  <c r="E47" i="26"/>
  <c r="F47" i="26"/>
  <c r="H47" i="26"/>
  <c r="I47" i="26"/>
  <c r="J47" i="26"/>
  <c r="L47" i="26"/>
  <c r="D48" i="26"/>
  <c r="E48" i="26"/>
  <c r="F48" i="26"/>
  <c r="H48" i="26"/>
  <c r="I48" i="26"/>
  <c r="J48" i="26"/>
  <c r="D49" i="26"/>
  <c r="E49" i="26"/>
  <c r="F49" i="26"/>
  <c r="H49" i="26"/>
  <c r="I49" i="26"/>
  <c r="J49" i="26"/>
  <c r="L49" i="26"/>
  <c r="K49" i="26" s="1"/>
  <c r="D50" i="26"/>
  <c r="E50" i="26"/>
  <c r="F50" i="26"/>
  <c r="H50" i="26"/>
  <c r="I50" i="26"/>
  <c r="J50" i="26"/>
  <c r="L50" i="26"/>
  <c r="D51" i="26"/>
  <c r="E51" i="26"/>
  <c r="F51" i="26"/>
  <c r="H51" i="26"/>
  <c r="I51" i="26"/>
  <c r="J51" i="26"/>
  <c r="L51" i="26"/>
  <c r="M51" i="26"/>
  <c r="N51" i="26"/>
  <c r="D52" i="26"/>
  <c r="E52" i="26"/>
  <c r="F52" i="26"/>
  <c r="H52" i="26"/>
  <c r="I52" i="26"/>
  <c r="J52" i="26"/>
  <c r="N52" i="26"/>
  <c r="D53" i="26"/>
  <c r="E53" i="26"/>
  <c r="F53" i="26"/>
  <c r="H53" i="26"/>
  <c r="I53" i="26"/>
  <c r="J53" i="26"/>
  <c r="D54" i="26"/>
  <c r="E54" i="26"/>
  <c r="F54" i="26"/>
  <c r="H54" i="26"/>
  <c r="I54" i="26"/>
  <c r="J54" i="26"/>
  <c r="D55" i="26"/>
  <c r="E55" i="26"/>
  <c r="F55" i="26"/>
  <c r="H55" i="26"/>
  <c r="I55" i="26"/>
  <c r="J55" i="26"/>
  <c r="M55" i="26"/>
  <c r="D56" i="26"/>
  <c r="E56" i="26"/>
  <c r="F56" i="26"/>
  <c r="H56" i="26"/>
  <c r="G56" i="26" s="1"/>
  <c r="I56" i="26"/>
  <c r="J56" i="26"/>
  <c r="N56" i="26"/>
  <c r="D57" i="26"/>
  <c r="E57" i="26"/>
  <c r="F57" i="26"/>
  <c r="H57" i="26"/>
  <c r="I57" i="26"/>
  <c r="J57" i="26"/>
  <c r="M57" i="26"/>
  <c r="D58" i="26"/>
  <c r="E58" i="26"/>
  <c r="F58" i="26"/>
  <c r="H58" i="26"/>
  <c r="I58" i="26"/>
  <c r="J58" i="26"/>
  <c r="L58" i="26"/>
  <c r="D59" i="26"/>
  <c r="E59" i="26"/>
  <c r="F59" i="26"/>
  <c r="H59" i="26"/>
  <c r="I59" i="26"/>
  <c r="J59" i="26"/>
  <c r="D60" i="26"/>
  <c r="E60" i="26"/>
  <c r="F60" i="26"/>
  <c r="H60" i="26"/>
  <c r="I60" i="26"/>
  <c r="J60" i="26"/>
  <c r="M60" i="26"/>
  <c r="D61" i="26"/>
  <c r="E61" i="26"/>
  <c r="H61" i="26"/>
  <c r="I61" i="26"/>
  <c r="L61" i="26"/>
  <c r="M61" i="26"/>
  <c r="D62" i="26"/>
  <c r="F62" i="26"/>
  <c r="H62" i="26"/>
  <c r="I62" i="26"/>
  <c r="J62" i="26"/>
  <c r="L62" i="26"/>
  <c r="D63" i="26"/>
  <c r="E63" i="26"/>
  <c r="F63" i="26"/>
  <c r="H63" i="26"/>
  <c r="I63" i="26"/>
  <c r="J63" i="26"/>
  <c r="L63" i="26"/>
  <c r="M63" i="26"/>
  <c r="N63" i="26"/>
  <c r="D64" i="26"/>
  <c r="E64" i="26"/>
  <c r="F64" i="26"/>
  <c r="H64" i="26"/>
  <c r="I64" i="26"/>
  <c r="J64" i="26"/>
  <c r="M64" i="26"/>
  <c r="D65" i="26"/>
  <c r="E65" i="26"/>
  <c r="I65" i="26"/>
  <c r="J65" i="26"/>
  <c r="D66" i="26"/>
  <c r="E66" i="26"/>
  <c r="F66" i="26"/>
  <c r="H66" i="26"/>
  <c r="I66" i="26"/>
  <c r="J66" i="26"/>
  <c r="L66" i="26"/>
  <c r="D67" i="26"/>
  <c r="E67" i="26"/>
  <c r="F67" i="26"/>
  <c r="H67" i="26"/>
  <c r="J67" i="26"/>
  <c r="N67" i="26"/>
  <c r="E68" i="26"/>
  <c r="F68" i="26"/>
  <c r="I68" i="26"/>
  <c r="J68" i="26"/>
  <c r="L68" i="26"/>
  <c r="N68" i="26"/>
  <c r="D69" i="26"/>
  <c r="E69" i="26"/>
  <c r="F69" i="26"/>
  <c r="H69" i="26"/>
  <c r="I69" i="26"/>
  <c r="J69" i="26"/>
  <c r="L69" i="26"/>
  <c r="M69" i="26"/>
  <c r="N69" i="26"/>
  <c r="D70" i="26"/>
  <c r="E70" i="26"/>
  <c r="H70" i="26"/>
  <c r="I70" i="26"/>
  <c r="L70" i="26"/>
  <c r="N70" i="26"/>
  <c r="D71" i="26"/>
  <c r="F71" i="26"/>
  <c r="H71" i="26"/>
  <c r="J71" i="26"/>
  <c r="L71" i="26"/>
  <c r="M71" i="26"/>
  <c r="N71" i="26"/>
  <c r="E72" i="26"/>
  <c r="F72" i="26"/>
  <c r="I72" i="26"/>
  <c r="J72" i="26"/>
  <c r="L72" i="26"/>
  <c r="N72" i="26"/>
  <c r="D73" i="26"/>
  <c r="E73" i="26"/>
  <c r="F73" i="26"/>
  <c r="H73" i="26"/>
  <c r="I73" i="26"/>
  <c r="J73" i="26"/>
  <c r="M73" i="26"/>
  <c r="N73" i="26"/>
  <c r="D74" i="26"/>
  <c r="E74" i="26"/>
  <c r="H74" i="26"/>
  <c r="I74" i="26"/>
  <c r="J74" i="26"/>
  <c r="D75" i="26"/>
  <c r="F75" i="26"/>
  <c r="H75" i="26"/>
  <c r="I75" i="26"/>
  <c r="J75" i="26"/>
  <c r="D76" i="26"/>
  <c r="E76" i="26"/>
  <c r="F76" i="26"/>
  <c r="H76" i="26"/>
  <c r="I76" i="26"/>
  <c r="J76" i="26"/>
  <c r="G76" i="26" s="1"/>
  <c r="M76" i="26"/>
  <c r="D77" i="26"/>
  <c r="E77" i="26"/>
  <c r="F77" i="26"/>
  <c r="C77" i="26" s="1"/>
  <c r="H77" i="26"/>
  <c r="I77" i="26"/>
  <c r="J77" i="26"/>
  <c r="L77" i="26"/>
  <c r="D78" i="26"/>
  <c r="E78" i="26"/>
  <c r="F78" i="26"/>
  <c r="H78" i="26"/>
  <c r="I78" i="26"/>
  <c r="J78" i="26"/>
  <c r="N78" i="26"/>
  <c r="D79" i="26"/>
  <c r="E79" i="26"/>
  <c r="F79" i="26"/>
  <c r="H79" i="26"/>
  <c r="I79" i="26"/>
  <c r="J79" i="26"/>
  <c r="L79" i="26"/>
  <c r="M79" i="26"/>
  <c r="N79" i="26"/>
  <c r="D14" i="25"/>
  <c r="H14" i="25"/>
  <c r="M14" i="25"/>
  <c r="M24" i="25" s="1"/>
  <c r="N14" i="25"/>
  <c r="O14" i="25"/>
  <c r="O24" i="25" s="1"/>
  <c r="D15" i="25"/>
  <c r="M15" i="25"/>
  <c r="N15" i="25"/>
  <c r="L15" i="25" s="1"/>
  <c r="O15" i="25"/>
  <c r="D16" i="25"/>
  <c r="H16" i="25"/>
  <c r="L16" i="25"/>
  <c r="M16" i="25"/>
  <c r="N16" i="25"/>
  <c r="O16" i="25"/>
  <c r="D17" i="25"/>
  <c r="H17" i="25"/>
  <c r="M17" i="25"/>
  <c r="N17" i="25"/>
  <c r="L17" i="25" s="1"/>
  <c r="O17" i="25"/>
  <c r="D18" i="25"/>
  <c r="H18" i="25"/>
  <c r="L18" i="25"/>
  <c r="M18" i="25"/>
  <c r="N18" i="25"/>
  <c r="O18" i="25"/>
  <c r="D19" i="25"/>
  <c r="D24" i="25" s="1"/>
  <c r="H19" i="25"/>
  <c r="M19" i="25"/>
  <c r="N19" i="25"/>
  <c r="L19" i="25" s="1"/>
  <c r="O19" i="25"/>
  <c r="D20" i="25"/>
  <c r="H20" i="25"/>
  <c r="L20" i="25"/>
  <c r="M20" i="25"/>
  <c r="N20" i="25"/>
  <c r="O20" i="25"/>
  <c r="D21" i="25"/>
  <c r="H21" i="25"/>
  <c r="M21" i="25"/>
  <c r="N21" i="25"/>
  <c r="L21" i="25" s="1"/>
  <c r="O21" i="25"/>
  <c r="D22" i="25"/>
  <c r="H22" i="25"/>
  <c r="L22" i="25"/>
  <c r="M22" i="25"/>
  <c r="N22" i="25"/>
  <c r="O22" i="25"/>
  <c r="D23" i="25"/>
  <c r="H23" i="25"/>
  <c r="M23" i="25"/>
  <c r="N23" i="25"/>
  <c r="L23" i="25" s="1"/>
  <c r="O23" i="25"/>
  <c r="E24" i="25"/>
  <c r="F24" i="25"/>
  <c r="F94" i="25" s="1"/>
  <c r="G24" i="25"/>
  <c r="H24" i="25"/>
  <c r="I24" i="25"/>
  <c r="J24" i="25"/>
  <c r="J94" i="25" s="1"/>
  <c r="K24" i="25"/>
  <c r="N24" i="25"/>
  <c r="D26" i="25"/>
  <c r="H26" i="25"/>
  <c r="L26" i="25"/>
  <c r="M26" i="25"/>
  <c r="N26" i="25"/>
  <c r="O26" i="25"/>
  <c r="D27" i="25"/>
  <c r="H27" i="25"/>
  <c r="M27" i="25"/>
  <c r="N27" i="25"/>
  <c r="L27" i="25" s="1"/>
  <c r="O27" i="25"/>
  <c r="D28" i="25"/>
  <c r="H28" i="25"/>
  <c r="L28" i="25"/>
  <c r="M28" i="25"/>
  <c r="N28" i="25"/>
  <c r="O28" i="25"/>
  <c r="D29" i="25"/>
  <c r="H29" i="25"/>
  <c r="M29" i="25"/>
  <c r="N29" i="25"/>
  <c r="L29" i="25" s="1"/>
  <c r="O29" i="25"/>
  <c r="D30" i="25"/>
  <c r="H30" i="25"/>
  <c r="L30" i="25"/>
  <c r="M30" i="25"/>
  <c r="N30" i="25"/>
  <c r="O30" i="25"/>
  <c r="D31" i="25"/>
  <c r="H31" i="25"/>
  <c r="M31" i="25"/>
  <c r="N31" i="25"/>
  <c r="L31" i="25" s="1"/>
  <c r="O31" i="25"/>
  <c r="D32" i="25"/>
  <c r="H32" i="25"/>
  <c r="L32" i="25"/>
  <c r="M32" i="25"/>
  <c r="N32" i="25"/>
  <c r="O32" i="25"/>
  <c r="D33" i="25"/>
  <c r="H33" i="25"/>
  <c r="M33" i="25"/>
  <c r="M37" i="25" s="1"/>
  <c r="N33" i="25"/>
  <c r="L33" i="25" s="1"/>
  <c r="O33" i="25"/>
  <c r="D34" i="25"/>
  <c r="H34" i="25"/>
  <c r="L34" i="25"/>
  <c r="M34" i="25"/>
  <c r="N34" i="25"/>
  <c r="O34" i="25"/>
  <c r="D35" i="25"/>
  <c r="H35" i="25"/>
  <c r="M35" i="25"/>
  <c r="N35" i="25"/>
  <c r="L35" i="25" s="1"/>
  <c r="O35" i="25"/>
  <c r="D36" i="25"/>
  <c r="H36" i="25"/>
  <c r="L36" i="25"/>
  <c r="M36" i="25"/>
  <c r="N36" i="25"/>
  <c r="O36" i="25"/>
  <c r="D37" i="25"/>
  <c r="E37" i="25"/>
  <c r="F37" i="25"/>
  <c r="G37" i="25"/>
  <c r="H37" i="25"/>
  <c r="I37" i="25"/>
  <c r="J37" i="25"/>
  <c r="K37" i="25"/>
  <c r="O37" i="25"/>
  <c r="D39" i="25"/>
  <c r="D40" i="25" s="1"/>
  <c r="H39" i="25"/>
  <c r="M39" i="25"/>
  <c r="N39" i="25"/>
  <c r="L39" i="25" s="1"/>
  <c r="L40" i="25" s="1"/>
  <c r="O39" i="25"/>
  <c r="E40" i="25"/>
  <c r="F40" i="25"/>
  <c r="G40" i="25"/>
  <c r="H40" i="25"/>
  <c r="I40" i="25"/>
  <c r="J40" i="25"/>
  <c r="K40" i="25"/>
  <c r="M40" i="25"/>
  <c r="N40" i="25"/>
  <c r="O40" i="25"/>
  <c r="D42" i="25"/>
  <c r="D71" i="25" s="1"/>
  <c r="H42" i="25"/>
  <c r="L42" i="25"/>
  <c r="M42" i="25"/>
  <c r="N42" i="25"/>
  <c r="N71" i="25" s="1"/>
  <c r="O42" i="25"/>
  <c r="D43" i="25"/>
  <c r="H43" i="25"/>
  <c r="M43" i="25"/>
  <c r="N43" i="25"/>
  <c r="L43" i="25" s="1"/>
  <c r="O43" i="25"/>
  <c r="D44" i="25"/>
  <c r="H44" i="25"/>
  <c r="L44" i="25"/>
  <c r="M44" i="25"/>
  <c r="N44" i="25"/>
  <c r="O44" i="25"/>
  <c r="D45" i="25"/>
  <c r="H45" i="25"/>
  <c r="M45" i="25"/>
  <c r="N45" i="25"/>
  <c r="L45" i="25" s="1"/>
  <c r="O45" i="25"/>
  <c r="D46" i="25"/>
  <c r="H46" i="25"/>
  <c r="L46" i="25"/>
  <c r="M46" i="25"/>
  <c r="N46" i="25"/>
  <c r="O46" i="25"/>
  <c r="D47" i="25"/>
  <c r="H47" i="25"/>
  <c r="M47" i="25"/>
  <c r="N47" i="25"/>
  <c r="L47" i="25" s="1"/>
  <c r="O47" i="25"/>
  <c r="D48" i="25"/>
  <c r="H48" i="25"/>
  <c r="L48" i="25"/>
  <c r="M48" i="25"/>
  <c r="N48" i="25"/>
  <c r="O48" i="25"/>
  <c r="D49" i="25"/>
  <c r="H49" i="25"/>
  <c r="M49" i="25"/>
  <c r="N49" i="25"/>
  <c r="L49" i="25" s="1"/>
  <c r="O49" i="25"/>
  <c r="D50" i="25"/>
  <c r="M50" i="25"/>
  <c r="L50" i="25" s="1"/>
  <c r="N50" i="25"/>
  <c r="O50" i="25"/>
  <c r="D51" i="25"/>
  <c r="H51" i="25"/>
  <c r="H71" i="25" s="1"/>
  <c r="M51" i="25"/>
  <c r="L51" i="25" s="1"/>
  <c r="N51" i="25"/>
  <c r="O51" i="25"/>
  <c r="D52" i="25"/>
  <c r="H52" i="25"/>
  <c r="M52" i="25"/>
  <c r="L52" i="25" s="1"/>
  <c r="N52" i="25"/>
  <c r="O52" i="25"/>
  <c r="D53" i="25"/>
  <c r="H53" i="25"/>
  <c r="M53" i="25"/>
  <c r="L53" i="25" s="1"/>
  <c r="N53" i="25"/>
  <c r="O53" i="25"/>
  <c r="D54" i="25"/>
  <c r="H54" i="25"/>
  <c r="M54" i="25"/>
  <c r="L54" i="25" s="1"/>
  <c r="N54" i="25"/>
  <c r="O54" i="25"/>
  <c r="D55" i="25"/>
  <c r="H55" i="25"/>
  <c r="M55" i="25"/>
  <c r="L55" i="25" s="1"/>
  <c r="N55" i="25"/>
  <c r="O55" i="25"/>
  <c r="D56" i="25"/>
  <c r="H56" i="25"/>
  <c r="M56" i="25"/>
  <c r="L56" i="25" s="1"/>
  <c r="N56" i="25"/>
  <c r="O56" i="25"/>
  <c r="D57" i="25"/>
  <c r="H57" i="25"/>
  <c r="M57" i="25"/>
  <c r="L57" i="25" s="1"/>
  <c r="N57" i="25"/>
  <c r="O57" i="25"/>
  <c r="D58" i="25"/>
  <c r="H58" i="25"/>
  <c r="M58" i="25"/>
  <c r="L58" i="25" s="1"/>
  <c r="N58" i="25"/>
  <c r="O58" i="25"/>
  <c r="D59" i="25"/>
  <c r="H59" i="25"/>
  <c r="M59" i="25"/>
  <c r="L59" i="25" s="1"/>
  <c r="N59" i="25"/>
  <c r="O59" i="25"/>
  <c r="D60" i="25"/>
  <c r="H60" i="25"/>
  <c r="M60" i="25"/>
  <c r="L60" i="25" s="1"/>
  <c r="N60" i="25"/>
  <c r="O60" i="25"/>
  <c r="D61" i="25"/>
  <c r="H61" i="25"/>
  <c r="M61" i="25"/>
  <c r="L61" i="25" s="1"/>
  <c r="N61" i="25"/>
  <c r="O61" i="25"/>
  <c r="O71" i="25" s="1"/>
  <c r="D62" i="25"/>
  <c r="H62" i="25"/>
  <c r="M62" i="25"/>
  <c r="L62" i="25" s="1"/>
  <c r="N62" i="25"/>
  <c r="O62" i="25"/>
  <c r="D63" i="25"/>
  <c r="H63" i="25"/>
  <c r="M63" i="25"/>
  <c r="L63" i="25" s="1"/>
  <c r="N63" i="25"/>
  <c r="O63" i="25"/>
  <c r="D64" i="25"/>
  <c r="H64" i="25"/>
  <c r="M64" i="25"/>
  <c r="L64" i="25" s="1"/>
  <c r="N64" i="25"/>
  <c r="O64" i="25"/>
  <c r="D65" i="25"/>
  <c r="H65" i="25"/>
  <c r="M65" i="25"/>
  <c r="L65" i="25" s="1"/>
  <c r="N65" i="25"/>
  <c r="O65" i="25"/>
  <c r="D66" i="25"/>
  <c r="H66" i="25"/>
  <c r="M66" i="25"/>
  <c r="L66" i="25" s="1"/>
  <c r="N66" i="25"/>
  <c r="O66" i="25"/>
  <c r="D67" i="25"/>
  <c r="H67" i="25"/>
  <c r="M67" i="25"/>
  <c r="L67" i="25" s="1"/>
  <c r="N67" i="25"/>
  <c r="O67" i="25"/>
  <c r="D68" i="25"/>
  <c r="H68" i="25"/>
  <c r="M68" i="25"/>
  <c r="L68" i="25" s="1"/>
  <c r="N68" i="25"/>
  <c r="O68" i="25"/>
  <c r="D69" i="25"/>
  <c r="H69" i="25"/>
  <c r="M69" i="25"/>
  <c r="L69" i="25" s="1"/>
  <c r="N69" i="25"/>
  <c r="O69" i="25"/>
  <c r="D70" i="25"/>
  <c r="H70" i="25"/>
  <c r="M70" i="25"/>
  <c r="L70" i="25" s="1"/>
  <c r="N70" i="25"/>
  <c r="O70" i="25"/>
  <c r="E71" i="25"/>
  <c r="F71" i="25"/>
  <c r="G71" i="25"/>
  <c r="I71" i="25"/>
  <c r="J71" i="25"/>
  <c r="K71" i="25"/>
  <c r="M71" i="25"/>
  <c r="D73" i="25"/>
  <c r="H73" i="25"/>
  <c r="H87" i="25" s="1"/>
  <c r="M73" i="25"/>
  <c r="L73" i="25" s="1"/>
  <c r="N73" i="25"/>
  <c r="O73" i="25"/>
  <c r="O87" i="25" s="1"/>
  <c r="D74" i="25"/>
  <c r="H74" i="25"/>
  <c r="M74" i="25"/>
  <c r="L74" i="25" s="1"/>
  <c r="N74" i="25"/>
  <c r="O74" i="25"/>
  <c r="D75" i="25"/>
  <c r="H75" i="25"/>
  <c r="M75" i="25"/>
  <c r="L75" i="25" s="1"/>
  <c r="N75" i="25"/>
  <c r="O75" i="25"/>
  <c r="D76" i="25"/>
  <c r="H76" i="25"/>
  <c r="M76" i="25"/>
  <c r="L76" i="25" s="1"/>
  <c r="N76" i="25"/>
  <c r="O76" i="25"/>
  <c r="D77" i="25"/>
  <c r="H77" i="25"/>
  <c r="M77" i="25"/>
  <c r="L77" i="25" s="1"/>
  <c r="N77" i="25"/>
  <c r="O77" i="25"/>
  <c r="D78" i="25"/>
  <c r="H78" i="25"/>
  <c r="M78" i="25"/>
  <c r="L78" i="25" s="1"/>
  <c r="N78" i="25"/>
  <c r="O78" i="25"/>
  <c r="D79" i="25"/>
  <c r="H79" i="25"/>
  <c r="M79" i="25"/>
  <c r="L79" i="25" s="1"/>
  <c r="N79" i="25"/>
  <c r="O79" i="25"/>
  <c r="D80" i="25"/>
  <c r="H80" i="25"/>
  <c r="M80" i="25"/>
  <c r="L80" i="25" s="1"/>
  <c r="N80" i="25"/>
  <c r="O80" i="25"/>
  <c r="D81" i="25"/>
  <c r="H81" i="25"/>
  <c r="M81" i="25"/>
  <c r="L81" i="25" s="1"/>
  <c r="N81" i="25"/>
  <c r="O81" i="25"/>
  <c r="D82" i="25"/>
  <c r="H82" i="25"/>
  <c r="M82" i="25"/>
  <c r="L82" i="25" s="1"/>
  <c r="N82" i="25"/>
  <c r="O82" i="25"/>
  <c r="D83" i="25"/>
  <c r="H83" i="25"/>
  <c r="M83" i="25"/>
  <c r="L83" i="25" s="1"/>
  <c r="N83" i="25"/>
  <c r="N87" i="25" s="1"/>
  <c r="O83" i="25"/>
  <c r="D84" i="25"/>
  <c r="H84" i="25"/>
  <c r="M84" i="25"/>
  <c r="L84" i="25" s="1"/>
  <c r="N84" i="25"/>
  <c r="O84" i="25"/>
  <c r="D85" i="25"/>
  <c r="H85" i="25"/>
  <c r="M85" i="25"/>
  <c r="L85" i="25" s="1"/>
  <c r="N85" i="25"/>
  <c r="O85" i="25"/>
  <c r="D86" i="25"/>
  <c r="H86" i="25"/>
  <c r="M86" i="25"/>
  <c r="L86" i="25" s="1"/>
  <c r="N86" i="25"/>
  <c r="O86" i="25"/>
  <c r="D87" i="25"/>
  <c r="E87" i="25"/>
  <c r="F87" i="25"/>
  <c r="G87" i="25"/>
  <c r="I87" i="25"/>
  <c r="J87" i="25"/>
  <c r="K87" i="25"/>
  <c r="M87" i="25"/>
  <c r="D89" i="25"/>
  <c r="H89" i="25"/>
  <c r="H93" i="25" s="1"/>
  <c r="M89" i="25"/>
  <c r="L89" i="25" s="1"/>
  <c r="L93" i="25" s="1"/>
  <c r="N89" i="25"/>
  <c r="N93" i="25" s="1"/>
  <c r="O89" i="25"/>
  <c r="O93" i="25" s="1"/>
  <c r="D90" i="25"/>
  <c r="H90" i="25"/>
  <c r="M90" i="25"/>
  <c r="L90" i="25" s="1"/>
  <c r="N90" i="25"/>
  <c r="O90" i="25"/>
  <c r="D91" i="25"/>
  <c r="H91" i="25"/>
  <c r="M91" i="25"/>
  <c r="L91" i="25" s="1"/>
  <c r="N91" i="25"/>
  <c r="O91" i="25"/>
  <c r="D92" i="25"/>
  <c r="H92" i="25"/>
  <c r="M92" i="25"/>
  <c r="L92" i="25" s="1"/>
  <c r="N92" i="25"/>
  <c r="O92" i="25"/>
  <c r="D93" i="25"/>
  <c r="E93" i="25"/>
  <c r="F93" i="25"/>
  <c r="G93" i="25"/>
  <c r="I93" i="25"/>
  <c r="J93" i="25"/>
  <c r="K93" i="25"/>
  <c r="M93" i="25"/>
  <c r="E94" i="25"/>
  <c r="G94" i="25"/>
  <c r="I94" i="25"/>
  <c r="K94" i="25"/>
  <c r="C14" i="24"/>
  <c r="C13" i="24" s="1"/>
  <c r="C15" i="24"/>
  <c r="D15" i="24"/>
  <c r="D14" i="24" s="1"/>
  <c r="D13" i="24" s="1"/>
  <c r="E16" i="24"/>
  <c r="E17" i="24"/>
  <c r="E18" i="24"/>
  <c r="E15" i="24" s="1"/>
  <c r="E14" i="24" s="1"/>
  <c r="C19" i="24"/>
  <c r="D19" i="24"/>
  <c r="E20" i="24"/>
  <c r="E19" i="24" s="1"/>
  <c r="E21" i="24"/>
  <c r="E22" i="24"/>
  <c r="C23" i="24"/>
  <c r="D23" i="24"/>
  <c r="E24" i="24"/>
  <c r="E25" i="24"/>
  <c r="E26" i="24"/>
  <c r="E23" i="24" s="1"/>
  <c r="C28" i="24"/>
  <c r="C27" i="24" s="1"/>
  <c r="D28" i="24"/>
  <c r="D27" i="24" s="1"/>
  <c r="E29" i="24"/>
  <c r="E28" i="24" s="1"/>
  <c r="E27" i="24" s="1"/>
  <c r="E30" i="24"/>
  <c r="E31" i="24"/>
  <c r="C32" i="24"/>
  <c r="D32" i="24"/>
  <c r="E32" i="24"/>
  <c r="E33" i="24"/>
  <c r="E34" i="24"/>
  <c r="E35" i="24"/>
  <c r="E36" i="24"/>
  <c r="E37" i="24"/>
  <c r="E38" i="24"/>
  <c r="E39" i="24"/>
  <c r="C40" i="24"/>
  <c r="C41" i="24"/>
  <c r="D41" i="24"/>
  <c r="D40" i="24" s="1"/>
  <c r="E42" i="24"/>
  <c r="E43" i="24"/>
  <c r="E44" i="24"/>
  <c r="E41" i="24" s="1"/>
  <c r="E40" i="24" s="1"/>
  <c r="E45" i="24"/>
  <c r="C48" i="24"/>
  <c r="D48" i="24"/>
  <c r="D47" i="24" s="1"/>
  <c r="D46" i="24" s="1"/>
  <c r="E49" i="24"/>
  <c r="E48" i="24" s="1"/>
  <c r="E50" i="24"/>
  <c r="E51" i="24"/>
  <c r="E52" i="24"/>
  <c r="E53" i="24"/>
  <c r="E54" i="24"/>
  <c r="E55" i="24"/>
  <c r="E56" i="24"/>
  <c r="E57" i="24"/>
  <c r="E58" i="24"/>
  <c r="E59" i="24"/>
  <c r="E60" i="24"/>
  <c r="E61" i="24"/>
  <c r="E62" i="24"/>
  <c r="E63" i="24"/>
  <c r="E64" i="24"/>
  <c r="E65" i="24"/>
  <c r="E66" i="24"/>
  <c r="E67" i="24"/>
  <c r="E68" i="24"/>
  <c r="E69" i="24"/>
  <c r="E70" i="24"/>
  <c r="E71" i="24"/>
  <c r="C73" i="24"/>
  <c r="C72" i="24" s="1"/>
  <c r="D73" i="24"/>
  <c r="D72" i="24" s="1"/>
  <c r="E74" i="24"/>
  <c r="E73" i="24" s="1"/>
  <c r="E75" i="24"/>
  <c r="E76" i="24"/>
  <c r="E77" i="24"/>
  <c r="E78" i="24"/>
  <c r="E79" i="24"/>
  <c r="E80" i="24"/>
  <c r="E81" i="24"/>
  <c r="E82" i="24"/>
  <c r="E83" i="24"/>
  <c r="E84" i="24"/>
  <c r="E85" i="24"/>
  <c r="C86" i="24"/>
  <c r="D86" i="24"/>
  <c r="E87" i="24"/>
  <c r="E86" i="24" s="1"/>
  <c r="E88" i="24"/>
  <c r="E89" i="24"/>
  <c r="E90" i="24"/>
  <c r="E91" i="24"/>
  <c r="E92" i="24"/>
  <c r="C22" i="33" l="1"/>
  <c r="G22" i="33"/>
  <c r="K22" i="33"/>
  <c r="Q25" i="33" s="1"/>
  <c r="D22" i="33"/>
  <c r="H35" i="32"/>
  <c r="L31" i="32"/>
  <c r="Q22" i="32"/>
  <c r="O35" i="32"/>
  <c r="D35" i="32"/>
  <c r="Q24" i="32"/>
  <c r="L34" i="32"/>
  <c r="Q21" i="32"/>
  <c r="L22" i="32"/>
  <c r="L16" i="32"/>
  <c r="L19" i="32" s="1"/>
  <c r="L35" i="32" s="1"/>
  <c r="Q18" i="32"/>
  <c r="L25" i="32"/>
  <c r="M22" i="32"/>
  <c r="M16" i="32"/>
  <c r="M19" i="32" s="1"/>
  <c r="M35" i="32" s="1"/>
  <c r="D95" i="31"/>
  <c r="L25" i="31"/>
  <c r="Q17" i="31"/>
  <c r="Q24" i="31"/>
  <c r="L38" i="31"/>
  <c r="Q22" i="31"/>
  <c r="O95" i="31"/>
  <c r="Q26" i="31"/>
  <c r="G68" i="26"/>
  <c r="L78" i="26"/>
  <c r="K78" i="26" s="1"/>
  <c r="G77" i="26"/>
  <c r="L74" i="26"/>
  <c r="K74" i="26" s="1"/>
  <c r="C67" i="26"/>
  <c r="M48" i="26"/>
  <c r="L88" i="31"/>
  <c r="K79" i="26"/>
  <c r="G74" i="26"/>
  <c r="G64" i="26"/>
  <c r="C63" i="26"/>
  <c r="G60" i="26"/>
  <c r="C52" i="26"/>
  <c r="M54" i="26"/>
  <c r="M50" i="26"/>
  <c r="M38" i="26"/>
  <c r="M34" i="26"/>
  <c r="M47" i="26"/>
  <c r="M38" i="31"/>
  <c r="M95" i="31" s="1"/>
  <c r="J221" i="30"/>
  <c r="M226" i="30"/>
  <c r="D223" i="30"/>
  <c r="N159" i="30"/>
  <c r="O223" i="30"/>
  <c r="N221" i="30"/>
  <c r="L214" i="30"/>
  <c r="N77" i="26"/>
  <c r="K77" i="26" s="1"/>
  <c r="F221" i="30"/>
  <c r="L201" i="30"/>
  <c r="M211" i="30"/>
  <c r="M59" i="30"/>
  <c r="L59" i="30" s="1"/>
  <c r="M43" i="30"/>
  <c r="L43" i="30" s="1"/>
  <c r="M35" i="30"/>
  <c r="M27" i="30"/>
  <c r="L27" i="30" s="1"/>
  <c r="K58" i="26"/>
  <c r="L56" i="26"/>
  <c r="K56" i="26" s="1"/>
  <c r="L48" i="26"/>
  <c r="D42" i="26"/>
  <c r="D16" i="26"/>
  <c r="M231" i="30"/>
  <c r="M230" i="30"/>
  <c r="M227" i="30"/>
  <c r="I226" i="30"/>
  <c r="I221" i="30" s="1"/>
  <c r="E223" i="30"/>
  <c r="E221" i="30" s="1"/>
  <c r="I220" i="30"/>
  <c r="E220" i="30"/>
  <c r="D214" i="30"/>
  <c r="D220" i="30" s="1"/>
  <c r="H195" i="30"/>
  <c r="D195" i="30"/>
  <c r="H183" i="30"/>
  <c r="H209" i="30" s="1"/>
  <c r="D183" i="30"/>
  <c r="D209" i="30" s="1"/>
  <c r="M165" i="30"/>
  <c r="F159" i="30"/>
  <c r="H154" i="30"/>
  <c r="H226" i="30" s="1"/>
  <c r="L151" i="30"/>
  <c r="L230" i="30" s="1"/>
  <c r="L138" i="30"/>
  <c r="L130" i="30"/>
  <c r="L122" i="30"/>
  <c r="L114" i="30"/>
  <c r="L108" i="30"/>
  <c r="H86" i="30"/>
  <c r="L83" i="30"/>
  <c r="H75" i="30"/>
  <c r="L67" i="30"/>
  <c r="L60" i="30"/>
  <c r="H55" i="30"/>
  <c r="L52" i="30"/>
  <c r="H47" i="30"/>
  <c r="L44" i="30"/>
  <c r="H39" i="30"/>
  <c r="L16" i="30"/>
  <c r="O177" i="30"/>
  <c r="O209" i="30" s="1"/>
  <c r="M51" i="30"/>
  <c r="L51" i="30" s="1"/>
  <c r="M19" i="30"/>
  <c r="C75" i="26"/>
  <c r="D72" i="26"/>
  <c r="C72" i="26" s="1"/>
  <c r="K70" i="26"/>
  <c r="F70" i="26"/>
  <c r="C70" i="26" s="1"/>
  <c r="G69" i="26"/>
  <c r="D68" i="26"/>
  <c r="C68" i="26" s="1"/>
  <c r="N66" i="26"/>
  <c r="K66" i="26" s="1"/>
  <c r="H65" i="26"/>
  <c r="F61" i="26"/>
  <c r="C59" i="26"/>
  <c r="C55" i="26"/>
  <c r="G36" i="26"/>
  <c r="C35" i="26"/>
  <c r="L31" i="26"/>
  <c r="E17" i="26"/>
  <c r="M67" i="26"/>
  <c r="G25" i="26"/>
  <c r="L228" i="30"/>
  <c r="H228" i="30"/>
  <c r="I159" i="30"/>
  <c r="E159" i="30"/>
  <c r="G154" i="30"/>
  <c r="L140" i="30"/>
  <c r="L132" i="30"/>
  <c r="L124" i="30"/>
  <c r="L116" i="30"/>
  <c r="M107" i="30"/>
  <c r="L107" i="30" s="1"/>
  <c r="L86" i="30"/>
  <c r="M65" i="30"/>
  <c r="L66" i="30"/>
  <c r="L57" i="30"/>
  <c r="L49" i="30"/>
  <c r="L41" i="30"/>
  <c r="O31" i="30"/>
  <c r="O23" i="30"/>
  <c r="E63" i="30"/>
  <c r="D63" i="30" s="1"/>
  <c r="D19" i="30"/>
  <c r="N149" i="30"/>
  <c r="M62" i="26" s="1"/>
  <c r="C79" i="26"/>
  <c r="G73" i="26"/>
  <c r="G79" i="26"/>
  <c r="G75" i="26"/>
  <c r="C71" i="26"/>
  <c r="K69" i="26"/>
  <c r="J61" i="26"/>
  <c r="G61" i="26" s="1"/>
  <c r="C60" i="26"/>
  <c r="G57" i="26"/>
  <c r="C56" i="26"/>
  <c r="G37" i="26"/>
  <c r="I16" i="26"/>
  <c r="I80" i="26" s="1"/>
  <c r="N76" i="26"/>
  <c r="M45" i="26"/>
  <c r="K41" i="26"/>
  <c r="N34" i="26"/>
  <c r="K34" i="26" s="1"/>
  <c r="H16" i="26"/>
  <c r="O228" i="30"/>
  <c r="K228" i="30"/>
  <c r="K221" i="30" s="1"/>
  <c r="G228" i="30"/>
  <c r="O156" i="30"/>
  <c r="L156" i="30" s="1"/>
  <c r="M55" i="30"/>
  <c r="L55" i="30" s="1"/>
  <c r="L56" i="30"/>
  <c r="M47" i="30"/>
  <c r="L47" i="30" s="1"/>
  <c r="L48" i="30"/>
  <c r="M39" i="30"/>
  <c r="L39" i="30" s="1"/>
  <c r="L40" i="30"/>
  <c r="L36" i="30"/>
  <c r="O35" i="30"/>
  <c r="M31" i="30"/>
  <c r="L31" i="30" s="1"/>
  <c r="L32" i="30"/>
  <c r="L28" i="30"/>
  <c r="O27" i="30"/>
  <c r="M23" i="30"/>
  <c r="L23" i="30" s="1"/>
  <c r="L24" i="30"/>
  <c r="N63" i="30"/>
  <c r="L20" i="30"/>
  <c r="O19" i="30"/>
  <c r="O63" i="30" s="1"/>
  <c r="I63" i="30"/>
  <c r="H63" i="30" s="1"/>
  <c r="H19" i="30"/>
  <c r="M75" i="30"/>
  <c r="L71" i="30"/>
  <c r="E69" i="30"/>
  <c r="K57" i="26"/>
  <c r="L14" i="29"/>
  <c r="Q21" i="29"/>
  <c r="K62" i="26"/>
  <c r="G53" i="26"/>
  <c r="G52" i="26"/>
  <c r="C51" i="26"/>
  <c r="C47" i="26"/>
  <c r="C44" i="26"/>
  <c r="K33" i="26"/>
  <c r="I54" i="29"/>
  <c r="L76" i="26"/>
  <c r="K76" i="26" s="1"/>
  <c r="C76" i="26"/>
  <c r="G65" i="26"/>
  <c r="C64" i="26"/>
  <c r="L59" i="26"/>
  <c r="L55" i="26"/>
  <c r="K55" i="26" s="1"/>
  <c r="L54" i="26"/>
  <c r="K54" i="26" s="1"/>
  <c r="L53" i="26"/>
  <c r="G48" i="26"/>
  <c r="G45" i="26"/>
  <c r="G44" i="26"/>
  <c r="C43" i="26"/>
  <c r="C39" i="26"/>
  <c r="C36" i="26"/>
  <c r="N31" i="26"/>
  <c r="L43" i="29"/>
  <c r="L27" i="29"/>
  <c r="L24" i="29"/>
  <c r="Q22" i="29" s="1"/>
  <c r="K50" i="26"/>
  <c r="M14" i="29"/>
  <c r="M54" i="29" s="1"/>
  <c r="L64" i="26"/>
  <c r="K64" i="26" s="1"/>
  <c r="L42" i="26"/>
  <c r="K42" i="26" s="1"/>
  <c r="L37" i="26"/>
  <c r="K37" i="26" s="1"/>
  <c r="M40" i="26"/>
  <c r="F16" i="26"/>
  <c r="C16" i="26" s="1"/>
  <c r="L110" i="28"/>
  <c r="K121" i="28"/>
  <c r="M58" i="28"/>
  <c r="L60" i="28"/>
  <c r="L58" i="28" s="1"/>
  <c r="L37" i="28"/>
  <c r="M142" i="28"/>
  <c r="L142" i="28" s="1"/>
  <c r="L26" i="28"/>
  <c r="M131" i="28"/>
  <c r="L131" i="28" s="1"/>
  <c r="M19" i="26"/>
  <c r="F135" i="28"/>
  <c r="F121" i="28" s="1"/>
  <c r="O70" i="28"/>
  <c r="M42" i="28"/>
  <c r="L44" i="28"/>
  <c r="L42" i="28" s="1"/>
  <c r="M34" i="28"/>
  <c r="L21" i="28"/>
  <c r="M126" i="28"/>
  <c r="L126" i="28" s="1"/>
  <c r="L18" i="28"/>
  <c r="M123" i="28"/>
  <c r="E19" i="26"/>
  <c r="M80" i="28"/>
  <c r="M84" i="28" s="1"/>
  <c r="L82" i="28"/>
  <c r="M137" i="28"/>
  <c r="L137" i="28" s="1"/>
  <c r="K142" i="28"/>
  <c r="H142" i="28" s="1"/>
  <c r="H121" i="28" s="1"/>
  <c r="H74" i="28"/>
  <c r="L73" i="28"/>
  <c r="O58" i="28"/>
  <c r="N23" i="26" s="1"/>
  <c r="M50" i="28"/>
  <c r="L52" i="28"/>
  <c r="L50" i="28" s="1"/>
  <c r="L46" i="28"/>
  <c r="H42" i="28"/>
  <c r="N38" i="28"/>
  <c r="D38" i="28"/>
  <c r="O142" i="28"/>
  <c r="L29" i="28"/>
  <c r="M134" i="28"/>
  <c r="L20" i="28"/>
  <c r="D16" i="28"/>
  <c r="H16" i="28"/>
  <c r="K78" i="28"/>
  <c r="G121" i="28"/>
  <c r="O137" i="28"/>
  <c r="O80" i="28"/>
  <c r="O134" i="28"/>
  <c r="N16" i="28"/>
  <c r="N78" i="28" s="1"/>
  <c r="M30" i="26"/>
  <c r="N66" i="28"/>
  <c r="M16" i="28"/>
  <c r="G78" i="26"/>
  <c r="O110" i="28"/>
  <c r="J84" i="28"/>
  <c r="I30" i="26"/>
  <c r="D74" i="28"/>
  <c r="G142" i="28"/>
  <c r="D142" i="28" s="1"/>
  <c r="D121" i="28" s="1"/>
  <c r="M70" i="28"/>
  <c r="L72" i="28"/>
  <c r="L70" i="28" s="1"/>
  <c r="L66" i="28"/>
  <c r="L65" i="28"/>
  <c r="L62" i="28" s="1"/>
  <c r="D62" i="28"/>
  <c r="N54" i="28"/>
  <c r="D54" i="28"/>
  <c r="O42" i="28"/>
  <c r="O121" i="28"/>
  <c r="E78" i="28"/>
  <c r="O16" i="28"/>
  <c r="C78" i="26"/>
  <c r="G29" i="26"/>
  <c r="C28" i="26"/>
  <c r="M138" i="28"/>
  <c r="L138" i="28" s="1"/>
  <c r="M127" i="28"/>
  <c r="L127" i="28" s="1"/>
  <c r="M125" i="28"/>
  <c r="L125" i="28" s="1"/>
  <c r="G110" i="28"/>
  <c r="G78" i="28"/>
  <c r="L36" i="28"/>
  <c r="L34" i="28" s="1"/>
  <c r="H18" i="26"/>
  <c r="G18" i="26" s="1"/>
  <c r="I17" i="26"/>
  <c r="L182" i="27"/>
  <c r="L185" i="27" s="1"/>
  <c r="M185" i="27"/>
  <c r="N180" i="27"/>
  <c r="H180" i="27"/>
  <c r="L123" i="27"/>
  <c r="L122" i="27" s="1"/>
  <c r="O122" i="27"/>
  <c r="F213" i="27"/>
  <c r="N25" i="26"/>
  <c r="H59" i="27"/>
  <c r="J24" i="26"/>
  <c r="G24" i="26" s="1"/>
  <c r="L30" i="27"/>
  <c r="O28" i="27"/>
  <c r="N18" i="26" s="1"/>
  <c r="H80" i="27"/>
  <c r="L73" i="26"/>
  <c r="K73" i="26" s="1"/>
  <c r="L65" i="26"/>
  <c r="K46" i="26"/>
  <c r="M98" i="27"/>
  <c r="L99" i="27"/>
  <c r="L98" i="27" s="1"/>
  <c r="D74" i="27"/>
  <c r="F27" i="26"/>
  <c r="C27" i="26" s="1"/>
  <c r="D54" i="27"/>
  <c r="D80" i="27" s="1"/>
  <c r="F23" i="26"/>
  <c r="L33" i="27"/>
  <c r="M33" i="27"/>
  <c r="N17" i="26"/>
  <c r="K80" i="27"/>
  <c r="J16" i="26"/>
  <c r="G16" i="26" s="1"/>
  <c r="G80" i="27"/>
  <c r="G213" i="27" s="1"/>
  <c r="L75" i="26"/>
  <c r="K75" i="26" s="1"/>
  <c r="C74" i="26"/>
  <c r="K72" i="26"/>
  <c r="G71" i="26"/>
  <c r="K68" i="26"/>
  <c r="G67" i="26"/>
  <c r="C66" i="26"/>
  <c r="L60" i="26"/>
  <c r="L52" i="26"/>
  <c r="K52" i="26" s="1"/>
  <c r="G49" i="26"/>
  <c r="C48" i="26"/>
  <c r="L44" i="26"/>
  <c r="K44" i="26" s="1"/>
  <c r="G41" i="26"/>
  <c r="C40" i="26"/>
  <c r="L36" i="26"/>
  <c r="K36" i="26" s="1"/>
  <c r="G33" i="26"/>
  <c r="C32" i="26"/>
  <c r="C23" i="26"/>
  <c r="F21" i="26"/>
  <c r="C21" i="26" s="1"/>
  <c r="C19" i="26"/>
  <c r="M204" i="27"/>
  <c r="M211" i="27" s="1"/>
  <c r="L205" i="27"/>
  <c r="L204" i="27" s="1"/>
  <c r="L211" i="27" s="1"/>
  <c r="N202" i="27"/>
  <c r="N139" i="27"/>
  <c r="L137" i="27"/>
  <c r="M130" i="27"/>
  <c r="L131" i="27"/>
  <c r="L130" i="27" s="1"/>
  <c r="L112" i="27"/>
  <c r="L110" i="27" s="1"/>
  <c r="N110" i="27"/>
  <c r="M106" i="27"/>
  <c r="O90" i="27"/>
  <c r="L91" i="27"/>
  <c r="L90" i="27" s="1"/>
  <c r="H134" i="27"/>
  <c r="L83" i="27"/>
  <c r="L82" i="27" s="1"/>
  <c r="O69" i="27"/>
  <c r="N26" i="26" s="1"/>
  <c r="O59" i="27"/>
  <c r="N24" i="26" s="1"/>
  <c r="O49" i="27"/>
  <c r="N22" i="26" s="1"/>
  <c r="O39" i="27"/>
  <c r="N20" i="26" s="1"/>
  <c r="O180" i="27"/>
  <c r="N21" i="26"/>
  <c r="H39" i="27"/>
  <c r="J20" i="26"/>
  <c r="G20" i="26" s="1"/>
  <c r="L15" i="26"/>
  <c r="K15" i="26" s="1"/>
  <c r="K45" i="26"/>
  <c r="K38" i="26"/>
  <c r="J22" i="26"/>
  <c r="G22" i="26" s="1"/>
  <c r="G21" i="26"/>
  <c r="G17" i="26"/>
  <c r="D180" i="27"/>
  <c r="J134" i="27"/>
  <c r="J213" i="27" s="1"/>
  <c r="M122" i="27"/>
  <c r="O118" i="27"/>
  <c r="L120" i="27"/>
  <c r="L118" i="27" s="1"/>
  <c r="C73" i="26"/>
  <c r="K71" i="26"/>
  <c r="G70" i="26"/>
  <c r="C69" i="26"/>
  <c r="L67" i="26"/>
  <c r="K67" i="26" s="1"/>
  <c r="G66" i="26"/>
  <c r="N61" i="26"/>
  <c r="K61" i="26" s="1"/>
  <c r="N53" i="26"/>
  <c r="J26" i="26"/>
  <c r="G26" i="26" s="1"/>
  <c r="C24" i="26"/>
  <c r="C20" i="26"/>
  <c r="F18" i="26"/>
  <c r="C18" i="26" s="1"/>
  <c r="O202" i="27"/>
  <c r="M202" i="27"/>
  <c r="L188" i="27"/>
  <c r="L202" i="27" s="1"/>
  <c r="D182" i="27"/>
  <c r="D185" i="27" s="1"/>
  <c r="L158" i="27"/>
  <c r="L150" i="27"/>
  <c r="Q25" i="27" s="1"/>
  <c r="L142" i="27"/>
  <c r="L141" i="27" s="1"/>
  <c r="M141" i="27"/>
  <c r="M180" i="27" s="1"/>
  <c r="M139" i="27"/>
  <c r="L127" i="27"/>
  <c r="L126" i="27" s="1"/>
  <c r="O126" i="27"/>
  <c r="H122" i="27"/>
  <c r="M118" i="27"/>
  <c r="L115" i="27"/>
  <c r="L114" i="27" s="1"/>
  <c r="M110" i="27"/>
  <c r="K134" i="27"/>
  <c r="L92" i="27"/>
  <c r="M90" i="27"/>
  <c r="G134" i="27"/>
  <c r="O134" i="27"/>
  <c r="E16" i="26"/>
  <c r="E80" i="26" s="1"/>
  <c r="I80" i="27"/>
  <c r="I213" i="27" s="1"/>
  <c r="Q18" i="27"/>
  <c r="Q24" i="27"/>
  <c r="L116" i="27"/>
  <c r="D114" i="27"/>
  <c r="L113" i="27"/>
  <c r="H106" i="27"/>
  <c r="L103" i="27"/>
  <c r="L102" i="27" s="1"/>
  <c r="M102" i="27"/>
  <c r="N94" i="27"/>
  <c r="E80" i="27"/>
  <c r="E213" i="27" s="1"/>
  <c r="L76" i="27"/>
  <c r="N74" i="27"/>
  <c r="M27" i="26" s="1"/>
  <c r="L71" i="27"/>
  <c r="N69" i="27"/>
  <c r="M26" i="26" s="1"/>
  <c r="L66" i="27"/>
  <c r="N64" i="27"/>
  <c r="M25" i="26" s="1"/>
  <c r="L61" i="27"/>
  <c r="N59" i="27"/>
  <c r="L56" i="27"/>
  <c r="N54" i="27"/>
  <c r="M23" i="26" s="1"/>
  <c r="L51" i="27"/>
  <c r="N49" i="27"/>
  <c r="L46" i="27"/>
  <c r="Q21" i="27" s="1"/>
  <c r="N44" i="27"/>
  <c r="M21" i="26" s="1"/>
  <c r="L41" i="27"/>
  <c r="N39" i="27"/>
  <c r="M20" i="26" s="1"/>
  <c r="O33" i="27"/>
  <c r="N19" i="26" s="1"/>
  <c r="N28" i="27"/>
  <c r="M17" i="27"/>
  <c r="N118" i="27"/>
  <c r="L108" i="27"/>
  <c r="L106" i="27" s="1"/>
  <c r="D106" i="27"/>
  <c r="L105" i="27"/>
  <c r="H98" i="27"/>
  <c r="L95" i="27"/>
  <c r="L94" i="27" s="1"/>
  <c r="M94" i="27"/>
  <c r="D85" i="27"/>
  <c r="D82" i="27" s="1"/>
  <c r="D134" i="27" s="1"/>
  <c r="M74" i="27"/>
  <c r="L27" i="26" s="1"/>
  <c r="K27" i="26" s="1"/>
  <c r="L75" i="27"/>
  <c r="L74" i="27" s="1"/>
  <c r="M69" i="27"/>
  <c r="L70" i="27"/>
  <c r="L69" i="27" s="1"/>
  <c r="M64" i="27"/>
  <c r="L25" i="26" s="1"/>
  <c r="K25" i="26" s="1"/>
  <c r="L65" i="27"/>
  <c r="L64" i="27" s="1"/>
  <c r="M59" i="27"/>
  <c r="L60" i="27"/>
  <c r="L59" i="27" s="1"/>
  <c r="M54" i="27"/>
  <c r="L23" i="26" s="1"/>
  <c r="K23" i="26" s="1"/>
  <c r="L55" i="27"/>
  <c r="L54" i="27" s="1"/>
  <c r="M49" i="27"/>
  <c r="L50" i="27"/>
  <c r="L49" i="27" s="1"/>
  <c r="M44" i="27"/>
  <c r="L21" i="26" s="1"/>
  <c r="L45" i="27"/>
  <c r="L44" i="27" s="1"/>
  <c r="M39" i="27"/>
  <c r="L40" i="27"/>
  <c r="L39" i="27" s="1"/>
  <c r="M28" i="27"/>
  <c r="L18" i="26" s="1"/>
  <c r="K18" i="26" s="1"/>
  <c r="L29" i="27"/>
  <c r="L28" i="27" s="1"/>
  <c r="M22" i="27"/>
  <c r="L20" i="27"/>
  <c r="L18" i="27"/>
  <c r="L17" i="27" s="1"/>
  <c r="L80" i="27" s="1"/>
  <c r="G63" i="26"/>
  <c r="C62" i="26"/>
  <c r="K60" i="26"/>
  <c r="G59" i="26"/>
  <c r="C58" i="26"/>
  <c r="G55" i="26"/>
  <c r="C54" i="26"/>
  <c r="G51" i="26"/>
  <c r="C50" i="26"/>
  <c r="K48" i="26"/>
  <c r="G47" i="26"/>
  <c r="C46" i="26"/>
  <c r="G43" i="26"/>
  <c r="K63" i="26"/>
  <c r="G62" i="26"/>
  <c r="C61" i="26"/>
  <c r="K59" i="26"/>
  <c r="G58" i="26"/>
  <c r="C57" i="26"/>
  <c r="G54" i="26"/>
  <c r="C53" i="26"/>
  <c r="K51" i="26"/>
  <c r="G50" i="26"/>
  <c r="C49" i="26"/>
  <c r="K47" i="26"/>
  <c r="G46" i="26"/>
  <c r="C45" i="26"/>
  <c r="K43" i="26"/>
  <c r="G42" i="26"/>
  <c r="C41" i="26"/>
  <c r="K39" i="26"/>
  <c r="G38" i="26"/>
  <c r="C37" i="26"/>
  <c r="K35" i="26"/>
  <c r="G34" i="26"/>
  <c r="C33" i="26"/>
  <c r="K31" i="26"/>
  <c r="G30" i="26"/>
  <c r="C29" i="26"/>
  <c r="C25" i="26"/>
  <c r="C17" i="26"/>
  <c r="C42" i="26"/>
  <c r="K40" i="26"/>
  <c r="G39" i="26"/>
  <c r="C38" i="26"/>
  <c r="G35" i="26"/>
  <c r="C34" i="26"/>
  <c r="K32" i="26"/>
  <c r="G31" i="26"/>
  <c r="C30" i="26"/>
  <c r="K28" i="26"/>
  <c r="G27" i="26"/>
  <c r="C26" i="26"/>
  <c r="G23" i="26"/>
  <c r="C22" i="26"/>
  <c r="G19" i="26"/>
  <c r="G15" i="26"/>
  <c r="L87" i="25"/>
  <c r="L37" i="25"/>
  <c r="D94" i="25"/>
  <c r="M94" i="25"/>
  <c r="L71" i="25"/>
  <c r="N94" i="25"/>
  <c r="H94" i="25"/>
  <c r="O94" i="25"/>
  <c r="N37" i="25"/>
  <c r="L14" i="25"/>
  <c r="L24" i="25" s="1"/>
  <c r="L94" i="25" s="1"/>
  <c r="C47" i="24"/>
  <c r="C46" i="24" s="1"/>
  <c r="C93" i="24" s="1"/>
  <c r="D93" i="24"/>
  <c r="E72" i="24"/>
  <c r="E13" i="24"/>
  <c r="E47" i="24"/>
  <c r="E46" i="24" s="1"/>
  <c r="Q25" i="32" l="1"/>
  <c r="Q27" i="32"/>
  <c r="Q27" i="31"/>
  <c r="L95" i="31"/>
  <c r="Q31" i="31" s="1"/>
  <c r="D80" i="26"/>
  <c r="L19" i="30"/>
  <c r="L211" i="30"/>
  <c r="M220" i="30"/>
  <c r="L75" i="30"/>
  <c r="M159" i="30"/>
  <c r="M223" i="30"/>
  <c r="M221" i="30" s="1"/>
  <c r="L35" i="30"/>
  <c r="R74" i="30"/>
  <c r="L73" i="30"/>
  <c r="M63" i="30"/>
  <c r="L63" i="30" s="1"/>
  <c r="H159" i="30"/>
  <c r="H223" i="30"/>
  <c r="H221" i="30" s="1"/>
  <c r="L22" i="26"/>
  <c r="K22" i="26" s="1"/>
  <c r="R71" i="30"/>
  <c r="L224" i="30"/>
  <c r="D154" i="30"/>
  <c r="G226" i="30"/>
  <c r="G221" i="30" s="1"/>
  <c r="F65" i="26"/>
  <c r="C65" i="26" s="1"/>
  <c r="O154" i="30"/>
  <c r="G159" i="30"/>
  <c r="L177" i="30"/>
  <c r="L17" i="26"/>
  <c r="L26" i="26"/>
  <c r="K26" i="26" s="1"/>
  <c r="K53" i="26"/>
  <c r="L65" i="30"/>
  <c r="L69" i="30" s="1"/>
  <c r="M69" i="30"/>
  <c r="R67" i="30"/>
  <c r="R72" i="30"/>
  <c r="L165" i="30"/>
  <c r="M209" i="30"/>
  <c r="L54" i="29"/>
  <c r="Q24" i="29"/>
  <c r="Q26" i="29" s="1"/>
  <c r="M78" i="28"/>
  <c r="K21" i="26"/>
  <c r="O78" i="28"/>
  <c r="N16" i="26"/>
  <c r="N30" i="26"/>
  <c r="O84" i="28"/>
  <c r="H78" i="28"/>
  <c r="R19" i="28"/>
  <c r="M121" i="28"/>
  <c r="L123" i="28"/>
  <c r="H80" i="26"/>
  <c r="F80" i="26"/>
  <c r="M16" i="26"/>
  <c r="D78" i="28"/>
  <c r="R22" i="28"/>
  <c r="L80" i="28"/>
  <c r="L84" i="28" s="1"/>
  <c r="L16" i="28"/>
  <c r="L78" i="28" s="1"/>
  <c r="R16" i="28"/>
  <c r="L30" i="26"/>
  <c r="K30" i="26" s="1"/>
  <c r="J80" i="26"/>
  <c r="L134" i="28"/>
  <c r="L139" i="27"/>
  <c r="Q23" i="27"/>
  <c r="M22" i="26"/>
  <c r="M24" i="26"/>
  <c r="D213" i="27"/>
  <c r="Q22" i="27"/>
  <c r="L16" i="26"/>
  <c r="Q19" i="27"/>
  <c r="M134" i="27"/>
  <c r="M80" i="27"/>
  <c r="M213" i="27" s="1"/>
  <c r="K213" i="27"/>
  <c r="H213" i="27" s="1"/>
  <c r="Q16" i="27"/>
  <c r="L19" i="26"/>
  <c r="K19" i="26" s="1"/>
  <c r="K17" i="26"/>
  <c r="L20" i="26"/>
  <c r="K20" i="26" s="1"/>
  <c r="L24" i="26"/>
  <c r="K24" i="26" s="1"/>
  <c r="M18" i="26"/>
  <c r="N80" i="27"/>
  <c r="N213" i="27" s="1"/>
  <c r="N134" i="27"/>
  <c r="L180" i="27"/>
  <c r="O80" i="27"/>
  <c r="O213" i="27" s="1"/>
  <c r="L134" i="27"/>
  <c r="Q26" i="27"/>
  <c r="C80" i="26"/>
  <c r="G80" i="26"/>
  <c r="E93" i="24"/>
  <c r="Q29" i="31" l="1"/>
  <c r="R75" i="30"/>
  <c r="L209" i="30"/>
  <c r="R77" i="30"/>
  <c r="M80" i="26"/>
  <c r="O226" i="30"/>
  <c r="O221" i="30" s="1"/>
  <c r="O159" i="30"/>
  <c r="L154" i="30"/>
  <c r="L226" i="30" s="1"/>
  <c r="N65" i="26"/>
  <c r="K65" i="26" s="1"/>
  <c r="D226" i="30"/>
  <c r="D221" i="30" s="1"/>
  <c r="D159" i="30"/>
  <c r="L223" i="30"/>
  <c r="L221" i="30" s="1"/>
  <c r="R78" i="30"/>
  <c r="L220" i="30"/>
  <c r="R80" i="30"/>
  <c r="Q28" i="29"/>
  <c r="R26" i="28"/>
  <c r="L121" i="28"/>
  <c r="R30" i="28" s="1"/>
  <c r="L213" i="27"/>
  <c r="Q27" i="27"/>
  <c r="Q29" i="27" s="1"/>
  <c r="K16" i="26"/>
  <c r="K80" i="26" s="1"/>
  <c r="L80" i="26"/>
  <c r="R81" i="30" l="1"/>
  <c r="L159" i="30"/>
  <c r="N80" i="26"/>
  <c r="R28" i="28"/>
  <c r="Q31" i="27"/>
  <c r="Q20" i="23" l="1"/>
  <c r="Q19" i="23"/>
  <c r="N19" i="23"/>
  <c r="M19" i="23"/>
  <c r="L19" i="23"/>
  <c r="J19" i="23"/>
  <c r="I19" i="23"/>
  <c r="H19" i="23"/>
  <c r="F19" i="23"/>
  <c r="E19" i="23"/>
  <c r="D19" i="23"/>
  <c r="Q18" i="23"/>
  <c r="N18" i="23"/>
  <c r="M18" i="23"/>
  <c r="L18" i="23"/>
  <c r="J18" i="23"/>
  <c r="I18" i="23"/>
  <c r="H18" i="23"/>
  <c r="F18" i="23"/>
  <c r="E18" i="23"/>
  <c r="D18" i="23"/>
  <c r="Q17" i="23"/>
  <c r="N17" i="23"/>
  <c r="M17" i="23"/>
  <c r="L17" i="23"/>
  <c r="J17" i="23"/>
  <c r="I17" i="23"/>
  <c r="H17" i="23"/>
  <c r="F17" i="23"/>
  <c r="E17" i="23"/>
  <c r="D17" i="23"/>
  <c r="Q16" i="23"/>
  <c r="N16" i="23"/>
  <c r="M16" i="23"/>
  <c r="L16" i="23"/>
  <c r="K16" i="23"/>
  <c r="J16" i="23"/>
  <c r="I16" i="23"/>
  <c r="H16" i="23"/>
  <c r="G16" i="23"/>
  <c r="F16" i="23"/>
  <c r="E16" i="23"/>
  <c r="D16" i="23"/>
  <c r="Q15" i="23"/>
  <c r="N15" i="23"/>
  <c r="M15" i="23"/>
  <c r="L15" i="23"/>
  <c r="K15" i="23"/>
  <c r="J15" i="23"/>
  <c r="I15" i="23"/>
  <c r="H15" i="23"/>
  <c r="G15" i="23"/>
  <c r="F15" i="23"/>
  <c r="E15" i="23"/>
  <c r="D15" i="23"/>
  <c r="Q14" i="23"/>
  <c r="N14" i="23"/>
  <c r="M14" i="23"/>
  <c r="L14" i="23"/>
  <c r="K14" i="23"/>
  <c r="J14" i="23"/>
  <c r="I14" i="23"/>
  <c r="H14" i="23"/>
  <c r="G14" i="23"/>
  <c r="F14" i="23"/>
  <c r="E14" i="23"/>
  <c r="D14" i="23"/>
  <c r="Q13" i="23"/>
  <c r="N13" i="23"/>
  <c r="M13" i="23"/>
  <c r="M20" i="23" s="1"/>
  <c r="L13" i="23"/>
  <c r="K13" i="23"/>
  <c r="J13" i="23"/>
  <c r="I13" i="23"/>
  <c r="I20" i="23" s="1"/>
  <c r="H13" i="23"/>
  <c r="G13" i="23"/>
  <c r="F13" i="23"/>
  <c r="E13" i="23"/>
  <c r="E20" i="23" s="1"/>
  <c r="D13" i="23"/>
  <c r="Q12" i="23"/>
  <c r="Q11" i="23"/>
  <c r="E14" i="22"/>
  <c r="F14" i="22"/>
  <c r="G14" i="22"/>
  <c r="D14" i="22" s="1"/>
  <c r="I14" i="22"/>
  <c r="J14" i="22"/>
  <c r="K14" i="22"/>
  <c r="N14" i="22"/>
  <c r="O14" i="22"/>
  <c r="D15" i="22"/>
  <c r="H15" i="22"/>
  <c r="L15" i="22"/>
  <c r="M15" i="22"/>
  <c r="M14" i="22" s="1"/>
  <c r="N15" i="22"/>
  <c r="O15" i="22"/>
  <c r="O22" i="22" s="1"/>
  <c r="D16" i="22"/>
  <c r="E16" i="22"/>
  <c r="F16" i="22"/>
  <c r="G16" i="22"/>
  <c r="H16" i="22"/>
  <c r="I16" i="22"/>
  <c r="J16" i="22"/>
  <c r="K16" i="22"/>
  <c r="O16" i="22"/>
  <c r="D17" i="22"/>
  <c r="H17" i="22"/>
  <c r="H23" i="22" s="1"/>
  <c r="M17" i="22"/>
  <c r="N17" i="22"/>
  <c r="N16" i="22" s="1"/>
  <c r="Q17" i="22" s="1"/>
  <c r="O17" i="22"/>
  <c r="E18" i="22"/>
  <c r="D18" i="22" s="1"/>
  <c r="F18" i="22"/>
  <c r="G18" i="22"/>
  <c r="H18" i="22"/>
  <c r="I18" i="22"/>
  <c r="J18" i="22"/>
  <c r="K18" i="22"/>
  <c r="D19" i="22"/>
  <c r="H19" i="22"/>
  <c r="M19" i="22"/>
  <c r="L19" i="22" s="1"/>
  <c r="L18" i="22" s="1"/>
  <c r="N19" i="22"/>
  <c r="N18" i="22" s="1"/>
  <c r="O19" i="22"/>
  <c r="O18" i="22" s="1"/>
  <c r="E20" i="22"/>
  <c r="Q21" i="22"/>
  <c r="E22" i="22"/>
  <c r="F22" i="22"/>
  <c r="G22" i="22"/>
  <c r="I22" i="22"/>
  <c r="J22" i="22"/>
  <c r="K22" i="22"/>
  <c r="K20" i="22" s="1"/>
  <c r="N22" i="22"/>
  <c r="E23" i="22"/>
  <c r="F23" i="22"/>
  <c r="F73" i="22" s="1"/>
  <c r="G23" i="22"/>
  <c r="I23" i="22"/>
  <c r="J23" i="22"/>
  <c r="K23" i="22"/>
  <c r="M23" i="22"/>
  <c r="O23" i="22"/>
  <c r="K25" i="22"/>
  <c r="D26" i="22"/>
  <c r="E26" i="22"/>
  <c r="F26" i="22"/>
  <c r="F25" i="22" s="1"/>
  <c r="G26" i="22"/>
  <c r="G25" i="22" s="1"/>
  <c r="H26" i="22"/>
  <c r="N26" i="22"/>
  <c r="O26" i="22"/>
  <c r="O25" i="22" s="1"/>
  <c r="D27" i="22"/>
  <c r="H27" i="22"/>
  <c r="M27" i="22"/>
  <c r="N27" i="22"/>
  <c r="N33" i="22" s="1"/>
  <c r="N75" i="22" s="1"/>
  <c r="O27" i="22"/>
  <c r="E28" i="22"/>
  <c r="M28" i="22" s="1"/>
  <c r="L28" i="22" s="1"/>
  <c r="F28" i="22"/>
  <c r="G28" i="22"/>
  <c r="H28" i="22"/>
  <c r="I28" i="22"/>
  <c r="I25" i="22" s="1"/>
  <c r="H25" i="22" s="1"/>
  <c r="J28" i="22"/>
  <c r="J25" i="22" s="1"/>
  <c r="N28" i="22"/>
  <c r="O28" i="22"/>
  <c r="D29" i="22"/>
  <c r="H29" i="22"/>
  <c r="L29" i="22"/>
  <c r="L32" i="22" s="1"/>
  <c r="M29" i="22"/>
  <c r="N29" i="22"/>
  <c r="O29" i="22"/>
  <c r="E32" i="22"/>
  <c r="E30" i="22" s="1"/>
  <c r="F32" i="22"/>
  <c r="F30" i="22" s="1"/>
  <c r="G32" i="22"/>
  <c r="D32" i="22" s="1"/>
  <c r="I32" i="22"/>
  <c r="I30" i="22" s="1"/>
  <c r="J32" i="22"/>
  <c r="J30" i="22" s="1"/>
  <c r="K32" i="22"/>
  <c r="H32" i="22" s="1"/>
  <c r="M32" i="22"/>
  <c r="N32" i="22"/>
  <c r="N30" i="22" s="1"/>
  <c r="O32" i="22"/>
  <c r="O30" i="22" s="1"/>
  <c r="E33" i="22"/>
  <c r="F33" i="22"/>
  <c r="G33" i="22"/>
  <c r="D33" i="22" s="1"/>
  <c r="H33" i="22"/>
  <c r="I33" i="22"/>
  <c r="J33" i="22"/>
  <c r="K33" i="22"/>
  <c r="K75" i="22" s="1"/>
  <c r="H75" i="22" s="1"/>
  <c r="O33" i="22"/>
  <c r="D35" i="22"/>
  <c r="E35" i="22"/>
  <c r="F35" i="22"/>
  <c r="G35" i="22"/>
  <c r="I35" i="22"/>
  <c r="J35" i="22"/>
  <c r="K35" i="22"/>
  <c r="O35" i="22"/>
  <c r="D36" i="22"/>
  <c r="H36" i="22"/>
  <c r="M36" i="22"/>
  <c r="N36" i="22"/>
  <c r="O36" i="22"/>
  <c r="D37" i="22"/>
  <c r="H37" i="22"/>
  <c r="H35" i="22" s="1"/>
  <c r="L37" i="22"/>
  <c r="M37" i="22"/>
  <c r="N37" i="22"/>
  <c r="O37" i="22"/>
  <c r="D40" i="22"/>
  <c r="E40" i="22"/>
  <c r="E38" i="22" s="1"/>
  <c r="F40" i="22"/>
  <c r="F38" i="22" s="1"/>
  <c r="G40" i="22"/>
  <c r="G38" i="22" s="1"/>
  <c r="D38" i="22" s="1"/>
  <c r="H40" i="22"/>
  <c r="H38" i="22" s="1"/>
  <c r="I40" i="22"/>
  <c r="I38" i="22" s="1"/>
  <c r="J40" i="22"/>
  <c r="J38" i="22" s="1"/>
  <c r="K40" i="22"/>
  <c r="O40" i="22"/>
  <c r="O38" i="22" s="1"/>
  <c r="D41" i="22"/>
  <c r="E41" i="22"/>
  <c r="F41" i="22"/>
  <c r="G41" i="22"/>
  <c r="H41" i="22"/>
  <c r="I41" i="22"/>
  <c r="J41" i="22"/>
  <c r="K41" i="22"/>
  <c r="K73" i="22" s="1"/>
  <c r="L41" i="22"/>
  <c r="M41" i="22"/>
  <c r="N41" i="22"/>
  <c r="O41" i="22"/>
  <c r="D43" i="22"/>
  <c r="E43" i="22"/>
  <c r="F43" i="22"/>
  <c r="G43" i="22"/>
  <c r="H43" i="22"/>
  <c r="I43" i="22"/>
  <c r="J43" i="22"/>
  <c r="K43" i="22"/>
  <c r="O43" i="22"/>
  <c r="D44" i="22"/>
  <c r="H44" i="22"/>
  <c r="M44" i="22"/>
  <c r="M63" i="22" s="1"/>
  <c r="M61" i="22" s="1"/>
  <c r="N44" i="22"/>
  <c r="N43" i="22" s="1"/>
  <c r="O44" i="22"/>
  <c r="E45" i="22"/>
  <c r="D45" i="22" s="1"/>
  <c r="F45" i="22"/>
  <c r="G45" i="22"/>
  <c r="I45" i="22"/>
  <c r="J45" i="22"/>
  <c r="K45" i="22"/>
  <c r="M45" i="22"/>
  <c r="N45" i="22"/>
  <c r="D46" i="22"/>
  <c r="H46" i="22"/>
  <c r="H45" i="22" s="1"/>
  <c r="M46" i="22"/>
  <c r="N46" i="22"/>
  <c r="O46" i="22"/>
  <c r="E47" i="22"/>
  <c r="F47" i="22"/>
  <c r="G47" i="22"/>
  <c r="D47" i="22" s="1"/>
  <c r="H47" i="22"/>
  <c r="I47" i="22"/>
  <c r="J47" i="22"/>
  <c r="K47" i="22"/>
  <c r="O47" i="22"/>
  <c r="D48" i="22"/>
  <c r="H48" i="22"/>
  <c r="M48" i="22"/>
  <c r="N48" i="22"/>
  <c r="N47" i="22" s="1"/>
  <c r="O48" i="22"/>
  <c r="E49" i="22"/>
  <c r="D49" i="22" s="1"/>
  <c r="F49" i="22"/>
  <c r="G49" i="22"/>
  <c r="I49" i="22"/>
  <c r="J49" i="22"/>
  <c r="K49" i="22"/>
  <c r="M49" i="22"/>
  <c r="N49" i="22"/>
  <c r="D50" i="22"/>
  <c r="H50" i="22"/>
  <c r="H49" i="22" s="1"/>
  <c r="L50" i="22"/>
  <c r="L49" i="22" s="1"/>
  <c r="M50" i="22"/>
  <c r="N50" i="22"/>
  <c r="O50" i="22"/>
  <c r="O49" i="22" s="1"/>
  <c r="D51" i="22"/>
  <c r="E51" i="22"/>
  <c r="F51" i="22"/>
  <c r="G51" i="22"/>
  <c r="H51" i="22"/>
  <c r="I51" i="22"/>
  <c r="J51" i="22"/>
  <c r="K51" i="22"/>
  <c r="O51" i="22"/>
  <c r="D52" i="22"/>
  <c r="H52" i="22"/>
  <c r="M52" i="22"/>
  <c r="N52" i="22"/>
  <c r="N51" i="22" s="1"/>
  <c r="O52" i="22"/>
  <c r="E53" i="22"/>
  <c r="D53" i="22" s="1"/>
  <c r="F53" i="22"/>
  <c r="G53" i="22"/>
  <c r="I53" i="22"/>
  <c r="J53" i="22"/>
  <c r="K53" i="22"/>
  <c r="M53" i="22"/>
  <c r="N53" i="22"/>
  <c r="D54" i="22"/>
  <c r="H54" i="22"/>
  <c r="H53" i="22" s="1"/>
  <c r="L54" i="22"/>
  <c r="L53" i="22" s="1"/>
  <c r="M54" i="22"/>
  <c r="N54" i="22"/>
  <c r="O54" i="22"/>
  <c r="O53" i="22" s="1"/>
  <c r="D55" i="22"/>
  <c r="E55" i="22"/>
  <c r="F55" i="22"/>
  <c r="G55" i="22"/>
  <c r="H55" i="22"/>
  <c r="I55" i="22"/>
  <c r="J55" i="22"/>
  <c r="K55" i="22"/>
  <c r="O55" i="22"/>
  <c r="D56" i="22"/>
  <c r="H56" i="22"/>
  <c r="M56" i="22"/>
  <c r="N56" i="22"/>
  <c r="N55" i="22" s="1"/>
  <c r="O56" i="22"/>
  <c r="E57" i="22"/>
  <c r="D57" i="22" s="1"/>
  <c r="F57" i="22"/>
  <c r="G57" i="22"/>
  <c r="I57" i="22"/>
  <c r="J57" i="22"/>
  <c r="K57" i="22"/>
  <c r="M57" i="22"/>
  <c r="N57" i="22"/>
  <c r="D58" i="22"/>
  <c r="H58" i="22"/>
  <c r="H57" i="22" s="1"/>
  <c r="L58" i="22"/>
  <c r="L57" i="22" s="1"/>
  <c r="M58" i="22"/>
  <c r="N58" i="22"/>
  <c r="O58" i="22"/>
  <c r="O57" i="22" s="1"/>
  <c r="D59" i="22"/>
  <c r="E59" i="22"/>
  <c r="F59" i="22"/>
  <c r="G59" i="22"/>
  <c r="H59" i="22"/>
  <c r="I59" i="22"/>
  <c r="J59" i="22"/>
  <c r="K59" i="22"/>
  <c r="O59" i="22"/>
  <c r="D60" i="22"/>
  <c r="H60" i="22"/>
  <c r="M60" i="22"/>
  <c r="N60" i="22"/>
  <c r="N59" i="22" s="1"/>
  <c r="O60" i="22"/>
  <c r="E61" i="22"/>
  <c r="F61" i="22"/>
  <c r="J61" i="22"/>
  <c r="E63" i="22"/>
  <c r="D63" i="22" s="1"/>
  <c r="F63" i="22"/>
  <c r="G63" i="22"/>
  <c r="G61" i="22" s="1"/>
  <c r="I63" i="22"/>
  <c r="H63" i="22" s="1"/>
  <c r="J63" i="22"/>
  <c r="K63" i="22"/>
  <c r="K61" i="22" s="1"/>
  <c r="N63" i="22"/>
  <c r="N61" i="22" s="1"/>
  <c r="E65" i="22"/>
  <c r="D65" i="22" s="1"/>
  <c r="F65" i="22"/>
  <c r="G65" i="22"/>
  <c r="I65" i="22"/>
  <c r="J65" i="22"/>
  <c r="K65" i="22"/>
  <c r="M65" i="22"/>
  <c r="N65" i="22"/>
  <c r="D66" i="22"/>
  <c r="H66" i="22"/>
  <c r="H65" i="22" s="1"/>
  <c r="L66" i="22"/>
  <c r="L65" i="22" s="1"/>
  <c r="Q23" i="22" s="1"/>
  <c r="M66" i="22"/>
  <c r="N66" i="22"/>
  <c r="O66" i="22"/>
  <c r="O65" i="22" s="1"/>
  <c r="E69" i="22"/>
  <c r="E67" i="22" s="1"/>
  <c r="F69" i="22"/>
  <c r="F67" i="22" s="1"/>
  <c r="G69" i="22"/>
  <c r="D69" i="22" s="1"/>
  <c r="I69" i="22"/>
  <c r="I67" i="22" s="1"/>
  <c r="J69" i="22"/>
  <c r="J67" i="22" s="1"/>
  <c r="K69" i="22"/>
  <c r="K67" i="22" s="1"/>
  <c r="M69" i="22"/>
  <c r="M67" i="22" s="1"/>
  <c r="N69" i="22"/>
  <c r="N67" i="22" s="1"/>
  <c r="O69" i="22"/>
  <c r="O67" i="22" s="1"/>
  <c r="E72" i="22"/>
  <c r="I72" i="22"/>
  <c r="K72" i="22"/>
  <c r="G73" i="22"/>
  <c r="E74" i="22"/>
  <c r="F74" i="22"/>
  <c r="G74" i="22"/>
  <c r="D74" i="22" s="1"/>
  <c r="I74" i="22"/>
  <c r="J74" i="22"/>
  <c r="K74" i="22"/>
  <c r="H74" i="22" s="1"/>
  <c r="E75" i="22"/>
  <c r="F75" i="22"/>
  <c r="I75" i="22"/>
  <c r="J75" i="22"/>
  <c r="O75" i="22"/>
  <c r="K19" i="23" l="1"/>
  <c r="G19" i="23"/>
  <c r="C19" i="23"/>
  <c r="G18" i="23"/>
  <c r="C14" i="23"/>
  <c r="C15" i="23"/>
  <c r="C17" i="23"/>
  <c r="K18" i="23"/>
  <c r="K17" i="23"/>
  <c r="G17" i="23"/>
  <c r="C16" i="23"/>
  <c r="J20" i="23"/>
  <c r="N20" i="23"/>
  <c r="C18" i="23"/>
  <c r="D20" i="23"/>
  <c r="H20" i="23"/>
  <c r="L20" i="23"/>
  <c r="G20" i="23"/>
  <c r="Q21" i="23"/>
  <c r="K20" i="23"/>
  <c r="C13" i="23"/>
  <c r="F20" i="23"/>
  <c r="O20" i="22"/>
  <c r="O72" i="22"/>
  <c r="K70" i="22"/>
  <c r="H67" i="22"/>
  <c r="O45" i="22"/>
  <c r="O63" i="22"/>
  <c r="N35" i="22"/>
  <c r="N40" i="22"/>
  <c r="G30" i="22"/>
  <c r="D30" i="22" s="1"/>
  <c r="M33" i="22"/>
  <c r="M75" i="22" s="1"/>
  <c r="M26" i="22"/>
  <c r="M73" i="22"/>
  <c r="N20" i="22"/>
  <c r="N72" i="22"/>
  <c r="K38" i="22"/>
  <c r="D28" i="22"/>
  <c r="L27" i="22"/>
  <c r="E25" i="22"/>
  <c r="D25" i="22" s="1"/>
  <c r="F20" i="22"/>
  <c r="F72" i="22"/>
  <c r="F70" i="22" s="1"/>
  <c r="M18" i="22"/>
  <c r="M16" i="22"/>
  <c r="L17" i="22"/>
  <c r="L14" i="22"/>
  <c r="L22" i="22"/>
  <c r="Q19" i="22"/>
  <c r="G75" i="22"/>
  <c r="D75" i="22" s="1"/>
  <c r="O74" i="22"/>
  <c r="M51" i="22"/>
  <c r="L52" i="22"/>
  <c r="L51" i="22" s="1"/>
  <c r="M30" i="22"/>
  <c r="K30" i="22"/>
  <c r="H30" i="22" s="1"/>
  <c r="J73" i="22"/>
  <c r="E73" i="22"/>
  <c r="D73" i="22" s="1"/>
  <c r="D23" i="22"/>
  <c r="J20" i="22"/>
  <c r="J72" i="22"/>
  <c r="J70" i="22" s="1"/>
  <c r="H14" i="22"/>
  <c r="H22" i="22"/>
  <c r="G67" i="22"/>
  <c r="D67" i="22" s="1"/>
  <c r="M59" i="22"/>
  <c r="L60" i="22"/>
  <c r="L59" i="22" s="1"/>
  <c r="M43" i="22"/>
  <c r="L44" i="22"/>
  <c r="D22" i="22"/>
  <c r="G20" i="22"/>
  <c r="D20" i="22" s="1"/>
  <c r="D61" i="22"/>
  <c r="M55" i="22"/>
  <c r="L56" i="22"/>
  <c r="L55" i="22" s="1"/>
  <c r="M35" i="22"/>
  <c r="M40" i="22"/>
  <c r="L36" i="22"/>
  <c r="N25" i="22"/>
  <c r="G72" i="22"/>
  <c r="L69" i="22"/>
  <c r="L67" i="22" s="1"/>
  <c r="H69" i="22"/>
  <c r="I61" i="22"/>
  <c r="H61" i="22" s="1"/>
  <c r="M47" i="22"/>
  <c r="L48" i="22"/>
  <c r="L47" i="22" s="1"/>
  <c r="L46" i="22"/>
  <c r="L45" i="22" s="1"/>
  <c r="N23" i="22"/>
  <c r="N73" i="22" s="1"/>
  <c r="I73" i="22"/>
  <c r="H73" i="22" s="1"/>
  <c r="I20" i="22"/>
  <c r="M22" i="22"/>
  <c r="Q23" i="23" l="1"/>
  <c r="C20" i="23"/>
  <c r="L72" i="22"/>
  <c r="M72" i="22"/>
  <c r="M70" i="22" s="1"/>
  <c r="M20" i="22"/>
  <c r="D72" i="22"/>
  <c r="G70" i="22"/>
  <c r="L40" i="22"/>
  <c r="L35" i="22"/>
  <c r="Q20" i="22"/>
  <c r="Q14" i="22"/>
  <c r="Q24" i="22" s="1"/>
  <c r="L23" i="22"/>
  <c r="L20" i="22" s="1"/>
  <c r="L16" i="22"/>
  <c r="N38" i="22"/>
  <c r="N74" i="22"/>
  <c r="N70" i="22" s="1"/>
  <c r="E70" i="22"/>
  <c r="H72" i="22"/>
  <c r="H70" i="22" s="1"/>
  <c r="H20" i="22"/>
  <c r="L33" i="22"/>
  <c r="Q18" i="22"/>
  <c r="O61" i="22"/>
  <c r="O73" i="22"/>
  <c r="O70" i="22" s="1"/>
  <c r="M38" i="22"/>
  <c r="M74" i="22"/>
  <c r="Q22" i="22"/>
  <c r="L63" i="22"/>
  <c r="L61" i="22" s="1"/>
  <c r="L43" i="22"/>
  <c r="I70" i="22"/>
  <c r="M25" i="22"/>
  <c r="L26" i="22"/>
  <c r="L25" i="22" s="1"/>
  <c r="L75" i="22" l="1"/>
  <c r="L30" i="22"/>
  <c r="D70" i="22"/>
  <c r="L73" i="22"/>
  <c r="L70" i="22" s="1"/>
  <c r="L74" i="22"/>
  <c r="L38" i="22"/>
  <c r="Q19" i="6" l="1"/>
  <c r="Q18" i="6"/>
  <c r="Q17" i="6"/>
  <c r="Q15" i="6"/>
  <c r="I16" i="6"/>
  <c r="J16" i="6"/>
  <c r="K16" i="6"/>
  <c r="I13" i="6"/>
  <c r="J13" i="6"/>
  <c r="J17" i="6" s="1"/>
  <c r="K13" i="6"/>
  <c r="O15" i="6"/>
  <c r="O16" i="6" s="1"/>
  <c r="N15" i="6"/>
  <c r="N16" i="6" s="1"/>
  <c r="M15" i="6"/>
  <c r="M16" i="6" s="1"/>
  <c r="H15" i="6"/>
  <c r="H16" i="6"/>
  <c r="O12" i="6"/>
  <c r="O13" i="6" s="1"/>
  <c r="N12" i="6"/>
  <c r="N13" i="6" s="1"/>
  <c r="M12" i="6"/>
  <c r="H12" i="6"/>
  <c r="H13" i="6" s="1"/>
  <c r="E16" i="6"/>
  <c r="F16" i="6"/>
  <c r="G16" i="6"/>
  <c r="E13" i="6"/>
  <c r="F13" i="6"/>
  <c r="G13" i="6"/>
  <c r="D15" i="6"/>
  <c r="D16" i="6" s="1"/>
  <c r="D12" i="6"/>
  <c r="D13" i="6" s="1"/>
  <c r="L15" i="6"/>
  <c r="L12" i="6" l="1"/>
  <c r="L13" i="6" s="1"/>
  <c r="F17" i="6"/>
  <c r="E17" i="6"/>
  <c r="N17" i="6"/>
  <c r="K17" i="6"/>
  <c r="O17" i="6"/>
  <c r="M13" i="6"/>
  <c r="M17" i="6" s="1"/>
  <c r="H17" i="6"/>
  <c r="I17" i="6"/>
  <c r="Q14" i="6"/>
  <c r="D17" i="6"/>
  <c r="Q16" i="6"/>
  <c r="L16" i="6"/>
  <c r="L17" i="6" s="1"/>
  <c r="G17" i="6"/>
  <c r="Q20" i="6" l="1"/>
  <c r="Q22" i="6" s="1"/>
  <c r="Q24" i="6" l="1"/>
</calcChain>
</file>

<file path=xl/sharedStrings.xml><?xml version="1.0" encoding="utf-8"?>
<sst xmlns="http://schemas.openxmlformats.org/spreadsheetml/2006/main" count="2580" uniqueCount="491">
  <si>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</si>
  <si>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</si>
  <si>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</si>
  <si>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</si>
  <si>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</si>
  <si>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</si>
  <si>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</si>
  <si>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</si>
  <si>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</si>
  <si>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</si>
  <si>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</si>
  <si>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</si>
  <si>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</si>
  <si>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</si>
  <si>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</si>
  <si>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</si>
  <si>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</si>
  <si>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</si>
  <si>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</si>
  <si>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</si>
  <si>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</si>
  <si>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</si>
  <si>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</si>
  <si>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</si>
  <si>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</si>
  <si>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</si>
  <si>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</si>
  <si>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</si>
  <si>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</si>
  <si>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</si>
  <si>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</si>
  <si>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</si>
  <si>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</si>
  <si>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</si>
  <si>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</si>
  <si>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</si>
  <si>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</si>
  <si>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</si>
  <si>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</si>
  <si>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</si>
  <si>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</si>
  <si>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</si>
  <si>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</si>
  <si>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</si>
  <si>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</si>
  <si>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</si>
  <si>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</si>
  <si>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</si>
  <si>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</si>
  <si>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</si>
  <si>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</si>
  <si>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</si>
  <si>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</si>
  <si>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</si>
  <si>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</si>
  <si>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</si>
  <si>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</si>
  <si>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</si>
  <si>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</si>
  <si>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</si>
  <si>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</si>
  <si>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</si>
  <si>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</si>
  <si>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</si>
  <si>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Ryškėnų pradinė mokykla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</si>
  <si>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</si>
  <si>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</si>
  <si>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</si>
  <si>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</si>
  <si>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</si>
  <si>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</si>
  <si>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</si>
  <si>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</si>
  <si>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</si>
  <si>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</si>
  <si>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</si>
  <si>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</si>
  <si>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</si>
  <si>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</si>
  <si>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</si>
  <si>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</si>
  <si>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</si>
  <si>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</si>
  <si>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</si>
  <si>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</si>
  <si>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</si>
  <si>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</si>
  <si>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</si>
  <si>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</si>
  <si>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</si>
  <si>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</si>
  <si>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</si>
  <si>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</si>
  <si>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</si>
  <si>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</si>
  <si>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</si>
  <si>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</si>
  <si>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</si>
  <si>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</si>
  <si>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</si>
  <si>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</si>
  <si>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</si>
  <si>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</si>
  <si>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</si>
  <si>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</si>
  <si>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</si>
  <si>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</si>
  <si>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</si>
  <si>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</si>
  <si>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</si>
  <si>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</si>
  <si>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</si>
  <si>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</si>
  <si>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</si>
  <si>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</si>
  <si>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</si>
  <si>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</si>
  <si>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</si>
  <si>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</si>
  <si>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</si>
  <si>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</si>
  <si>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</si>
  <si>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</si>
  <si>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</si>
  <si>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</si>
  <si>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</si>
  <si>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</si>
  <si>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</si>
  <si>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</si>
  <si>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</si>
  <si>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</si>
  <si>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</si>
  <si>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</si>
  <si>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</si>
  <si>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</si>
  <si>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</si>
  <si>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</si>
  <si>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</si>
  <si>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</si>
  <si>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</si>
  <si>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</si>
  <si>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</si>
  <si>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</si>
  <si>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</si>
  <si>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</si>
  <si>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</si>
  <si>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</si>
  <si>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</si>
  <si>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</si>
  <si>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</si>
  <si>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</si>
  <si>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</si>
  <si>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</si>
  <si>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Suaugusiųjų mokykla</t>
  </si>
  <si>
    <t>„Germanto“ pagrindinė mokykla</t>
  </si>
  <si>
    <t>„Atžalyno“ pagrindinė mokykla</t>
  </si>
  <si>
    <t>„Ateities“ pagrindinė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</si>
  <si>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</si>
  <si>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</si>
  <si>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</si>
  <si>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</si>
  <si>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</si>
  <si>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</si>
  <si>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</si>
  <si>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</si>
  <si>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</si>
  <si>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</si>
  <si>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</si>
  <si>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</si>
  <si>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</si>
  <si>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</si>
  <si>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Luokės gimnazija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</si>
  <si>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</si>
  <si>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</si>
  <si>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</si>
  <si>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</si>
  <si>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</si>
  <si>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</si>
  <si>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</si>
  <si>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</si>
  <si>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</si>
  <si>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</si>
  <si>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</si>
  <si>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</si>
  <si>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</si>
  <si>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</si>
  <si>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</si>
  <si>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</si>
  <si>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</si>
  <si>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</si>
  <si>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</si>
  <si>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</si>
  <si>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</si>
  <si>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</si>
  <si>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</si>
  <si>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</si>
  <si>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</si>
  <si>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</si>
  <si>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</si>
  <si>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102.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</si>
  <si>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</si>
  <si>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</si>
  <si>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</si>
  <si>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</si>
  <si>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</si>
  <si>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</si>
  <si>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</si>
  <si>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</si>
  <si>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</si>
  <si>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</si>
  <si>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</si>
  <si>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</si>
  <si>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</si>
  <si>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</si>
  <si>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</si>
  <si>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</si>
  <si>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gyvenamajai vietai deklaruoti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</si>
  <si>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</si>
  <si>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</si>
  <si>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</si>
  <si>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</si>
  <si>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</si>
  <si>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</si>
  <si>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</si>
  <si>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</si>
  <si>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</si>
  <si>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</si>
  <si>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</si>
  <si>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</si>
  <si>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</si>
  <si>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</si>
  <si>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</si>
  <si>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</si>
  <si>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 xml:space="preserve">ASIGNAVIMAI  </t>
  </si>
  <si>
    <t>iš jų – savarankiškos funkcijos</t>
  </si>
  <si>
    <t>iš jų – seniūnijos pajamos</t>
  </si>
  <si>
    <t>Iš viso 01 programai</t>
  </si>
  <si>
    <t>aplinkos apsaugos rėmimo specialioji programa</t>
  </si>
  <si>
    <t>Iš viso 02 programai</t>
  </si>
  <si>
    <t>biudžetinių įstaigų pajamos</t>
  </si>
  <si>
    <t>Iš viso 03 programai</t>
  </si>
  <si>
    <t>iš jų – įstaigos pajamos</t>
  </si>
  <si>
    <t>Iš viso 04 programai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</si>
  <si>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</si>
  <si>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</si>
  <si>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</si>
  <si>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</si>
  <si>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</si>
  <si>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</si>
  <si>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</si>
  <si>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1.1.1.1.</t>
  </si>
  <si>
    <t>1.1.1.2.</t>
  </si>
  <si>
    <t>1.1.1.3.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</si>
  <si>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</si>
  <si>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</si>
  <si>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</si>
  <si>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</si>
  <si>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</si>
  <si>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</si>
  <si>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</si>
  <si>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</si>
  <si>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</si>
  <si>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</si>
  <si>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</si>
  <si>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</si>
  <si>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</si>
  <si>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</si>
  <si>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</si>
  <si>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</si>
  <si>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</si>
  <si>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</si>
  <si>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</si>
  <si>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</si>
  <si>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</si>
  <si>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</si>
  <si>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</si>
  <si>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</si>
  <si>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</si>
  <si>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</si>
  <si>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</si>
  <si>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</si>
  <si>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</si>
  <si>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</si>
  <si>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</si>
  <si>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</si>
  <si>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</si>
  <si>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</si>
  <si>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</si>
  <si>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</si>
  <si>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</si>
  <si>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</si>
  <si>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</si>
  <si>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</si>
  <si>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</si>
  <si>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</si>
  <si>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</si>
  <si>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</si>
  <si>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</si>
  <si>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</si>
  <si>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</si>
  <si>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</si>
  <si>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</si>
  <si>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</si>
  <si>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</si>
  <si>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</si>
  <si>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</si>
  <si>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</si>
  <si>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</si>
  <si>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</si>
  <si>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</si>
  <si>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>4.2.</t>
  </si>
  <si>
    <t>4.3.</t>
  </si>
  <si>
    <t xml:space="preserve">VISI MOKESČIAI,  PAJAMOS  IR DOTACIJOS </t>
  </si>
  <si>
    <t>Gyventojų pajamų mokestis, iš viso:</t>
  </si>
  <si>
    <t>Gyventojų pajamų mokestis (gautas iš VMI)</t>
  </si>
  <si>
    <t>Gyventojų pajamų mokestis savivaldybių išlaidų struktūros skirtumams išlyginti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</si>
  <si>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</si>
  <si>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</si>
  <si>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</si>
  <si>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</si>
  <si>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</si>
  <si>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</si>
  <si>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</si>
  <si>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</si>
  <si>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</si>
  <si>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</si>
  <si>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</si>
  <si>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Žemė</t>
  </si>
  <si>
    <t>Gyventojų pajamų mokestis savivaldybių pajamoms iš gyventojų pajamų mokesčiui išlyginti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</si>
  <si>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</si>
  <si>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</si>
  <si>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</si>
  <si>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</si>
  <si>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</si>
  <si>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</si>
  <si>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</si>
  <si>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</si>
  <si>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</si>
  <si>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</si>
  <si>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</si>
  <si>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>Europos Sąjungos finansinės paramos lėšos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</si>
  <si>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</si>
  <si>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</si>
  <si>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</si>
  <si>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rajono Tryškių Lazdynų Pelėdos vidurinės mokyklos pastatui  Telšių r., Tryškiuose, Lazdynų Pelėdos g. 20, rekonstruoti</t>
  </si>
  <si>
    <t>Telšių rajono savivaldybės Žemaitės dramos teatro, kultūros centro ir Karolinos Praniauskaitės viešosios bibliotekos pastato Telšiuose, Respublikos g. 18/Katedros a. 1, avarinei būklei likviduoti ir rekonstruoti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</si>
  <si>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</si>
  <si>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</si>
  <si>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</si>
  <si>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</si>
  <si>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</si>
  <si>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</si>
  <si>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</si>
  <si>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</si>
  <si>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</si>
  <si>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</si>
  <si>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</si>
  <si>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</si>
  <si>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</si>
  <si>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</si>
  <si>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</si>
  <si>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</si>
  <si>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</si>
  <si>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</si>
  <si>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</si>
  <si>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</si>
  <si>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</si>
  <si>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</si>
  <si>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</si>
  <si>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</si>
  <si>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</si>
  <si>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</si>
  <si>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</si>
  <si>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</si>
  <si>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>bendrosios dotacijos kompensacija</t>
  </si>
  <si>
    <t xml:space="preserve"> savarankiškos funkcijos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</si>
  <si>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</si>
  <si>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</si>
  <si>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</si>
  <si>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savivaldybių mokykloms (klasėms), skirtoms šalies (regiono) mokiniams, turintiems specialiųjų ugdymosi poreikių, ir kitoms savivaldybėms perduotoms įstaigoms išlaikyti</t>
  </si>
  <si>
    <t>pagal teisės aktus savivaldybėms perduotoms įstaigoms išlaikyti</t>
  </si>
  <si>
    <t>4.1.3.1</t>
  </si>
  <si>
    <t>Valstybinėms (valstybės perduotoms savivaldybėms) funkcijoms atlikti, iš viso: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</si>
  <si>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</si>
  <si>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</si>
  <si>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</si>
  <si>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</si>
  <si>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</si>
  <si>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</si>
  <si>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</si>
  <si>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</si>
  <si>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</si>
  <si>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</si>
  <si>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</si>
  <si>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</si>
  <si>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</si>
  <si>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</si>
  <si>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</si>
  <si>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</si>
  <si>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</si>
  <si>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</si>
  <si>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</si>
  <si>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</si>
  <si>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Mokinio krepšeliui finansuoti</t>
  </si>
  <si>
    <t>Kita tikslinė dotacija, iš viso:</t>
  </si>
  <si>
    <t xml:space="preserve">Valstybės investicijų programoje numatytiems projektams finansuoti, iš jų: 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</si>
  <si>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</si>
  <si>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</si>
  <si>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</si>
  <si>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Savivaldybių mokykloms (klasėms), skirtoms šalies (regiono) mokiniams, turintiems specialiųjų ugdymosi poreikių, ir kitoms savivaldybėms perduotoms įstaigoms išlaikyti</t>
  </si>
  <si>
    <t>4.1.3.1.1.</t>
  </si>
  <si>
    <t>4.1.3.1.2.</t>
  </si>
  <si>
    <t>4.1.3.1.3.</t>
  </si>
  <si>
    <t>4.1.3.1.4.</t>
  </si>
  <si>
    <t>4.1.3.1.5.</t>
  </si>
  <si>
    <t>4.1.3.1.6.</t>
  </si>
  <si>
    <t>4.1.3.1.7.</t>
  </si>
  <si>
    <t>4.1.3.1.8.</t>
  </si>
  <si>
    <t>Pagal teisės aktus savivaldybėms perduotoms įstaigoms išlaikyti</t>
  </si>
  <si>
    <t>kultūros ir meno darbuotojų darbo užmokesčiui padidinti</t>
  </si>
  <si>
    <t>minimaliai mėnesinei algai padidinti</t>
  </si>
  <si>
    <t>Kitos dotacijos ir lėšos iš kitų valdymo lygių, iš jų: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</si>
  <si>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</si>
  <si>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</si>
  <si>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</si>
  <si>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</si>
  <si>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</si>
  <si>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</si>
  <si>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Varnių  kultūros centras</t>
  </si>
  <si>
    <t>Varnių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</si>
  <si>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</si>
  <si>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</si>
  <si>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</si>
  <si>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4.1.3.6.</t>
  </si>
  <si>
    <t>4.1.3.6.1.</t>
  </si>
  <si>
    <t>4.1.3.6.2.</t>
  </si>
  <si>
    <t>4.1.3.6.3.</t>
  </si>
  <si>
    <t>4.1.3.6.4.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</si>
  <si>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</si>
  <si>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</si>
  <si>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</si>
  <si>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</si>
  <si>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</si>
  <si>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</si>
  <si>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</si>
  <si>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 xml:space="preserve">Telšių rajono savivaldybės tarybos 2016 m. sausio 28 d. </t>
  </si>
  <si>
    <t xml:space="preserve">  TELŠIŲ RAJONO SAVIVALDYBĖS 2016 METŲ BIUDŽETO PAJAMOS</t>
  </si>
  <si>
    <t>2016 METŲ BIUDŽETINIŲ ĮSTAIGŲ PAJAMŲ ĮMOKOS Į SAVIVALDYBĖS BIUDŽETĄ PAGAL ASIGNAVIMŲ VALDYTOJUS</t>
  </si>
  <si>
    <t>2016 METŲ SPECIALIOJI TIKSLINĖ DOTACIJA VALSTYBINĖMS (PERDUOTOMS SAVIVALDYBĖMS) FUNKCIJOMS ATLIKTI PAGAL ASIGNAVIMŲ VALDYTOJUS</t>
  </si>
  <si>
    <t>2016 METŲ SPECIALIOJI TIKSLINĖ DOTACIJA MOKINIO KREPŠELIUI FINANSUOTI PAGAL ASIGNAVIMŲ VALDYTOJUS</t>
  </si>
  <si>
    <t>2016 METŲ KITA TIKSLINĖ DOTACIJA PAGAL ASIGNAVIMŲ VALDYTOJUS</t>
  </si>
  <si>
    <t>2016 METŲ APLINKOS APSAUGOS SPECIALIOJI PROGRAMA PAGAL ASIGNAVIMŲ VALDYTOJAMS</t>
  </si>
  <si>
    <t>2016 METŲ ASIGNAVIMAI IŠ BIUDŽETINIŲ ĮSTAIGŲ PAJAMŲ PAGAL ASIGNAVIMŲ VALDYTOJUS</t>
  </si>
  <si>
    <t>2016 METŲ SKOLINTOS LĖŠOS INVESTICINIAMS PROJEKTAMS FINANSUOTI PAGAL ASIGNAVIMŲ VALDYTOJUS</t>
  </si>
  <si>
    <t>2016 METŲ ASIGNAVIMAI  PAGAL PROGRAMAS</t>
  </si>
  <si>
    <t>APYVARTINĖS LĖŠOS 2016 M. SAUSIO 1D. ESANČIAM ĮSISKOLINIMUI UŽ SUTEIKTAS PASLAUGAS, ATLIKTUS DARBUS IR ĮSIGYTAS PREKES PADENGTI, TIKSLINĖMS PROGRAMOMS FINANSUOTI</t>
  </si>
  <si>
    <t>Tūkst. Eur</t>
  </si>
  <si>
    <t>skolintos lėšos</t>
  </si>
  <si>
    <t>iš jų – skolintos lėšos</t>
  </si>
  <si>
    <t xml:space="preserve">      įstaigos pajamos</t>
  </si>
  <si>
    <t>iš jų – aplinkos apsaugos rėmimo specialioji programa</t>
  </si>
  <si>
    <t>Bendrosios dotacijos kompensacija savivaldybės biudžetui</t>
  </si>
  <si>
    <t>Duomenims suteiktos valstybės pagalbos registrui teikti</t>
  </si>
  <si>
    <t>Telšių civilinės metrikacijos pastato kapitalinis remontas</t>
  </si>
  <si>
    <t>Telšių sporto ir rekreacijos centro Birutės g. 60, Telšiai, rekontruoti</t>
  </si>
  <si>
    <t>iš jų: neformaliojo vaikų švietimui</t>
  </si>
  <si>
    <t>sprendimo Nr. T1-21</t>
  </si>
  <si>
    <t xml:space="preserve"> (Telšių rajono savivaldybės tarybos 2016 m. kovo 31 d.</t>
  </si>
  <si>
    <t>2016 METŲ ASIGNAVIMAI SAVARANKIŠKOMS FUNKCIJOMS VYKDYTI PAGAL ASIGNAVIMŲ VALDYTOJUS</t>
  </si>
  <si>
    <t xml:space="preserve">        (Telšių rajono savivaldybės tarybos 2016 m. kovo 31 d.</t>
  </si>
  <si>
    <t xml:space="preserve">            (Telšių rajono savivaldybės tarybos 2016 m. kovo 31 d.</t>
  </si>
  <si>
    <t>Iš viso 07 programai</t>
  </si>
  <si>
    <t xml:space="preserve">               sprendimo Nr. T1-       redakcija)</t>
  </si>
  <si>
    <t xml:space="preserve">               (Telšių rajono savivaldybės tarybos 2016 m. kovo 31 d.</t>
  </si>
  <si>
    <t xml:space="preserve">            sprendimo Nr. T1-103 redakcija)</t>
  </si>
  <si>
    <t>sprendimo Nr. T1-162 redakcija)</t>
  </si>
  <si>
    <t xml:space="preserve"> (Telšių rajono savivaldybės tarybos 2016 m. balandžio 28 d.</t>
  </si>
  <si>
    <t>sprendimo Nr. T1- 103  redakcija)</t>
  </si>
  <si>
    <t xml:space="preserve"> sprendimo Nr. T1-162 redakcija)</t>
  </si>
  <si>
    <t xml:space="preserve">  (Telšių rajono savivaldybės tarybos 2016 m. balandžio 28 d.</t>
  </si>
  <si>
    <t xml:space="preserve">       sprendimo Nr. T1-162 redakcija)</t>
  </si>
  <si>
    <t xml:space="preserve">        (Telšių rajono savivaldybės tarybos 2016 m. balandžio 28 d.</t>
  </si>
  <si>
    <t xml:space="preserve">       sprendimo Nr. T1- 103 redakcija)</t>
  </si>
  <si>
    <t xml:space="preserve">       sprendimo Nr. T1-103  redakcija)</t>
  </si>
  <si>
    <t xml:space="preserve">    sprendimo Nr. T1-162 redakcija)</t>
  </si>
  <si>
    <t xml:space="preserve">           sprendimo Nr. T1-162 redakcija)</t>
  </si>
  <si>
    <t xml:space="preserve">           (Telšių rajono savivaldybės tarybos 2016 m. balandžio 28 d.</t>
  </si>
  <si>
    <t xml:space="preserve">           sprendimo Nr. T1- 103 redakcija)</t>
  </si>
  <si>
    <t xml:space="preserve">            sprendimo Nr. T1- 103 redakcija)</t>
  </si>
  <si>
    <t xml:space="preserve">            (Telšių rajono savivaldybės tarybos 2016 m. balandžio 28  d.</t>
  </si>
  <si>
    <t xml:space="preserve">            sprendimo Nr. T1-162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</si>
</sst>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9" x14ac:knownFonts="1">
    <font>
      <sz val="10"/>
      <name val="Arial"/>
      <charset val="186"/>
    </font>
    <font>
      <sz val="10"/>
      <name val="Times New Roman"/>
      <family val="1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</fonts>
  <fills count="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1" fillId="0" borderId="0"/>
  </cellStyleXfs>
  <cellXfs count="540">
    <xf numFmtId="0" fontId="0" fillId="0" borderId="0" xfId="0"/>
    <xf numFmtId="1" fontId="6" fillId="0" borderId="7" xfId="0" applyNumberFormat="1" applyFont="1" applyFill="1" applyBorder="1" applyAlignment="1">
      <alignment horizontal="center"/>
    </xf>
    <xf numFmtId="164" fontId="2" fillId="0" borderId="0" xfId="0" applyNumberFormat="1" applyFont="1"/>
    <xf numFmtId="164" fontId="6" fillId="0" borderId="0" xfId="0" applyNumberFormat="1" applyFont="1"/>
    <xf numFmtId="164" fontId="2" fillId="0" borderId="0" xfId="0" applyNumberFormat="1" applyFont="1" applyAlignment="1">
      <alignment horizontal="right"/>
    </xf>
    <xf numFmtId="164" fontId="2" fillId="0" borderId="2" xfId="0" applyNumberFormat="1" applyFont="1" applyBorder="1" applyAlignment="1">
      <alignment horizontal="center"/>
    </xf>
    <xf numFmtId="164" fontId="2" fillId="0" borderId="0" xfId="0" applyNumberFormat="1" applyFont="1" applyBorder="1"/>
    <xf numFmtId="164" fontId="6" fillId="0" borderId="11" xfId="0" applyNumberFormat="1" applyFont="1" applyBorder="1" applyAlignment="1">
      <alignment horizontal="center"/>
    </xf>
    <xf numFmtId="164" fontId="2" fillId="6" borderId="11" xfId="0" applyNumberFormat="1" applyFont="1" applyFill="1" applyBorder="1"/>
    <xf numFmtId="164" fontId="2" fillId="7" borderId="11" xfId="0" applyNumberFormat="1" applyFont="1" applyFill="1" applyBorder="1"/>
    <xf numFmtId="164" fontId="2" fillId="7" borderId="1" xfId="0" applyNumberFormat="1" applyFont="1" applyFill="1" applyBorder="1"/>
    <xf numFmtId="164" fontId="2" fillId="0" borderId="11" xfId="0" applyNumberFormat="1" applyFont="1" applyBorder="1"/>
    <xf numFmtId="164" fontId="2" fillId="0" borderId="1" xfId="0" applyNumberFormat="1" applyFont="1" applyBorder="1"/>
    <xf numFmtId="164" fontId="2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wrapText="1"/>
    </xf>
    <xf numFmtId="164" fontId="6" fillId="0" borderId="1" xfId="0" applyNumberFormat="1" applyFont="1" applyBorder="1" applyAlignment="1">
      <alignment horizontal="center"/>
    </xf>
    <xf numFmtId="164" fontId="2" fillId="6" borderId="1" xfId="0" applyNumberFormat="1" applyFont="1" applyFill="1" applyBorder="1"/>
    <xf numFmtId="164" fontId="2" fillId="0" borderId="3" xfId="0" applyNumberFormat="1" applyFont="1" applyBorder="1"/>
    <xf numFmtId="164" fontId="2" fillId="0" borderId="4" xfId="0" applyNumberFormat="1" applyFont="1" applyBorder="1"/>
    <xf numFmtId="164" fontId="2" fillId="0" borderId="5" xfId="0" applyNumberFormat="1" applyFont="1" applyBorder="1" applyAlignment="1">
      <alignment horizontal="center"/>
    </xf>
    <xf numFmtId="164" fontId="2" fillId="3" borderId="1" xfId="0" applyNumberFormat="1" applyFont="1" applyFill="1" applyBorder="1" applyAlignment="1">
      <alignment horizontal="center"/>
    </xf>
    <xf numFmtId="164" fontId="3" fillId="3" borderId="1" xfId="0" applyNumberFormat="1" applyFont="1" applyFill="1" applyBorder="1"/>
    <xf numFmtId="164" fontId="10" fillId="3" borderId="4" xfId="0" applyNumberFormat="1" applyFont="1" applyFill="1" applyBorder="1" applyAlignment="1">
      <alignment horizontal="center"/>
    </xf>
    <xf numFmtId="164" fontId="3" fillId="6" borderId="1" xfId="0" applyNumberFormat="1" applyFont="1" applyFill="1" applyBorder="1"/>
    <xf numFmtId="164" fontId="3" fillId="7" borderId="1" xfId="0" applyNumberFormat="1" applyFont="1" applyFill="1" applyBorder="1"/>
    <xf numFmtId="164" fontId="6" fillId="3" borderId="4" xfId="0" applyNumberFormat="1" applyFont="1" applyFill="1" applyBorder="1" applyAlignment="1">
      <alignment horizontal="center"/>
    </xf>
    <xf numFmtId="164" fontId="2" fillId="0" borderId="13" xfId="0" applyNumberFormat="1" applyFont="1" applyBorder="1"/>
    <xf numFmtId="164" fontId="3" fillId="3" borderId="4" xfId="0" applyNumberFormat="1" applyFont="1" applyFill="1" applyBorder="1"/>
    <xf numFmtId="164" fontId="6" fillId="3" borderId="1" xfId="0" applyNumberFormat="1" applyFont="1" applyFill="1" applyBorder="1" applyAlignment="1">
      <alignment horizontal="center"/>
    </xf>
    <xf numFmtId="164" fontId="2" fillId="0" borderId="2" xfId="0" applyNumberFormat="1" applyFont="1" applyBorder="1"/>
    <xf numFmtId="164" fontId="6" fillId="0" borderId="4" xfId="0" applyNumberFormat="1" applyFont="1" applyBorder="1" applyAlignment="1">
      <alignment horizontal="center"/>
    </xf>
    <xf numFmtId="164" fontId="2" fillId="0" borderId="5" xfId="0" applyNumberFormat="1" applyFont="1" applyBorder="1" applyAlignment="1">
      <alignment horizontal="left" wrapText="1"/>
    </xf>
    <xf numFmtId="164" fontId="2" fillId="0" borderId="2" xfId="0" applyNumberFormat="1" applyFont="1" applyFill="1" applyBorder="1" applyAlignment="1">
      <alignment horizontal="center"/>
    </xf>
    <xf numFmtId="164" fontId="2" fillId="0" borderId="2" xfId="0" applyNumberFormat="1" applyFont="1" applyFill="1" applyBorder="1"/>
    <xf numFmtId="164" fontId="2" fillId="0" borderId="2" xfId="0" applyNumberFormat="1" applyFont="1" applyFill="1" applyBorder="1" applyAlignment="1">
      <alignment horizontal="left"/>
    </xf>
    <xf numFmtId="164" fontId="2" fillId="0" borderId="6" xfId="0" applyNumberFormat="1" applyFont="1" applyBorder="1"/>
    <xf numFmtId="164" fontId="2" fillId="0" borderId="6" xfId="0" applyNumberFormat="1" applyFont="1" applyBorder="1" applyAlignment="1">
      <alignment horizontal="left"/>
    </xf>
    <xf numFmtId="164" fontId="1" fillId="0" borderId="0" xfId="0" applyNumberFormat="1" applyFont="1"/>
    <xf numFmtId="164" fontId="2" fillId="0" borderId="1" xfId="0" applyNumberFormat="1" applyFont="1" applyFill="1" applyBorder="1" applyAlignment="1">
      <alignment horizontal="center"/>
    </xf>
    <xf numFmtId="164" fontId="6" fillId="0" borderId="7" xfId="0" applyNumberFormat="1" applyFont="1" applyFill="1" applyBorder="1" applyAlignment="1">
      <alignment horizontal="center"/>
    </xf>
    <xf numFmtId="164" fontId="2" fillId="0" borderId="5" xfId="0" applyNumberFormat="1" applyFont="1" applyFill="1" applyBorder="1" applyAlignment="1">
      <alignment horizontal="center"/>
    </xf>
    <xf numFmtId="164" fontId="2" fillId="0" borderId="5" xfId="0" applyNumberFormat="1" applyFont="1" applyFill="1" applyBorder="1"/>
    <xf numFmtId="164" fontId="2" fillId="6" borderId="11" xfId="0" applyNumberFormat="1" applyFont="1" applyFill="1" applyBorder="1" applyAlignment="1">
      <alignment horizontal="right"/>
    </xf>
    <xf numFmtId="164" fontId="2" fillId="6" borderId="1" xfId="0" applyNumberFormat="1" applyFont="1" applyFill="1" applyBorder="1" applyAlignment="1">
      <alignment horizontal="right"/>
    </xf>
    <xf numFmtId="164" fontId="3" fillId="3" borderId="2" xfId="0" applyNumberFormat="1" applyFont="1" applyFill="1" applyBorder="1"/>
    <xf numFmtId="164" fontId="3" fillId="3" borderId="4" xfId="0" applyNumberFormat="1" applyFont="1" applyFill="1" applyBorder="1" applyAlignment="1">
      <alignment vertical="center"/>
    </xf>
    <xf numFmtId="164" fontId="6" fillId="3" borderId="4" xfId="0" applyNumberFormat="1" applyFont="1" applyFill="1" applyBorder="1" applyAlignment="1">
      <alignment horizontal="center" vertical="center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3" fillId="3" borderId="1" xfId="0" applyNumberFormat="1" applyFont="1" applyFill="1" applyBorder="1" applyAlignment="1">
      <alignment vertical="distributed"/>
    </xf>
    <xf numFmtId="164" fontId="2" fillId="0" borderId="7" xfId="0" applyNumberFormat="1" applyFont="1" applyBorder="1"/>
    <xf numFmtId="164" fontId="6" fillId="0" borderId="7" xfId="0" applyNumberFormat="1" applyFont="1" applyBorder="1" applyAlignment="1">
      <alignment horizontal="right"/>
    </xf>
    <xf numFmtId="164" fontId="6" fillId="0" borderId="0" xfId="0" applyNumberFormat="1" applyFont="1" applyBorder="1" applyAlignment="1">
      <alignment horizontal="right"/>
    </xf>
    <xf numFmtId="164" fontId="6" fillId="0" borderId="0" xfId="0" applyNumberFormat="1" applyFont="1" applyAlignment="1">
      <alignment horizontal="right"/>
    </xf>
    <xf numFmtId="164" fontId="2" fillId="3" borderId="2" xfId="0" applyNumberFormat="1" applyFont="1" applyFill="1" applyBorder="1" applyAlignment="1">
      <alignment horizontal="center"/>
    </xf>
    <xf numFmtId="164" fontId="2" fillId="0" borderId="0" xfId="0" applyNumberFormat="1" applyFont="1" applyFill="1" applyBorder="1" applyAlignment="1">
      <alignment horizontal="center" vertical="center"/>
    </xf>
    <xf numFmtId="164" fontId="17" fillId="0" borderId="0" xfId="0" applyNumberFormat="1" applyFont="1" applyAlignment="1">
      <alignment horizontal="center" wrapText="1"/>
    </xf>
    <xf numFmtId="164" fontId="18" fillId="0" borderId="0" xfId="0" applyNumberFormat="1" applyFont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2" fillId="0" borderId="0" xfId="0" applyNumberFormat="1" applyFont="1" applyBorder="1" applyAlignment="1">
      <alignment horizontal="center" wrapText="1"/>
    </xf>
    <xf numFmtId="164" fontId="6" fillId="6" borderId="9" xfId="0" applyNumberFormat="1" applyFont="1" applyFill="1" applyBorder="1" applyAlignment="1">
      <alignment horizontal="center" vertical="center"/>
    </xf>
    <xf numFmtId="164" fontId="6" fillId="7" borderId="2" xfId="0" applyNumberFormat="1" applyFont="1" applyFill="1" applyBorder="1" applyAlignment="1">
      <alignment horizontal="center" vertical="center"/>
    </xf>
    <xf numFmtId="164" fontId="2" fillId="0" borderId="1" xfId="0" applyNumberFormat="1" applyFont="1" applyBorder="1" applyAlignment="1">
      <alignment vertical="top" wrapText="1"/>
    </xf>
    <xf numFmtId="164" fontId="2" fillId="6" borderId="1" xfId="0" applyNumberFormat="1" applyFont="1" applyFill="1" applyBorder="1" applyAlignment="1">
      <alignment vertical="top"/>
    </xf>
    <xf numFmtId="164" fontId="2" fillId="7" borderId="1" xfId="0" applyNumberFormat="1" applyFont="1" applyFill="1" applyBorder="1" applyAlignment="1">
      <alignment vertical="top"/>
    </xf>
    <xf numFmtId="164" fontId="2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0" fillId="3" borderId="9" xfId="0" applyNumberFormat="1" applyFont="1" applyFill="1" applyBorder="1" applyAlignment="1">
      <alignment horizontal="center"/>
    </xf>
    <xf numFmtId="164" fontId="3" fillId="6" borderId="2" xfId="0" applyNumberFormat="1" applyFont="1" applyFill="1" applyBorder="1"/>
    <xf numFmtId="164" fontId="3" fillId="7" borderId="2" xfId="0" applyNumberFormat="1" applyFont="1" applyFill="1" applyBorder="1"/>
    <xf numFmtId="164" fontId="15" fillId="6" borderId="0" xfId="0" applyNumberFormat="1" applyFont="1" applyFill="1" applyAlignment="1">
      <alignment horizontal="right"/>
    </xf>
    <xf numFmtId="164" fontId="15" fillId="6" borderId="0" xfId="0" applyNumberFormat="1" applyFont="1" applyFill="1"/>
    <xf numFmtId="164" fontId="2" fillId="6" borderId="0" xfId="0" applyNumberFormat="1" applyFont="1" applyFill="1"/>
    <xf numFmtId="164" fontId="6" fillId="3" borderId="2" xfId="0" applyNumberFormat="1" applyFont="1" applyFill="1" applyBorder="1" applyAlignment="1">
      <alignment horizontal="center"/>
    </xf>
    <xf numFmtId="164" fontId="2" fillId="7" borderId="2" xfId="0" applyNumberFormat="1" applyFont="1" applyFill="1" applyBorder="1"/>
    <xf numFmtId="164" fontId="2" fillId="0" borderId="5" xfId="0" applyNumberFormat="1" applyFont="1" applyBorder="1"/>
    <xf numFmtId="164" fontId="6" fillId="0" borderId="12" xfId="0" applyNumberFormat="1" applyFont="1" applyBorder="1" applyAlignment="1">
      <alignment horizontal="center"/>
    </xf>
    <xf numFmtId="164" fontId="6" fillId="0" borderId="4" xfId="0" applyNumberFormat="1" applyFont="1" applyFill="1" applyBorder="1" applyAlignment="1">
      <alignment horizontal="center"/>
    </xf>
    <xf numFmtId="164" fontId="6" fillId="3" borderId="9" xfId="0" applyNumberFormat="1" applyFont="1" applyFill="1" applyBorder="1" applyAlignment="1">
      <alignment horizontal="center"/>
    </xf>
    <xf numFmtId="164" fontId="3" fillId="3" borderId="5" xfId="0" applyNumberFormat="1" applyFont="1" applyFill="1" applyBorder="1"/>
    <xf numFmtId="164" fontId="6" fillId="3" borderId="12" xfId="0" applyNumberFormat="1" applyFont="1" applyFill="1" applyBorder="1" applyAlignment="1">
      <alignment horizontal="center"/>
    </xf>
    <xf numFmtId="164" fontId="3" fillId="6" borderId="11" xfId="0" applyNumberFormat="1" applyFont="1" applyFill="1" applyBorder="1"/>
    <xf numFmtId="164" fontId="3" fillId="3" borderId="11" xfId="0" applyNumberFormat="1" applyFont="1" applyFill="1" applyBorder="1"/>
    <xf numFmtId="164" fontId="2" fillId="0" borderId="2" xfId="0" applyNumberFormat="1" applyFont="1" applyBorder="1" applyAlignment="1">
      <alignment wrapText="1"/>
    </xf>
    <xf numFmtId="164" fontId="2" fillId="0" borderId="2" xfId="0" applyNumberFormat="1" applyFont="1" applyBorder="1" applyAlignment="1">
      <alignment horizontal="left"/>
    </xf>
    <xf numFmtId="164" fontId="2" fillId="0" borderId="1" xfId="0" applyNumberFormat="1" applyFont="1" applyFill="1" applyBorder="1"/>
    <xf numFmtId="164" fontId="3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6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2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7" fillId="3" borderId="0" xfId="0" applyNumberFormat="1" applyFont="1" applyFill="1" applyBorder="1"/>
    <xf numFmtId="164" fontId="15" fillId="7" borderId="1" xfId="0" applyNumberFormat="1" applyFont="1" applyFill="1" applyBorder="1"/>
    <xf numFmtId="164" fontId="2" fillId="0" borderId="1" xfId="0" applyNumberFormat="1" applyFont="1" applyFill="1" applyBorder="1" applyAlignment="1">
      <alignment horizontal="right"/>
    </xf>
    <xf numFmtId="164" fontId="2" fillId="7" borderId="1" xfId="0" applyNumberFormat="1" applyFont="1" applyFill="1" applyBorder="1" applyAlignment="1">
      <alignment horizontal="right"/>
    </xf>
    <xf numFmtId="164" fontId="2" fillId="3" borderId="2" xfId="0" applyNumberFormat="1" applyFont="1" applyFill="1" applyBorder="1" applyAlignment="1">
      <alignment horizontal="center" vertical="center"/>
    </xf>
    <xf numFmtId="164" fontId="3" fillId="3" borderId="2" xfId="0" applyNumberFormat="1" applyFont="1" applyFill="1" applyBorder="1" applyAlignment="1">
      <alignment vertical="center"/>
    </xf>
    <xf numFmtId="164" fontId="7" fillId="3" borderId="5" xfId="0" applyNumberFormat="1" applyFont="1" applyFill="1" applyBorder="1" applyAlignment="1">
      <alignment horizontal="left" wrapText="1" indent="1"/>
    </xf>
    <xf numFmtId="164" fontId="2" fillId="0" borderId="0" xfId="0" applyNumberFormat="1" applyFont="1" applyBorder="1" applyAlignment="1">
      <alignment horizontal="center"/>
    </xf>
    <xf numFmtId="164" fontId="6" fillId="0" borderId="7" xfId="0" applyNumberFormat="1" applyFont="1" applyBorder="1" applyAlignment="1">
      <alignment horizontal="center"/>
    </xf>
    <xf numFmtId="164" fontId="2" fillId="0" borderId="7" xfId="0" applyNumberFormat="1" applyFont="1" applyBorder="1" applyAlignment="1">
      <alignment horizontal="right"/>
    </xf>
    <xf numFmtId="164" fontId="6" fillId="0" borderId="0" xfId="0" applyNumberFormat="1" applyFont="1" applyBorder="1" applyAlignment="1">
      <alignment horizontal="center"/>
    </xf>
    <xf numFmtId="164" fontId="2" fillId="0" borderId="0" xfId="0" applyNumberFormat="1" applyFont="1" applyBorder="1" applyAlignment="1">
      <alignment horizontal="right"/>
    </xf>
    <xf numFmtId="164" fontId="14" fillId="0" borderId="0" xfId="0" applyNumberFormat="1" applyFont="1" applyAlignment="1"/>
    <xf numFmtId="164" fontId="6" fillId="0" borderId="0" xfId="0" applyNumberFormat="1" applyFont="1" applyAlignment="1">
      <alignment horizontal="left"/>
    </xf>
    <xf numFmtId="164" fontId="2" fillId="0" borderId="0" xfId="0" applyNumberFormat="1" applyFont="1" applyAlignment="1">
      <alignment horizontal="left"/>
    </xf>
    <xf numFmtId="164" fontId="16" fillId="0" borderId="0" xfId="0" applyNumberFormat="1" applyFont="1" applyAlignment="1">
      <alignment horizontal="center"/>
    </xf>
    <xf numFmtId="164" fontId="2" fillId="3" borderId="1" xfId="0" applyNumberFormat="1" applyFont="1" applyFill="1" applyBorder="1" applyAlignment="1">
      <alignment horizontal="center" vertical="center"/>
    </xf>
    <xf numFmtId="164" fontId="2" fillId="0" borderId="8" xfId="0" applyNumberFormat="1" applyFont="1" applyBorder="1"/>
    <xf numFmtId="164" fontId="6" fillId="0" borderId="8" xfId="0" applyNumberFormat="1" applyFont="1" applyBorder="1" applyAlignment="1">
      <alignment horizontal="center"/>
    </xf>
    <xf numFmtId="164" fontId="3" fillId="6" borderId="0" xfId="0" applyNumberFormat="1" applyFont="1" applyFill="1" applyAlignment="1">
      <alignment horizontal="center"/>
    </xf>
    <xf numFmtId="164" fontId="3" fillId="0" borderId="0" xfId="0" applyNumberFormat="1" applyFont="1"/>
    <xf numFmtId="164" fontId="1" fillId="0" borderId="0" xfId="0" applyNumberFormat="1" applyFont="1" applyAlignment="1">
      <alignment horizontal="right"/>
    </xf>
    <xf numFmtId="164" fontId="10" fillId="3" borderId="1" xfId="0" applyNumberFormat="1" applyFont="1" applyFill="1" applyBorder="1" applyAlignment="1">
      <alignment horizontal="center"/>
    </xf>
    <xf numFmtId="164" fontId="3" fillId="3" borderId="1" xfId="0" applyNumberFormat="1" applyFont="1" applyFill="1" applyBorder="1" applyAlignment="1">
      <alignment horizontal="left" vertical="center"/>
    </xf>
    <xf numFmtId="164" fontId="10" fillId="3" borderId="1" xfId="0" applyNumberFormat="1" applyFont="1" applyFill="1" applyBorder="1" applyAlignment="1">
      <alignment horizontal="center" vertical="center"/>
    </xf>
    <xf numFmtId="164" fontId="3" fillId="0" borderId="0" xfId="0" applyNumberFormat="1" applyFont="1" applyBorder="1"/>
    <xf numFmtId="164" fontId="6" fillId="0" borderId="8" xfId="0" applyNumberFormat="1" applyFont="1" applyBorder="1" applyAlignment="1">
      <alignment horizontal="right"/>
    </xf>
    <xf numFmtId="164" fontId="3" fillId="0" borderId="8" xfId="0" applyNumberFormat="1" applyFont="1" applyBorder="1"/>
    <xf numFmtId="164" fontId="6" fillId="0" borderId="1" xfId="0" applyNumberFormat="1" applyFont="1" applyBorder="1" applyAlignment="1">
      <alignment horizontal="center" vertical="center" wrapText="1"/>
    </xf>
    <xf numFmtId="164" fontId="6" fillId="7" borderId="1" xfId="0" applyNumberFormat="1" applyFont="1" applyFill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/>
    </xf>
    <xf numFmtId="164" fontId="6" fillId="6" borderId="1" xfId="0" applyNumberFormat="1" applyFont="1" applyFill="1" applyBorder="1" applyAlignment="1">
      <alignment horizontal="center" vertical="center" wrapText="1"/>
    </xf>
    <xf numFmtId="164" fontId="6" fillId="6" borderId="1" xfId="0" applyNumberFormat="1" applyFont="1" applyFill="1" applyBorder="1" applyAlignment="1">
      <alignment horizontal="center" vertical="center"/>
    </xf>
    <xf numFmtId="164" fontId="6" fillId="7" borderId="1" xfId="0" applyNumberFormat="1" applyFont="1" applyFill="1" applyBorder="1" applyAlignment="1">
      <alignment horizontal="center" vertical="center"/>
    </xf>
    <xf numFmtId="164" fontId="6" fillId="0" borderId="0" xfId="0" applyNumberFormat="1" applyFont="1" applyBorder="1"/>
    <xf numFmtId="164" fontId="2" fillId="0" borderId="5" xfId="0" applyNumberFormat="1" applyFont="1" applyBorder="1" applyAlignment="1">
      <alignment wrapText="1"/>
    </xf>
    <xf numFmtId="164" fontId="16" fillId="6" borderId="0" xfId="0" applyNumberFormat="1" applyFont="1" applyFill="1" applyAlignment="1">
      <alignment horizontal="center"/>
    </xf>
    <xf numFmtId="164" fontId="2" fillId="0" borderId="11" xfId="0" applyNumberFormat="1" applyFont="1" applyBorder="1" applyAlignment="1">
      <alignment horizontal="center"/>
    </xf>
    <xf numFmtId="164" fontId="2" fillId="0" borderId="11" xfId="0" applyNumberFormat="1" applyFont="1" applyBorder="1" applyAlignment="1">
      <alignment wrapText="1"/>
    </xf>
    <xf numFmtId="164" fontId="3" fillId="3" borderId="1" xfId="0" applyNumberFormat="1" applyFont="1" applyFill="1" applyBorder="1" applyAlignment="1">
      <alignment vertical="center"/>
    </xf>
    <xf numFmtId="164" fontId="6" fillId="3" borderId="1" xfId="0" applyNumberFormat="1" applyFont="1" applyFill="1" applyBorder="1" applyAlignment="1">
      <alignment horizontal="center" vertical="center"/>
    </xf>
    <xf numFmtId="164" fontId="2" fillId="0" borderId="6" xfId="0" applyNumberFormat="1" applyFont="1" applyBorder="1" applyAlignment="1">
      <alignment horizontal="center"/>
    </xf>
    <xf numFmtId="164" fontId="6" fillId="0" borderId="10" xfId="0" applyNumberFormat="1" applyFont="1" applyBorder="1" applyAlignment="1">
      <alignment horizontal="center"/>
    </xf>
    <xf numFmtId="164" fontId="2" fillId="6" borderId="5" xfId="0" applyNumberFormat="1" applyFont="1" applyFill="1" applyBorder="1"/>
    <xf numFmtId="164" fontId="2" fillId="7" borderId="5" xfId="0" applyNumberFormat="1" applyFont="1" applyFill="1" applyBorder="1"/>
    <xf numFmtId="164" fontId="2" fillId="0" borderId="13" xfId="0" applyNumberFormat="1" applyFont="1" applyBorder="1" applyAlignment="1">
      <alignment horizontal="center"/>
    </xf>
    <xf numFmtId="164" fontId="7" fillId="0" borderId="13" xfId="0" applyNumberFormat="1" applyFont="1" applyBorder="1"/>
    <xf numFmtId="164" fontId="6" fillId="0" borderId="2" xfId="0" applyNumberFormat="1" applyFont="1" applyBorder="1" applyAlignment="1">
      <alignment horizontal="center"/>
    </xf>
    <xf numFmtId="164" fontId="2" fillId="6" borderId="2" xfId="0" applyNumberFormat="1" applyFont="1" applyFill="1" applyBorder="1"/>
    <xf numFmtId="164" fontId="7" fillId="0" borderId="13" xfId="0" applyNumberFormat="1" applyFont="1" applyBorder="1" applyAlignment="1">
      <alignment horizontal="left" wrapText="1" indent="1"/>
    </xf>
    <xf numFmtId="164" fontId="7" fillId="0" borderId="5" xfId="0" applyNumberFormat="1" applyFont="1" applyBorder="1" applyAlignment="1">
      <alignment horizontal="left" wrapText="1" indent="1"/>
    </xf>
    <xf numFmtId="164" fontId="6" fillId="0" borderId="9" xfId="0" applyNumberFormat="1" applyFont="1" applyBorder="1" applyAlignment="1">
      <alignment horizontal="center"/>
    </xf>
    <xf numFmtId="164" fontId="2" fillId="0" borderId="14" xfId="0" applyNumberFormat="1" applyFont="1" applyBorder="1" applyAlignment="1">
      <alignment horizontal="center"/>
    </xf>
    <xf numFmtId="164" fontId="7" fillId="0" borderId="11" xfId="0" applyNumberFormat="1" applyFont="1" applyBorder="1" applyAlignment="1">
      <alignment horizontal="left" wrapText="1" indent="1"/>
    </xf>
    <xf numFmtId="164" fontId="2" fillId="6" borderId="2" xfId="0" applyNumberFormat="1" applyFont="1" applyFill="1" applyBorder="1" applyAlignment="1">
      <alignment vertical="top"/>
    </xf>
    <xf numFmtId="164" fontId="2" fillId="7" borderId="2" xfId="0" applyNumberFormat="1" applyFont="1" applyFill="1" applyBorder="1" applyAlignment="1">
      <alignment vertical="top"/>
    </xf>
    <xf numFmtId="164" fontId="2" fillId="0" borderId="2" xfId="0" applyNumberFormat="1" applyFont="1" applyBorder="1" applyAlignment="1">
      <alignment vertical="top"/>
    </xf>
    <xf numFmtId="164" fontId="2" fillId="6" borderId="11" xfId="0" applyNumberFormat="1" applyFont="1" applyFill="1" applyBorder="1" applyAlignment="1">
      <alignment vertical="top"/>
    </xf>
    <xf numFmtId="164" fontId="2" fillId="7" borderId="11" xfId="0" applyNumberFormat="1" applyFont="1" applyFill="1" applyBorder="1" applyAlignment="1">
      <alignment vertical="top"/>
    </xf>
    <xf numFmtId="164" fontId="2" fillId="0" borderId="11" xfId="0" applyNumberFormat="1" applyFont="1" applyBorder="1" applyAlignment="1">
      <alignment vertical="top"/>
    </xf>
    <xf numFmtId="164" fontId="2" fillId="0" borderId="2" xfId="0" applyNumberFormat="1" applyFont="1" applyBorder="1" applyAlignment="1"/>
    <xf numFmtId="164" fontId="3" fillId="3" borderId="12" xfId="0" applyNumberFormat="1" applyFont="1" applyFill="1" applyBorder="1"/>
    <xf numFmtId="164" fontId="2" fillId="6" borderId="5" xfId="0" applyNumberFormat="1" applyFont="1" applyFill="1" applyBorder="1" applyAlignment="1">
      <alignment vertical="top"/>
    </xf>
    <xf numFmtId="164" fontId="2" fillId="7" borderId="5" xfId="0" applyNumberFormat="1" applyFont="1" applyFill="1" applyBorder="1" applyAlignment="1">
      <alignment vertical="top"/>
    </xf>
    <xf numFmtId="164" fontId="2" fillId="0" borderId="5" xfId="0" applyNumberFormat="1" applyFont="1" applyBorder="1" applyAlignment="1">
      <alignment vertical="top"/>
    </xf>
    <xf numFmtId="164" fontId="7" fillId="0" borderId="10" xfId="0" applyNumberFormat="1" applyFont="1" applyBorder="1" applyAlignment="1">
      <alignment horizontal="left" wrapText="1" indent="1"/>
    </xf>
    <xf numFmtId="164" fontId="6" fillId="0" borderId="0" xfId="0" applyNumberFormat="1" applyFont="1" applyFill="1" applyBorder="1" applyAlignment="1">
      <alignment horizontal="center"/>
    </xf>
    <xf numFmtId="164" fontId="6" fillId="0" borderId="2" xfId="0" applyNumberFormat="1" applyFont="1" applyFill="1" applyBorder="1" applyAlignment="1">
      <alignment horizontal="center"/>
    </xf>
    <xf numFmtId="164" fontId="6" fillId="0" borderId="11" xfId="0" applyNumberFormat="1" applyFont="1" applyFill="1" applyBorder="1" applyAlignment="1">
      <alignment horizontal="center"/>
    </xf>
    <xf numFmtId="164" fontId="2" fillId="0" borderId="14" xfId="0" applyNumberFormat="1" applyFont="1" applyFill="1" applyBorder="1"/>
    <xf numFmtId="164" fontId="2" fillId="0" borderId="14" xfId="0" applyNumberFormat="1" applyFont="1" applyBorder="1" applyAlignment="1"/>
    <xf numFmtId="164" fontId="2" fillId="0" borderId="11" xfId="0" applyNumberFormat="1" applyFont="1" applyBorder="1" applyAlignment="1"/>
    <xf numFmtId="164" fontId="2" fillId="0" borderId="5" xfId="0" applyNumberFormat="1" applyFont="1" applyBorder="1" applyAlignment="1"/>
    <xf numFmtId="164" fontId="7" fillId="0" borderId="11" xfId="0" applyNumberFormat="1" applyFont="1" applyFill="1" applyBorder="1" applyAlignment="1">
      <alignment horizontal="left" wrapText="1" indent="1"/>
    </xf>
    <xf numFmtId="164" fontId="3" fillId="3" borderId="9" xfId="0" applyNumberFormat="1" applyFont="1" applyFill="1" applyBorder="1" applyAlignment="1">
      <alignment vertical="center"/>
    </xf>
    <xf numFmtId="164" fontId="3" fillId="6" borderId="2" xfId="0" applyNumberFormat="1" applyFont="1" applyFill="1" applyBorder="1" applyAlignment="1">
      <alignment vertical="distributed"/>
    </xf>
    <xf numFmtId="164" fontId="3" fillId="7" borderId="2" xfId="0" applyNumberFormat="1" applyFont="1" applyFill="1" applyBorder="1" applyAlignment="1">
      <alignment vertical="distributed"/>
    </xf>
    <xf numFmtId="164" fontId="3" fillId="3" borderId="2" xfId="0" applyNumberFormat="1" applyFont="1" applyFill="1" applyBorder="1" applyAlignment="1">
      <alignment vertical="distributed"/>
    </xf>
    <xf numFmtId="164" fontId="8" fillId="6" borderId="2" xfId="0" applyNumberFormat="1" applyFont="1" applyFill="1" applyBorder="1"/>
    <xf numFmtId="164" fontId="8" fillId="6" borderId="2" xfId="0" applyNumberFormat="1" applyFont="1" applyFill="1" applyBorder="1" applyAlignment="1">
      <alignment horizontal="right"/>
    </xf>
    <xf numFmtId="164" fontId="8" fillId="7" borderId="2" xfId="0" applyNumberFormat="1" applyFont="1" applyFill="1" applyBorder="1"/>
    <xf numFmtId="164" fontId="8" fillId="7" borderId="2" xfId="0" applyNumberFormat="1" applyFont="1" applyFill="1" applyBorder="1" applyAlignment="1">
      <alignment horizontal="right"/>
    </xf>
    <xf numFmtId="164" fontId="8" fillId="3" borderId="2" xfId="0" applyNumberFormat="1" applyFont="1" applyFill="1" applyBorder="1"/>
    <xf numFmtId="164" fontId="8" fillId="3" borderId="2" xfId="0" applyNumberFormat="1" applyFont="1" applyFill="1" applyBorder="1" applyAlignment="1">
      <alignment horizontal="right"/>
    </xf>
    <xf numFmtId="164" fontId="7" fillId="3" borderId="0" xfId="0" applyNumberFormat="1" applyFont="1" applyFill="1" applyBorder="1" applyAlignment="1">
      <alignment horizontal="left" wrapText="1" indent="1"/>
    </xf>
    <xf numFmtId="164" fontId="6" fillId="3" borderId="11" xfId="0" applyNumberFormat="1" applyFont="1" applyFill="1" applyBorder="1" applyAlignment="1">
      <alignment horizontal="center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2" fillId="3" borderId="5" xfId="0" applyNumberFormat="1" applyFont="1" applyFill="1" applyBorder="1"/>
    <xf numFmtId="164" fontId="2" fillId="3" borderId="11" xfId="0" applyNumberFormat="1" applyFont="1" applyFill="1" applyBorder="1"/>
    <xf numFmtId="164" fontId="7" fillId="3" borderId="12" xfId="0" applyNumberFormat="1" applyFont="1" applyFill="1" applyBorder="1" applyAlignment="1">
      <alignment horizontal="left" wrapText="1" indent="1"/>
    </xf>
    <xf numFmtId="164" fontId="7" fillId="3" borderId="1" xfId="0" applyNumberFormat="1" applyFont="1" applyFill="1" applyBorder="1"/>
    <xf numFmtId="164" fontId="2" fillId="0" borderId="1" xfId="0" applyNumberFormat="1" applyFont="1" applyBorder="1" applyAlignment="1">
      <alignment horizontal="left"/>
    </xf>
    <xf numFmtId="164" fontId="6" fillId="0" borderId="0" xfId="0" applyNumberFormat="1" applyFont="1" applyAlignment="1">
      <alignment vertical="top"/>
    </xf>
    <xf numFmtId="164" fontId="3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6" fillId="0" borderId="1" xfId="0" applyNumberFormat="1" applyFont="1" applyBorder="1" applyAlignment="1">
      <alignment horizontal="center" vertical="top"/>
    </xf>
    <xf numFmtId="164" fontId="2" fillId="7" borderId="15" xfId="0" applyNumberFormat="1" applyFont="1" applyFill="1" applyBorder="1"/>
    <xf numFmtId="164" fontId="6" fillId="3" borderId="11" xfId="0" applyNumberFormat="1" applyFont="1" applyFill="1" applyBorder="1" applyAlignment="1">
      <alignment horizontal="center" vertical="top"/>
    </xf>
    <xf numFmtId="164" fontId="6" fillId="0" borderId="9" xfId="0" applyNumberFormat="1" applyFont="1" applyBorder="1" applyAlignment="1">
      <alignment vertical="top"/>
    </xf>
    <xf numFmtId="164" fontId="6" fillId="0" borderId="4" xfId="0" applyNumberFormat="1" applyFont="1" applyBorder="1" applyAlignment="1">
      <alignment horizontal="center" vertical="top"/>
    </xf>
    <xf numFmtId="164" fontId="2" fillId="3" borderId="11" xfId="0" applyNumberFormat="1" applyFont="1" applyFill="1" applyBorder="1" applyAlignment="1">
      <alignment horizontal="center"/>
    </xf>
    <xf numFmtId="164" fontId="7" fillId="0" borderId="5" xfId="0" applyNumberFormat="1" applyFont="1" applyBorder="1" applyAlignment="1">
      <alignment horizontal="left" indent="1"/>
    </xf>
    <xf numFmtId="164" fontId="2" fillId="6" borderId="6" xfId="0" applyNumberFormat="1" applyFont="1" applyFill="1" applyBorder="1" applyAlignment="1">
      <alignment vertical="top"/>
    </xf>
    <xf numFmtId="164" fontId="2" fillId="7" borderId="9" xfId="0" applyNumberFormat="1" applyFont="1" applyFill="1" applyBorder="1" applyAlignment="1">
      <alignment vertical="top"/>
    </xf>
    <xf numFmtId="164" fontId="2" fillId="6" borderId="14" xfId="0" applyNumberFormat="1" applyFont="1" applyFill="1" applyBorder="1" applyAlignment="1">
      <alignment vertical="top"/>
    </xf>
    <xf numFmtId="164" fontId="2" fillId="7" borderId="12" xfId="0" applyNumberFormat="1" applyFont="1" applyFill="1" applyBorder="1" applyAlignment="1">
      <alignment vertical="top"/>
    </xf>
    <xf numFmtId="164" fontId="15" fillId="0" borderId="0" xfId="0" applyNumberFormat="1" applyFont="1" applyFill="1" applyAlignment="1">
      <alignment horizontal="right"/>
    </xf>
    <xf numFmtId="164" fontId="15" fillId="0" borderId="0" xfId="0" applyNumberFormat="1" applyFont="1" applyFill="1"/>
    <xf numFmtId="164" fontId="2" fillId="0" borderId="2" xfId="0" applyNumberFormat="1" applyFont="1" applyBorder="1" applyAlignment="1">
      <alignment horizontal="left" wrapText="1"/>
    </xf>
    <xf numFmtId="164" fontId="2" fillId="0" borderId="9" xfId="0" applyNumberFormat="1" applyFont="1" applyBorder="1" applyAlignment="1">
      <alignment vertical="top"/>
    </xf>
    <xf numFmtId="164" fontId="2" fillId="0" borderId="12" xfId="0" applyNumberFormat="1" applyFont="1" applyBorder="1" applyAlignment="1">
      <alignment vertical="top"/>
    </xf>
    <xf numFmtId="164" fontId="7" fillId="0" borderId="0" xfId="0" applyNumberFormat="1" applyFont="1" applyBorder="1" applyAlignment="1">
      <alignment horizontal="left" vertical="top" indent="1"/>
    </xf>
    <xf numFmtId="164" fontId="7" fillId="0" borderId="11" xfId="0" applyNumberFormat="1" applyFont="1" applyBorder="1" applyAlignment="1">
      <alignment horizontal="left" vertical="top" wrapText="1" indent="1"/>
    </xf>
    <xf numFmtId="164" fontId="7" fillId="0" borderId="10" xfId="0" applyNumberFormat="1" applyFont="1" applyBorder="1" applyAlignment="1">
      <alignment horizontal="left" vertical="top" indent="1"/>
    </xf>
    <xf numFmtId="164" fontId="2" fillId="0" borderId="0" xfId="0" applyNumberFormat="1" applyFont="1" applyFill="1"/>
    <xf numFmtId="164" fontId="3" fillId="7" borderId="11" xfId="0" applyNumberFormat="1" applyFont="1" applyFill="1" applyBorder="1"/>
    <xf numFmtId="164" fontId="6" fillId="0" borderId="1" xfId="0" applyNumberFormat="1" applyFont="1" applyFill="1" applyBorder="1" applyAlignment="1">
      <alignment horizontal="center" vertical="top"/>
    </xf>
    <xf numFmtId="164" fontId="6" fillId="0" borderId="7" xfId="0" applyNumberFormat="1" applyFont="1" applyFill="1" applyBorder="1" applyAlignment="1">
      <alignment horizontal="center" vertical="top"/>
    </xf>
    <xf numFmtId="164" fontId="2" fillId="6" borderId="9" xfId="0" applyNumberFormat="1" applyFont="1" applyFill="1" applyBorder="1" applyAlignment="1">
      <alignment vertical="top"/>
    </xf>
    <xf numFmtId="164" fontId="2" fillId="6" borderId="12" xfId="0" applyNumberFormat="1" applyFont="1" applyFill="1" applyBorder="1" applyAlignment="1">
      <alignment vertical="top"/>
    </xf>
    <xf numFmtId="164" fontId="6" fillId="3" borderId="1" xfId="0" applyNumberFormat="1" applyFont="1" applyFill="1" applyBorder="1" applyAlignment="1">
      <alignment horizontal="center" vertical="top"/>
    </xf>
    <xf numFmtId="164" fontId="6" fillId="0" borderId="9" xfId="0" applyNumberFormat="1" applyFont="1" applyBorder="1" applyAlignment="1">
      <alignment horizontal="center" vertical="center"/>
    </xf>
    <xf numFmtId="164" fontId="2" fillId="6" borderId="3" xfId="0" applyNumberFormat="1" applyFont="1" applyFill="1" applyBorder="1" applyAlignment="1">
      <alignment vertical="top"/>
    </xf>
    <xf numFmtId="164" fontId="2" fillId="7" borderId="3" xfId="0" applyNumberFormat="1" applyFont="1" applyFill="1" applyBorder="1" applyAlignment="1">
      <alignment vertical="top"/>
    </xf>
    <xf numFmtId="164" fontId="2" fillId="0" borderId="3" xfId="0" applyNumberFormat="1" applyFont="1" applyBorder="1" applyAlignment="1">
      <alignment vertical="top"/>
    </xf>
    <xf numFmtId="164" fontId="7" fillId="3" borderId="5" xfId="0" applyNumberFormat="1" applyFont="1" applyFill="1" applyBorder="1" applyAlignment="1">
      <alignment horizontal="left" vertical="center"/>
    </xf>
    <xf numFmtId="164" fontId="2" fillId="6" borderId="1" xfId="0" applyNumberFormat="1" applyFont="1" applyFill="1" applyBorder="1" applyAlignment="1">
      <alignment vertical="distributed"/>
    </xf>
    <xf numFmtId="164" fontId="2" fillId="7" borderId="1" xfId="0" applyNumberFormat="1" applyFont="1" applyFill="1" applyBorder="1" applyAlignment="1">
      <alignment vertical="distributed"/>
    </xf>
    <xf numFmtId="164" fontId="2" fillId="3" borderId="1" xfId="0" applyNumberFormat="1" applyFont="1" applyFill="1" applyBorder="1" applyAlignment="1">
      <alignment vertical="distributed"/>
    </xf>
    <xf numFmtId="164" fontId="7" fillId="3" borderId="5" xfId="0" applyNumberFormat="1" applyFont="1" applyFill="1" applyBorder="1" applyAlignment="1">
      <alignment horizontal="left" vertical="center" wrapText="1" indent="1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1" fillId="3" borderId="1" xfId="0" applyNumberFormat="1" applyFont="1" applyFill="1" applyBorder="1" applyAlignment="1">
      <alignment horizontal="right"/>
    </xf>
    <xf numFmtId="164" fontId="7" fillId="3" borderId="11" xfId="0" applyNumberFormat="1" applyFont="1" applyFill="1" applyBorder="1" applyAlignment="1">
      <alignment horizontal="left" wrapText="1" indent="1"/>
    </xf>
    <xf numFmtId="164" fontId="6" fillId="0" borderId="8" xfId="0" applyNumberFormat="1" applyFont="1" applyBorder="1" applyAlignment="1">
      <alignment horizontal="center" vertical="top"/>
    </xf>
    <xf numFmtId="164" fontId="2" fillId="0" borderId="8" xfId="0" applyNumberFormat="1" applyFont="1" applyBorder="1" applyAlignment="1">
      <alignment horizontal="right"/>
    </xf>
    <xf numFmtId="164" fontId="6" fillId="0" borderId="0" xfId="0" applyNumberFormat="1" applyFont="1" applyBorder="1" applyAlignment="1">
      <alignment horizontal="center" vertical="top"/>
    </xf>
    <xf numFmtId="164" fontId="6" fillId="0" borderId="0" xfId="0" applyNumberFormat="1" applyFont="1" applyBorder="1" applyAlignment="1">
      <alignment horizontal="right" vertical="top"/>
    </xf>
    <xf numFmtId="164" fontId="6" fillId="0" borderId="0" xfId="0" applyNumberFormat="1" applyFont="1" applyAlignment="1">
      <alignment horizontal="right" vertical="top"/>
    </xf>
    <xf numFmtId="164" fontId="6" fillId="3" borderId="5" xfId="0" applyNumberFormat="1" applyFont="1" applyFill="1" applyBorder="1" applyAlignment="1">
      <alignment horizontal="center" vertical="top"/>
    </xf>
    <xf numFmtId="164" fontId="2" fillId="7" borderId="14" xfId="0" applyNumberFormat="1" applyFont="1" applyFill="1" applyBorder="1"/>
    <xf numFmtId="164" fontId="8" fillId="0" borderId="5" xfId="0" applyNumberFormat="1" applyFont="1" applyBorder="1"/>
    <xf numFmtId="164" fontId="8" fillId="0" borderId="11" xfId="0" applyNumberFormat="1" applyFont="1" applyBorder="1"/>
    <xf numFmtId="164" fontId="2" fillId="0" borderId="0" xfId="0" applyNumberFormat="1" applyFont="1" applyFill="1" applyBorder="1"/>
    <xf numFmtId="164" fontId="2" fillId="0" borderId="13" xfId="0" applyNumberFormat="1" applyFont="1" applyFill="1" applyBorder="1" applyAlignment="1">
      <alignment horizontal="center"/>
    </xf>
    <xf numFmtId="164" fontId="2" fillId="0" borderId="9" xfId="0" applyNumberFormat="1" applyFont="1" applyBorder="1"/>
    <xf numFmtId="164" fontId="2" fillId="0" borderId="10" xfId="0" applyNumberFormat="1" applyFont="1" applyBorder="1"/>
    <xf numFmtId="164" fontId="2" fillId="0" borderId="11" xfId="0" applyNumberFormat="1" applyFont="1" applyFill="1" applyBorder="1" applyAlignment="1">
      <alignment horizontal="center"/>
    </xf>
    <xf numFmtId="164" fontId="2" fillId="0" borderId="12" xfId="0" applyNumberFormat="1" applyFont="1" applyFill="1" applyBorder="1"/>
    <xf numFmtId="164" fontId="2" fillId="0" borderId="3" xfId="0" applyNumberFormat="1" applyFont="1" applyBorder="1" applyAlignment="1">
      <alignment wrapText="1"/>
    </xf>
    <xf numFmtId="164" fontId="3" fillId="3" borderId="9" xfId="0" applyNumberFormat="1" applyFont="1" applyFill="1" applyBorder="1"/>
    <xf numFmtId="164" fontId="3" fillId="7" borderId="6" xfId="0" applyNumberFormat="1" applyFont="1" applyFill="1" applyBorder="1"/>
    <xf numFmtId="164" fontId="2" fillId="0" borderId="13" xfId="0" applyNumberFormat="1" applyFont="1" applyFill="1" applyBorder="1"/>
    <xf numFmtId="164" fontId="2" fillId="6" borderId="4" xfId="0" applyNumberFormat="1" applyFont="1" applyFill="1" applyBorder="1"/>
    <xf numFmtId="164" fontId="2" fillId="4" borderId="5" xfId="0" applyNumberFormat="1" applyFont="1" applyFill="1" applyBorder="1" applyAlignment="1">
      <alignment horizontal="center"/>
    </xf>
    <xf numFmtId="164" fontId="5" fillId="4" borderId="13" xfId="0" applyNumberFormat="1" applyFont="1" applyFill="1" applyBorder="1"/>
    <xf numFmtId="164" fontId="6" fillId="4" borderId="5" xfId="0" applyNumberFormat="1" applyFont="1" applyFill="1" applyBorder="1" applyAlignment="1">
      <alignment horizontal="center"/>
    </xf>
    <xf numFmtId="164" fontId="2" fillId="4" borderId="4" xfId="0" applyNumberFormat="1" applyFont="1" applyFill="1" applyBorder="1"/>
    <xf numFmtId="164" fontId="2" fillId="4" borderId="1" xfId="0" applyNumberFormat="1" applyFont="1" applyFill="1" applyBorder="1"/>
    <xf numFmtId="164" fontId="7" fillId="0" borderId="13" xfId="0" applyNumberFormat="1" applyFont="1" applyFill="1" applyBorder="1" applyAlignment="1">
      <alignment horizontal="left" wrapText="1"/>
    </xf>
    <xf numFmtId="164" fontId="6" fillId="0" borderId="12" xfId="0" applyNumberFormat="1" applyFont="1" applyFill="1" applyBorder="1" applyAlignment="1">
      <alignment horizontal="center"/>
    </xf>
    <xf numFmtId="164" fontId="2" fillId="0" borderId="10" xfId="0" applyNumberFormat="1" applyFont="1" applyFill="1" applyBorder="1"/>
    <xf numFmtId="164" fontId="3" fillId="7" borderId="15" xfId="0" applyNumberFormat="1" applyFont="1" applyFill="1" applyBorder="1"/>
    <xf numFmtId="164" fontId="7" fillId="3" borderId="5" xfId="0" applyNumberFormat="1" applyFont="1" applyFill="1" applyBorder="1" applyAlignment="1">
      <alignment horizontal="left" wrapText="1"/>
    </xf>
    <xf numFmtId="164" fontId="1" fillId="6" borderId="2" xfId="0" applyNumberFormat="1" applyFont="1" applyFill="1" applyBorder="1"/>
    <xf numFmtId="164" fontId="1" fillId="7" borderId="2" xfId="0" applyNumberFormat="1" applyFont="1" applyFill="1" applyBorder="1"/>
    <xf numFmtId="164" fontId="1" fillId="7" borderId="6" xfId="0" applyNumberFormat="1" applyFont="1" applyFill="1" applyBorder="1"/>
    <xf numFmtId="164" fontId="2" fillId="3" borderId="2" xfId="0" applyNumberFormat="1" applyFont="1" applyFill="1" applyBorder="1" applyAlignment="1">
      <alignment horizontal="center" vertical="top"/>
    </xf>
    <xf numFmtId="164" fontId="2" fillId="0" borderId="15" xfId="0" applyNumberFormat="1" applyFont="1" applyBorder="1" applyAlignment="1">
      <alignment horizontal="center"/>
    </xf>
    <xf numFmtId="164" fontId="9" fillId="0" borderId="8" xfId="0" applyNumberFormat="1" applyFont="1" applyBorder="1" applyAlignment="1">
      <alignment horizontal="center"/>
    </xf>
    <xf numFmtId="164" fontId="8" fillId="0" borderId="10" xfId="0" applyNumberFormat="1" applyFont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64" fontId="6" fillId="0" borderId="8" xfId="0" applyNumberFormat="1" applyFont="1" applyFill="1" applyBorder="1" applyAlignment="1">
      <alignment horizontal="center"/>
    </xf>
    <xf numFmtId="164" fontId="3" fillId="6" borderId="4" xfId="0" applyNumberFormat="1" applyFont="1" applyFill="1" applyBorder="1"/>
    <xf numFmtId="164" fontId="5" fillId="4" borderId="0" xfId="0" applyNumberFormat="1" applyFont="1" applyFill="1" applyBorder="1"/>
    <xf numFmtId="164" fontId="7" fillId="0" borderId="8" xfId="0" applyNumberFormat="1" applyFont="1" applyFill="1" applyBorder="1"/>
    <xf numFmtId="164" fontId="7" fillId="3" borderId="10" xfId="0" applyNumberFormat="1" applyFont="1" applyFill="1" applyBorder="1"/>
    <xf numFmtId="164" fontId="1" fillId="7" borderId="15" xfId="0" applyNumberFormat="1" applyFont="1" applyFill="1" applyBorder="1"/>
    <xf numFmtId="164" fontId="2" fillId="3" borderId="5" xfId="0" applyNumberFormat="1" applyFont="1" applyFill="1" applyBorder="1" applyAlignment="1">
      <alignment horizontal="center" vertical="center"/>
    </xf>
    <xf numFmtId="164" fontId="7" fillId="3" borderId="10" xfId="0" applyNumberFormat="1" applyFont="1" applyFill="1" applyBorder="1" applyAlignment="1">
      <alignment horizontal="left" indent="1"/>
    </xf>
    <xf numFmtId="164" fontId="2" fillId="0" borderId="1" xfId="0" applyNumberFormat="1" applyFont="1" applyBorder="1" applyAlignment="1">
      <alignment horizontal="left" wrapText="1"/>
    </xf>
    <xf numFmtId="164" fontId="2" fillId="0" borderId="1" xfId="0" applyNumberFormat="1" applyFont="1" applyFill="1" applyBorder="1" applyAlignment="1">
      <alignment horizontal="left"/>
    </xf>
    <xf numFmtId="164" fontId="2" fillId="0" borderId="5" xfId="0" applyNumberFormat="1" applyFont="1" applyFill="1" applyBorder="1" applyAlignment="1">
      <alignment horizontal="center" vertical="top"/>
    </xf>
    <xf numFmtId="1" fontId="6" fillId="0" borderId="4" xfId="0" applyNumberFormat="1" applyFont="1" applyBorder="1" applyAlignment="1">
      <alignment horizontal="center"/>
    </xf>
    <xf numFmtId="164" fontId="7" fillId="0" borderId="13" xfId="0" applyNumberFormat="1" applyFont="1" applyBorder="1" applyAlignment="1">
      <alignment horizontal="left" vertical="top" indent="1"/>
    </xf>
    <xf numFmtId="164" fontId="7" fillId="0" borderId="14" xfId="0" applyNumberFormat="1" applyFont="1" applyFill="1" applyBorder="1" applyAlignment="1">
      <alignment horizontal="left" wrapText="1" indent="1"/>
    </xf>
    <xf numFmtId="164" fontId="2" fillId="6" borderId="13" xfId="0" applyNumberFormat="1" applyFont="1" applyFill="1" applyBorder="1" applyAlignment="1">
      <alignment vertical="top"/>
    </xf>
    <xf numFmtId="164" fontId="2" fillId="7" borderId="10" xfId="0" applyNumberFormat="1" applyFont="1" applyFill="1" applyBorder="1" applyAlignment="1">
      <alignment vertical="top"/>
    </xf>
    <xf numFmtId="164" fontId="2" fillId="6" borderId="0" xfId="0" applyNumberFormat="1" applyFont="1" applyFill="1" applyBorder="1" applyAlignment="1">
      <alignment vertical="top"/>
    </xf>
    <xf numFmtId="164" fontId="2" fillId="7" borderId="0" xfId="0" applyNumberFormat="1" applyFont="1" applyFill="1" applyBorder="1" applyAlignment="1">
      <alignment vertical="top"/>
    </xf>
    <xf numFmtId="164" fontId="2" fillId="0" borderId="0" xfId="0" applyNumberFormat="1" applyFont="1" applyBorder="1" applyAlignment="1">
      <alignment vertical="top"/>
    </xf>
    <xf numFmtId="164" fontId="7" fillId="0" borderId="13" xfId="0" applyNumberFormat="1" applyFont="1" applyBorder="1" applyAlignment="1">
      <alignment horizontal="left" vertical="top" wrapText="1" indent="1"/>
    </xf>
    <xf numFmtId="164" fontId="2" fillId="0" borderId="10" xfId="0" applyNumberFormat="1" applyFont="1" applyBorder="1" applyAlignment="1">
      <alignment vertical="top"/>
    </xf>
    <xf numFmtId="164" fontId="2" fillId="6" borderId="0" xfId="0" applyNumberFormat="1" applyFont="1" applyFill="1" applyBorder="1"/>
    <xf numFmtId="164" fontId="2" fillId="7" borderId="0" xfId="0" applyNumberFormat="1" applyFont="1" applyFill="1" applyBorder="1"/>
    <xf numFmtId="164" fontId="12" fillId="0" borderId="0" xfId="0" applyNumberFormat="1" applyFont="1"/>
    <xf numFmtId="164" fontId="14" fillId="0" borderId="0" xfId="0" applyNumberFormat="1" applyFont="1" applyAlignment="1">
      <alignment horizontal="left" wrapText="1" indent="22"/>
    </xf>
    <xf numFmtId="164" fontId="12" fillId="0" borderId="0" xfId="0" applyNumberFormat="1" applyFont="1" applyAlignment="1">
      <alignment wrapText="1"/>
    </xf>
    <xf numFmtId="164" fontId="12" fillId="0" borderId="0" xfId="0" applyNumberFormat="1" applyFont="1" applyAlignment="1">
      <alignment vertical="center"/>
    </xf>
    <xf numFmtId="164" fontId="2" fillId="0" borderId="1" xfId="0" applyNumberFormat="1" applyFont="1" applyBorder="1" applyAlignment="1">
      <alignment horizontal="center" vertical="center"/>
    </xf>
    <xf numFmtId="164" fontId="12" fillId="0" borderId="1" xfId="0" applyNumberFormat="1" applyFont="1" applyBorder="1" applyAlignment="1">
      <alignment horizontal="center" vertical="center" wrapText="1"/>
    </xf>
    <xf numFmtId="164" fontId="12" fillId="6" borderId="1" xfId="0" applyNumberFormat="1" applyFont="1" applyFill="1" applyBorder="1" applyAlignment="1">
      <alignment horizontal="center" vertical="center" wrapText="1"/>
    </xf>
    <xf numFmtId="164" fontId="12" fillId="7" borderId="1" xfId="0" applyNumberFormat="1" applyFont="1" applyFill="1" applyBorder="1" applyAlignment="1">
      <alignment horizontal="center" vertical="center" wrapText="1"/>
    </xf>
    <xf numFmtId="164" fontId="12" fillId="0" borderId="1" xfId="0" applyNumberFormat="1" applyFont="1" applyBorder="1" applyAlignment="1">
      <alignment horizontal="left"/>
    </xf>
    <xf numFmtId="164" fontId="13" fillId="0" borderId="1" xfId="0" applyNumberFormat="1" applyFont="1" applyBorder="1" applyAlignment="1">
      <alignment vertical="center" wrapText="1"/>
    </xf>
    <xf numFmtId="164" fontId="13" fillId="6" borderId="1" xfId="0" applyNumberFormat="1" applyFont="1" applyFill="1" applyBorder="1" applyAlignment="1">
      <alignment horizontal="right" vertical="center"/>
    </xf>
    <xf numFmtId="164" fontId="13" fillId="7" borderId="1" xfId="0" applyNumberFormat="1" applyFont="1" applyFill="1" applyBorder="1" applyAlignment="1">
      <alignment horizontal="right" vertical="center"/>
    </xf>
    <xf numFmtId="164" fontId="13" fillId="0" borderId="1" xfId="0" applyNumberFormat="1" applyFont="1" applyBorder="1" applyAlignment="1">
      <alignment horizontal="right" vertical="center"/>
    </xf>
    <xf numFmtId="164" fontId="12" fillId="0" borderId="1" xfId="0" applyNumberFormat="1" applyFont="1" applyBorder="1" applyAlignment="1">
      <alignment horizontal="left" vertical="center" wrapText="1"/>
    </xf>
    <xf numFmtId="164" fontId="2" fillId="6" borderId="1" xfId="0" applyNumberFormat="1" applyFont="1" applyFill="1" applyBorder="1" applyAlignment="1">
      <alignment horizontal="right" vertical="center"/>
    </xf>
    <xf numFmtId="164" fontId="12" fillId="7" borderId="1" xfId="0" applyNumberFormat="1" applyFont="1" applyFill="1" applyBorder="1" applyAlignment="1">
      <alignment horizontal="right" vertical="center"/>
    </xf>
    <xf numFmtId="164" fontId="2" fillId="0" borderId="1" xfId="0" applyNumberFormat="1" applyFont="1" applyBorder="1" applyAlignment="1">
      <alignment horizontal="right" vertical="center"/>
    </xf>
    <xf numFmtId="164" fontId="12" fillId="6" borderId="1" xfId="0" applyNumberFormat="1" applyFont="1" applyFill="1" applyBorder="1" applyAlignment="1">
      <alignment horizontal="right" vertical="center"/>
    </xf>
    <xf numFmtId="164" fontId="12" fillId="0" borderId="1" xfId="0" applyNumberFormat="1" applyFont="1" applyBorder="1" applyAlignment="1">
      <alignment horizontal="right" vertical="center"/>
    </xf>
    <xf numFmtId="164" fontId="2" fillId="0" borderId="1" xfId="1" applyNumberFormat="1" applyFont="1" applyBorder="1" applyAlignment="1" applyProtection="1">
      <alignment horizontal="left" vertical="center" wrapText="1"/>
      <protection hidden="1"/>
    </xf>
    <xf numFmtId="164" fontId="13" fillId="2" borderId="1" xfId="0" applyNumberFormat="1" applyFont="1" applyFill="1" applyBorder="1" applyAlignment="1">
      <alignment vertical="center" wrapText="1"/>
    </xf>
    <xf numFmtId="164" fontId="2" fillId="7" borderId="1" xfId="0" applyNumberFormat="1" applyFont="1" applyFill="1" applyBorder="1" applyAlignment="1">
      <alignment horizontal="right" vertical="center"/>
    </xf>
    <xf numFmtId="164" fontId="3" fillId="0" borderId="1" xfId="0" applyNumberFormat="1" applyFont="1" applyBorder="1" applyAlignment="1">
      <alignment horizontal="right" vertical="center"/>
    </xf>
    <xf numFmtId="164" fontId="7" fillId="0" borderId="1" xfId="0" applyNumberFormat="1" applyFont="1" applyBorder="1" applyAlignment="1">
      <alignment vertical="center" wrapText="1"/>
    </xf>
    <xf numFmtId="164" fontId="16" fillId="6" borderId="1" xfId="0" applyNumberFormat="1" applyFont="1" applyFill="1" applyBorder="1" applyAlignment="1">
      <alignment horizontal="right" vertical="center"/>
    </xf>
    <xf numFmtId="164" fontId="7" fillId="7" borderId="1" xfId="0" applyNumberFormat="1" applyFont="1" applyFill="1" applyBorder="1" applyAlignment="1">
      <alignment horizontal="right" vertical="center"/>
    </xf>
    <xf numFmtId="164" fontId="7" fillId="0" borderId="1" xfId="0" applyNumberFormat="1" applyFont="1" applyBorder="1" applyAlignment="1">
      <alignment horizontal="right" vertical="center"/>
    </xf>
    <xf numFmtId="164" fontId="3" fillId="6" borderId="1" xfId="0" applyNumberFormat="1" applyFont="1" applyFill="1" applyBorder="1" applyAlignment="1">
      <alignment horizontal="right" vertical="center"/>
    </xf>
    <xf numFmtId="164" fontId="3" fillId="7" borderId="1" xfId="0" applyNumberFormat="1" applyFont="1" applyFill="1" applyBorder="1" applyAlignment="1">
      <alignment horizontal="right" vertical="center"/>
    </xf>
    <xf numFmtId="164" fontId="7" fillId="0" borderId="1" xfId="0" applyNumberFormat="1" applyFont="1" applyBorder="1" applyAlignment="1">
      <alignment horizontal="left"/>
    </xf>
    <xf numFmtId="164" fontId="7" fillId="0" borderId="0" xfId="0" applyNumberFormat="1" applyFont="1"/>
    <xf numFmtId="164" fontId="2" fillId="0" borderId="1" xfId="0" applyNumberFormat="1" applyFont="1" applyBorder="1" applyAlignment="1">
      <alignment horizontal="left" vertical="center" wrapText="1"/>
    </xf>
    <xf numFmtId="164" fontId="2" fillId="0" borderId="1" xfId="0" applyNumberFormat="1" applyFont="1" applyBorder="1" applyAlignment="1">
      <alignment vertical="center" wrapText="1"/>
    </xf>
    <xf numFmtId="164" fontId="3" fillId="0" borderId="1" xfId="0" applyNumberFormat="1" applyFont="1" applyBorder="1" applyAlignment="1">
      <alignment horizontal="left"/>
    </xf>
    <xf numFmtId="164" fontId="3" fillId="0" borderId="1" xfId="0" applyNumberFormat="1" applyFont="1" applyBorder="1" applyAlignment="1">
      <alignment vertical="center" wrapText="1"/>
    </xf>
    <xf numFmtId="164" fontId="13" fillId="0" borderId="1" xfId="0" applyNumberFormat="1" applyFont="1" applyFill="1" applyBorder="1" applyAlignment="1">
      <alignment horizontal="right" vertical="center"/>
    </xf>
    <xf numFmtId="164" fontId="2" fillId="0" borderId="1" xfId="0" applyNumberFormat="1" applyFont="1" applyFill="1" applyBorder="1" applyAlignment="1">
      <alignment horizontal="right" vertical="center"/>
    </xf>
    <xf numFmtId="164" fontId="12" fillId="0" borderId="1" xfId="0" applyNumberFormat="1" applyFont="1" applyBorder="1" applyAlignment="1">
      <alignment vertical="center" wrapText="1"/>
    </xf>
    <xf numFmtId="164" fontId="18" fillId="6" borderId="1" xfId="0" applyNumberFormat="1" applyFont="1" applyFill="1" applyBorder="1" applyAlignment="1">
      <alignment horizontal="right" vertical="center"/>
    </xf>
    <xf numFmtId="164" fontId="18" fillId="7" borderId="1" xfId="0" applyNumberFormat="1" applyFont="1" applyFill="1" applyBorder="1" applyAlignment="1">
      <alignment horizontal="right" vertical="center"/>
    </xf>
    <xf numFmtId="164" fontId="7" fillId="0" borderId="1" xfId="0" applyNumberFormat="1" applyFont="1" applyBorder="1" applyAlignment="1">
      <alignment horizontal="left" vertical="center" wrapText="1"/>
    </xf>
    <xf numFmtId="164" fontId="7" fillId="6" borderId="1" xfId="0" applyNumberFormat="1" applyFont="1" applyFill="1" applyBorder="1" applyAlignment="1">
      <alignment horizontal="right" vertical="center"/>
    </xf>
    <xf numFmtId="164" fontId="8" fillId="0" borderId="0" xfId="0" applyNumberFormat="1" applyFont="1"/>
    <xf numFmtId="164" fontId="8" fillId="0" borderId="0" xfId="0" applyNumberFormat="1" applyFont="1" applyFill="1"/>
    <xf numFmtId="164" fontId="7" fillId="6" borderId="1" xfId="0" applyNumberFormat="1" applyFont="1" applyFill="1" applyBorder="1" applyAlignment="1"/>
    <xf numFmtId="164" fontId="7" fillId="7" borderId="1" xfId="0" applyNumberFormat="1" applyFont="1" applyFill="1" applyBorder="1" applyAlignment="1"/>
    <xf numFmtId="164" fontId="7" fillId="0" borderId="1" xfId="0" applyNumberFormat="1" applyFont="1" applyBorder="1" applyAlignment="1"/>
    <xf numFmtId="164" fontId="12" fillId="3" borderId="1" xfId="0" applyNumberFormat="1" applyFont="1" applyFill="1" applyBorder="1" applyAlignment="1">
      <alignment horizontal="left"/>
    </xf>
    <xf numFmtId="164" fontId="13" fillId="3" borderId="1" xfId="0" applyNumberFormat="1" applyFont="1" applyFill="1" applyBorder="1" applyAlignment="1">
      <alignment vertical="center" wrapText="1"/>
    </xf>
    <xf numFmtId="164" fontId="13" fillId="3" borderId="1" xfId="0" applyNumberFormat="1" applyFont="1" applyFill="1" applyBorder="1" applyAlignment="1">
      <alignment horizontal="right" vertical="center"/>
    </xf>
    <xf numFmtId="164" fontId="13" fillId="0" borderId="1" xfId="0" applyNumberFormat="1" applyFont="1" applyBorder="1" applyAlignment="1">
      <alignment wrapText="1"/>
    </xf>
    <xf numFmtId="164" fontId="1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wrapText="1"/>
    </xf>
    <xf numFmtId="164" fontId="12" fillId="5" borderId="1" xfId="0" applyNumberFormat="1" applyFont="1" applyFill="1" applyBorder="1" applyAlignment="1">
      <alignment horizontal="left"/>
    </xf>
    <xf numFmtId="164" fontId="3" fillId="5" borderId="1" xfId="0" applyNumberFormat="1" applyFont="1" applyFill="1" applyBorder="1" applyAlignment="1">
      <alignment wrapText="1"/>
    </xf>
    <xf numFmtId="164" fontId="3" fillId="5" borderId="1" xfId="0" applyNumberFormat="1" applyFont="1" applyFill="1" applyBorder="1" applyAlignment="1">
      <alignment vertical="center"/>
    </xf>
    <xf numFmtId="164" fontId="12" fillId="5" borderId="0" xfId="0" applyNumberFormat="1" applyFont="1" applyFill="1"/>
    <xf numFmtId="164" fontId="12" fillId="0" borderId="1" xfId="0" applyNumberFormat="1" applyFont="1" applyBorder="1" applyAlignment="1">
      <alignment wrapText="1"/>
    </xf>
    <xf numFmtId="164" fontId="12" fillId="5" borderId="1" xfId="0" applyNumberFormat="1" applyFont="1" applyFill="1" applyBorder="1" applyAlignment="1">
      <alignment horizontal="right" vertical="center"/>
    </xf>
    <xf numFmtId="164" fontId="12" fillId="0" borderId="7" xfId="0" applyNumberFormat="1" applyFont="1" applyBorder="1" applyAlignment="1">
      <alignment wrapText="1"/>
    </xf>
    <xf numFmtId="164" fontId="6" fillId="0" borderId="11" xfId="0" applyNumberFormat="1" applyFont="1" applyBorder="1" applyAlignment="1">
      <alignment vertical="top"/>
    </xf>
    <xf numFmtId="164" fontId="7" fillId="0" borderId="13" xfId="0" applyNumberFormat="1" applyFont="1" applyBorder="1" applyAlignment="1">
      <alignment horizontal="left" indent="1"/>
    </xf>
    <xf numFmtId="164" fontId="2" fillId="6" borderId="8" xfId="0" applyNumberFormat="1" applyFont="1" applyFill="1" applyBorder="1" applyAlignment="1">
      <alignment vertical="top"/>
    </xf>
    <xf numFmtId="164" fontId="2" fillId="7" borderId="8" xfId="0" applyNumberFormat="1" applyFont="1" applyFill="1" applyBorder="1" applyAlignment="1">
      <alignment vertical="top"/>
    </xf>
    <xf numFmtId="164" fontId="2" fillId="0" borderId="8" xfId="0" applyNumberFormat="1" applyFont="1" applyBorder="1" applyAlignment="1">
      <alignment vertical="top"/>
    </xf>
    <xf numFmtId="164" fontId="6" fillId="0" borderId="10" xfId="0" applyNumberFormat="1" applyFont="1" applyBorder="1" applyAlignment="1">
      <alignment horizontal="center" vertical="top"/>
    </xf>
    <xf numFmtId="164" fontId="6" fillId="0" borderId="6" xfId="0" applyNumberFormat="1" applyFont="1" applyFill="1" applyBorder="1" applyAlignment="1">
      <alignment horizontal="center" vertical="top"/>
    </xf>
    <xf numFmtId="164" fontId="6" fillId="0" borderId="13" xfId="0" applyNumberFormat="1" applyFont="1" applyFill="1" applyBorder="1" applyAlignment="1">
      <alignment horizontal="center" vertical="top"/>
    </xf>
    <xf numFmtId="164" fontId="6" fillId="0" borderId="14" xfId="0" applyNumberFormat="1" applyFont="1" applyFill="1" applyBorder="1" applyAlignment="1">
      <alignment horizontal="center" vertical="top"/>
    </xf>
    <xf numFmtId="164" fontId="6" fillId="3" borderId="2" xfId="0" applyNumberFormat="1" applyFont="1" applyFill="1" applyBorder="1" applyAlignment="1">
      <alignment vertical="top"/>
    </xf>
    <xf numFmtId="164" fontId="6" fillId="3" borderId="5" xfId="0" applyNumberFormat="1" applyFont="1" applyFill="1" applyBorder="1" applyAlignment="1">
      <alignment vertical="top"/>
    </xf>
    <xf numFmtId="164" fontId="6" fillId="3" borderId="11" xfId="0" applyNumberFormat="1" applyFont="1" applyFill="1" applyBorder="1" applyAlignment="1">
      <alignment vertical="top"/>
    </xf>
    <xf numFmtId="164" fontId="2" fillId="3" borderId="5" xfId="0" applyNumberFormat="1" applyFont="1" applyFill="1" applyBorder="1" applyAlignment="1">
      <alignment vertical="top"/>
    </xf>
    <xf numFmtId="164" fontId="2" fillId="3" borderId="11" xfId="0" applyNumberFormat="1" applyFont="1" applyFill="1" applyBorder="1" applyAlignment="1">
      <alignment vertical="top"/>
    </xf>
    <xf numFmtId="164" fontId="2" fillId="6" borderId="10" xfId="0" applyNumberFormat="1" applyFont="1" applyFill="1" applyBorder="1" applyAlignment="1">
      <alignment vertical="top"/>
    </xf>
    <xf numFmtId="164" fontId="2" fillId="6" borderId="3" xfId="0" applyNumberFormat="1" applyFont="1" applyFill="1" applyBorder="1"/>
    <xf numFmtId="164" fontId="2" fillId="7" borderId="3" xfId="0" applyNumberFormat="1" applyFont="1" applyFill="1" applyBorder="1"/>
    <xf numFmtId="164" fontId="1" fillId="6" borderId="8" xfId="0" applyNumberFormat="1" applyFont="1" applyFill="1" applyBorder="1"/>
    <xf numFmtId="164" fontId="2" fillId="7" borderId="8" xfId="0" applyNumberFormat="1" applyFont="1" applyFill="1" applyBorder="1"/>
    <xf numFmtId="164" fontId="1" fillId="0" borderId="11" xfId="0" applyNumberFormat="1" applyFont="1" applyFill="1" applyBorder="1" applyAlignment="1">
      <alignment horizontal="center"/>
    </xf>
    <xf numFmtId="164" fontId="7" fillId="0" borderId="11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7" fillId="0" borderId="5" xfId="0" applyNumberFormat="1" applyFont="1" applyFill="1" applyBorder="1"/>
    <xf numFmtId="164" fontId="2" fillId="0" borderId="14" xfId="0" applyNumberFormat="1" applyFont="1" applyFill="1" applyBorder="1" applyAlignment="1">
      <alignment horizontal="center"/>
    </xf>
    <xf numFmtId="164" fontId="7" fillId="0" borderId="12" xfId="0" applyNumberFormat="1" applyFont="1" applyFill="1" applyBorder="1"/>
    <xf numFmtId="164" fontId="7" fillId="3" borderId="0" xfId="0" applyNumberFormat="1" applyFont="1" applyFill="1" applyBorder="1" applyAlignment="1">
      <alignment horizontal="left" indent="1"/>
    </xf>
    <xf numFmtId="164" fontId="1" fillId="3" borderId="5" xfId="0" applyNumberFormat="1" applyFont="1" applyFill="1" applyBorder="1" applyAlignment="1">
      <alignment horizontal="center"/>
    </xf>
    <xf numFmtId="164" fontId="1" fillId="3" borderId="11" xfId="0" applyNumberFormat="1" applyFont="1" applyFill="1" applyBorder="1" applyAlignment="1">
      <alignment horizontal="center"/>
    </xf>
    <xf numFmtId="164" fontId="7" fillId="0" borderId="11" xfId="0" applyNumberFormat="1" applyFont="1" applyBorder="1" applyAlignment="1">
      <alignment horizontal="left" indent="1"/>
    </xf>
    <xf numFmtId="164" fontId="3" fillId="3" borderId="3" xfId="0" applyNumberFormat="1" applyFont="1" applyFill="1" applyBorder="1"/>
    <xf numFmtId="164" fontId="7" fillId="3" borderId="8" xfId="0" applyNumberFormat="1" applyFont="1" applyFill="1" applyBorder="1" applyAlignment="1">
      <alignment horizontal="left" indent="1"/>
    </xf>
    <xf numFmtId="164" fontId="1" fillId="6" borderId="4" xfId="0" applyNumberFormat="1" applyFont="1" applyFill="1" applyBorder="1"/>
    <xf numFmtId="164" fontId="6" fillId="0" borderId="9" xfId="0" applyNumberFormat="1" applyFont="1" applyFill="1" applyBorder="1" applyAlignment="1">
      <alignment horizontal="center"/>
    </xf>
    <xf numFmtId="164" fontId="6" fillId="3" borderId="5" xfId="0" applyNumberFormat="1" applyFont="1" applyFill="1" applyBorder="1" applyAlignment="1">
      <alignment horizontal="center"/>
    </xf>
    <xf numFmtId="164" fontId="3" fillId="3" borderId="6" xfId="0" applyNumberFormat="1" applyFont="1" applyFill="1" applyBorder="1"/>
    <xf numFmtId="164" fontId="7" fillId="3" borderId="13" xfId="0" applyNumberFormat="1" applyFont="1" applyFill="1" applyBorder="1"/>
    <xf numFmtId="164" fontId="7" fillId="3" borderId="13" xfId="0" applyNumberFormat="1" applyFont="1" applyFill="1" applyBorder="1" applyAlignment="1">
      <alignment horizontal="left" indent="1"/>
    </xf>
    <xf numFmtId="164" fontId="7" fillId="3" borderId="14" xfId="0" applyNumberFormat="1" applyFont="1" applyFill="1" applyBorder="1" applyAlignment="1">
      <alignment horizontal="left" indent="1"/>
    </xf>
    <xf numFmtId="164" fontId="2" fillId="0" borderId="5" xfId="0" applyNumberFormat="1" applyFont="1" applyBorder="1" applyAlignment="1">
      <alignment horizontal="left"/>
    </xf>
    <xf numFmtId="164" fontId="1" fillId="0" borderId="11" xfId="0" applyNumberFormat="1" applyFont="1" applyBorder="1" applyAlignment="1">
      <alignment horizontal="center"/>
    </xf>
    <xf numFmtId="164" fontId="3" fillId="3" borderId="13" xfId="0" applyNumberFormat="1" applyFont="1" applyFill="1" applyBorder="1"/>
    <xf numFmtId="164" fontId="3" fillId="6" borderId="4" xfId="0" applyNumberFormat="1" applyFont="1" applyFill="1" applyBorder="1" applyAlignment="1">
      <alignment vertical="distributed"/>
    </xf>
    <xf numFmtId="164" fontId="6" fillId="3" borderId="2" xfId="0" applyNumberFormat="1" applyFont="1" applyFill="1" applyBorder="1" applyAlignment="1">
      <alignment horizontal="center" vertical="center"/>
    </xf>
    <xf numFmtId="164" fontId="6" fillId="3" borderId="5" xfId="0" applyNumberFormat="1" applyFont="1" applyFill="1" applyBorder="1" applyAlignment="1">
      <alignment horizontal="center" vertical="center"/>
    </xf>
    <xf numFmtId="164" fontId="3" fillId="3" borderId="3" xfId="0" applyNumberFormat="1" applyFont="1" applyFill="1" applyBorder="1" applyAlignment="1">
      <alignment vertical="center"/>
    </xf>
    <xf numFmtId="164" fontId="7" fillId="3" borderId="8" xfId="0" applyNumberFormat="1" applyFont="1" applyFill="1" applyBorder="1" applyAlignment="1">
      <alignment horizontal="left" wrapText="1" indent="1"/>
    </xf>
    <xf numFmtId="164" fontId="3" fillId="6" borderId="9" xfId="0" applyNumberFormat="1" applyFont="1" applyFill="1" applyBorder="1" applyAlignment="1">
      <alignment vertical="distributed"/>
    </xf>
    <xf numFmtId="164" fontId="8" fillId="6" borderId="9" xfId="0" applyNumberFormat="1" applyFont="1" applyFill="1" applyBorder="1"/>
    <xf numFmtId="164" fontId="1" fillId="6" borderId="12" xfId="0" applyNumberFormat="1" applyFont="1" applyFill="1" applyBorder="1"/>
    <xf numFmtId="164" fontId="6" fillId="3" borderId="5" xfId="0" applyNumberFormat="1" applyFont="1" applyFill="1" applyBorder="1" applyAlignment="1">
      <alignment horizontal="right"/>
    </xf>
    <xf numFmtId="164" fontId="6" fillId="3" borderId="11" xfId="0" applyNumberFormat="1" applyFont="1" applyFill="1" applyBorder="1" applyAlignment="1">
      <alignment horizontal="right"/>
    </xf>
    <xf numFmtId="164" fontId="2" fillId="6" borderId="14" xfId="0" applyNumberFormat="1" applyFont="1" applyFill="1" applyBorder="1"/>
    <xf numFmtId="164" fontId="2" fillId="6" borderId="8" xfId="0" applyNumberFormat="1" applyFont="1" applyFill="1" applyBorder="1"/>
    <xf numFmtId="164" fontId="2" fillId="7" borderId="12" xfId="0" applyNumberFormat="1" applyFont="1" applyFill="1" applyBorder="1"/>
    <xf numFmtId="164" fontId="6" fillId="0" borderId="1" xfId="0" applyNumberFormat="1" applyFont="1" applyBorder="1" applyAlignment="1">
      <alignment horizontal="center" vertical="center"/>
    </xf>
    <xf numFmtId="164" fontId="6" fillId="6" borderId="4" xfId="0" applyNumberFormat="1" applyFont="1" applyFill="1" applyBorder="1" applyAlignment="1">
      <alignment horizontal="center" vertical="center"/>
    </xf>
    <xf numFmtId="164" fontId="6" fillId="6" borderId="1" xfId="0" applyNumberFormat="1" applyFont="1" applyFill="1" applyBorder="1" applyAlignment="1">
      <alignment horizontal="center" vertical="center" wrapText="1"/>
    </xf>
    <xf numFmtId="164" fontId="6" fillId="0" borderId="1" xfId="0" applyNumberFormat="1" applyFont="1" applyBorder="1" applyAlignment="1">
      <alignment horizontal="center" vertical="center" wrapText="1"/>
    </xf>
    <xf numFmtId="164" fontId="6" fillId="7" borderId="1" xfId="0" applyNumberFormat="1" applyFont="1" applyFill="1" applyBorder="1" applyAlignment="1">
      <alignment horizontal="center" vertical="center" wrapText="1"/>
    </xf>
    <xf numFmtId="164" fontId="6" fillId="6" borderId="1" xfId="0" applyNumberFormat="1" applyFont="1" applyFill="1" applyBorder="1" applyAlignment="1">
      <alignment horizontal="center" vertical="center"/>
    </xf>
    <xf numFmtId="164" fontId="6" fillId="7" borderId="1" xfId="0" applyNumberFormat="1" applyFont="1" applyFill="1" applyBorder="1" applyAlignment="1">
      <alignment horizontal="center" vertical="center"/>
    </xf>
    <xf numFmtId="164" fontId="3" fillId="0" borderId="0" xfId="0" applyNumberFormat="1" applyFont="1" applyBorder="1" applyAlignment="1">
      <alignment horizontal="center" wrapText="1"/>
    </xf>
    <xf numFmtId="164" fontId="6" fillId="0" borderId="1" xfId="0" applyNumberFormat="1" applyFont="1" applyBorder="1" applyAlignment="1">
      <alignment horizontal="center" vertical="center" wrapText="1"/>
    </xf>
    <xf numFmtId="164" fontId="6" fillId="7" borderId="1" xfId="0" applyNumberFormat="1" applyFont="1" applyFill="1" applyBorder="1" applyAlignment="1">
      <alignment horizontal="center" vertical="center" wrapText="1"/>
    </xf>
    <xf numFmtId="164" fontId="6" fillId="0" borderId="2" xfId="0" applyNumberFormat="1" applyFont="1" applyBorder="1" applyAlignment="1">
      <alignment horizontal="center" vertical="center" wrapText="1"/>
    </xf>
    <xf numFmtId="164" fontId="6" fillId="7" borderId="2" xfId="0" applyNumberFormat="1" applyFont="1" applyFill="1" applyBorder="1" applyAlignment="1">
      <alignment horizontal="center" vertical="center" wrapText="1"/>
    </xf>
    <xf numFmtId="164" fontId="14" fillId="0" borderId="0" xfId="0" applyNumberFormat="1" applyFont="1" applyAlignment="1">
      <alignment horizontal="left" indent="23"/>
    </xf>
    <xf numFmtId="164" fontId="6" fillId="0" borderId="1" xfId="0" applyNumberFormat="1" applyFont="1" applyBorder="1" applyAlignment="1">
      <alignment horizontal="center" vertical="center"/>
    </xf>
    <xf numFmtId="164" fontId="6" fillId="6" borderId="2" xfId="0" applyNumberFormat="1" applyFont="1" applyFill="1" applyBorder="1" applyAlignment="1">
      <alignment horizontal="center" vertical="center" wrapText="1"/>
    </xf>
    <xf numFmtId="164" fontId="6" fillId="6" borderId="4" xfId="0" applyNumberFormat="1" applyFont="1" applyFill="1" applyBorder="1" applyAlignment="1">
      <alignment horizontal="center" vertical="center"/>
    </xf>
    <xf numFmtId="164" fontId="6" fillId="6" borderId="1" xfId="0" applyNumberFormat="1" applyFont="1" applyFill="1" applyBorder="1" applyAlignment="1">
      <alignment horizontal="center" vertical="center" wrapText="1"/>
    </xf>
    <xf numFmtId="164" fontId="6" fillId="0" borderId="4" xfId="0" applyNumberFormat="1" applyFont="1" applyBorder="1" applyAlignment="1">
      <alignment horizontal="center" vertical="center"/>
    </xf>
    <xf numFmtId="164" fontId="6" fillId="7" borderId="1" xfId="0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/>
    </xf>
    <xf numFmtId="164" fontId="6" fillId="6" borderId="1" xfId="0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 wrapText="1"/>
    </xf>
    <xf numFmtId="164" fontId="14" fillId="0" borderId="0" xfId="0" applyNumberFormat="1" applyFont="1" applyAlignment="1">
      <alignment horizontal="left" indent="24"/>
    </xf>
    <xf numFmtId="164" fontId="6" fillId="0" borderId="2" xfId="0" applyNumberFormat="1" applyFont="1" applyBorder="1" applyAlignment="1">
      <alignment horizontal="center" vertical="top"/>
    </xf>
    <xf numFmtId="164" fontId="6" fillId="0" borderId="11" xfId="0" applyNumberFormat="1" applyFont="1" applyBorder="1" applyAlignment="1">
      <alignment horizontal="center" vertical="top"/>
    </xf>
    <xf numFmtId="164" fontId="14" fillId="0" borderId="0" xfId="0" applyNumberFormat="1" applyFont="1" applyAlignment="1">
      <alignment horizontal="left" indent="26"/>
    </xf>
    <xf numFmtId="164" fontId="6" fillId="0" borderId="5" xfId="0" applyNumberFormat="1" applyFont="1" applyBorder="1" applyAlignment="1">
      <alignment horizontal="center" vertical="top"/>
    </xf>
    <xf numFmtId="164" fontId="6" fillId="0" borderId="9" xfId="0" applyNumberFormat="1" applyFont="1" applyBorder="1" applyAlignment="1">
      <alignment horizontal="center" vertical="top"/>
    </xf>
    <xf numFmtId="164" fontId="6" fillId="0" borderId="12" xfId="0" applyNumberFormat="1" applyFont="1" applyBorder="1" applyAlignment="1">
      <alignment horizontal="center" vertical="top"/>
    </xf>
    <xf numFmtId="164" fontId="3" fillId="0" borderId="0" xfId="0" applyNumberFormat="1" applyFont="1" applyBorder="1" applyAlignment="1">
      <alignment horizontal="center" wrapText="1"/>
    </xf>
    <xf numFmtId="164" fontId="6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left" vertical="top" indent="1"/>
    </xf>
    <xf numFmtId="164" fontId="7" fillId="0" borderId="11" xfId="0" applyNumberFormat="1" applyFont="1" applyBorder="1" applyAlignment="1">
      <alignment horizontal="left" vertical="top" indent="1"/>
    </xf>
    <xf numFmtId="164" fontId="7" fillId="0" borderId="5" xfId="0" applyNumberFormat="1" applyFont="1" applyFill="1" applyBorder="1" applyAlignment="1">
      <alignment horizontal="left" wrapText="1" indent="1"/>
    </xf>
    <xf numFmtId="0" fontId="12" fillId="0" borderId="0" xfId="0" applyFont="1"/>
    <xf numFmtId="0" fontId="14" fillId="0" borderId="0" xfId="0" applyFont="1" applyAlignment="1">
      <alignment horizontal="left" wrapText="1" indent="22"/>
    </xf>
    <xf numFmtId="164" fontId="1" fillId="3" borderId="1" xfId="0" applyNumberFormat="1" applyFont="1" applyFill="1" applyBorder="1" applyAlignment="1"/>
    <xf numFmtId="1" fontId="2" fillId="0" borderId="0" xfId="0" applyNumberFormat="1" applyFont="1"/>
    <xf numFmtId="0" fontId="14" fillId="0" borderId="0" xfId="0" applyFont="1" applyAlignment="1">
      <alignment horizontal="left" wrapText="1" indent="23"/>
    </xf>
    <xf numFmtId="164" fontId="7" fillId="3" borderId="11" xfId="0" applyNumberFormat="1" applyFont="1" applyFill="1" applyBorder="1" applyAlignment="1">
      <alignment horizontal="left" indent="1"/>
    </xf>
    <xf numFmtId="164" fontId="7" fillId="3" borderId="5" xfId="0" applyNumberFormat="1" applyFont="1" applyFill="1" applyBorder="1" applyAlignment="1">
      <alignment horizontal="left" indent="1"/>
    </xf>
    <xf numFmtId="164" fontId="7" fillId="3" borderId="5" xfId="0" applyNumberFormat="1" applyFont="1" applyFill="1" applyBorder="1"/>
    <xf numFmtId="1" fontId="6" fillId="0" borderId="1" xfId="0" applyNumberFormat="1" applyFont="1" applyBorder="1" applyAlignment="1">
      <alignment horizontal="center"/>
    </xf>
    <xf numFmtId="164" fontId="14" fillId="0" borderId="0" xfId="0" applyNumberFormat="1" applyFont="1" applyAlignment="1">
      <alignment horizontal="left" indent="22"/>
    </xf>
    <xf numFmtId="164" fontId="13" fillId="0" borderId="0" xfId="0" applyNumberFormat="1" applyFont="1" applyAlignment="1">
      <alignment horizontal="center" vertical="center" wrapText="1"/>
    </xf>
    <xf numFmtId="0" fontId="14" fillId="0" borderId="0" xfId="0" applyFont="1" applyAlignment="1">
      <alignment horizontal="left" wrapText="1" indent="22"/>
    </xf>
    <xf numFmtId="164" fontId="14" fillId="0" borderId="0" xfId="0" applyNumberFormat="1" applyFont="1" applyAlignment="1">
      <alignment horizontal="left" indent="23"/>
    </xf>
    <xf numFmtId="164" fontId="4" fillId="0" borderId="15" xfId="0" applyNumberFormat="1" applyFont="1" applyBorder="1" applyAlignment="1">
      <alignment horizontal="center"/>
    </xf>
    <xf numFmtId="164" fontId="4" fillId="0" borderId="7" xfId="0" applyNumberFormat="1" applyFont="1" applyBorder="1" applyAlignment="1">
      <alignment horizontal="center"/>
    </xf>
    <xf numFmtId="164" fontId="4" fillId="0" borderId="4" xfId="0" applyNumberFormat="1" applyFont="1" applyBorder="1" applyAlignment="1">
      <alignment horizontal="center"/>
    </xf>
    <xf numFmtId="164" fontId="6" fillId="0" borderId="1" xfId="0" applyNumberFormat="1" applyFont="1" applyBorder="1" applyAlignment="1">
      <alignment horizontal="center" vertical="center"/>
    </xf>
    <xf numFmtId="164" fontId="6" fillId="6" borderId="2" xfId="0" applyNumberFormat="1" applyFont="1" applyFill="1" applyBorder="1" applyAlignment="1">
      <alignment horizontal="center" vertical="center" wrapText="1"/>
    </xf>
    <xf numFmtId="164" fontId="6" fillId="6" borderId="5" xfId="0" applyNumberFormat="1" applyFont="1" applyFill="1" applyBorder="1" applyAlignment="1">
      <alignment horizontal="center" vertical="center" wrapText="1"/>
    </xf>
    <xf numFmtId="164" fontId="6" fillId="6" borderId="11" xfId="0" applyNumberFormat="1" applyFont="1" applyFill="1" applyBorder="1" applyAlignment="1">
      <alignment horizontal="center" vertical="center" wrapText="1"/>
    </xf>
    <xf numFmtId="164" fontId="6" fillId="6" borderId="15" xfId="0" applyNumberFormat="1" applyFont="1" applyFill="1" applyBorder="1" applyAlignment="1">
      <alignment horizontal="center" vertical="center"/>
    </xf>
    <xf numFmtId="164" fontId="6" fillId="6" borderId="7" xfId="0" applyNumberFormat="1" applyFont="1" applyFill="1" applyBorder="1" applyAlignment="1">
      <alignment horizontal="center" vertical="center"/>
    </xf>
    <xf numFmtId="164" fontId="6" fillId="6" borderId="4" xfId="0" applyNumberFormat="1" applyFont="1" applyFill="1" applyBorder="1" applyAlignment="1">
      <alignment horizontal="center" vertical="center"/>
    </xf>
    <xf numFmtId="164" fontId="6" fillId="6" borderId="1" xfId="0" applyNumberFormat="1" applyFont="1" applyFill="1" applyBorder="1" applyAlignment="1">
      <alignment horizontal="center" vertical="center" wrapText="1"/>
    </xf>
    <xf numFmtId="164" fontId="4" fillId="0" borderId="1" xfId="0" applyNumberFormat="1" applyFont="1" applyBorder="1" applyAlignment="1">
      <alignment horizontal="center"/>
    </xf>
    <xf numFmtId="164" fontId="6" fillId="0" borderId="15" xfId="0" applyNumberFormat="1" applyFont="1" applyBorder="1" applyAlignment="1">
      <alignment horizontal="center" vertical="center"/>
    </xf>
    <xf numFmtId="164" fontId="6" fillId="0" borderId="7" xfId="0" applyNumberFormat="1" applyFont="1" applyBorder="1" applyAlignment="1">
      <alignment horizontal="center" vertical="center"/>
    </xf>
    <xf numFmtId="164" fontId="6" fillId="0" borderId="4" xfId="0" applyNumberFormat="1" applyFont="1" applyBorder="1" applyAlignment="1">
      <alignment horizontal="center" vertical="center"/>
    </xf>
    <xf numFmtId="164" fontId="6" fillId="0" borderId="1" xfId="0" applyNumberFormat="1" applyFont="1" applyBorder="1" applyAlignment="1">
      <alignment horizontal="center" vertical="center" wrapText="1"/>
    </xf>
    <xf numFmtId="164" fontId="6" fillId="6" borderId="9" xfId="0" applyNumberFormat="1" applyFont="1" applyFill="1" applyBorder="1" applyAlignment="1">
      <alignment horizontal="center" vertical="center" wrapText="1"/>
    </xf>
    <xf numFmtId="164" fontId="6" fillId="6" borderId="12" xfId="0" applyNumberFormat="1" applyFont="1" applyFill="1" applyBorder="1" applyAlignment="1">
      <alignment horizontal="center" vertical="center" wrapText="1"/>
    </xf>
    <xf numFmtId="164" fontId="6" fillId="7" borderId="9" xfId="0" applyNumberFormat="1" applyFont="1" applyFill="1" applyBorder="1" applyAlignment="1">
      <alignment horizontal="center" vertical="center" wrapText="1"/>
    </xf>
    <xf numFmtId="164" fontId="6" fillId="7" borderId="12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Alignment="1">
      <alignment horizontal="center" wrapText="1"/>
    </xf>
    <xf numFmtId="164" fontId="6" fillId="0" borderId="9" xfId="0" applyNumberFormat="1" applyFont="1" applyBorder="1" applyAlignment="1">
      <alignment horizontal="center" vertical="center" wrapText="1"/>
    </xf>
    <xf numFmtId="164" fontId="6" fillId="0" borderId="12" xfId="0" applyNumberFormat="1" applyFont="1" applyBorder="1" applyAlignment="1">
      <alignment horizontal="center" vertical="center" wrapText="1"/>
    </xf>
    <xf numFmtId="164" fontId="6" fillId="7" borderId="1" xfId="0" applyNumberFormat="1" applyFont="1" applyFill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164" fontId="2" fillId="0" borderId="5" xfId="0" applyNumberFormat="1" applyFont="1" applyBorder="1" applyAlignment="1">
      <alignment horizontal="center" vertical="center" wrapText="1"/>
    </xf>
    <xf numFmtId="164" fontId="2" fillId="0" borderId="11" xfId="0" applyNumberFormat="1" applyFont="1" applyBorder="1" applyAlignment="1">
      <alignment horizontal="center" vertical="center" wrapText="1"/>
    </xf>
    <xf numFmtId="164" fontId="6" fillId="0" borderId="2" xfId="0" applyNumberFormat="1" applyFont="1" applyBorder="1" applyAlignment="1">
      <alignment horizontal="center" vertical="center" wrapText="1"/>
    </xf>
    <xf numFmtId="164" fontId="6" fillId="0" borderId="5" xfId="0" applyNumberFormat="1" applyFont="1" applyBorder="1" applyAlignment="1">
      <alignment horizontal="center" vertical="center" wrapText="1"/>
    </xf>
    <xf numFmtId="164" fontId="6" fillId="0" borderId="11" xfId="0" applyNumberFormat="1" applyFont="1" applyBorder="1" applyAlignment="1">
      <alignment horizontal="center" vertical="center" wrapText="1"/>
    </xf>
    <xf numFmtId="164" fontId="6" fillId="7" borderId="2" xfId="0" applyNumberFormat="1" applyFont="1" applyFill="1" applyBorder="1" applyAlignment="1">
      <alignment horizontal="center" vertical="center" wrapText="1"/>
    </xf>
    <xf numFmtId="164" fontId="6" fillId="7" borderId="5" xfId="0" applyNumberFormat="1" applyFont="1" applyFill="1" applyBorder="1" applyAlignment="1">
      <alignment horizontal="center" vertical="center" wrapText="1"/>
    </xf>
    <xf numFmtId="164" fontId="6" fillId="7" borderId="11" xfId="0" applyNumberFormat="1" applyFont="1" applyFill="1" applyBorder="1" applyAlignment="1">
      <alignment horizontal="center" vertical="center" wrapText="1"/>
    </xf>
    <xf numFmtId="164" fontId="6" fillId="7" borderId="15" xfId="0" applyNumberFormat="1" applyFont="1" applyFill="1" applyBorder="1" applyAlignment="1">
      <alignment horizontal="center" vertical="center"/>
    </xf>
    <xf numFmtId="164" fontId="6" fillId="7" borderId="7" xfId="0" applyNumberFormat="1" applyFont="1" applyFill="1" applyBorder="1" applyAlignment="1">
      <alignment horizontal="center" vertical="center"/>
    </xf>
    <xf numFmtId="164" fontId="6" fillId="7" borderId="4" xfId="0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 wrapText="1"/>
    </xf>
    <xf numFmtId="164" fontId="6" fillId="7" borderId="1" xfId="0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/>
    </xf>
    <xf numFmtId="164" fontId="6" fillId="6" borderId="1" xfId="0" applyNumberFormat="1" applyFont="1" applyFill="1" applyBorder="1" applyAlignment="1">
      <alignment horizontal="center" vertical="center"/>
    </xf>
    <xf numFmtId="164" fontId="6" fillId="0" borderId="15" xfId="0" applyNumberFormat="1" applyFont="1" applyFill="1" applyBorder="1" applyAlignment="1">
      <alignment horizontal="center" vertical="center"/>
    </xf>
    <xf numFmtId="164" fontId="6" fillId="0" borderId="7" xfId="0" applyNumberFormat="1" applyFont="1" applyFill="1" applyBorder="1" applyAlignment="1">
      <alignment horizontal="center" vertical="center"/>
    </xf>
    <xf numFmtId="164" fontId="6" fillId="0" borderId="4" xfId="0" applyNumberFormat="1" applyFont="1" applyFill="1" applyBorder="1" applyAlignment="1">
      <alignment horizontal="center" vertical="center"/>
    </xf>
    <xf numFmtId="164" fontId="4" fillId="0" borderId="1" xfId="0" applyNumberFormat="1" applyFont="1" applyFill="1" applyBorder="1" applyAlignment="1">
      <alignment horizontal="center"/>
    </xf>
    <xf numFmtId="164" fontId="6" fillId="7" borderId="6" xfId="0" applyNumberFormat="1" applyFont="1" applyFill="1" applyBorder="1" applyAlignment="1">
      <alignment horizontal="center" vertical="center" wrapText="1"/>
    </xf>
    <xf numFmtId="164" fontId="6" fillId="7" borderId="14" xfId="0" applyNumberFormat="1" applyFont="1" applyFill="1" applyBorder="1" applyAlignment="1">
      <alignment horizontal="center" vertical="center" wrapText="1"/>
    </xf>
    <xf numFmtId="164" fontId="4" fillId="0" borderId="3" xfId="0" applyNumberFormat="1" applyFont="1" applyBorder="1" applyAlignment="1">
      <alignment horizontal="center"/>
    </xf>
    <xf numFmtId="164" fontId="14" fillId="0" borderId="0" xfId="0" applyNumberFormat="1" applyFont="1" applyAlignment="1">
      <alignment horizontal="left" indent="24"/>
    </xf>
    <xf numFmtId="164" fontId="6" fillId="0" borderId="2" xfId="0" applyNumberFormat="1" applyFont="1" applyFill="1" applyBorder="1" applyAlignment="1">
      <alignment horizontal="center" vertical="top"/>
    </xf>
    <xf numFmtId="164" fontId="6" fillId="0" borderId="11" xfId="0" applyNumberFormat="1" applyFont="1" applyFill="1" applyBorder="1" applyAlignment="1">
      <alignment horizontal="center" vertical="top"/>
    </xf>
    <xf numFmtId="164" fontId="6" fillId="0" borderId="5" xfId="0" applyNumberFormat="1" applyFont="1" applyBorder="1" applyAlignment="1">
      <alignment horizontal="center" vertical="top"/>
    </xf>
    <xf numFmtId="164" fontId="6" fillId="0" borderId="11" xfId="0" applyNumberFormat="1" applyFont="1" applyBorder="1" applyAlignment="1">
      <alignment horizontal="center" vertical="top"/>
    </xf>
    <xf numFmtId="164" fontId="6" fillId="0" borderId="2" xfId="0" applyNumberFormat="1" applyFont="1" applyBorder="1" applyAlignment="1">
      <alignment horizontal="center" vertical="top"/>
    </xf>
    <xf numFmtId="164" fontId="6" fillId="0" borderId="9" xfId="0" applyNumberFormat="1" applyFont="1" applyBorder="1" applyAlignment="1">
      <alignment horizontal="center" vertical="top"/>
    </xf>
    <xf numFmtId="164" fontId="6" fillId="0" borderId="12" xfId="0" applyNumberFormat="1" applyFont="1" applyBorder="1" applyAlignment="1">
      <alignment horizontal="center" vertical="top"/>
    </xf>
    <xf numFmtId="164" fontId="2" fillId="0" borderId="2" xfId="0" applyNumberFormat="1" applyFont="1" applyBorder="1" applyAlignment="1">
      <alignment horizontal="center" vertical="top"/>
    </xf>
    <xf numFmtId="164" fontId="2" fillId="0" borderId="11" xfId="0" applyNumberFormat="1" applyFont="1" applyBorder="1" applyAlignment="1">
      <alignment horizontal="center" vertical="top"/>
    </xf>
    <xf numFmtId="164" fontId="2" fillId="0" borderId="6" xfId="0" applyNumberFormat="1" applyFont="1" applyFill="1" applyBorder="1" applyAlignment="1">
      <alignment horizontal="center" vertical="top"/>
    </xf>
    <xf numFmtId="164" fontId="2" fillId="0" borderId="13" xfId="0" applyNumberFormat="1" applyFont="1" applyFill="1" applyBorder="1" applyAlignment="1">
      <alignment horizontal="center" vertical="top"/>
    </xf>
    <xf numFmtId="0" fontId="14" fillId="0" borderId="0" xfId="0" applyFont="1" applyAlignment="1">
      <alignment horizontal="left" wrapText="1" indent="23"/>
    </xf>
    <xf numFmtId="164" fontId="2" fillId="0" borderId="6" xfId="0" applyNumberFormat="1" applyFont="1" applyBorder="1" applyAlignment="1">
      <alignment horizontal="center" vertical="top"/>
    </xf>
    <xf numFmtId="164" fontId="2" fillId="0" borderId="13" xfId="0" applyNumberFormat="1" applyFont="1" applyBorder="1" applyAlignment="1">
      <alignment horizontal="center" vertical="top"/>
    </xf>
    <xf numFmtId="164" fontId="2" fillId="0" borderId="14" xfId="0" applyNumberFormat="1" applyFont="1" applyBorder="1" applyAlignment="1">
      <alignment horizontal="center" vertical="top"/>
    </xf>
    <xf numFmtId="164" fontId="14" fillId="0" borderId="0" xfId="0" applyNumberFormat="1" applyFont="1" applyAlignment="1">
      <alignment horizontal="left" indent="25"/>
    </xf>
    <xf numFmtId="164" fontId="3" fillId="0" borderId="0" xfId="0" applyNumberFormat="1" applyFont="1" applyBorder="1" applyAlignment="1">
      <alignment horizontal="center" wrapText="1"/>
    </xf>
    <xf numFmtId="164" fontId="6" fillId="0" borderId="2" xfId="0" applyNumberFormat="1" applyFont="1" applyBorder="1" applyAlignment="1">
      <alignment horizontal="center" vertical="center"/>
    </xf>
    <xf numFmtId="164" fontId="6" fillId="0" borderId="5" xfId="0" applyNumberFormat="1" applyFont="1" applyBorder="1" applyAlignment="1">
      <alignment horizontal="center" vertical="center"/>
    </xf>
    <xf numFmtId="164" fontId="6" fillId="0" borderId="11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left" vertical="top" indent="1"/>
    </xf>
    <xf numFmtId="164" fontId="7" fillId="0" borderId="11" xfId="0" applyNumberFormat="1" applyFont="1" applyBorder="1" applyAlignment="1">
      <alignment horizontal="left" vertical="top" indent="1"/>
    </xf>
    <xf numFmtId="164" fontId="6" fillId="0" borderId="2" xfId="0" applyNumberFormat="1" applyFont="1" applyBorder="1" applyAlignment="1">
      <alignment horizontal="center" vertical="top" wrapText="1"/>
    </xf>
    <xf numFmtId="164" fontId="6" fillId="0" borderId="5" xfId="0" applyNumberFormat="1" applyFont="1" applyBorder="1" applyAlignment="1">
      <alignment horizontal="center" vertical="top" wrapText="1"/>
    </xf>
    <xf numFmtId="164" fontId="6" fillId="0" borderId="11" xfId="0" applyNumberFormat="1" applyFont="1" applyBorder="1" applyAlignment="1">
      <alignment horizontal="center" vertical="top" wrapText="1"/>
    </xf>
    <xf numFmtId="164" fontId="4" fillId="0" borderId="6" xfId="0" applyNumberFormat="1" applyFont="1" applyBorder="1" applyAlignment="1">
      <alignment horizontal="center"/>
    </xf>
    <xf numFmtId="164" fontId="4" fillId="0" borderId="2" xfId="0" applyNumberFormat="1" applyFont="1" applyBorder="1" applyAlignment="1">
      <alignment horizontal="center"/>
    </xf>
    <xf numFmtId="164" fontId="7" fillId="0" borderId="5" xfId="0" applyNumberFormat="1" applyFont="1" applyFill="1" applyBorder="1" applyAlignment="1">
      <alignment horizontal="left" wrapText="1" indent="1"/>
    </xf>
    <xf numFmtId="164" fontId="4" fillId="0" borderId="5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horizontal="center" vertical="center" wrapText="1"/>
    </xf>
    <xf numFmtId="164" fontId="14" fillId="0" borderId="0" xfId="0" applyNumberFormat="1" applyFont="1" applyAlignment="1">
      <alignment horizontal="left"/>
    </xf>
    <xf numFmtId="164" fontId="16" fillId="0" borderId="0" xfId="0" applyNumberFormat="1" applyFont="1" applyAlignment="1">
      <alignment horizontal="right"/>
    </xf>
    <xf numFmtId="164" fontId="4" fillId="0" borderId="13" xfId="0" applyNumberFormat="1" applyFont="1" applyBorder="1" applyAlignment="1">
      <alignment horizontal="center"/>
    </xf>
    <xf numFmtId="164" fontId="4" fillId="0" borderId="0" xfId="0" applyNumberFormat="1" applyFont="1" applyBorder="1" applyAlignment="1">
      <alignment horizontal="center"/>
    </xf>
    <xf numFmtId="164" fontId="14" fillId="0" borderId="0" xfId="0" applyNumberFormat="1" applyFont="1" applyAlignment="1">
      <alignment horizontal="left" indent="26"/>
    </xf>
    <xf numFmtId="1" fontId="3" fillId="0" borderId="0" xfId="0" applyNumberFormat="1" applyFont="1" applyAlignment="1">
      <alignment horizontal="center" wrapText="1"/>
    </xf>
    <xf numFmtId="164" fontId="4" fillId="0" borderId="9" xfId="0" applyNumberFormat="1" applyFont="1" applyBorder="1" applyAlignment="1">
      <alignment horizontal="center"/>
    </xf>
    <xf numFmtId="164" fontId="4" fillId="0" borderId="11" xfId="0" applyNumberFormat="1" applyFont="1" applyBorder="1" applyAlignment="1">
      <alignment horizontal="center"/>
    </xf>
    <xf numFmtId="164" fontId="14" fillId="0" borderId="0" xfId="0" applyNumberFormat="1" applyFont="1" applyAlignment="1">
      <alignment horizontal="left" indent="27"/>
    </xf>
    <xf numFmtId="164" fontId="12" fillId="0" borderId="0" xfId="0" applyNumberFormat="1" applyFont="1" applyFill="1"/>
  </cellXfs>
  <cellStyles count="2">
    <cellStyle name="Įprastas" xfId="0" builtinId="0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2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UZGYT~1.E/AppData/Local/Temp/03-31_103+priedai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UZGYT~1.E/AppData/Local/Temp/04-28_162+priedai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 pr._pajamos"/>
      <sheetName val="2 pr._pajamos pagal rūšis"/>
      <sheetName val="3 pr._asignavimų suvestinė"/>
      <sheetName val="4 pr._savarankiškos f-jos"/>
      <sheetName val="5 pr._valstybinės f-jos"/>
      <sheetName val="6 pr._mokinio krepšelis"/>
      <sheetName val="7 pr._kita dotacija"/>
      <sheetName val="8 pr._aplinkos apsaugos s. p."/>
      <sheetName val="9 pr._įstaigų pajamos"/>
      <sheetName val="10 pr._skolintos lėšos"/>
      <sheetName val="11 pr._apyvartinės lėšos"/>
      <sheetName val="12 pr._suvestinė pagal progr."/>
    </sheetNames>
    <sheetDataSet>
      <sheetData sheetId="0"/>
      <sheetData sheetId="1"/>
      <sheetData sheetId="2"/>
      <sheetData sheetId="3"/>
      <sheetData sheetId="4"/>
      <sheetData sheetId="5">
        <row r="12">
          <cell r="E12">
            <v>1020.1999999999999</v>
          </cell>
          <cell r="Q12"/>
        </row>
        <row r="13">
          <cell r="Q13"/>
        </row>
        <row r="14">
          <cell r="Q14"/>
        </row>
        <row r="15">
          <cell r="Q15"/>
        </row>
        <row r="16">
          <cell r="Q16"/>
        </row>
        <row r="17">
          <cell r="Q17"/>
        </row>
        <row r="18">
          <cell r="Q18"/>
        </row>
        <row r="19">
          <cell r="Q19">
            <v>11.1</v>
          </cell>
        </row>
        <row r="20">
          <cell r="Q20">
            <v>9126.8999999999978</v>
          </cell>
        </row>
        <row r="21">
          <cell r="Q21"/>
        </row>
        <row r="52">
          <cell r="E52">
            <v>9138.0000000000036</v>
          </cell>
          <cell r="F52">
            <v>6648.9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9138.0000000000036</v>
          </cell>
          <cell r="M52">
            <v>9138.0000000000036</v>
          </cell>
          <cell r="N52">
            <v>6648.9</v>
          </cell>
          <cell r="O52">
            <v>0</v>
          </cell>
        </row>
      </sheetData>
      <sheetData sheetId="6"/>
      <sheetData sheetId="7">
        <row r="10">
          <cell r="Q10"/>
        </row>
        <row r="11">
          <cell r="Q11"/>
        </row>
        <row r="12">
          <cell r="Q12"/>
        </row>
        <row r="13">
          <cell r="E13">
            <v>113.6</v>
          </cell>
          <cell r="F13">
            <v>0</v>
          </cell>
          <cell r="G13">
            <v>4.3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117.89999999999999</v>
          </cell>
          <cell r="M13">
            <v>113.6</v>
          </cell>
          <cell r="N13">
            <v>0</v>
          </cell>
          <cell r="O13">
            <v>4.3</v>
          </cell>
          <cell r="Q13"/>
        </row>
        <row r="14">
          <cell r="Q14">
            <v>117.89999999999999</v>
          </cell>
        </row>
        <row r="15">
          <cell r="Q15">
            <v>0</v>
          </cell>
        </row>
        <row r="16">
          <cell r="E16">
            <v>26.9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26.9</v>
          </cell>
          <cell r="M16">
            <v>26.9</v>
          </cell>
          <cell r="N16">
            <v>0</v>
          </cell>
          <cell r="O16">
            <v>0</v>
          </cell>
          <cell r="Q16">
            <v>26.9</v>
          </cell>
        </row>
        <row r="17">
          <cell r="Q17">
            <v>0</v>
          </cell>
        </row>
        <row r="18">
          <cell r="Q18">
            <v>0</v>
          </cell>
        </row>
        <row r="19">
          <cell r="Q19">
            <v>0</v>
          </cell>
        </row>
      </sheetData>
      <sheetData sheetId="8">
        <row r="12">
          <cell r="E12">
            <v>4</v>
          </cell>
        </row>
        <row r="14">
          <cell r="Q14">
            <v>14.299999999999999</v>
          </cell>
        </row>
        <row r="15">
          <cell r="Q15"/>
        </row>
        <row r="16">
          <cell r="Q16"/>
        </row>
        <row r="17">
          <cell r="Q17"/>
        </row>
        <row r="18">
          <cell r="Q18"/>
        </row>
        <row r="19">
          <cell r="Q19">
            <v>38.5</v>
          </cell>
        </row>
        <row r="20">
          <cell r="Q20">
            <v>98.8</v>
          </cell>
        </row>
        <row r="21">
          <cell r="Q21">
            <v>54.1</v>
          </cell>
        </row>
        <row r="22">
          <cell r="E22">
            <v>14.299999999999999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14.299999999999999</v>
          </cell>
          <cell r="M22">
            <v>14.299999999999999</v>
          </cell>
          <cell r="N22">
            <v>0</v>
          </cell>
          <cell r="O22">
            <v>0</v>
          </cell>
          <cell r="Q22">
            <v>596</v>
          </cell>
        </row>
        <row r="23">
          <cell r="Q23">
            <v>251.1</v>
          </cell>
        </row>
        <row r="35">
          <cell r="E35">
            <v>35.5</v>
          </cell>
          <cell r="F35">
            <v>0</v>
          </cell>
          <cell r="G35">
            <v>3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38.5</v>
          </cell>
          <cell r="M35">
            <v>35.5</v>
          </cell>
          <cell r="N35">
            <v>0</v>
          </cell>
          <cell r="O35">
            <v>3</v>
          </cell>
        </row>
        <row r="38">
          <cell r="E38">
            <v>33</v>
          </cell>
          <cell r="F38">
            <v>0</v>
          </cell>
          <cell r="G38">
            <v>65.8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98.8</v>
          </cell>
          <cell r="M38">
            <v>33</v>
          </cell>
          <cell r="N38">
            <v>0</v>
          </cell>
          <cell r="O38">
            <v>65.8</v>
          </cell>
        </row>
        <row r="69">
          <cell r="E69">
            <v>596</v>
          </cell>
          <cell r="F69">
            <v>53.800000000000004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  <cell r="L69">
            <v>596</v>
          </cell>
          <cell r="M69">
            <v>596</v>
          </cell>
          <cell r="N69">
            <v>53.800000000000004</v>
          </cell>
          <cell r="O69">
            <v>0</v>
          </cell>
        </row>
        <row r="85">
          <cell r="E85">
            <v>53.400000000000006</v>
          </cell>
          <cell r="F85">
            <v>0</v>
          </cell>
          <cell r="G85">
            <v>0.7</v>
          </cell>
          <cell r="I85">
            <v>0</v>
          </cell>
          <cell r="J85">
            <v>0</v>
          </cell>
          <cell r="K85">
            <v>0</v>
          </cell>
          <cell r="M85">
            <v>53.400000000000006</v>
          </cell>
          <cell r="N85">
            <v>0</v>
          </cell>
          <cell r="O85">
            <v>0.7</v>
          </cell>
        </row>
        <row r="91">
          <cell r="E91">
            <v>251.1</v>
          </cell>
          <cell r="F91">
            <v>85.3</v>
          </cell>
          <cell r="G91">
            <v>0</v>
          </cell>
          <cell r="I91">
            <v>0</v>
          </cell>
          <cell r="J91">
            <v>0</v>
          </cell>
          <cell r="K91">
            <v>0</v>
          </cell>
          <cell r="M91">
            <v>251.1</v>
          </cell>
          <cell r="N91">
            <v>85.3</v>
          </cell>
          <cell r="O91">
            <v>0</v>
          </cell>
        </row>
      </sheetData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8 pr._aplinkos apsaugos s. p."/>
      <sheetName val="11 pr._apyvartinės lėšos"/>
      <sheetName val="12 pr._suvestinė pagal progr."/>
    </sheetNames>
    <sheetDataSet>
      <sheetData sheetId="0">
        <row r="12">
          <cell r="E12">
            <v>113.6</v>
          </cell>
          <cell r="G12">
            <v>4.3</v>
          </cell>
          <cell r="M12">
            <v>113.6</v>
          </cell>
          <cell r="N12">
            <v>0</v>
          </cell>
          <cell r="O12">
            <v>4.3</v>
          </cell>
        </row>
        <row r="13">
          <cell r="E13">
            <v>113.6</v>
          </cell>
          <cell r="F13">
            <v>0</v>
          </cell>
          <cell r="G13">
            <v>4.3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117.89999999999999</v>
          </cell>
          <cell r="M13">
            <v>113.6</v>
          </cell>
          <cell r="N13">
            <v>0</v>
          </cell>
          <cell r="O13">
            <v>4.3</v>
          </cell>
        </row>
        <row r="14">
          <cell r="Q14">
            <v>117.89999999999999</v>
          </cell>
        </row>
        <row r="15">
          <cell r="E15">
            <v>26.9</v>
          </cell>
          <cell r="M15">
            <v>26.9</v>
          </cell>
          <cell r="N15">
            <v>0</v>
          </cell>
          <cell r="O15">
            <v>0</v>
          </cell>
          <cell r="Q15">
            <v>0</v>
          </cell>
        </row>
        <row r="16">
          <cell r="E16">
            <v>26.9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26.9</v>
          </cell>
          <cell r="M16">
            <v>26.9</v>
          </cell>
          <cell r="N16">
            <v>0</v>
          </cell>
          <cell r="O16">
            <v>0</v>
          </cell>
          <cell r="Q16">
            <v>26.9</v>
          </cell>
        </row>
        <row r="17">
          <cell r="Q17">
            <v>0</v>
          </cell>
        </row>
        <row r="18">
          <cell r="Q18">
            <v>0</v>
          </cell>
        </row>
        <row r="19">
          <cell r="Q19">
            <v>0</v>
          </cell>
        </row>
      </sheetData>
      <sheetData sheetId="1">
        <row r="14">
          <cell r="E14">
            <v>19.899999999999999</v>
          </cell>
          <cell r="F14">
            <v>0</v>
          </cell>
          <cell r="G14">
            <v>0</v>
          </cell>
          <cell r="I14">
            <v>0</v>
          </cell>
          <cell r="J14">
            <v>0</v>
          </cell>
          <cell r="K14">
            <v>0</v>
          </cell>
          <cell r="M14">
            <v>19.899999999999999</v>
          </cell>
          <cell r="N14">
            <v>0</v>
          </cell>
          <cell r="O14">
            <v>0</v>
          </cell>
          <cell r="Q14">
            <v>371.2</v>
          </cell>
        </row>
        <row r="16">
          <cell r="E16">
            <v>0.3</v>
          </cell>
          <cell r="F16">
            <v>0</v>
          </cell>
          <cell r="G16">
            <v>0</v>
          </cell>
          <cell r="I16">
            <v>0</v>
          </cell>
          <cell r="J16">
            <v>0</v>
          </cell>
          <cell r="K16">
            <v>0</v>
          </cell>
          <cell r="M16">
            <v>0.3</v>
          </cell>
          <cell r="N16">
            <v>0</v>
          </cell>
          <cell r="O16">
            <v>0</v>
          </cell>
        </row>
        <row r="17">
          <cell r="Q17">
            <v>0</v>
          </cell>
        </row>
        <row r="18">
          <cell r="E18">
            <v>0</v>
          </cell>
          <cell r="F18">
            <v>0</v>
          </cell>
          <cell r="G18">
            <v>370.9</v>
          </cell>
          <cell r="I18">
            <v>0</v>
          </cell>
          <cell r="J18">
            <v>0</v>
          </cell>
          <cell r="K18">
            <v>0</v>
          </cell>
          <cell r="M18">
            <v>0</v>
          </cell>
          <cell r="N18">
            <v>0</v>
          </cell>
          <cell r="O18">
            <v>370.9</v>
          </cell>
          <cell r="Q18">
            <v>0.6</v>
          </cell>
        </row>
        <row r="19">
          <cell r="Q19">
            <v>19.899999999999999</v>
          </cell>
        </row>
        <row r="20">
          <cell r="E20">
            <v>20.2</v>
          </cell>
          <cell r="F20">
            <v>0</v>
          </cell>
          <cell r="G20">
            <v>370.9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391.09999999999997</v>
          </cell>
          <cell r="M20">
            <v>20.2</v>
          </cell>
          <cell r="N20">
            <v>0</v>
          </cell>
          <cell r="O20">
            <v>370.9</v>
          </cell>
          <cell r="Q20">
            <v>115.60000000000001</v>
          </cell>
        </row>
        <row r="21">
          <cell r="Q21">
            <v>0</v>
          </cell>
        </row>
        <row r="22">
          <cell r="Q22">
            <v>5.0999999999999996</v>
          </cell>
        </row>
        <row r="23">
          <cell r="Q23">
            <v>1.6</v>
          </cell>
        </row>
        <row r="25">
          <cell r="E25">
            <v>0.6</v>
          </cell>
          <cell r="F25">
            <v>0</v>
          </cell>
          <cell r="G25">
            <v>0</v>
          </cell>
          <cell r="I25">
            <v>0</v>
          </cell>
          <cell r="J25">
            <v>0</v>
          </cell>
          <cell r="K25">
            <v>0</v>
          </cell>
          <cell r="M25">
            <v>0.6</v>
          </cell>
          <cell r="N25">
            <v>0</v>
          </cell>
          <cell r="O25">
            <v>0</v>
          </cell>
        </row>
        <row r="30">
          <cell r="E30">
            <v>0.6</v>
          </cell>
          <cell r="F30">
            <v>0</v>
          </cell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0.6</v>
          </cell>
          <cell r="M30">
            <v>0.6</v>
          </cell>
          <cell r="N30">
            <v>0</v>
          </cell>
          <cell r="O30">
            <v>0</v>
          </cell>
        </row>
        <row r="35">
          <cell r="E35">
            <v>0</v>
          </cell>
          <cell r="F35">
            <v>0</v>
          </cell>
          <cell r="G35">
            <v>115.60000000000001</v>
          </cell>
          <cell r="I35">
            <v>0</v>
          </cell>
          <cell r="J35">
            <v>0</v>
          </cell>
          <cell r="K35">
            <v>0</v>
          </cell>
          <cell r="M35">
            <v>0</v>
          </cell>
          <cell r="N35">
            <v>0</v>
          </cell>
          <cell r="O35">
            <v>115.60000000000001</v>
          </cell>
        </row>
        <row r="38">
          <cell r="E38">
            <v>0</v>
          </cell>
          <cell r="F38">
            <v>0</v>
          </cell>
          <cell r="G38">
            <v>115.60000000000001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115.60000000000001</v>
          </cell>
          <cell r="M38">
            <v>0</v>
          </cell>
          <cell r="N38">
            <v>0</v>
          </cell>
          <cell r="O38">
            <v>115.60000000000001</v>
          </cell>
        </row>
        <row r="43">
          <cell r="E43">
            <v>0.3</v>
          </cell>
          <cell r="F43">
            <v>0</v>
          </cell>
          <cell r="G43">
            <v>0</v>
          </cell>
          <cell r="I43">
            <v>0</v>
          </cell>
          <cell r="J43">
            <v>0</v>
          </cell>
          <cell r="K43">
            <v>0</v>
          </cell>
          <cell r="M43">
            <v>0.3</v>
          </cell>
          <cell r="N43">
            <v>0</v>
          </cell>
          <cell r="O43">
            <v>0</v>
          </cell>
        </row>
        <row r="45">
          <cell r="E45">
            <v>0.4</v>
          </cell>
          <cell r="F45">
            <v>0</v>
          </cell>
          <cell r="G45">
            <v>0</v>
          </cell>
          <cell r="I45">
            <v>0</v>
          </cell>
          <cell r="J45">
            <v>0</v>
          </cell>
          <cell r="K45">
            <v>0</v>
          </cell>
          <cell r="M45">
            <v>0.4</v>
          </cell>
          <cell r="N45">
            <v>0</v>
          </cell>
          <cell r="O45">
            <v>0</v>
          </cell>
        </row>
        <row r="47">
          <cell r="E47">
            <v>0.2</v>
          </cell>
          <cell r="F47">
            <v>0</v>
          </cell>
          <cell r="G47">
            <v>0</v>
          </cell>
          <cell r="I47">
            <v>0</v>
          </cell>
          <cell r="J47">
            <v>0</v>
          </cell>
          <cell r="K47">
            <v>0</v>
          </cell>
          <cell r="M47">
            <v>0.2</v>
          </cell>
          <cell r="N47">
            <v>0</v>
          </cell>
          <cell r="O47">
            <v>0</v>
          </cell>
        </row>
        <row r="49">
          <cell r="E49">
            <v>0.6</v>
          </cell>
          <cell r="F49">
            <v>0</v>
          </cell>
          <cell r="G49">
            <v>0</v>
          </cell>
          <cell r="I49">
            <v>0</v>
          </cell>
          <cell r="J49">
            <v>0</v>
          </cell>
          <cell r="K49">
            <v>0</v>
          </cell>
          <cell r="M49">
            <v>0.6</v>
          </cell>
          <cell r="N49">
            <v>0</v>
          </cell>
          <cell r="O49">
            <v>0</v>
          </cell>
        </row>
        <row r="51">
          <cell r="E51">
            <v>1.1000000000000001</v>
          </cell>
          <cell r="F51">
            <v>0</v>
          </cell>
          <cell r="G51">
            <v>0</v>
          </cell>
          <cell r="I51">
            <v>0</v>
          </cell>
          <cell r="J51">
            <v>0</v>
          </cell>
          <cell r="K51">
            <v>0</v>
          </cell>
          <cell r="M51">
            <v>1.1000000000000001</v>
          </cell>
          <cell r="N51">
            <v>0</v>
          </cell>
          <cell r="O51">
            <v>0</v>
          </cell>
        </row>
        <row r="53">
          <cell r="E53">
            <v>0.1</v>
          </cell>
          <cell r="F53">
            <v>0</v>
          </cell>
          <cell r="G53">
            <v>0</v>
          </cell>
          <cell r="I53">
            <v>0</v>
          </cell>
          <cell r="J53">
            <v>0</v>
          </cell>
          <cell r="K53">
            <v>0</v>
          </cell>
          <cell r="M53">
            <v>0.1</v>
          </cell>
          <cell r="N53">
            <v>0</v>
          </cell>
          <cell r="O53">
            <v>0</v>
          </cell>
        </row>
        <row r="55">
          <cell r="E55">
            <v>0.1</v>
          </cell>
          <cell r="F55">
            <v>0</v>
          </cell>
          <cell r="G55">
            <v>0</v>
          </cell>
          <cell r="I55">
            <v>0</v>
          </cell>
          <cell r="J55">
            <v>0</v>
          </cell>
          <cell r="K55">
            <v>0</v>
          </cell>
          <cell r="M55">
            <v>0.1</v>
          </cell>
          <cell r="N55">
            <v>0</v>
          </cell>
          <cell r="O55">
            <v>0</v>
          </cell>
        </row>
        <row r="57">
          <cell r="E57">
            <v>1.7</v>
          </cell>
          <cell r="F57">
            <v>0</v>
          </cell>
          <cell r="G57">
            <v>0</v>
          </cell>
          <cell r="I57">
            <v>0</v>
          </cell>
          <cell r="J57">
            <v>0</v>
          </cell>
          <cell r="K57">
            <v>0</v>
          </cell>
          <cell r="M57">
            <v>1.7</v>
          </cell>
          <cell r="N57">
            <v>0</v>
          </cell>
          <cell r="O57">
            <v>0</v>
          </cell>
        </row>
        <row r="59">
          <cell r="E59">
            <v>0.6</v>
          </cell>
          <cell r="F59">
            <v>0</v>
          </cell>
          <cell r="G59">
            <v>0</v>
          </cell>
          <cell r="I59">
            <v>0</v>
          </cell>
          <cell r="J59">
            <v>0</v>
          </cell>
          <cell r="K59">
            <v>0</v>
          </cell>
          <cell r="M59">
            <v>0.6</v>
          </cell>
          <cell r="N59">
            <v>0</v>
          </cell>
          <cell r="O59">
            <v>0</v>
          </cell>
        </row>
        <row r="61">
          <cell r="E61">
            <v>5.0999999999999996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5.0999999999999996</v>
          </cell>
          <cell r="M61">
            <v>5.0999999999999996</v>
          </cell>
          <cell r="N61">
            <v>0</v>
          </cell>
          <cell r="O61">
            <v>0</v>
          </cell>
        </row>
        <row r="65">
          <cell r="E65">
            <v>0</v>
          </cell>
          <cell r="F65">
            <v>0</v>
          </cell>
          <cell r="G65">
            <v>1.6</v>
          </cell>
          <cell r="I65">
            <v>0</v>
          </cell>
          <cell r="J65">
            <v>0</v>
          </cell>
          <cell r="K65">
            <v>0</v>
          </cell>
          <cell r="M65">
            <v>0</v>
          </cell>
          <cell r="N65">
            <v>0</v>
          </cell>
          <cell r="O65">
            <v>1.6</v>
          </cell>
        </row>
        <row r="67">
          <cell r="E67">
            <v>0</v>
          </cell>
          <cell r="F67">
            <v>0</v>
          </cell>
          <cell r="G67">
            <v>1.6</v>
          </cell>
          <cell r="I67">
            <v>0</v>
          </cell>
          <cell r="J67">
            <v>0</v>
          </cell>
          <cell r="K67">
            <v>0</v>
          </cell>
          <cell r="M67">
            <v>0</v>
          </cell>
          <cell r="N67">
            <v>0</v>
          </cell>
          <cell r="O67">
            <v>1.6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99"/>
  <sheetViews>
    <sheetView showZeros="0" workbookViewId="0">
      <selection activeCell="L21" sqref="L21"/>
    </sheetView>
  </sheetViews>
  <sheetFormatPr defaultColWidth="9.42578125" defaultRowHeight="15" x14ac:dyDescent="0.25"/>
  <cols>
    <col min="1" max="1" width="9.7109375" style="291" customWidth="1"/>
    <col min="2" max="2" width="69.85546875" style="293" customWidth="1"/>
    <col min="3" max="3" width="10.42578125" style="294" hidden="1" customWidth="1"/>
    <col min="4" max="4" width="9.28515625" style="291" hidden="1" customWidth="1"/>
    <col min="5" max="5" width="10.42578125" style="291" customWidth="1"/>
    <col min="6" max="16384" width="9.42578125" style="291"/>
  </cols>
  <sheetData>
    <row r="1" spans="1:5" x14ac:dyDescent="0.25">
      <c r="B1" s="448" t="s">
        <v>354</v>
      </c>
      <c r="C1" s="448"/>
      <c r="D1" s="448"/>
      <c r="E1" s="448"/>
    </row>
    <row r="2" spans="1:5" x14ac:dyDescent="0.25">
      <c r="B2" s="448" t="s">
        <v>445</v>
      </c>
      <c r="C2" s="448"/>
      <c r="D2" s="448"/>
      <c r="E2" s="448"/>
    </row>
    <row r="3" spans="1:5" x14ac:dyDescent="0.25">
      <c r="B3" s="448" t="s">
        <v>466</v>
      </c>
      <c r="C3" s="448"/>
      <c r="D3" s="448"/>
      <c r="E3" s="448"/>
    </row>
    <row r="4" spans="1:5" x14ac:dyDescent="0.25">
      <c r="B4" s="448" t="s">
        <v>355</v>
      </c>
      <c r="C4" s="448"/>
      <c r="D4" s="448"/>
      <c r="E4" s="448"/>
    </row>
    <row r="5" spans="1:5" s="439" customFormat="1" x14ac:dyDescent="0.25">
      <c r="B5" s="450" t="s">
        <v>467</v>
      </c>
      <c r="C5" s="450"/>
      <c r="D5" s="450"/>
      <c r="E5" s="450"/>
    </row>
    <row r="6" spans="1:5" s="439" customFormat="1" x14ac:dyDescent="0.25">
      <c r="B6" s="450" t="s">
        <v>477</v>
      </c>
      <c r="C6" s="450"/>
      <c r="D6" s="450"/>
      <c r="E6" s="450"/>
    </row>
    <row r="7" spans="1:5" s="439" customFormat="1" x14ac:dyDescent="0.25">
      <c r="B7" s="450" t="s">
        <v>476</v>
      </c>
      <c r="C7" s="450"/>
      <c r="D7" s="450"/>
      <c r="E7" s="450"/>
    </row>
    <row r="8" spans="1:5" s="439" customFormat="1" x14ac:dyDescent="0.25">
      <c r="B8" s="450" t="s">
        <v>475</v>
      </c>
      <c r="C8" s="450"/>
      <c r="D8" s="450"/>
      <c r="E8" s="450"/>
    </row>
    <row r="9" spans="1:5" x14ac:dyDescent="0.25">
      <c r="B9" s="292"/>
      <c r="C9" s="292"/>
      <c r="D9" s="292"/>
      <c r="E9" s="292"/>
    </row>
    <row r="10" spans="1:5" x14ac:dyDescent="0.25">
      <c r="A10" s="449" t="s">
        <v>446</v>
      </c>
      <c r="B10" s="449"/>
      <c r="C10" s="449"/>
    </row>
    <row r="11" spans="1:5" x14ac:dyDescent="0.25">
      <c r="E11" s="4" t="s">
        <v>456</v>
      </c>
    </row>
    <row r="12" spans="1:5" ht="30" x14ac:dyDescent="0.25">
      <c r="A12" s="295" t="s">
        <v>244</v>
      </c>
      <c r="B12" s="296" t="s">
        <v>245</v>
      </c>
      <c r="C12" s="297" t="s">
        <v>343</v>
      </c>
      <c r="D12" s="298" t="s">
        <v>339</v>
      </c>
      <c r="E12" s="296" t="s">
        <v>0</v>
      </c>
    </row>
    <row r="13" spans="1:5" x14ac:dyDescent="0.25">
      <c r="A13" s="299" t="s">
        <v>72</v>
      </c>
      <c r="B13" s="300" t="s">
        <v>246</v>
      </c>
      <c r="C13" s="301">
        <f>C14+C19+C23</f>
        <v>17494.5</v>
      </c>
      <c r="D13" s="302">
        <f>D14+D19+D23</f>
        <v>0</v>
      </c>
      <c r="E13" s="303">
        <f>E14+E19+E23</f>
        <v>17494.5</v>
      </c>
    </row>
    <row r="14" spans="1:5" x14ac:dyDescent="0.25">
      <c r="A14" s="299" t="s">
        <v>247</v>
      </c>
      <c r="B14" s="300" t="s">
        <v>248</v>
      </c>
      <c r="C14" s="301">
        <f>C15</f>
        <v>15841</v>
      </c>
      <c r="D14" s="302">
        <f>D15</f>
        <v>0</v>
      </c>
      <c r="E14" s="303">
        <f>E15</f>
        <v>15841</v>
      </c>
    </row>
    <row r="15" spans="1:5" ht="15" customHeight="1" x14ac:dyDescent="0.25">
      <c r="A15" s="299" t="s">
        <v>249</v>
      </c>
      <c r="B15" s="304" t="s">
        <v>313</v>
      </c>
      <c r="C15" s="305">
        <f>C16+C17+C18</f>
        <v>15841</v>
      </c>
      <c r="D15" s="306">
        <f>D16+D17+D18</f>
        <v>0</v>
      </c>
      <c r="E15" s="307">
        <f>E16+E17+E18</f>
        <v>15841</v>
      </c>
    </row>
    <row r="16" spans="1:5" ht="15" customHeight="1" x14ac:dyDescent="0.25">
      <c r="A16" s="299" t="s">
        <v>250</v>
      </c>
      <c r="B16" s="304" t="s">
        <v>314</v>
      </c>
      <c r="C16" s="308">
        <v>8722</v>
      </c>
      <c r="D16" s="306"/>
      <c r="E16" s="309">
        <f>C16+D16</f>
        <v>8722</v>
      </c>
    </row>
    <row r="17" spans="1:5" x14ac:dyDescent="0.25">
      <c r="A17" s="299" t="s">
        <v>251</v>
      </c>
      <c r="B17" s="304" t="s">
        <v>315</v>
      </c>
      <c r="C17" s="308">
        <v>3234</v>
      </c>
      <c r="D17" s="306"/>
      <c r="E17" s="309">
        <f>C17+D17</f>
        <v>3234</v>
      </c>
    </row>
    <row r="18" spans="1:5" ht="30" x14ac:dyDescent="0.25">
      <c r="A18" s="299" t="s">
        <v>252</v>
      </c>
      <c r="B18" s="310" t="s">
        <v>328</v>
      </c>
      <c r="C18" s="308">
        <v>3885</v>
      </c>
      <c r="D18" s="306"/>
      <c r="E18" s="309">
        <f>C18+D18</f>
        <v>3885</v>
      </c>
    </row>
    <row r="19" spans="1:5" x14ac:dyDescent="0.25">
      <c r="A19" s="299" t="s">
        <v>253</v>
      </c>
      <c r="B19" s="300" t="s">
        <v>254</v>
      </c>
      <c r="C19" s="301">
        <f>C20+C21+C22</f>
        <v>476</v>
      </c>
      <c r="D19" s="302">
        <f>D20+D21+D22</f>
        <v>0</v>
      </c>
      <c r="E19" s="303">
        <f>E20+E21+E22</f>
        <v>476</v>
      </c>
    </row>
    <row r="20" spans="1:5" x14ac:dyDescent="0.25">
      <c r="A20" s="299" t="s">
        <v>255</v>
      </c>
      <c r="B20" s="304" t="s">
        <v>316</v>
      </c>
      <c r="C20" s="308">
        <v>250</v>
      </c>
      <c r="D20" s="306"/>
      <c r="E20" s="309">
        <f>C20+D20</f>
        <v>250</v>
      </c>
    </row>
    <row r="21" spans="1:5" x14ac:dyDescent="0.25">
      <c r="A21" s="299" t="s">
        <v>256</v>
      </c>
      <c r="B21" s="304" t="s">
        <v>317</v>
      </c>
      <c r="C21" s="308">
        <v>6</v>
      </c>
      <c r="D21" s="306"/>
      <c r="E21" s="309">
        <f>C21+D21</f>
        <v>6</v>
      </c>
    </row>
    <row r="22" spans="1:5" x14ac:dyDescent="0.25">
      <c r="A22" s="299" t="s">
        <v>257</v>
      </c>
      <c r="B22" s="304" t="s">
        <v>318</v>
      </c>
      <c r="C22" s="308">
        <v>220</v>
      </c>
      <c r="D22" s="306"/>
      <c r="E22" s="309">
        <f>C22+D22</f>
        <v>220</v>
      </c>
    </row>
    <row r="23" spans="1:5" x14ac:dyDescent="0.25">
      <c r="A23" s="299" t="s">
        <v>258</v>
      </c>
      <c r="B23" s="311" t="s">
        <v>259</v>
      </c>
      <c r="C23" s="301">
        <f>C24+C25+C26</f>
        <v>1177.5</v>
      </c>
      <c r="D23" s="302">
        <f>D24+D25+D26</f>
        <v>0</v>
      </c>
      <c r="E23" s="303">
        <f>E24+E25+E26</f>
        <v>1177.5</v>
      </c>
    </row>
    <row r="24" spans="1:5" x14ac:dyDescent="0.25">
      <c r="A24" s="299" t="s">
        <v>260</v>
      </c>
      <c r="B24" s="304" t="s">
        <v>319</v>
      </c>
      <c r="C24" s="308">
        <v>74.8</v>
      </c>
      <c r="D24" s="306"/>
      <c r="E24" s="309">
        <f>C24+D24</f>
        <v>74.8</v>
      </c>
    </row>
    <row r="25" spans="1:5" x14ac:dyDescent="0.25">
      <c r="A25" s="299" t="s">
        <v>261</v>
      </c>
      <c r="B25" s="304" t="s">
        <v>320</v>
      </c>
      <c r="C25" s="308">
        <v>43</v>
      </c>
      <c r="D25" s="306"/>
      <c r="E25" s="309">
        <f>C25+D25</f>
        <v>43</v>
      </c>
    </row>
    <row r="26" spans="1:5" x14ac:dyDescent="0.25">
      <c r="A26" s="299" t="s">
        <v>262</v>
      </c>
      <c r="B26" s="304" t="s">
        <v>321</v>
      </c>
      <c r="C26" s="308">
        <v>1059.7</v>
      </c>
      <c r="D26" s="306"/>
      <c r="E26" s="309">
        <f>C26+D26</f>
        <v>1059.7</v>
      </c>
    </row>
    <row r="27" spans="1:5" x14ac:dyDescent="0.25">
      <c r="A27" s="299" t="s">
        <v>187</v>
      </c>
      <c r="B27" s="300" t="s">
        <v>263</v>
      </c>
      <c r="C27" s="301">
        <f>C28+C32+C36+C38</f>
        <v>1307.8</v>
      </c>
      <c r="D27" s="302">
        <f>D28+D32+D36+D38</f>
        <v>40.1</v>
      </c>
      <c r="E27" s="303">
        <f>E28+E32+E36+E38</f>
        <v>1347.8999999999999</v>
      </c>
    </row>
    <row r="28" spans="1:5" x14ac:dyDescent="0.25">
      <c r="A28" s="299" t="s">
        <v>264</v>
      </c>
      <c r="B28" s="300" t="s">
        <v>265</v>
      </c>
      <c r="C28" s="301">
        <f>C29+C30+C31</f>
        <v>222</v>
      </c>
      <c r="D28" s="302">
        <f>D29+D30+D31</f>
        <v>40</v>
      </c>
      <c r="E28" s="303">
        <f>E29+E30+E31</f>
        <v>262</v>
      </c>
    </row>
    <row r="29" spans="1:5" ht="30" x14ac:dyDescent="0.25">
      <c r="A29" s="299" t="s">
        <v>266</v>
      </c>
      <c r="B29" s="304" t="s">
        <v>322</v>
      </c>
      <c r="C29" s="308">
        <v>152</v>
      </c>
      <c r="D29" s="306">
        <v>40</v>
      </c>
      <c r="E29" s="309">
        <f>C29+D29</f>
        <v>192</v>
      </c>
    </row>
    <row r="30" spans="1:5" x14ac:dyDescent="0.25">
      <c r="A30" s="299" t="s">
        <v>267</v>
      </c>
      <c r="B30" s="304" t="s">
        <v>323</v>
      </c>
      <c r="C30" s="308">
        <v>18</v>
      </c>
      <c r="D30" s="306"/>
      <c r="E30" s="309">
        <f>C30+D30</f>
        <v>18</v>
      </c>
    </row>
    <row r="31" spans="1:5" x14ac:dyDescent="0.25">
      <c r="A31" s="299" t="s">
        <v>268</v>
      </c>
      <c r="B31" s="304" t="s">
        <v>324</v>
      </c>
      <c r="C31" s="308">
        <v>52</v>
      </c>
      <c r="D31" s="306"/>
      <c r="E31" s="309">
        <f>C31+D31</f>
        <v>52</v>
      </c>
    </row>
    <row r="32" spans="1:5" x14ac:dyDescent="0.25">
      <c r="A32" s="299" t="s">
        <v>269</v>
      </c>
      <c r="B32" s="300" t="s">
        <v>270</v>
      </c>
      <c r="C32" s="301">
        <f>C33+C34+C35</f>
        <v>1052.8</v>
      </c>
      <c r="D32" s="302">
        <f>D33+D34+D35</f>
        <v>0.1</v>
      </c>
      <c r="E32" s="303">
        <f>E33+E34+E35</f>
        <v>1052.8999999999999</v>
      </c>
    </row>
    <row r="33" spans="1:8" x14ac:dyDescent="0.25">
      <c r="A33" s="299" t="s">
        <v>271</v>
      </c>
      <c r="B33" s="304" t="s">
        <v>325</v>
      </c>
      <c r="C33" s="305">
        <v>164.7</v>
      </c>
      <c r="D33" s="312"/>
      <c r="E33" s="309">
        <f>C33+D33</f>
        <v>164.7</v>
      </c>
    </row>
    <row r="34" spans="1:8" ht="15.75" customHeight="1" x14ac:dyDescent="0.25">
      <c r="A34" s="299" t="s">
        <v>272</v>
      </c>
      <c r="B34" s="304" t="s">
        <v>326</v>
      </c>
      <c r="C34" s="305">
        <v>99.3</v>
      </c>
      <c r="D34" s="312">
        <v>0.1</v>
      </c>
      <c r="E34" s="309">
        <f>C34+D34</f>
        <v>99.399999999999991</v>
      </c>
    </row>
    <row r="35" spans="1:8" x14ac:dyDescent="0.25">
      <c r="A35" s="299" t="s">
        <v>273</v>
      </c>
      <c r="B35" s="304" t="s">
        <v>356</v>
      </c>
      <c r="C35" s="308">
        <v>788.8</v>
      </c>
      <c r="D35" s="306"/>
      <c r="E35" s="309">
        <f>C35+D35</f>
        <v>788.8</v>
      </c>
    </row>
    <row r="36" spans="1:8" x14ac:dyDescent="0.25">
      <c r="A36" s="299" t="s">
        <v>274</v>
      </c>
      <c r="B36" s="300" t="s">
        <v>275</v>
      </c>
      <c r="C36" s="301">
        <v>3</v>
      </c>
      <c r="D36" s="302"/>
      <c r="E36" s="313">
        <f>C36+D36</f>
        <v>3</v>
      </c>
    </row>
    <row r="37" spans="1:8" hidden="1" x14ac:dyDescent="0.25">
      <c r="A37" s="299"/>
      <c r="B37" s="314" t="s">
        <v>439</v>
      </c>
      <c r="C37" s="315"/>
      <c r="D37" s="316"/>
      <c r="E37" s="317">
        <f>C37+D37</f>
        <v>0</v>
      </c>
    </row>
    <row r="38" spans="1:8" x14ac:dyDescent="0.25">
      <c r="A38" s="299" t="s">
        <v>276</v>
      </c>
      <c r="B38" s="300" t="s">
        <v>277</v>
      </c>
      <c r="C38" s="318">
        <v>30</v>
      </c>
      <c r="D38" s="319"/>
      <c r="E38" s="313">
        <f>C38+D38</f>
        <v>30</v>
      </c>
    </row>
    <row r="39" spans="1:8" s="321" customFormat="1" ht="13.5" hidden="1" x14ac:dyDescent="0.2">
      <c r="A39" s="320"/>
      <c r="B39" s="314" t="s">
        <v>431</v>
      </c>
      <c r="C39" s="315"/>
      <c r="D39" s="316"/>
      <c r="E39" s="317">
        <f>C39+D39</f>
        <v>0</v>
      </c>
    </row>
    <row r="40" spans="1:8" ht="28.5" x14ac:dyDescent="0.25">
      <c r="A40" s="299" t="s">
        <v>73</v>
      </c>
      <c r="B40" s="300" t="s">
        <v>278</v>
      </c>
      <c r="C40" s="318">
        <f>C41+C45</f>
        <v>99</v>
      </c>
      <c r="D40" s="319">
        <f>D41+D45</f>
        <v>0</v>
      </c>
      <c r="E40" s="313">
        <f>E41+E45</f>
        <v>99</v>
      </c>
      <c r="G40" s="539"/>
      <c r="H40" s="539"/>
    </row>
    <row r="41" spans="1:8" x14ac:dyDescent="0.25">
      <c r="A41" s="299" t="s">
        <v>279</v>
      </c>
      <c r="B41" s="300" t="s">
        <v>280</v>
      </c>
      <c r="C41" s="318">
        <f>C42+C43+C44</f>
        <v>99</v>
      </c>
      <c r="D41" s="319">
        <f>D42+D43+D44</f>
        <v>0</v>
      </c>
      <c r="E41" s="313">
        <f>E42+E43+E44</f>
        <v>99</v>
      </c>
      <c r="G41" s="539"/>
      <c r="H41" s="539"/>
    </row>
    <row r="42" spans="1:8" x14ac:dyDescent="0.25">
      <c r="A42" s="187" t="s">
        <v>281</v>
      </c>
      <c r="B42" s="322" t="s">
        <v>327</v>
      </c>
      <c r="C42" s="305">
        <v>35</v>
      </c>
      <c r="D42" s="312"/>
      <c r="E42" s="309">
        <f>C42+D42</f>
        <v>35</v>
      </c>
      <c r="G42" s="539"/>
      <c r="H42" s="539"/>
    </row>
    <row r="43" spans="1:8" x14ac:dyDescent="0.25">
      <c r="A43" s="299" t="s">
        <v>282</v>
      </c>
      <c r="B43" s="323" t="s">
        <v>441</v>
      </c>
      <c r="C43" s="305">
        <v>64</v>
      </c>
      <c r="D43" s="312"/>
      <c r="E43" s="309">
        <f>C43+D43</f>
        <v>64</v>
      </c>
      <c r="G43" s="539"/>
      <c r="H43" s="539"/>
    </row>
    <row r="44" spans="1:8" hidden="1" x14ac:dyDescent="0.25">
      <c r="A44" s="299" t="s">
        <v>440</v>
      </c>
      <c r="B44" s="323" t="s">
        <v>442</v>
      </c>
      <c r="C44" s="305"/>
      <c r="D44" s="312"/>
      <c r="E44" s="309">
        <f>C44+D44</f>
        <v>0</v>
      </c>
      <c r="G44" s="539"/>
      <c r="H44" s="539"/>
    </row>
    <row r="45" spans="1:8" hidden="1" x14ac:dyDescent="0.25">
      <c r="A45" s="324" t="s">
        <v>443</v>
      </c>
      <c r="B45" s="325" t="s">
        <v>444</v>
      </c>
      <c r="C45" s="318"/>
      <c r="D45" s="319"/>
      <c r="E45" s="313">
        <f>C45+D45</f>
        <v>0</v>
      </c>
      <c r="G45" s="539"/>
      <c r="H45" s="539"/>
    </row>
    <row r="46" spans="1:8" x14ac:dyDescent="0.25">
      <c r="A46" s="299" t="s">
        <v>74</v>
      </c>
      <c r="B46" s="300" t="s">
        <v>283</v>
      </c>
      <c r="C46" s="301">
        <f>C47+C91+C92</f>
        <v>16530.099999999999</v>
      </c>
      <c r="D46" s="302">
        <f>D47+D91+D92</f>
        <v>777</v>
      </c>
      <c r="E46" s="326">
        <f>E47+E91+E92</f>
        <v>17307.099999999999</v>
      </c>
      <c r="G46" s="539"/>
      <c r="H46" s="539"/>
    </row>
    <row r="47" spans="1:8" x14ac:dyDescent="0.25">
      <c r="A47" s="299" t="s">
        <v>284</v>
      </c>
      <c r="B47" s="325" t="s">
        <v>285</v>
      </c>
      <c r="C47" s="301">
        <f>C48+C70+C72</f>
        <v>14996.3</v>
      </c>
      <c r="D47" s="302">
        <f>D48+D70+D72</f>
        <v>777</v>
      </c>
      <c r="E47" s="326">
        <f>E48+E70+E72</f>
        <v>15773.3</v>
      </c>
    </row>
    <row r="48" spans="1:8" s="2" customFormat="1" x14ac:dyDescent="0.25">
      <c r="A48" s="187" t="s">
        <v>286</v>
      </c>
      <c r="B48" s="323" t="s">
        <v>382</v>
      </c>
      <c r="C48" s="305">
        <f>C49+C50+C51+C52+C53+C54+C55+C57+C58+C60+C61+C62+C63+C64+C65+C66+C67+C68+C69+C56+C59</f>
        <v>2510.2999999999997</v>
      </c>
      <c r="D48" s="312">
        <f>D49+D50+D51+D52+D53+D54+D55+D57+D58+D60+D61+D62+D63+D64+D65+D66+D67+D68+D69+D56+D59</f>
        <v>0</v>
      </c>
      <c r="E48" s="327">
        <f>E49+E50+E51+E52+E53+E54+E55+E57+E58+E60+E61+E62+E63+E64+E65+E66+E67+E68+E69+E56+E59</f>
        <v>2510.2999999999997</v>
      </c>
    </row>
    <row r="49" spans="1:5" x14ac:dyDescent="0.25">
      <c r="A49" s="299" t="s">
        <v>287</v>
      </c>
      <c r="B49" s="304" t="s">
        <v>462</v>
      </c>
      <c r="C49" s="308">
        <v>0.6</v>
      </c>
      <c r="D49" s="306"/>
      <c r="E49" s="309">
        <f>C49+D49</f>
        <v>0.6</v>
      </c>
    </row>
    <row r="50" spans="1:5" x14ac:dyDescent="0.25">
      <c r="A50" s="299" t="s">
        <v>288</v>
      </c>
      <c r="B50" s="304" t="s">
        <v>383</v>
      </c>
      <c r="C50" s="308">
        <v>7.6</v>
      </c>
      <c r="D50" s="306"/>
      <c r="E50" s="309">
        <f>C50+D50</f>
        <v>7.6</v>
      </c>
    </row>
    <row r="51" spans="1:5" x14ac:dyDescent="0.25">
      <c r="A51" s="299" t="s">
        <v>289</v>
      </c>
      <c r="B51" s="304" t="s">
        <v>384</v>
      </c>
      <c r="C51" s="308">
        <v>8</v>
      </c>
      <c r="D51" s="306"/>
      <c r="E51" s="309">
        <f>C51+D51</f>
        <v>8</v>
      </c>
    </row>
    <row r="52" spans="1:5" x14ac:dyDescent="0.25">
      <c r="A52" s="299" t="s">
        <v>290</v>
      </c>
      <c r="B52" s="304" t="s">
        <v>385</v>
      </c>
      <c r="C52" s="308">
        <v>214</v>
      </c>
      <c r="D52" s="306"/>
      <c r="E52" s="309">
        <f>C52+D52</f>
        <v>214</v>
      </c>
    </row>
    <row r="53" spans="1:5" x14ac:dyDescent="0.25">
      <c r="A53" s="299" t="s">
        <v>291</v>
      </c>
      <c r="B53" s="304" t="s">
        <v>386</v>
      </c>
      <c r="C53" s="308">
        <v>440</v>
      </c>
      <c r="D53" s="306"/>
      <c r="E53" s="309">
        <f>C53+D53</f>
        <v>440</v>
      </c>
    </row>
    <row r="54" spans="1:5" x14ac:dyDescent="0.25">
      <c r="A54" s="299" t="s">
        <v>292</v>
      </c>
      <c r="B54" s="304" t="s">
        <v>387</v>
      </c>
      <c r="C54" s="308">
        <v>518.70000000000005</v>
      </c>
      <c r="D54" s="306"/>
      <c r="E54" s="309">
        <f>C54+D54</f>
        <v>518.70000000000005</v>
      </c>
    </row>
    <row r="55" spans="1:5" x14ac:dyDescent="0.25">
      <c r="A55" s="299" t="s">
        <v>293</v>
      </c>
      <c r="B55" s="304" t="s">
        <v>388</v>
      </c>
      <c r="C55" s="308">
        <v>94.3</v>
      </c>
      <c r="D55" s="306"/>
      <c r="E55" s="309">
        <f>C55+D55</f>
        <v>94.3</v>
      </c>
    </row>
    <row r="56" spans="1:5" x14ac:dyDescent="0.25">
      <c r="A56" s="299" t="s">
        <v>294</v>
      </c>
      <c r="B56" s="304" t="s">
        <v>389</v>
      </c>
      <c r="C56" s="308">
        <v>13.7</v>
      </c>
      <c r="D56" s="306"/>
      <c r="E56" s="309">
        <f>C56+D56</f>
        <v>13.7</v>
      </c>
    </row>
    <row r="57" spans="1:5" ht="30" x14ac:dyDescent="0.25">
      <c r="A57" s="299" t="s">
        <v>295</v>
      </c>
      <c r="B57" s="304" t="s">
        <v>390</v>
      </c>
      <c r="C57" s="308">
        <v>195</v>
      </c>
      <c r="D57" s="306"/>
      <c r="E57" s="309">
        <f>C57+D57</f>
        <v>195</v>
      </c>
    </row>
    <row r="58" spans="1:5" x14ac:dyDescent="0.25">
      <c r="A58" s="299" t="s">
        <v>296</v>
      </c>
      <c r="B58" s="304" t="s">
        <v>391</v>
      </c>
      <c r="C58" s="308">
        <v>81.2</v>
      </c>
      <c r="D58" s="306"/>
      <c r="E58" s="309">
        <f>C58+D58</f>
        <v>81.2</v>
      </c>
    </row>
    <row r="59" spans="1:5" x14ac:dyDescent="0.25">
      <c r="A59" s="299" t="s">
        <v>297</v>
      </c>
      <c r="B59" s="304" t="s">
        <v>392</v>
      </c>
      <c r="C59" s="308">
        <v>67.8</v>
      </c>
      <c r="D59" s="306"/>
      <c r="E59" s="309">
        <f>C59+D59</f>
        <v>67.8</v>
      </c>
    </row>
    <row r="60" spans="1:5" x14ac:dyDescent="0.25">
      <c r="A60" s="299" t="s">
        <v>298</v>
      </c>
      <c r="B60" s="304" t="s">
        <v>393</v>
      </c>
      <c r="C60" s="308">
        <v>30.6</v>
      </c>
      <c r="D60" s="306"/>
      <c r="E60" s="309">
        <f>C60+D60</f>
        <v>30.6</v>
      </c>
    </row>
    <row r="61" spans="1:5" x14ac:dyDescent="0.25">
      <c r="A61" s="299" t="s">
        <v>299</v>
      </c>
      <c r="B61" s="304" t="s">
        <v>394</v>
      </c>
      <c r="C61" s="308">
        <v>9</v>
      </c>
      <c r="D61" s="306"/>
      <c r="E61" s="309">
        <f>C61+D61</f>
        <v>9</v>
      </c>
    </row>
    <row r="62" spans="1:5" x14ac:dyDescent="0.25">
      <c r="A62" s="299" t="s">
        <v>300</v>
      </c>
      <c r="B62" s="304" t="s">
        <v>395</v>
      </c>
      <c r="C62" s="308">
        <v>0.8</v>
      </c>
      <c r="D62" s="306"/>
      <c r="E62" s="309">
        <f>C62+D62</f>
        <v>0.8</v>
      </c>
    </row>
    <row r="63" spans="1:5" x14ac:dyDescent="0.25">
      <c r="A63" s="299" t="s">
        <v>301</v>
      </c>
      <c r="B63" s="304" t="s">
        <v>396</v>
      </c>
      <c r="C63" s="308">
        <v>16.3</v>
      </c>
      <c r="D63" s="306"/>
      <c r="E63" s="309">
        <f>C63+D63</f>
        <v>16.3</v>
      </c>
    </row>
    <row r="64" spans="1:5" x14ac:dyDescent="0.25">
      <c r="A64" s="299" t="s">
        <v>302</v>
      </c>
      <c r="B64" s="304" t="s">
        <v>397</v>
      </c>
      <c r="C64" s="308">
        <v>346.5</v>
      </c>
      <c r="D64" s="306"/>
      <c r="E64" s="309">
        <f>C64+D64</f>
        <v>346.5</v>
      </c>
    </row>
    <row r="65" spans="1:12" ht="30" x14ac:dyDescent="0.25">
      <c r="A65" s="299" t="s">
        <v>303</v>
      </c>
      <c r="B65" s="304" t="s">
        <v>398</v>
      </c>
      <c r="C65" s="308">
        <v>12.1</v>
      </c>
      <c r="D65" s="306"/>
      <c r="E65" s="309">
        <f>C65+D65</f>
        <v>12.1</v>
      </c>
    </row>
    <row r="66" spans="1:12" x14ac:dyDescent="0.25">
      <c r="A66" s="299" t="s">
        <v>304</v>
      </c>
      <c r="B66" s="304" t="s">
        <v>399</v>
      </c>
      <c r="C66" s="308">
        <v>205</v>
      </c>
      <c r="D66" s="306"/>
      <c r="E66" s="309">
        <f>C66+D66</f>
        <v>205</v>
      </c>
    </row>
    <row r="67" spans="1:12" x14ac:dyDescent="0.25">
      <c r="A67" s="299" t="s">
        <v>305</v>
      </c>
      <c r="B67" s="304" t="s">
        <v>400</v>
      </c>
      <c r="C67" s="308">
        <v>204</v>
      </c>
      <c r="D67" s="306"/>
      <c r="E67" s="309">
        <f>C67+D67</f>
        <v>204</v>
      </c>
    </row>
    <row r="68" spans="1:12" ht="15.75" customHeight="1" x14ac:dyDescent="0.25">
      <c r="A68" s="299" t="s">
        <v>306</v>
      </c>
      <c r="B68" s="304" t="s">
        <v>401</v>
      </c>
      <c r="C68" s="308">
        <v>26.1</v>
      </c>
      <c r="D68" s="306"/>
      <c r="E68" s="309">
        <f>C68+D68</f>
        <v>26.1</v>
      </c>
    </row>
    <row r="69" spans="1:12" x14ac:dyDescent="0.25">
      <c r="A69" s="299" t="s">
        <v>307</v>
      </c>
      <c r="B69" s="304" t="s">
        <v>402</v>
      </c>
      <c r="C69" s="308">
        <v>19</v>
      </c>
      <c r="D69" s="306"/>
      <c r="E69" s="309">
        <f>C69+D69</f>
        <v>19</v>
      </c>
    </row>
    <row r="70" spans="1:12" s="2" customFormat="1" ht="15" customHeight="1" x14ac:dyDescent="0.25">
      <c r="A70" s="187" t="s">
        <v>308</v>
      </c>
      <c r="B70" s="328" t="s">
        <v>403</v>
      </c>
      <c r="C70" s="305">
        <v>9138</v>
      </c>
      <c r="D70" s="312"/>
      <c r="E70" s="307">
        <f>C70+D70</f>
        <v>9138</v>
      </c>
    </row>
    <row r="71" spans="1:12" s="2" customFormat="1" ht="15" customHeight="1" x14ac:dyDescent="0.25">
      <c r="A71" s="187"/>
      <c r="B71" s="314" t="s">
        <v>465</v>
      </c>
      <c r="C71" s="305">
        <v>154</v>
      </c>
      <c r="D71" s="312"/>
      <c r="E71" s="307">
        <f>C71+D71</f>
        <v>154</v>
      </c>
    </row>
    <row r="72" spans="1:12" s="2" customFormat="1" ht="15" customHeight="1" x14ac:dyDescent="0.25">
      <c r="A72" s="187" t="s">
        <v>309</v>
      </c>
      <c r="B72" s="328" t="s">
        <v>404</v>
      </c>
      <c r="C72" s="305">
        <f>C73+C82+C83+C84+C85+C86</f>
        <v>3348</v>
      </c>
      <c r="D72" s="312">
        <f>D73+D82+D83+D84+D85+D86</f>
        <v>777</v>
      </c>
      <c r="E72" s="307">
        <f>E73+E82+E83+E84+E85+E86</f>
        <v>4125</v>
      </c>
    </row>
    <row r="73" spans="1:12" s="2" customFormat="1" ht="15.75" x14ac:dyDescent="0.25">
      <c r="A73" s="187" t="s">
        <v>381</v>
      </c>
      <c r="B73" s="328" t="s">
        <v>405</v>
      </c>
      <c r="C73" s="329">
        <f>SUM(C74:C81)</f>
        <v>1187</v>
      </c>
      <c r="D73" s="330">
        <f>SUM(D74:D81)</f>
        <v>0</v>
      </c>
      <c r="E73" s="307">
        <f>SUM(E74:E81)</f>
        <v>1187</v>
      </c>
    </row>
    <row r="74" spans="1:12" s="333" customFormat="1" x14ac:dyDescent="0.25">
      <c r="A74" s="320" t="s">
        <v>410</v>
      </c>
      <c r="B74" s="331" t="s">
        <v>463</v>
      </c>
      <c r="C74" s="332">
        <v>111</v>
      </c>
      <c r="D74" s="316"/>
      <c r="E74" s="317">
        <f>C74+D74</f>
        <v>111</v>
      </c>
    </row>
    <row r="75" spans="1:12" s="333" customFormat="1" ht="25.5" x14ac:dyDescent="0.25">
      <c r="A75" s="320" t="s">
        <v>411</v>
      </c>
      <c r="B75" s="331" t="s">
        <v>347</v>
      </c>
      <c r="C75" s="332">
        <v>125</v>
      </c>
      <c r="D75" s="316"/>
      <c r="E75" s="317">
        <f>C75+D75</f>
        <v>125</v>
      </c>
    </row>
    <row r="76" spans="1:12" s="333" customFormat="1" ht="16.5" customHeight="1" x14ac:dyDescent="0.25">
      <c r="A76" s="320" t="s">
        <v>412</v>
      </c>
      <c r="B76" s="331" t="s">
        <v>348</v>
      </c>
      <c r="C76" s="332">
        <v>125</v>
      </c>
      <c r="D76" s="316"/>
      <c r="E76" s="317">
        <f>C76+D76</f>
        <v>125</v>
      </c>
      <c r="H76" s="334"/>
      <c r="I76" s="334"/>
      <c r="J76" s="334"/>
      <c r="K76" s="334"/>
      <c r="L76" s="334"/>
    </row>
    <row r="77" spans="1:12" s="333" customFormat="1" x14ac:dyDescent="0.25">
      <c r="A77" s="320" t="s">
        <v>413</v>
      </c>
      <c r="B77" s="331" t="s">
        <v>357</v>
      </c>
      <c r="C77" s="332">
        <v>149</v>
      </c>
      <c r="D77" s="316"/>
      <c r="E77" s="317">
        <f>C77+D77</f>
        <v>149</v>
      </c>
      <c r="H77" s="334"/>
      <c r="I77" s="334"/>
      <c r="J77" s="334"/>
      <c r="K77" s="334"/>
      <c r="L77" s="334"/>
    </row>
    <row r="78" spans="1:12" s="333" customFormat="1" ht="25.5" x14ac:dyDescent="0.25">
      <c r="A78" s="320" t="s">
        <v>414</v>
      </c>
      <c r="B78" s="331" t="s">
        <v>346</v>
      </c>
      <c r="C78" s="332">
        <v>116</v>
      </c>
      <c r="D78" s="316"/>
      <c r="E78" s="317">
        <f>C78+D78</f>
        <v>116</v>
      </c>
      <c r="H78" s="334"/>
      <c r="I78" s="334"/>
      <c r="J78" s="334"/>
      <c r="K78" s="334"/>
      <c r="L78" s="334"/>
    </row>
    <row r="79" spans="1:12" s="333" customFormat="1" ht="25.5" x14ac:dyDescent="0.25">
      <c r="A79" s="320" t="s">
        <v>415</v>
      </c>
      <c r="B79" s="331" t="s">
        <v>344</v>
      </c>
      <c r="C79" s="332">
        <v>116</v>
      </c>
      <c r="D79" s="316"/>
      <c r="E79" s="317">
        <f>C79+D79</f>
        <v>116</v>
      </c>
    </row>
    <row r="80" spans="1:12" s="333" customFormat="1" ht="38.25" x14ac:dyDescent="0.25">
      <c r="A80" s="320" t="s">
        <v>416</v>
      </c>
      <c r="B80" s="331" t="s">
        <v>345</v>
      </c>
      <c r="C80" s="332">
        <v>300</v>
      </c>
      <c r="D80" s="316"/>
      <c r="E80" s="317">
        <f>C80+D80</f>
        <v>300</v>
      </c>
    </row>
    <row r="81" spans="1:5" s="333" customFormat="1" x14ac:dyDescent="0.25">
      <c r="A81" s="320" t="s">
        <v>417</v>
      </c>
      <c r="B81" s="331" t="s">
        <v>464</v>
      </c>
      <c r="C81" s="332">
        <v>145</v>
      </c>
      <c r="D81" s="316"/>
      <c r="E81" s="317">
        <f>C81+D81</f>
        <v>145</v>
      </c>
    </row>
    <row r="82" spans="1:5" s="2" customFormat="1" ht="30" x14ac:dyDescent="0.25">
      <c r="A82" s="187" t="s">
        <v>406</v>
      </c>
      <c r="B82" s="323" t="s">
        <v>407</v>
      </c>
      <c r="C82" s="305">
        <v>1690.1</v>
      </c>
      <c r="D82" s="312">
        <v>777</v>
      </c>
      <c r="E82" s="307">
        <f>C82+D82</f>
        <v>2467.1</v>
      </c>
    </row>
    <row r="83" spans="1:5" s="2" customFormat="1" hidden="1" x14ac:dyDescent="0.25">
      <c r="A83" s="187" t="s">
        <v>408</v>
      </c>
      <c r="B83" s="323" t="s">
        <v>432</v>
      </c>
      <c r="C83" s="305"/>
      <c r="D83" s="312"/>
      <c r="E83" s="307">
        <f>C83+D83</f>
        <v>0</v>
      </c>
    </row>
    <row r="84" spans="1:5" s="2" customFormat="1" ht="45" x14ac:dyDescent="0.25">
      <c r="A84" s="187" t="s">
        <v>406</v>
      </c>
      <c r="B84" s="323" t="s">
        <v>409</v>
      </c>
      <c r="C84" s="305">
        <v>324.89999999999998</v>
      </c>
      <c r="D84" s="312"/>
      <c r="E84" s="307">
        <f>C84+D84</f>
        <v>324.89999999999998</v>
      </c>
    </row>
    <row r="85" spans="1:5" s="2" customFormat="1" x14ac:dyDescent="0.25">
      <c r="A85" s="187" t="s">
        <v>408</v>
      </c>
      <c r="B85" s="323" t="s">
        <v>418</v>
      </c>
      <c r="C85" s="305">
        <v>146</v>
      </c>
      <c r="D85" s="312"/>
      <c r="E85" s="307">
        <f>C85+D85</f>
        <v>146</v>
      </c>
    </row>
    <row r="86" spans="1:5" s="2" customFormat="1" hidden="1" x14ac:dyDescent="0.25">
      <c r="A86" s="187" t="s">
        <v>433</v>
      </c>
      <c r="B86" s="323" t="s">
        <v>421</v>
      </c>
      <c r="C86" s="305">
        <f>C87+C88+C89+C90</f>
        <v>0</v>
      </c>
      <c r="D86" s="312">
        <f>D87+D88+D89+D90</f>
        <v>0</v>
      </c>
      <c r="E86" s="307">
        <f>E87+E88+E89+E90</f>
        <v>0</v>
      </c>
    </row>
    <row r="87" spans="1:5" s="2" customFormat="1" hidden="1" x14ac:dyDescent="0.25">
      <c r="A87" s="320" t="s">
        <v>434</v>
      </c>
      <c r="B87" s="314" t="s">
        <v>378</v>
      </c>
      <c r="C87" s="332"/>
      <c r="D87" s="316"/>
      <c r="E87" s="317">
        <f>C87+D87</f>
        <v>0</v>
      </c>
    </row>
    <row r="88" spans="1:5" s="2" customFormat="1" hidden="1" x14ac:dyDescent="0.25">
      <c r="A88" s="320" t="s">
        <v>435</v>
      </c>
      <c r="B88" s="314" t="s">
        <v>419</v>
      </c>
      <c r="C88" s="332"/>
      <c r="D88" s="316"/>
      <c r="E88" s="317">
        <f>C88+D88</f>
        <v>0</v>
      </c>
    </row>
    <row r="89" spans="1:5" s="2" customFormat="1" hidden="1" x14ac:dyDescent="0.25">
      <c r="A89" s="320" t="s">
        <v>436</v>
      </c>
      <c r="B89" s="314" t="s">
        <v>420</v>
      </c>
      <c r="C89" s="332"/>
      <c r="D89" s="316"/>
      <c r="E89" s="317">
        <f>C89+D89</f>
        <v>0</v>
      </c>
    </row>
    <row r="90" spans="1:5" s="2" customFormat="1" ht="25.5" hidden="1" x14ac:dyDescent="0.25">
      <c r="A90" s="320" t="s">
        <v>437</v>
      </c>
      <c r="B90" s="314" t="s">
        <v>430</v>
      </c>
      <c r="C90" s="335"/>
      <c r="D90" s="336"/>
      <c r="E90" s="337">
        <f>C90+D90</f>
        <v>0</v>
      </c>
    </row>
    <row r="91" spans="1:5" x14ac:dyDescent="0.25">
      <c r="A91" s="299" t="s">
        <v>310</v>
      </c>
      <c r="B91" s="325" t="s">
        <v>461</v>
      </c>
      <c r="C91" s="301">
        <v>1489</v>
      </c>
      <c r="D91" s="302"/>
      <c r="E91" s="313">
        <f>C91+D91</f>
        <v>1489</v>
      </c>
    </row>
    <row r="92" spans="1:5" x14ac:dyDescent="0.25">
      <c r="A92" s="299" t="s">
        <v>311</v>
      </c>
      <c r="B92" s="325" t="s">
        <v>340</v>
      </c>
      <c r="C92" s="301">
        <v>44.8</v>
      </c>
      <c r="D92" s="302"/>
      <c r="E92" s="313">
        <f>C92+D92</f>
        <v>44.8</v>
      </c>
    </row>
    <row r="93" spans="1:5" x14ac:dyDescent="0.25">
      <c r="A93" s="338" t="s">
        <v>75</v>
      </c>
      <c r="B93" s="339" t="s">
        <v>312</v>
      </c>
      <c r="C93" s="340">
        <f>C13+C27+C40+C46</f>
        <v>35431.399999999994</v>
      </c>
      <c r="D93" s="340">
        <f>D13+D27+D40+D46</f>
        <v>817.1</v>
      </c>
      <c r="E93" s="340">
        <f>E13+E27+E40+E46</f>
        <v>36248.5</v>
      </c>
    </row>
    <row r="94" spans="1:5" hidden="1" x14ac:dyDescent="0.25">
      <c r="A94" s="299"/>
      <c r="B94" s="341"/>
      <c r="C94" s="342"/>
    </row>
    <row r="95" spans="1:5" hidden="1" x14ac:dyDescent="0.25">
      <c r="A95" s="299"/>
      <c r="B95" s="343"/>
      <c r="C95" s="342"/>
    </row>
    <row r="96" spans="1:5" s="347" customFormat="1" hidden="1" x14ac:dyDescent="0.25">
      <c r="A96" s="344"/>
      <c r="B96" s="345"/>
      <c r="C96" s="346"/>
    </row>
    <row r="97" spans="1:3" hidden="1" x14ac:dyDescent="0.25">
      <c r="A97" s="299"/>
      <c r="B97" s="343"/>
      <c r="C97" s="346"/>
    </row>
    <row r="98" spans="1:3" hidden="1" x14ac:dyDescent="0.25">
      <c r="A98" s="299"/>
      <c r="B98" s="348"/>
      <c r="C98" s="349"/>
    </row>
    <row r="99" spans="1:3" x14ac:dyDescent="0.25">
      <c r="B99" s="350"/>
    </row>
  </sheetData>
  <mergeCells count="9">
    <mergeCell ref="B1:E1"/>
    <mergeCell ref="B3:E3"/>
    <mergeCell ref="B4:E4"/>
    <mergeCell ref="B2:E2"/>
    <mergeCell ref="A10:C10"/>
    <mergeCell ref="B5:E5"/>
    <mergeCell ref="B6:E6"/>
    <mergeCell ref="B7:E7"/>
    <mergeCell ref="B8:E8"/>
  </mergeCells>
  <pageMargins left="1.1811023622047245" right="0.39370078740157483" top="0.78740157480314965" bottom="0.78740157480314965" header="0.31496062992125984" footer="0.31496062992125984"/>
  <pageSetup paperSize="9" scale="79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73"/>
  <sheetViews>
    <sheetView showZeros="0" workbookViewId="0">
      <selection activeCell="B8" sqref="B8:O8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hidden="1" customWidth="1"/>
    <col min="8" max="9" width="10" style="114" hidden="1" customWidth="1"/>
    <col min="10" max="10" width="10.28515625" style="114" hidden="1" customWidth="1"/>
    <col min="11" max="11" width="9.140625" style="114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7" x14ac:dyDescent="0.25">
      <c r="B1" s="534" t="s">
        <v>354</v>
      </c>
      <c r="C1" s="534"/>
      <c r="D1" s="534"/>
      <c r="E1" s="534"/>
      <c r="F1" s="534"/>
      <c r="G1" s="534"/>
      <c r="H1" s="534"/>
      <c r="I1" s="534"/>
      <c r="J1" s="534"/>
      <c r="K1" s="534"/>
      <c r="L1" s="534"/>
      <c r="M1" s="534"/>
      <c r="N1" s="534"/>
      <c r="O1" s="534"/>
    </row>
    <row r="2" spans="1:17" x14ac:dyDescent="0.25">
      <c r="B2" s="534" t="s">
        <v>445</v>
      </c>
      <c r="C2" s="534"/>
      <c r="D2" s="534"/>
      <c r="E2" s="534"/>
      <c r="F2" s="534"/>
      <c r="G2" s="534"/>
      <c r="H2" s="534"/>
      <c r="I2" s="534"/>
      <c r="J2" s="534"/>
      <c r="K2" s="534"/>
      <c r="L2" s="534"/>
      <c r="M2" s="534"/>
      <c r="N2" s="534"/>
      <c r="O2" s="534"/>
    </row>
    <row r="3" spans="1:17" x14ac:dyDescent="0.25">
      <c r="B3" s="534" t="s">
        <v>466</v>
      </c>
      <c r="C3" s="534"/>
      <c r="D3" s="534"/>
      <c r="E3" s="534"/>
      <c r="F3" s="534"/>
      <c r="G3" s="534"/>
      <c r="H3" s="534"/>
      <c r="I3" s="534"/>
      <c r="J3" s="534"/>
      <c r="K3" s="534"/>
      <c r="L3" s="534"/>
      <c r="M3" s="534"/>
      <c r="N3" s="534"/>
      <c r="O3" s="534"/>
    </row>
    <row r="4" spans="1:17" x14ac:dyDescent="0.25">
      <c r="B4" s="534" t="s">
        <v>372</v>
      </c>
      <c r="C4" s="534"/>
      <c r="D4" s="534"/>
      <c r="E4" s="534"/>
      <c r="F4" s="534"/>
      <c r="G4" s="534"/>
      <c r="H4" s="534"/>
      <c r="I4" s="534"/>
      <c r="J4" s="534"/>
      <c r="K4" s="534"/>
      <c r="L4" s="534"/>
      <c r="M4" s="534"/>
      <c r="N4" s="534"/>
      <c r="O4" s="534"/>
    </row>
    <row r="5" spans="1:17" s="439" customFormat="1" ht="15" customHeight="1" x14ac:dyDescent="0.25">
      <c r="B5" s="511" t="s">
        <v>470</v>
      </c>
      <c r="C5" s="511"/>
      <c r="D5" s="511"/>
      <c r="E5" s="511"/>
      <c r="F5" s="511"/>
      <c r="G5" s="511"/>
      <c r="H5" s="511"/>
      <c r="I5" s="511"/>
      <c r="J5" s="511"/>
      <c r="K5" s="511"/>
      <c r="L5" s="511"/>
      <c r="M5" s="511"/>
      <c r="N5" s="511"/>
      <c r="O5" s="511"/>
    </row>
    <row r="6" spans="1:17" s="439" customFormat="1" x14ac:dyDescent="0.25">
      <c r="B6" s="511" t="s">
        <v>487</v>
      </c>
      <c r="C6" s="511"/>
      <c r="D6" s="511"/>
      <c r="E6" s="511"/>
      <c r="F6" s="511"/>
      <c r="G6" s="511"/>
      <c r="H6" s="511"/>
      <c r="I6" s="511"/>
      <c r="J6" s="511"/>
      <c r="K6" s="511"/>
      <c r="L6" s="511"/>
      <c r="M6" s="511"/>
      <c r="N6" s="511"/>
      <c r="O6" s="511"/>
    </row>
    <row r="7" spans="1:17" s="439" customFormat="1" ht="14.25" customHeight="1" x14ac:dyDescent="0.25">
      <c r="B7" s="511" t="s">
        <v>486</v>
      </c>
      <c r="C7" s="511"/>
      <c r="D7" s="511"/>
      <c r="E7" s="511"/>
      <c r="F7" s="511"/>
      <c r="G7" s="511"/>
      <c r="H7" s="511"/>
      <c r="I7" s="511"/>
      <c r="J7" s="511"/>
      <c r="K7" s="511"/>
      <c r="L7" s="511"/>
      <c r="M7" s="511"/>
      <c r="N7" s="511"/>
      <c r="O7" s="511"/>
    </row>
    <row r="8" spans="1:17" s="439" customFormat="1" x14ac:dyDescent="0.25">
      <c r="B8" s="511" t="s">
        <v>485</v>
      </c>
      <c r="C8" s="511"/>
      <c r="D8" s="511"/>
      <c r="E8" s="511"/>
      <c r="F8" s="511"/>
      <c r="G8" s="511"/>
      <c r="H8" s="511"/>
      <c r="I8" s="511"/>
      <c r="J8" s="511"/>
      <c r="K8" s="511"/>
      <c r="L8" s="511"/>
      <c r="M8" s="511"/>
      <c r="N8" s="511"/>
      <c r="O8" s="511"/>
    </row>
    <row r="9" spans="1:17" s="439" customFormat="1" x14ac:dyDescent="0.25">
      <c r="B9" s="443"/>
      <c r="C9" s="443"/>
      <c r="D9" s="443"/>
      <c r="E9" s="443"/>
      <c r="F9" s="443"/>
      <c r="G9" s="443"/>
      <c r="H9" s="443"/>
      <c r="I9" s="443"/>
      <c r="J9" s="443"/>
      <c r="K9" s="443"/>
      <c r="L9" s="443"/>
      <c r="M9" s="443"/>
      <c r="N9" s="443"/>
      <c r="O9" s="443"/>
    </row>
    <row r="10" spans="1:17" s="442" customFormat="1" ht="38.25" customHeight="1" x14ac:dyDescent="0.25">
      <c r="A10" s="535" t="s">
        <v>453</v>
      </c>
      <c r="B10" s="535"/>
      <c r="C10" s="535"/>
      <c r="D10" s="535"/>
      <c r="E10" s="535"/>
      <c r="F10" s="535"/>
      <c r="G10" s="535"/>
      <c r="H10" s="535"/>
      <c r="I10" s="535"/>
      <c r="J10" s="535"/>
      <c r="K10" s="535"/>
      <c r="L10" s="535"/>
      <c r="M10" s="535"/>
      <c r="N10" s="535"/>
      <c r="O10" s="535"/>
    </row>
    <row r="11" spans="1:17" ht="18.75" customHeight="1" x14ac:dyDescent="0.25">
      <c r="A11" s="434"/>
      <c r="B11" s="434"/>
      <c r="C11" s="434"/>
      <c r="D11" s="87"/>
      <c r="E11" s="87"/>
      <c r="F11" s="87"/>
      <c r="G11" s="87"/>
      <c r="H11" s="87"/>
      <c r="I11" s="87"/>
      <c r="J11" s="87"/>
      <c r="K11" s="87"/>
      <c r="L11" s="87"/>
      <c r="M11" s="87"/>
      <c r="N11" s="87"/>
      <c r="O11" s="4" t="s">
        <v>456</v>
      </c>
    </row>
    <row r="12" spans="1:17" x14ac:dyDescent="0.25">
      <c r="A12" s="476" t="s">
        <v>5</v>
      </c>
      <c r="B12" s="479" t="s">
        <v>351</v>
      </c>
      <c r="C12" s="479" t="s">
        <v>54</v>
      </c>
      <c r="D12" s="456" t="s">
        <v>362</v>
      </c>
      <c r="E12" s="491" t="s">
        <v>200</v>
      </c>
      <c r="F12" s="491"/>
      <c r="G12" s="491"/>
      <c r="H12" s="482" t="s">
        <v>364</v>
      </c>
      <c r="I12" s="489" t="s">
        <v>200</v>
      </c>
      <c r="J12" s="489"/>
      <c r="K12" s="489"/>
      <c r="L12" s="455" t="s">
        <v>0</v>
      </c>
      <c r="M12" s="455" t="s">
        <v>200</v>
      </c>
      <c r="N12" s="455"/>
      <c r="O12" s="455"/>
    </row>
    <row r="13" spans="1:17" x14ac:dyDescent="0.25">
      <c r="A13" s="477"/>
      <c r="B13" s="480"/>
      <c r="C13" s="480"/>
      <c r="D13" s="457"/>
      <c r="E13" s="491" t="s">
        <v>1</v>
      </c>
      <c r="F13" s="491"/>
      <c r="G13" s="462" t="s">
        <v>2</v>
      </c>
      <c r="H13" s="483"/>
      <c r="I13" s="489" t="s">
        <v>1</v>
      </c>
      <c r="J13" s="489"/>
      <c r="K13" s="475" t="s">
        <v>2</v>
      </c>
      <c r="L13" s="455"/>
      <c r="M13" s="455" t="s">
        <v>1</v>
      </c>
      <c r="N13" s="455"/>
      <c r="O13" s="467" t="s">
        <v>2</v>
      </c>
      <c r="Q13" s="109"/>
    </row>
    <row r="14" spans="1:17" ht="30.75" customHeight="1" x14ac:dyDescent="0.25">
      <c r="A14" s="478"/>
      <c r="B14" s="481"/>
      <c r="C14" s="481"/>
      <c r="D14" s="458"/>
      <c r="E14" s="425" t="s">
        <v>3</v>
      </c>
      <c r="F14" s="421" t="s">
        <v>4</v>
      </c>
      <c r="G14" s="462"/>
      <c r="H14" s="484"/>
      <c r="I14" s="423" t="s">
        <v>3</v>
      </c>
      <c r="J14" s="414" t="s">
        <v>4</v>
      </c>
      <c r="K14" s="475"/>
      <c r="L14" s="455"/>
      <c r="M14" s="418" t="s">
        <v>3</v>
      </c>
      <c r="N14" s="413" t="s">
        <v>4</v>
      </c>
      <c r="O14" s="467"/>
      <c r="P14" s="115"/>
    </row>
    <row r="15" spans="1:17" ht="15.95" customHeight="1" x14ac:dyDescent="0.25">
      <c r="A15" s="13" t="s">
        <v>72</v>
      </c>
      <c r="B15" s="463" t="s">
        <v>59</v>
      </c>
      <c r="C15" s="463"/>
      <c r="D15" s="463"/>
      <c r="E15" s="463"/>
      <c r="F15" s="463"/>
      <c r="G15" s="463"/>
      <c r="H15" s="463"/>
      <c r="I15" s="463"/>
      <c r="J15" s="463"/>
      <c r="K15" s="463"/>
      <c r="L15" s="463"/>
      <c r="M15" s="463"/>
      <c r="N15" s="463"/>
      <c r="O15" s="463"/>
      <c r="P15" s="66" t="s">
        <v>329</v>
      </c>
      <c r="Q15" s="67"/>
    </row>
    <row r="16" spans="1:17" ht="15" customHeight="1" x14ac:dyDescent="0.25">
      <c r="A16" s="5" t="s">
        <v>187</v>
      </c>
      <c r="B16" s="76" t="s">
        <v>20</v>
      </c>
      <c r="C16" s="77"/>
      <c r="D16" s="8">
        <f>D17+D18</f>
        <v>621.20000000000005</v>
      </c>
      <c r="E16" s="8">
        <f>E17+E18</f>
        <v>52.4</v>
      </c>
      <c r="F16" s="8">
        <f>F17+F18</f>
        <v>2</v>
      </c>
      <c r="G16" s="8">
        <f>G17+G18</f>
        <v>568.79999999999995</v>
      </c>
      <c r="H16" s="9">
        <f>H17+H18</f>
        <v>-0.3</v>
      </c>
      <c r="I16" s="9">
        <f>I17+I18</f>
        <v>0</v>
      </c>
      <c r="J16" s="9">
        <f>J17+J18</f>
        <v>0</v>
      </c>
      <c r="K16" s="9">
        <f>K17+K18</f>
        <v>-0.3</v>
      </c>
      <c r="L16" s="11">
        <f>L17+L18</f>
        <v>620.9</v>
      </c>
      <c r="M16" s="11">
        <f>M17+M18</f>
        <v>52.4</v>
      </c>
      <c r="N16" s="11">
        <f>N17+N18</f>
        <v>2</v>
      </c>
      <c r="O16" s="11">
        <f>O17+O18</f>
        <v>568.5</v>
      </c>
      <c r="P16" s="66" t="s">
        <v>330</v>
      </c>
      <c r="Q16" s="67"/>
    </row>
    <row r="17" spans="1:17" ht="15" customHeight="1" x14ac:dyDescent="0.25">
      <c r="A17" s="19"/>
      <c r="B17" s="76"/>
      <c r="C17" s="30" t="s">
        <v>25</v>
      </c>
      <c r="D17" s="16">
        <f>E17+G17</f>
        <v>173.8</v>
      </c>
      <c r="E17" s="16"/>
      <c r="F17" s="16"/>
      <c r="G17" s="16">
        <v>173.8</v>
      </c>
      <c r="H17" s="10">
        <f>I17+K17</f>
        <v>0</v>
      </c>
      <c r="I17" s="10"/>
      <c r="J17" s="10"/>
      <c r="K17" s="10"/>
      <c r="L17" s="12">
        <f>M17+O17</f>
        <v>173.8</v>
      </c>
      <c r="M17" s="12">
        <f>E17+I17</f>
        <v>0</v>
      </c>
      <c r="N17" s="12">
        <f>F17+J17</f>
        <v>0</v>
      </c>
      <c r="O17" s="12">
        <f>G17+K17</f>
        <v>173.8</v>
      </c>
      <c r="P17" s="66" t="s">
        <v>331</v>
      </c>
      <c r="Q17" s="67"/>
    </row>
    <row r="18" spans="1:17" x14ac:dyDescent="0.25">
      <c r="A18" s="40"/>
      <c r="B18" s="41"/>
      <c r="C18" s="78" t="s">
        <v>31</v>
      </c>
      <c r="D18" s="16">
        <f>E18+G18</f>
        <v>447.4</v>
      </c>
      <c r="E18" s="16">
        <v>52.4</v>
      </c>
      <c r="F18" s="16">
        <v>2</v>
      </c>
      <c r="G18" s="16">
        <v>395</v>
      </c>
      <c r="H18" s="10">
        <f>I18+K18</f>
        <v>-0.3</v>
      </c>
      <c r="I18" s="10"/>
      <c r="J18" s="10"/>
      <c r="K18" s="10">
        <v>-0.3</v>
      </c>
      <c r="L18" s="12">
        <f>M18+O18</f>
        <v>447.09999999999997</v>
      </c>
      <c r="M18" s="12">
        <f>E18+I18</f>
        <v>52.4</v>
      </c>
      <c r="N18" s="12">
        <f>F18+J18</f>
        <v>2</v>
      </c>
      <c r="O18" s="12">
        <f>G18+K18</f>
        <v>394.7</v>
      </c>
      <c r="P18" s="66" t="s">
        <v>332</v>
      </c>
      <c r="Q18" s="67">
        <f>L17+L27</f>
        <v>617.20000000000005</v>
      </c>
    </row>
    <row r="19" spans="1:17" ht="15.95" customHeight="1" x14ac:dyDescent="0.25">
      <c r="A19" s="20" t="s">
        <v>73</v>
      </c>
      <c r="B19" s="21" t="s">
        <v>180</v>
      </c>
      <c r="C19" s="22"/>
      <c r="D19" s="23">
        <f>D16</f>
        <v>621.20000000000005</v>
      </c>
      <c r="E19" s="23">
        <f>E16</f>
        <v>52.4</v>
      </c>
      <c r="F19" s="23">
        <f>F16</f>
        <v>2</v>
      </c>
      <c r="G19" s="23">
        <f>G16</f>
        <v>568.79999999999995</v>
      </c>
      <c r="H19" s="10">
        <f>H16</f>
        <v>-0.3</v>
      </c>
      <c r="I19" s="10">
        <f>I16</f>
        <v>0</v>
      </c>
      <c r="J19" s="10">
        <f>J16</f>
        <v>0</v>
      </c>
      <c r="K19" s="10">
        <f>K16</f>
        <v>-0.3</v>
      </c>
      <c r="L19" s="21">
        <f>L16</f>
        <v>620.9</v>
      </c>
      <c r="M19" s="21">
        <f>M16</f>
        <v>52.4</v>
      </c>
      <c r="N19" s="21">
        <f>N16</f>
        <v>2</v>
      </c>
      <c r="O19" s="21">
        <f>O16</f>
        <v>568.5</v>
      </c>
      <c r="P19" s="66" t="s">
        <v>335</v>
      </c>
      <c r="Q19" s="67">
        <f>L18</f>
        <v>447.09999999999997</v>
      </c>
    </row>
    <row r="20" spans="1:17" ht="15.95" customHeight="1" x14ac:dyDescent="0.25">
      <c r="A20" s="19" t="s">
        <v>74</v>
      </c>
      <c r="B20" s="525" t="s">
        <v>63</v>
      </c>
      <c r="C20" s="498"/>
      <c r="D20" s="498"/>
      <c r="E20" s="498"/>
      <c r="F20" s="498"/>
      <c r="G20" s="498"/>
      <c r="H20" s="498"/>
      <c r="I20" s="498"/>
      <c r="J20" s="498"/>
      <c r="K20" s="498"/>
      <c r="L20" s="498"/>
      <c r="M20" s="498"/>
      <c r="N20" s="498"/>
      <c r="O20" s="536"/>
      <c r="P20" s="66" t="s">
        <v>333</v>
      </c>
      <c r="Q20" s="67"/>
    </row>
    <row r="21" spans="1:17" ht="15" customHeight="1" x14ac:dyDescent="0.25">
      <c r="A21" s="5" t="s">
        <v>75</v>
      </c>
      <c r="B21" s="35" t="s">
        <v>20</v>
      </c>
      <c r="C21" s="15" t="s">
        <v>32</v>
      </c>
      <c r="D21" s="16">
        <f>E21+G21</f>
        <v>21.7</v>
      </c>
      <c r="E21" s="16"/>
      <c r="F21" s="16"/>
      <c r="G21" s="16">
        <v>21.7</v>
      </c>
      <c r="H21" s="24">
        <f>I21+K21</f>
        <v>0</v>
      </c>
      <c r="I21" s="24"/>
      <c r="J21" s="24"/>
      <c r="K21" s="24"/>
      <c r="L21" s="12">
        <f>M21+O21</f>
        <v>21.7</v>
      </c>
      <c r="M21" s="12">
        <f>E21+I21</f>
        <v>0</v>
      </c>
      <c r="N21" s="12">
        <f>F21+J21</f>
        <v>0</v>
      </c>
      <c r="O21" s="12">
        <f>G21+K21</f>
        <v>21.7</v>
      </c>
      <c r="P21" s="66" t="s">
        <v>334</v>
      </c>
      <c r="Q21" s="67">
        <f>L21</f>
        <v>21.7</v>
      </c>
    </row>
    <row r="22" spans="1:17" ht="15.95" customHeight="1" x14ac:dyDescent="0.25">
      <c r="A22" s="20" t="s">
        <v>76</v>
      </c>
      <c r="B22" s="21" t="s">
        <v>181</v>
      </c>
      <c r="C22" s="116"/>
      <c r="D22" s="23">
        <f>D21</f>
        <v>21.7</v>
      </c>
      <c r="E22" s="23">
        <f>E21</f>
        <v>0</v>
      </c>
      <c r="F22" s="23">
        <f>F21</f>
        <v>0</v>
      </c>
      <c r="G22" s="23">
        <f>G21</f>
        <v>21.7</v>
      </c>
      <c r="H22" s="24">
        <f>H21</f>
        <v>0</v>
      </c>
      <c r="I22" s="24">
        <f>I21</f>
        <v>0</v>
      </c>
      <c r="J22" s="24">
        <f>J21</f>
        <v>0</v>
      </c>
      <c r="K22" s="24">
        <f>K21</f>
        <v>0</v>
      </c>
      <c r="L22" s="21">
        <f>L21</f>
        <v>21.7</v>
      </c>
      <c r="M22" s="21">
        <f>M21</f>
        <v>0</v>
      </c>
      <c r="N22" s="21">
        <f>N21</f>
        <v>0</v>
      </c>
      <c r="O22" s="21">
        <f>O21</f>
        <v>21.7</v>
      </c>
      <c r="P22" s="66" t="s">
        <v>336</v>
      </c>
      <c r="Q22" s="67">
        <f>L30</f>
        <v>116.39999999999999</v>
      </c>
    </row>
    <row r="23" spans="1:17" ht="15.95" customHeight="1" x14ac:dyDescent="0.25">
      <c r="A23" s="5" t="s">
        <v>77</v>
      </c>
      <c r="B23" s="452" t="s">
        <v>176</v>
      </c>
      <c r="C23" s="453"/>
      <c r="D23" s="453"/>
      <c r="E23" s="453"/>
      <c r="F23" s="453"/>
      <c r="G23" s="453"/>
      <c r="H23" s="453"/>
      <c r="I23" s="453"/>
      <c r="J23" s="453"/>
      <c r="K23" s="453"/>
      <c r="L23" s="453"/>
      <c r="M23" s="453"/>
      <c r="N23" s="453"/>
      <c r="O23" s="454"/>
      <c r="P23" s="66" t="s">
        <v>337</v>
      </c>
      <c r="Q23" s="67">
        <f>L24</f>
        <v>29.8</v>
      </c>
    </row>
    <row r="24" spans="1:17" ht="15" customHeight="1" x14ac:dyDescent="0.25">
      <c r="A24" s="5" t="s">
        <v>78</v>
      </c>
      <c r="B24" s="84" t="s">
        <v>20</v>
      </c>
      <c r="C24" s="30" t="s">
        <v>51</v>
      </c>
      <c r="D24" s="16">
        <f>E24+G24</f>
        <v>29.8</v>
      </c>
      <c r="E24" s="16">
        <v>29.8</v>
      </c>
      <c r="F24" s="16"/>
      <c r="G24" s="16"/>
      <c r="H24" s="10">
        <f>I24+K24</f>
        <v>0</v>
      </c>
      <c r="I24" s="10"/>
      <c r="J24" s="10"/>
      <c r="K24" s="10"/>
      <c r="L24" s="12">
        <f>M24+O24</f>
        <v>29.8</v>
      </c>
      <c r="M24" s="12">
        <f>E24+I24</f>
        <v>29.8</v>
      </c>
      <c r="N24" s="12">
        <f>F24+J24</f>
        <v>0</v>
      </c>
      <c r="O24" s="12">
        <f>G24+K24</f>
        <v>0</v>
      </c>
      <c r="P24" s="66" t="s">
        <v>338</v>
      </c>
      <c r="Q24" s="67">
        <f>L33</f>
        <v>2</v>
      </c>
    </row>
    <row r="25" spans="1:17" ht="15.95" customHeight="1" x14ac:dyDescent="0.25">
      <c r="A25" s="20" t="s">
        <v>79</v>
      </c>
      <c r="B25" s="21" t="s">
        <v>182</v>
      </c>
      <c r="C25" s="116"/>
      <c r="D25" s="23">
        <f>D24</f>
        <v>29.8</v>
      </c>
      <c r="E25" s="23">
        <f>E24</f>
        <v>29.8</v>
      </c>
      <c r="F25" s="23">
        <f>F24</f>
        <v>0</v>
      </c>
      <c r="G25" s="23">
        <f>G24</f>
        <v>0</v>
      </c>
      <c r="H25" s="24">
        <f>H24</f>
        <v>0</v>
      </c>
      <c r="I25" s="24">
        <f>I24</f>
        <v>0</v>
      </c>
      <c r="J25" s="24">
        <f>J24</f>
        <v>0</v>
      </c>
      <c r="K25" s="24">
        <f>K24</f>
        <v>0</v>
      </c>
      <c r="L25" s="21">
        <f>L24</f>
        <v>29.8</v>
      </c>
      <c r="M25" s="21">
        <f>M24</f>
        <v>29.8</v>
      </c>
      <c r="N25" s="21">
        <f>N24</f>
        <v>0</v>
      </c>
      <c r="O25" s="21">
        <f>O24</f>
        <v>0</v>
      </c>
      <c r="P25" s="71" t="s">
        <v>177</v>
      </c>
      <c r="Q25" s="72">
        <f>SUM(Q15:Q24)</f>
        <v>1234.2</v>
      </c>
    </row>
    <row r="26" spans="1:17" ht="15.95" customHeight="1" x14ac:dyDescent="0.25">
      <c r="A26" s="19" t="s">
        <v>80</v>
      </c>
      <c r="B26" s="452" t="s">
        <v>186</v>
      </c>
      <c r="C26" s="453"/>
      <c r="D26" s="453"/>
      <c r="E26" s="453"/>
      <c r="F26" s="453"/>
      <c r="G26" s="453"/>
      <c r="H26" s="453"/>
      <c r="I26" s="453"/>
      <c r="J26" s="453"/>
      <c r="K26" s="453"/>
      <c r="L26" s="453"/>
      <c r="M26" s="453"/>
      <c r="N26" s="453"/>
      <c r="O26" s="454"/>
    </row>
    <row r="27" spans="1:17" ht="15" customHeight="1" x14ac:dyDescent="0.25">
      <c r="A27" s="5" t="s">
        <v>81</v>
      </c>
      <c r="B27" s="29" t="s">
        <v>20</v>
      </c>
      <c r="C27" s="30" t="s">
        <v>25</v>
      </c>
      <c r="D27" s="16">
        <f>E27+G27</f>
        <v>443.4</v>
      </c>
      <c r="E27" s="43">
        <v>2.2000000000000002</v>
      </c>
      <c r="F27" s="43">
        <v>1.5</v>
      </c>
      <c r="G27" s="43">
        <v>441.2</v>
      </c>
      <c r="H27" s="24">
        <f>I27+K27</f>
        <v>0</v>
      </c>
      <c r="I27" s="24"/>
      <c r="J27" s="24"/>
      <c r="K27" s="24"/>
      <c r="L27" s="12">
        <f>M27+O27</f>
        <v>443.4</v>
      </c>
      <c r="M27" s="12">
        <f>E27+I27</f>
        <v>2.2000000000000002</v>
      </c>
      <c r="N27" s="12">
        <f>F27+J27</f>
        <v>1.5</v>
      </c>
      <c r="O27" s="12">
        <f>G27+K27</f>
        <v>441.2</v>
      </c>
      <c r="Q27" s="2">
        <f>L35-Q25</f>
        <v>0</v>
      </c>
    </row>
    <row r="28" spans="1:17" ht="15.95" customHeight="1" x14ac:dyDescent="0.25">
      <c r="A28" s="20" t="s">
        <v>82</v>
      </c>
      <c r="B28" s="21" t="s">
        <v>183</v>
      </c>
      <c r="C28" s="22"/>
      <c r="D28" s="23">
        <f>D27</f>
        <v>443.4</v>
      </c>
      <c r="E28" s="23">
        <f>E27</f>
        <v>2.2000000000000002</v>
      </c>
      <c r="F28" s="23">
        <f>F27</f>
        <v>1.5</v>
      </c>
      <c r="G28" s="23">
        <f>G27</f>
        <v>441.2</v>
      </c>
      <c r="H28" s="24">
        <f>H27</f>
        <v>0</v>
      </c>
      <c r="I28" s="24">
        <f>I27</f>
        <v>0</v>
      </c>
      <c r="J28" s="24">
        <f>J27</f>
        <v>0</v>
      </c>
      <c r="K28" s="24">
        <f>K27</f>
        <v>0</v>
      </c>
      <c r="L28" s="21">
        <f>L27</f>
        <v>443.4</v>
      </c>
      <c r="M28" s="21">
        <f>M27</f>
        <v>2.2000000000000002</v>
      </c>
      <c r="N28" s="21">
        <f>N27</f>
        <v>1.5</v>
      </c>
      <c r="O28" s="21">
        <f>O27</f>
        <v>441.2</v>
      </c>
    </row>
    <row r="29" spans="1:17" ht="15.95" customHeight="1" x14ac:dyDescent="0.25">
      <c r="A29" s="13" t="s">
        <v>83</v>
      </c>
      <c r="B29" s="463" t="s">
        <v>67</v>
      </c>
      <c r="C29" s="463"/>
      <c r="D29" s="463"/>
      <c r="E29" s="463"/>
      <c r="F29" s="463"/>
      <c r="G29" s="463"/>
      <c r="H29" s="463"/>
      <c r="I29" s="463"/>
      <c r="J29" s="463"/>
      <c r="K29" s="463"/>
      <c r="L29" s="463"/>
      <c r="M29" s="463"/>
      <c r="N29" s="463"/>
      <c r="O29" s="463"/>
    </row>
    <row r="30" spans="1:17" ht="15" customHeight="1" x14ac:dyDescent="0.25">
      <c r="A30" s="32" t="s">
        <v>84</v>
      </c>
      <c r="B30" s="29" t="s">
        <v>20</v>
      </c>
      <c r="C30" s="39" t="s">
        <v>30</v>
      </c>
      <c r="D30" s="16">
        <f>E30+G30</f>
        <v>116.1</v>
      </c>
      <c r="E30" s="16">
        <v>11.1</v>
      </c>
      <c r="F30" s="16">
        <v>1.5</v>
      </c>
      <c r="G30" s="16">
        <v>105</v>
      </c>
      <c r="H30" s="10">
        <f>I30+K30</f>
        <v>0.30000000000000027</v>
      </c>
      <c r="I30" s="10">
        <v>-2.8</v>
      </c>
      <c r="J30" s="10">
        <v>0.5</v>
      </c>
      <c r="K30" s="10">
        <v>3.1</v>
      </c>
      <c r="L30" s="12">
        <f>M30+O30</f>
        <v>116.39999999999999</v>
      </c>
      <c r="M30" s="12">
        <f>E30+I30</f>
        <v>8.3000000000000007</v>
      </c>
      <c r="N30" s="12">
        <f>F30+J30</f>
        <v>2</v>
      </c>
      <c r="O30" s="12">
        <f>G30+K30</f>
        <v>108.1</v>
      </c>
    </row>
    <row r="31" spans="1:17" ht="15.95" customHeight="1" x14ac:dyDescent="0.25">
      <c r="A31" s="20" t="s">
        <v>85</v>
      </c>
      <c r="B31" s="21" t="s">
        <v>184</v>
      </c>
      <c r="C31" s="116"/>
      <c r="D31" s="23">
        <f>SUM(D30:D30)</f>
        <v>116.1</v>
      </c>
      <c r="E31" s="23">
        <f>SUM(E30:E30)</f>
        <v>11.1</v>
      </c>
      <c r="F31" s="23">
        <f>SUM(F30:F30)</f>
        <v>1.5</v>
      </c>
      <c r="G31" s="23">
        <f>SUM(G30:G30)</f>
        <v>105</v>
      </c>
      <c r="H31" s="24">
        <f>SUM(H30:H30)</f>
        <v>0.30000000000000027</v>
      </c>
      <c r="I31" s="24">
        <f>SUM(I30:I30)</f>
        <v>-2.8</v>
      </c>
      <c r="J31" s="24">
        <f>SUM(J30:J30)</f>
        <v>0.5</v>
      </c>
      <c r="K31" s="24">
        <f>SUM(K30:K30)</f>
        <v>3.1</v>
      </c>
      <c r="L31" s="21">
        <f>SUM(L30:L30)</f>
        <v>116.39999999999999</v>
      </c>
      <c r="M31" s="21">
        <f>SUM(M30:M30)</f>
        <v>8.3000000000000007</v>
      </c>
      <c r="N31" s="21">
        <f>SUM(N30:N30)</f>
        <v>2</v>
      </c>
      <c r="O31" s="21">
        <f>SUM(O30:O30)</f>
        <v>108.1</v>
      </c>
    </row>
    <row r="32" spans="1:17" ht="15.95" customHeight="1" x14ac:dyDescent="0.25">
      <c r="A32" s="13" t="s">
        <v>86</v>
      </c>
      <c r="B32" s="463" t="s">
        <v>69</v>
      </c>
      <c r="C32" s="463"/>
      <c r="D32" s="463"/>
      <c r="E32" s="463"/>
      <c r="F32" s="463"/>
      <c r="G32" s="463"/>
      <c r="H32" s="463"/>
      <c r="I32" s="463"/>
      <c r="J32" s="463"/>
      <c r="K32" s="463"/>
      <c r="L32" s="463"/>
      <c r="M32" s="463"/>
      <c r="N32" s="463"/>
      <c r="O32" s="463"/>
    </row>
    <row r="33" spans="1:15" ht="15" customHeight="1" x14ac:dyDescent="0.25">
      <c r="A33" s="32" t="s">
        <v>87</v>
      </c>
      <c r="B33" s="29" t="s">
        <v>20</v>
      </c>
      <c r="C33" s="1">
        <v>10</v>
      </c>
      <c r="D33" s="16">
        <f>E33+G33</f>
        <v>2</v>
      </c>
      <c r="E33" s="16">
        <v>1.4</v>
      </c>
      <c r="F33" s="16">
        <v>1</v>
      </c>
      <c r="G33" s="16">
        <v>0.6</v>
      </c>
      <c r="H33" s="10">
        <f>I33+K33</f>
        <v>0</v>
      </c>
      <c r="I33" s="10"/>
      <c r="J33" s="10"/>
      <c r="K33" s="10"/>
      <c r="L33" s="12">
        <f>M33+O33</f>
        <v>2</v>
      </c>
      <c r="M33" s="12">
        <f>E33+I33</f>
        <v>1.4</v>
      </c>
      <c r="N33" s="12">
        <f>F33+J33</f>
        <v>1</v>
      </c>
      <c r="O33" s="12">
        <f>G33+K33</f>
        <v>0.6</v>
      </c>
    </row>
    <row r="34" spans="1:15" ht="15.95" customHeight="1" x14ac:dyDescent="0.25">
      <c r="A34" s="20" t="s">
        <v>88</v>
      </c>
      <c r="B34" s="21" t="s">
        <v>185</v>
      </c>
      <c r="C34" s="116"/>
      <c r="D34" s="23">
        <f>SUM(D33:D33)</f>
        <v>2</v>
      </c>
      <c r="E34" s="23">
        <f>SUM(E33:E33)</f>
        <v>1.4</v>
      </c>
      <c r="F34" s="23">
        <f>SUM(F33:F33)</f>
        <v>1</v>
      </c>
      <c r="G34" s="23">
        <f>SUM(G33:G33)</f>
        <v>0.6</v>
      </c>
      <c r="H34" s="24">
        <f>SUM(H33:H33)</f>
        <v>0</v>
      </c>
      <c r="I34" s="24">
        <f>SUM(I33:I33)</f>
        <v>0</v>
      </c>
      <c r="J34" s="24">
        <f>SUM(J33:J33)</f>
        <v>0</v>
      </c>
      <c r="K34" s="24">
        <f>SUM(K33:K33)</f>
        <v>0</v>
      </c>
      <c r="L34" s="21">
        <f>SUM(L33:L33)</f>
        <v>2</v>
      </c>
      <c r="M34" s="21">
        <f>SUM(M33:M33)</f>
        <v>1.4</v>
      </c>
      <c r="N34" s="21">
        <f>SUM(N33:N33)</f>
        <v>1</v>
      </c>
      <c r="O34" s="21">
        <f>SUM(O33:O33)</f>
        <v>0.6</v>
      </c>
    </row>
    <row r="35" spans="1:15" ht="15.95" customHeight="1" x14ac:dyDescent="0.25">
      <c r="A35" s="110" t="s">
        <v>89</v>
      </c>
      <c r="B35" s="117" t="s">
        <v>177</v>
      </c>
      <c r="C35" s="118"/>
      <c r="D35" s="47">
        <f>D19+D22+D25+D28+D31+D34</f>
        <v>1234.1999999999998</v>
      </c>
      <c r="E35" s="47">
        <f>E19+E22+E25+E28+E31+E34</f>
        <v>96.9</v>
      </c>
      <c r="F35" s="47">
        <f>F19+F22+F25+F28+F31+F34</f>
        <v>6</v>
      </c>
      <c r="G35" s="47">
        <f>G19+G22+G25+G28+G31+G34</f>
        <v>1137.3</v>
      </c>
      <c r="H35" s="48">
        <f>H19+H22+H25+H28+H31+H34</f>
        <v>2.7755575615628914E-16</v>
      </c>
      <c r="I35" s="48">
        <f>I19+I22+I25+I28+I31+I34</f>
        <v>-2.8</v>
      </c>
      <c r="J35" s="48">
        <f>J19+J22+J25+J28+J31+J34</f>
        <v>0.5</v>
      </c>
      <c r="K35" s="48">
        <f>K19+K22+K25+K28+K31+K34</f>
        <v>2.8000000000000003</v>
      </c>
      <c r="L35" s="49">
        <f>L19+L22+L25+L28+L31+L34</f>
        <v>1234.2</v>
      </c>
      <c r="M35" s="49">
        <f>M19+M22+M25+M28+M31+M34</f>
        <v>94.100000000000009</v>
      </c>
      <c r="N35" s="49">
        <f>N19+N22+N25+N28+N31+N34</f>
        <v>6.5</v>
      </c>
      <c r="O35" s="49">
        <f>O19+O22+O25+O28+O31+O34</f>
        <v>1140.0999999999999</v>
      </c>
    </row>
    <row r="36" spans="1:15" x14ac:dyDescent="0.25">
      <c r="A36" s="6"/>
      <c r="B36" s="6"/>
      <c r="C36" s="52"/>
      <c r="D36" s="6"/>
      <c r="E36" s="6"/>
      <c r="F36" s="6"/>
      <c r="G36" s="6"/>
      <c r="H36" s="119"/>
      <c r="I36" s="119"/>
      <c r="J36" s="119"/>
      <c r="L36" s="6"/>
      <c r="M36" s="6"/>
      <c r="N36" s="6"/>
    </row>
    <row r="37" spans="1:15" x14ac:dyDescent="0.25">
      <c r="A37" s="6"/>
      <c r="B37" s="111"/>
      <c r="C37" s="120"/>
      <c r="D37" s="111"/>
      <c r="E37" s="111"/>
      <c r="F37" s="111"/>
      <c r="G37" s="111"/>
      <c r="H37" s="121"/>
      <c r="I37" s="121"/>
      <c r="J37" s="121"/>
      <c r="K37" s="121"/>
      <c r="L37" s="111"/>
      <c r="M37" s="111"/>
      <c r="N37" s="111"/>
    </row>
    <row r="38" spans="1:15" x14ac:dyDescent="0.25">
      <c r="A38" s="6"/>
      <c r="B38" s="6"/>
      <c r="C38" s="52"/>
      <c r="D38" s="6"/>
      <c r="E38" s="6"/>
      <c r="F38" s="6"/>
      <c r="G38" s="6"/>
      <c r="H38" s="119"/>
      <c r="I38" s="119"/>
      <c r="J38" s="119"/>
      <c r="L38" s="6"/>
      <c r="M38" s="6"/>
      <c r="N38" s="6"/>
    </row>
    <row r="39" spans="1:15" x14ac:dyDescent="0.25">
      <c r="A39" s="6"/>
      <c r="B39" s="6"/>
      <c r="C39" s="52"/>
      <c r="D39" s="6"/>
      <c r="E39" s="6"/>
      <c r="F39" s="6"/>
      <c r="G39" s="6"/>
      <c r="H39" s="119"/>
      <c r="I39" s="119"/>
      <c r="J39" s="119"/>
      <c r="L39" s="6"/>
      <c r="M39" s="6"/>
      <c r="N39" s="6"/>
    </row>
    <row r="40" spans="1:15" x14ac:dyDescent="0.25">
      <c r="A40" s="6"/>
      <c r="B40" s="6"/>
      <c r="C40" s="52"/>
      <c r="D40" s="6"/>
      <c r="E40" s="6"/>
      <c r="F40" s="6"/>
      <c r="G40" s="6"/>
      <c r="H40" s="119"/>
      <c r="I40" s="119"/>
      <c r="J40" s="119"/>
      <c r="L40" s="6"/>
      <c r="M40" s="6"/>
      <c r="N40" s="6"/>
    </row>
    <row r="41" spans="1:15" x14ac:dyDescent="0.25">
      <c r="A41" s="6"/>
      <c r="B41" s="6"/>
      <c r="C41" s="52"/>
      <c r="D41" s="6"/>
      <c r="E41" s="6"/>
      <c r="F41" s="6"/>
      <c r="G41" s="6"/>
      <c r="H41" s="119"/>
      <c r="I41" s="119"/>
      <c r="J41" s="119"/>
      <c r="L41" s="6"/>
      <c r="M41" s="6"/>
      <c r="N41" s="6"/>
    </row>
    <row r="42" spans="1:15" x14ac:dyDescent="0.25">
      <c r="A42" s="6"/>
      <c r="B42" s="6"/>
      <c r="C42" s="52"/>
      <c r="D42" s="6"/>
      <c r="E42" s="6"/>
      <c r="F42" s="6"/>
      <c r="G42" s="6"/>
      <c r="H42" s="119"/>
      <c r="I42" s="119"/>
      <c r="J42" s="119"/>
      <c r="L42" s="6"/>
      <c r="M42" s="6"/>
      <c r="N42" s="6"/>
    </row>
    <row r="43" spans="1:15" x14ac:dyDescent="0.25">
      <c r="A43" s="6"/>
      <c r="B43" s="6"/>
      <c r="C43" s="52"/>
      <c r="D43" s="6"/>
      <c r="E43" s="6"/>
      <c r="F43" s="6"/>
      <c r="G43" s="6"/>
      <c r="H43" s="119"/>
      <c r="I43" s="119"/>
      <c r="J43" s="119"/>
      <c r="L43" s="6"/>
      <c r="M43" s="6"/>
      <c r="N43" s="6"/>
    </row>
    <row r="44" spans="1:15" x14ac:dyDescent="0.25">
      <c r="A44" s="6"/>
      <c r="B44" s="6"/>
      <c r="C44" s="52"/>
      <c r="D44" s="6"/>
      <c r="E44" s="6"/>
      <c r="F44" s="6"/>
      <c r="G44" s="6"/>
      <c r="H44" s="119"/>
      <c r="I44" s="119"/>
      <c r="J44" s="119"/>
      <c r="L44" s="6"/>
      <c r="M44" s="6"/>
      <c r="N44" s="6"/>
    </row>
    <row r="45" spans="1:15" x14ac:dyDescent="0.25">
      <c r="A45" s="6"/>
      <c r="B45" s="6"/>
      <c r="C45" s="52"/>
      <c r="D45" s="6"/>
      <c r="E45" s="6"/>
      <c r="F45" s="6"/>
      <c r="G45" s="6"/>
      <c r="H45" s="119"/>
      <c r="I45" s="119"/>
      <c r="J45" s="119"/>
      <c r="L45" s="6"/>
      <c r="M45" s="6"/>
      <c r="N45" s="6"/>
    </row>
    <row r="46" spans="1:15" x14ac:dyDescent="0.25">
      <c r="A46" s="6"/>
      <c r="B46" s="6"/>
      <c r="C46" s="52"/>
      <c r="D46" s="6"/>
      <c r="E46" s="6"/>
      <c r="F46" s="6"/>
      <c r="G46" s="6"/>
      <c r="H46" s="119"/>
      <c r="I46" s="119"/>
      <c r="J46" s="119"/>
      <c r="L46" s="6"/>
      <c r="M46" s="6"/>
      <c r="N46" s="6"/>
    </row>
    <row r="47" spans="1:15" x14ac:dyDescent="0.25">
      <c r="A47" s="6"/>
      <c r="B47" s="6"/>
      <c r="C47" s="52"/>
      <c r="D47" s="6"/>
      <c r="E47" s="6"/>
      <c r="F47" s="6"/>
      <c r="G47" s="6"/>
      <c r="H47" s="119"/>
      <c r="I47" s="119"/>
      <c r="J47" s="119"/>
      <c r="L47" s="6"/>
      <c r="M47" s="6"/>
      <c r="N47" s="6"/>
    </row>
    <row r="48" spans="1:15" x14ac:dyDescent="0.25">
      <c r="A48" s="6"/>
      <c r="B48" s="6"/>
      <c r="C48" s="52"/>
      <c r="D48" s="6"/>
      <c r="E48" s="6"/>
      <c r="F48" s="6"/>
      <c r="G48" s="6"/>
      <c r="H48" s="119"/>
      <c r="I48" s="119"/>
      <c r="J48" s="119"/>
      <c r="L48" s="6"/>
      <c r="M48" s="6"/>
      <c r="N48" s="6"/>
    </row>
    <row r="49" spans="1:14" x14ac:dyDescent="0.25">
      <c r="A49" s="6"/>
      <c r="B49" s="6"/>
      <c r="C49" s="52"/>
      <c r="D49" s="6"/>
      <c r="E49" s="6"/>
      <c r="F49" s="6"/>
      <c r="G49" s="6"/>
      <c r="H49" s="119"/>
      <c r="I49" s="119"/>
      <c r="J49" s="119"/>
      <c r="L49" s="6"/>
      <c r="M49" s="6"/>
      <c r="N49" s="6"/>
    </row>
    <row r="50" spans="1:14" x14ac:dyDescent="0.25">
      <c r="A50" s="6"/>
      <c r="B50" s="6"/>
      <c r="C50" s="52"/>
      <c r="D50" s="6"/>
      <c r="E50" s="6"/>
      <c r="F50" s="6"/>
      <c r="G50" s="6"/>
      <c r="H50" s="119"/>
      <c r="I50" s="119"/>
      <c r="J50" s="119"/>
      <c r="L50" s="6"/>
      <c r="M50" s="6"/>
      <c r="N50" s="6"/>
    </row>
    <row r="51" spans="1:14" x14ac:dyDescent="0.25">
      <c r="A51" s="6"/>
      <c r="B51" s="6"/>
      <c r="C51" s="52"/>
      <c r="D51" s="6"/>
      <c r="E51" s="6"/>
      <c r="F51" s="6"/>
      <c r="G51" s="6"/>
      <c r="H51" s="119"/>
      <c r="I51" s="119"/>
      <c r="J51" s="119"/>
      <c r="L51" s="6"/>
      <c r="M51" s="6"/>
      <c r="N51" s="6"/>
    </row>
    <row r="52" spans="1:14" x14ac:dyDescent="0.25">
      <c r="A52" s="6"/>
      <c r="B52" s="6"/>
      <c r="C52" s="52"/>
      <c r="D52" s="6"/>
      <c r="E52" s="6"/>
      <c r="F52" s="6"/>
      <c r="G52" s="6"/>
      <c r="H52" s="119"/>
      <c r="I52" s="119"/>
      <c r="J52" s="119"/>
      <c r="L52" s="6"/>
      <c r="M52" s="6"/>
      <c r="N52" s="6"/>
    </row>
    <row r="53" spans="1:14" x14ac:dyDescent="0.25">
      <c r="A53" s="6"/>
      <c r="B53" s="6"/>
      <c r="C53" s="52"/>
      <c r="D53" s="6"/>
      <c r="E53" s="6"/>
      <c r="F53" s="6"/>
      <c r="G53" s="6"/>
      <c r="H53" s="119"/>
      <c r="I53" s="119"/>
      <c r="J53" s="119"/>
      <c r="L53" s="6"/>
      <c r="M53" s="6"/>
      <c r="N53" s="6"/>
    </row>
    <row r="54" spans="1:14" x14ac:dyDescent="0.25">
      <c r="A54" s="6"/>
      <c r="B54" s="6"/>
      <c r="C54" s="52"/>
      <c r="D54" s="6"/>
      <c r="E54" s="6"/>
      <c r="F54" s="6"/>
      <c r="G54" s="6"/>
      <c r="H54" s="119"/>
      <c r="I54" s="119"/>
      <c r="J54" s="119"/>
      <c r="L54" s="6"/>
      <c r="M54" s="6"/>
      <c r="N54" s="6"/>
    </row>
    <row r="55" spans="1:14" x14ac:dyDescent="0.25">
      <c r="A55" s="6"/>
      <c r="B55" s="6"/>
      <c r="C55" s="52"/>
      <c r="D55" s="6"/>
      <c r="E55" s="6"/>
      <c r="F55" s="6"/>
      <c r="G55" s="6"/>
      <c r="H55" s="119"/>
      <c r="I55" s="119"/>
      <c r="J55" s="119"/>
      <c r="L55" s="6"/>
      <c r="M55" s="6"/>
      <c r="N55" s="6"/>
    </row>
    <row r="56" spans="1:14" x14ac:dyDescent="0.25">
      <c r="A56" s="6"/>
      <c r="B56" s="6"/>
      <c r="C56" s="52"/>
      <c r="D56" s="6"/>
      <c r="E56" s="6"/>
      <c r="F56" s="6"/>
      <c r="G56" s="6"/>
      <c r="H56" s="119"/>
      <c r="I56" s="119"/>
      <c r="J56" s="119"/>
      <c r="L56" s="6"/>
      <c r="M56" s="6"/>
      <c r="N56" s="6"/>
    </row>
    <row r="57" spans="1:14" x14ac:dyDescent="0.25">
      <c r="A57" s="6"/>
      <c r="B57" s="6"/>
      <c r="C57" s="52"/>
      <c r="D57" s="6"/>
      <c r="E57" s="6"/>
      <c r="F57" s="6"/>
      <c r="G57" s="6"/>
      <c r="H57" s="119"/>
      <c r="I57" s="119"/>
      <c r="J57" s="119"/>
      <c r="L57" s="6"/>
      <c r="M57" s="6"/>
      <c r="N57" s="6"/>
    </row>
    <row r="58" spans="1:14" x14ac:dyDescent="0.25">
      <c r="A58" s="6"/>
      <c r="B58" s="6"/>
      <c r="C58" s="52"/>
      <c r="D58" s="6"/>
      <c r="E58" s="6"/>
      <c r="F58" s="6"/>
      <c r="G58" s="6"/>
      <c r="H58" s="119"/>
      <c r="I58" s="119"/>
      <c r="J58" s="119"/>
      <c r="L58" s="6"/>
      <c r="M58" s="6"/>
      <c r="N58" s="6"/>
    </row>
    <row r="59" spans="1:14" x14ac:dyDescent="0.25">
      <c r="A59" s="6"/>
      <c r="B59" s="6"/>
      <c r="C59" s="52"/>
      <c r="D59" s="6"/>
      <c r="E59" s="6"/>
      <c r="F59" s="6"/>
      <c r="G59" s="6"/>
      <c r="H59" s="119"/>
      <c r="I59" s="119"/>
      <c r="J59" s="119"/>
      <c r="L59" s="6"/>
      <c r="M59" s="6"/>
      <c r="N59" s="6"/>
    </row>
    <row r="60" spans="1:14" x14ac:dyDescent="0.25">
      <c r="A60" s="6"/>
      <c r="B60" s="6"/>
      <c r="C60" s="52"/>
      <c r="D60" s="6"/>
      <c r="E60" s="6"/>
      <c r="F60" s="6"/>
      <c r="G60" s="6"/>
      <c r="H60" s="119"/>
      <c r="I60" s="119"/>
      <c r="J60" s="119"/>
      <c r="L60" s="6"/>
      <c r="M60" s="6"/>
      <c r="N60" s="6"/>
    </row>
    <row r="61" spans="1:14" x14ac:dyDescent="0.25">
      <c r="A61" s="6"/>
      <c r="B61" s="6"/>
      <c r="C61" s="52"/>
      <c r="D61" s="6"/>
      <c r="E61" s="6"/>
      <c r="F61" s="6"/>
      <c r="G61" s="6"/>
      <c r="H61" s="119"/>
      <c r="I61" s="119"/>
      <c r="J61" s="119"/>
      <c r="L61" s="6"/>
      <c r="M61" s="6"/>
      <c r="N61" s="6"/>
    </row>
    <row r="62" spans="1:14" x14ac:dyDescent="0.25">
      <c r="A62" s="6"/>
      <c r="B62" s="6"/>
      <c r="C62" s="52"/>
      <c r="D62" s="6"/>
      <c r="E62" s="6"/>
      <c r="F62" s="6"/>
      <c r="G62" s="6"/>
      <c r="H62" s="119"/>
      <c r="I62" s="119"/>
      <c r="J62" s="119"/>
      <c r="L62" s="6"/>
      <c r="M62" s="6"/>
      <c r="N62" s="6"/>
    </row>
    <row r="63" spans="1:14" x14ac:dyDescent="0.25">
      <c r="A63" s="6"/>
      <c r="B63" s="6"/>
      <c r="C63" s="52"/>
      <c r="D63" s="6"/>
      <c r="E63" s="6"/>
      <c r="F63" s="6"/>
      <c r="G63" s="6"/>
      <c r="H63" s="119"/>
      <c r="I63" s="119"/>
      <c r="J63" s="119"/>
      <c r="L63" s="6"/>
      <c r="M63" s="6"/>
      <c r="N63" s="6"/>
    </row>
    <row r="64" spans="1:14" x14ac:dyDescent="0.25">
      <c r="A64" s="6"/>
      <c r="B64" s="6"/>
      <c r="C64" s="52"/>
      <c r="D64" s="6"/>
      <c r="E64" s="6"/>
      <c r="F64" s="6"/>
      <c r="G64" s="6"/>
      <c r="H64" s="119"/>
      <c r="I64" s="119"/>
      <c r="J64" s="119"/>
      <c r="L64" s="6"/>
      <c r="M64" s="6"/>
      <c r="N64" s="6"/>
    </row>
    <row r="65" spans="1:14" x14ac:dyDescent="0.25">
      <c r="A65" s="6"/>
      <c r="B65" s="6"/>
      <c r="C65" s="52"/>
      <c r="D65" s="6"/>
      <c r="E65" s="6"/>
      <c r="F65" s="6"/>
      <c r="G65" s="6"/>
      <c r="H65" s="119"/>
      <c r="I65" s="119"/>
      <c r="J65" s="119"/>
      <c r="L65" s="6"/>
      <c r="M65" s="6"/>
      <c r="N65" s="6"/>
    </row>
    <row r="66" spans="1:14" x14ac:dyDescent="0.25">
      <c r="A66" s="6"/>
      <c r="B66" s="6"/>
      <c r="C66" s="52"/>
      <c r="D66" s="6"/>
      <c r="E66" s="6"/>
      <c r="F66" s="6"/>
      <c r="G66" s="6"/>
      <c r="H66" s="119"/>
      <c r="I66" s="119"/>
      <c r="J66" s="119"/>
      <c r="L66" s="6"/>
      <c r="M66" s="6"/>
      <c r="N66" s="6"/>
    </row>
    <row r="67" spans="1:14" x14ac:dyDescent="0.25">
      <c r="A67" s="6"/>
      <c r="B67" s="6"/>
      <c r="C67" s="52"/>
      <c r="D67" s="6"/>
      <c r="E67" s="6"/>
      <c r="F67" s="6"/>
      <c r="G67" s="6"/>
      <c r="H67" s="119"/>
      <c r="I67" s="119"/>
      <c r="J67" s="119"/>
      <c r="L67" s="6"/>
      <c r="M67" s="6"/>
      <c r="N67" s="6"/>
    </row>
    <row r="68" spans="1:14" x14ac:dyDescent="0.25">
      <c r="A68" s="6"/>
      <c r="B68" s="6"/>
      <c r="C68" s="52"/>
      <c r="D68" s="6"/>
      <c r="E68" s="6"/>
      <c r="F68" s="6"/>
      <c r="G68" s="6"/>
      <c r="H68" s="119"/>
      <c r="I68" s="119"/>
      <c r="J68" s="119"/>
      <c r="L68" s="6"/>
      <c r="M68" s="6"/>
      <c r="N68" s="6"/>
    </row>
    <row r="69" spans="1:14" x14ac:dyDescent="0.25">
      <c r="A69" s="6"/>
      <c r="B69" s="6"/>
      <c r="C69" s="52"/>
      <c r="D69" s="6"/>
      <c r="E69" s="6"/>
      <c r="F69" s="6"/>
      <c r="G69" s="6"/>
      <c r="H69" s="119"/>
      <c r="I69" s="119"/>
      <c r="J69" s="119"/>
      <c r="L69" s="6"/>
      <c r="M69" s="6"/>
      <c r="N69" s="6"/>
    </row>
    <row r="70" spans="1:14" x14ac:dyDescent="0.25">
      <c r="A70" s="6"/>
      <c r="B70" s="6"/>
      <c r="C70" s="52"/>
      <c r="D70" s="6"/>
      <c r="E70" s="6"/>
      <c r="F70" s="6"/>
      <c r="G70" s="6"/>
      <c r="H70" s="119"/>
      <c r="I70" s="119"/>
      <c r="J70" s="119"/>
      <c r="L70" s="6"/>
      <c r="M70" s="6"/>
      <c r="N70" s="6"/>
    </row>
    <row r="71" spans="1:14" x14ac:dyDescent="0.25">
      <c r="A71" s="6"/>
      <c r="B71" s="6"/>
      <c r="C71" s="52"/>
      <c r="D71" s="6"/>
      <c r="E71" s="6"/>
      <c r="F71" s="6"/>
      <c r="G71" s="6"/>
      <c r="H71" s="119"/>
      <c r="I71" s="119"/>
      <c r="J71" s="119"/>
      <c r="L71" s="6"/>
      <c r="M71" s="6"/>
      <c r="N71" s="6"/>
    </row>
    <row r="72" spans="1:14" x14ac:dyDescent="0.25">
      <c r="A72" s="6"/>
      <c r="B72" s="6"/>
      <c r="C72" s="52"/>
      <c r="D72" s="6"/>
      <c r="E72" s="6"/>
      <c r="F72" s="6"/>
      <c r="G72" s="6"/>
      <c r="H72" s="119"/>
      <c r="I72" s="119"/>
      <c r="J72" s="119"/>
      <c r="L72" s="6"/>
      <c r="M72" s="6"/>
      <c r="N72" s="6"/>
    </row>
    <row r="73" spans="1:14" x14ac:dyDescent="0.25">
      <c r="A73" s="6"/>
      <c r="B73" s="6"/>
      <c r="C73" s="52"/>
      <c r="D73" s="6"/>
      <c r="E73" s="6"/>
      <c r="F73" s="6"/>
      <c r="G73" s="6"/>
      <c r="H73" s="119"/>
      <c r="I73" s="119"/>
      <c r="J73" s="119"/>
      <c r="L73" s="6"/>
      <c r="M73" s="6"/>
      <c r="N73" s="6"/>
    </row>
    <row r="74" spans="1:14" x14ac:dyDescent="0.25">
      <c r="A74" s="6"/>
      <c r="B74" s="6"/>
      <c r="C74" s="52"/>
      <c r="D74" s="6"/>
      <c r="E74" s="6"/>
      <c r="F74" s="6"/>
      <c r="G74" s="6"/>
      <c r="H74" s="119"/>
      <c r="I74" s="119"/>
      <c r="J74" s="119"/>
      <c r="L74" s="6"/>
      <c r="M74" s="6"/>
      <c r="N74" s="6"/>
    </row>
    <row r="75" spans="1:14" x14ac:dyDescent="0.25">
      <c r="A75" s="6"/>
      <c r="B75" s="6"/>
      <c r="C75" s="52"/>
      <c r="D75" s="6"/>
      <c r="E75" s="6"/>
      <c r="F75" s="6"/>
      <c r="G75" s="6"/>
      <c r="H75" s="119"/>
      <c r="I75" s="119"/>
      <c r="J75" s="119"/>
      <c r="L75" s="6"/>
      <c r="M75" s="6"/>
      <c r="N75" s="6"/>
    </row>
    <row r="76" spans="1:14" x14ac:dyDescent="0.25">
      <c r="A76" s="6"/>
      <c r="B76" s="6"/>
      <c r="C76" s="52"/>
      <c r="D76" s="6"/>
      <c r="E76" s="6"/>
      <c r="F76" s="6"/>
      <c r="G76" s="6"/>
      <c r="H76" s="119"/>
      <c r="I76" s="119"/>
      <c r="J76" s="119"/>
      <c r="L76" s="6"/>
      <c r="M76" s="6"/>
      <c r="N76" s="6"/>
    </row>
    <row r="77" spans="1:14" x14ac:dyDescent="0.25">
      <c r="A77" s="6"/>
      <c r="B77" s="6"/>
      <c r="C77" s="52"/>
      <c r="D77" s="6"/>
      <c r="E77" s="6"/>
      <c r="F77" s="6"/>
      <c r="G77" s="6"/>
      <c r="H77" s="119"/>
      <c r="I77" s="119"/>
      <c r="J77" s="119"/>
      <c r="L77" s="6"/>
      <c r="M77" s="6"/>
      <c r="N77" s="6"/>
    </row>
    <row r="78" spans="1:14" x14ac:dyDescent="0.25">
      <c r="A78" s="6"/>
      <c r="B78" s="6"/>
      <c r="C78" s="52"/>
      <c r="D78" s="6"/>
      <c r="E78" s="6"/>
      <c r="F78" s="6"/>
      <c r="G78" s="6"/>
      <c r="H78" s="119"/>
      <c r="I78" s="119"/>
      <c r="J78" s="119"/>
      <c r="L78" s="6"/>
      <c r="M78" s="6"/>
      <c r="N78" s="6"/>
    </row>
    <row r="79" spans="1:14" x14ac:dyDescent="0.25">
      <c r="A79" s="6"/>
      <c r="B79" s="6"/>
      <c r="C79" s="52"/>
      <c r="D79" s="6"/>
      <c r="E79" s="6"/>
      <c r="F79" s="6"/>
      <c r="G79" s="6"/>
      <c r="H79" s="119"/>
      <c r="I79" s="119"/>
      <c r="J79" s="119"/>
      <c r="L79" s="6"/>
      <c r="M79" s="6"/>
      <c r="N79" s="6"/>
    </row>
    <row r="80" spans="1:14" x14ac:dyDescent="0.25">
      <c r="A80" s="6"/>
      <c r="B80" s="6"/>
      <c r="C80" s="52"/>
      <c r="D80" s="6"/>
      <c r="E80" s="6"/>
      <c r="F80" s="6"/>
      <c r="G80" s="6"/>
      <c r="H80" s="119"/>
      <c r="I80" s="119"/>
      <c r="J80" s="119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119"/>
      <c r="I81" s="119"/>
      <c r="J81" s="119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119"/>
      <c r="I82" s="119"/>
      <c r="J82" s="119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119"/>
      <c r="I83" s="119"/>
      <c r="J83" s="119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119"/>
      <c r="I84" s="119"/>
      <c r="J84" s="119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119"/>
      <c r="I85" s="119"/>
      <c r="J85" s="119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119"/>
      <c r="I86" s="119"/>
      <c r="J86" s="119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119"/>
      <c r="I87" s="119"/>
      <c r="J87" s="119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119"/>
      <c r="I88" s="119"/>
      <c r="J88" s="119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119"/>
      <c r="I89" s="119"/>
      <c r="J89" s="119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119"/>
      <c r="I90" s="119"/>
      <c r="J90" s="119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119"/>
      <c r="I91" s="119"/>
      <c r="J91" s="119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119"/>
      <c r="I92" s="119"/>
      <c r="J92" s="119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119"/>
      <c r="I93" s="119"/>
      <c r="J93" s="119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119"/>
      <c r="I94" s="119"/>
      <c r="J94" s="119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119"/>
      <c r="I95" s="119"/>
      <c r="J95" s="119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119"/>
      <c r="I96" s="119"/>
      <c r="J96" s="119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119"/>
      <c r="I97" s="119"/>
      <c r="J97" s="119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119"/>
      <c r="I98" s="119"/>
      <c r="J98" s="119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119"/>
      <c r="I99" s="119"/>
      <c r="J99" s="119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119"/>
      <c r="I100" s="119"/>
      <c r="J100" s="119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119"/>
      <c r="I101" s="119"/>
      <c r="J101" s="119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119"/>
      <c r="I102" s="119"/>
      <c r="J102" s="119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119"/>
      <c r="I103" s="119"/>
      <c r="J103" s="119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119"/>
      <c r="I104" s="119"/>
      <c r="J104" s="119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119"/>
      <c r="I105" s="119"/>
      <c r="J105" s="119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119"/>
      <c r="I106" s="119"/>
      <c r="J106" s="119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119"/>
      <c r="I107" s="119"/>
      <c r="J107" s="119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119"/>
      <c r="I108" s="119"/>
      <c r="J108" s="119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119"/>
      <c r="I109" s="119"/>
      <c r="J109" s="119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119"/>
      <c r="I110" s="119"/>
      <c r="J110" s="119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119"/>
      <c r="I111" s="119"/>
      <c r="J111" s="119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119"/>
      <c r="I112" s="119"/>
      <c r="J112" s="119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119"/>
      <c r="I113" s="119"/>
      <c r="J113" s="119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119"/>
      <c r="I114" s="119"/>
      <c r="J114" s="119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119"/>
      <c r="I115" s="119"/>
      <c r="J115" s="119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119"/>
      <c r="I116" s="119"/>
      <c r="J116" s="119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119"/>
      <c r="I117" s="119"/>
      <c r="J117" s="119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119"/>
      <c r="I118" s="119"/>
      <c r="J118" s="119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119"/>
      <c r="I119" s="119"/>
      <c r="J119" s="119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119"/>
      <c r="I120" s="119"/>
      <c r="J120" s="119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119"/>
      <c r="I121" s="119"/>
      <c r="J121" s="119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119"/>
      <c r="I122" s="119"/>
      <c r="J122" s="119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119"/>
      <c r="I123" s="119"/>
      <c r="J123" s="119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119"/>
      <c r="I124" s="119"/>
      <c r="J124" s="119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119"/>
      <c r="I125" s="119"/>
      <c r="J125" s="119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119"/>
      <c r="I126" s="119"/>
      <c r="J126" s="119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119"/>
      <c r="I127" s="119"/>
      <c r="J127" s="119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119"/>
      <c r="I128" s="119"/>
      <c r="J128" s="119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119"/>
      <c r="I129" s="119"/>
      <c r="J129" s="119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119"/>
      <c r="I130" s="119"/>
      <c r="J130" s="119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119"/>
      <c r="I131" s="119"/>
      <c r="J131" s="119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119"/>
      <c r="I132" s="119"/>
      <c r="J132" s="119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119"/>
      <c r="I133" s="119"/>
      <c r="J133" s="119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119"/>
      <c r="I134" s="119"/>
      <c r="J134" s="119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119"/>
      <c r="I135" s="119"/>
      <c r="J135" s="119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119"/>
      <c r="I136" s="119"/>
      <c r="J136" s="119"/>
      <c r="L136" s="6"/>
      <c r="M136" s="6"/>
      <c r="N136" s="6"/>
    </row>
    <row r="137" spans="1:14" x14ac:dyDescent="0.25">
      <c r="A137" s="6"/>
      <c r="B137" s="6"/>
      <c r="C137" s="52"/>
      <c r="D137" s="6"/>
      <c r="E137" s="6"/>
      <c r="F137" s="6"/>
      <c r="G137" s="6"/>
      <c r="H137" s="119"/>
      <c r="I137" s="119"/>
      <c r="J137" s="119"/>
      <c r="L137" s="6"/>
      <c r="M137" s="6"/>
      <c r="N137" s="6"/>
    </row>
    <row r="138" spans="1:14" x14ac:dyDescent="0.25">
      <c r="A138" s="6"/>
      <c r="B138" s="6"/>
      <c r="C138" s="52"/>
      <c r="D138" s="6"/>
      <c r="E138" s="6"/>
      <c r="F138" s="6"/>
      <c r="G138" s="6"/>
      <c r="H138" s="119"/>
      <c r="I138" s="119"/>
      <c r="J138" s="119"/>
      <c r="L138" s="6"/>
      <c r="M138" s="6"/>
      <c r="N138" s="6"/>
    </row>
    <row r="139" spans="1:14" x14ac:dyDescent="0.25">
      <c r="A139" s="6"/>
      <c r="B139" s="6"/>
      <c r="C139" s="52"/>
      <c r="D139" s="6"/>
      <c r="E139" s="6"/>
      <c r="F139" s="6"/>
      <c r="G139" s="6"/>
      <c r="H139" s="119"/>
      <c r="I139" s="119"/>
      <c r="J139" s="119"/>
      <c r="L139" s="6"/>
      <c r="M139" s="6"/>
      <c r="N139" s="6"/>
    </row>
    <row r="140" spans="1:14" x14ac:dyDescent="0.25">
      <c r="A140" s="6"/>
      <c r="B140" s="6"/>
      <c r="C140" s="52"/>
      <c r="D140" s="6"/>
      <c r="E140" s="6"/>
      <c r="F140" s="6"/>
      <c r="G140" s="6"/>
      <c r="H140" s="119"/>
      <c r="I140" s="119"/>
      <c r="J140" s="119"/>
      <c r="L140" s="6"/>
      <c r="M140" s="6"/>
      <c r="N140" s="6"/>
    </row>
    <row r="141" spans="1:14" x14ac:dyDescent="0.25">
      <c r="A141" s="6"/>
      <c r="B141" s="6"/>
      <c r="C141" s="52"/>
      <c r="D141" s="6"/>
      <c r="E141" s="6"/>
      <c r="F141" s="6"/>
      <c r="G141" s="6"/>
      <c r="H141" s="119"/>
      <c r="I141" s="119"/>
      <c r="J141" s="119"/>
      <c r="L141" s="6"/>
      <c r="M141" s="6"/>
      <c r="N141" s="6"/>
    </row>
    <row r="142" spans="1:14" x14ac:dyDescent="0.25">
      <c r="A142" s="6"/>
      <c r="B142" s="6"/>
      <c r="C142" s="52"/>
      <c r="D142" s="6"/>
      <c r="E142" s="6"/>
      <c r="F142" s="6"/>
      <c r="G142" s="6"/>
      <c r="H142" s="119"/>
      <c r="I142" s="119"/>
      <c r="J142" s="119"/>
      <c r="L142" s="6"/>
      <c r="M142" s="6"/>
      <c r="N142" s="6"/>
    </row>
    <row r="143" spans="1:14" x14ac:dyDescent="0.25">
      <c r="A143" s="6"/>
      <c r="B143" s="6"/>
      <c r="C143" s="52"/>
      <c r="D143" s="6"/>
      <c r="E143" s="6"/>
      <c r="F143" s="6"/>
      <c r="G143" s="6"/>
      <c r="H143" s="119"/>
      <c r="I143" s="119"/>
      <c r="J143" s="119"/>
      <c r="L143" s="6"/>
      <c r="M143" s="6"/>
      <c r="N143" s="6"/>
    </row>
    <row r="144" spans="1:14" x14ac:dyDescent="0.25">
      <c r="A144" s="6"/>
      <c r="B144" s="6"/>
      <c r="C144" s="52"/>
      <c r="D144" s="6"/>
      <c r="E144" s="6"/>
      <c r="F144" s="6"/>
      <c r="G144" s="6"/>
      <c r="H144" s="119"/>
      <c r="I144" s="119"/>
      <c r="J144" s="119"/>
      <c r="L144" s="6"/>
      <c r="M144" s="6"/>
      <c r="N144" s="6"/>
    </row>
    <row r="145" spans="3:3" x14ac:dyDescent="0.25">
      <c r="C145" s="53"/>
    </row>
    <row r="146" spans="3:3" x14ac:dyDescent="0.25">
      <c r="C146" s="53"/>
    </row>
    <row r="147" spans="3:3" x14ac:dyDescent="0.25">
      <c r="C147" s="53"/>
    </row>
    <row r="148" spans="3:3" x14ac:dyDescent="0.25">
      <c r="C148" s="53"/>
    </row>
    <row r="149" spans="3:3" x14ac:dyDescent="0.25">
      <c r="C149" s="53"/>
    </row>
    <row r="150" spans="3:3" x14ac:dyDescent="0.25">
      <c r="C150" s="53"/>
    </row>
    <row r="151" spans="3:3" x14ac:dyDescent="0.25">
      <c r="C151" s="53"/>
    </row>
    <row r="152" spans="3:3" x14ac:dyDescent="0.25">
      <c r="C152" s="53"/>
    </row>
    <row r="153" spans="3:3" x14ac:dyDescent="0.25">
      <c r="C153" s="53"/>
    </row>
    <row r="154" spans="3:3" x14ac:dyDescent="0.25">
      <c r="C154" s="53"/>
    </row>
    <row r="155" spans="3:3" x14ac:dyDescent="0.25">
      <c r="C155" s="53"/>
    </row>
    <row r="156" spans="3:3" x14ac:dyDescent="0.25">
      <c r="C156" s="53"/>
    </row>
    <row r="157" spans="3:3" x14ac:dyDescent="0.25">
      <c r="C157" s="53"/>
    </row>
    <row r="158" spans="3:3" x14ac:dyDescent="0.25">
      <c r="C158" s="53"/>
    </row>
    <row r="159" spans="3:3" x14ac:dyDescent="0.25">
      <c r="C159" s="53"/>
    </row>
    <row r="160" spans="3:3" x14ac:dyDescent="0.25">
      <c r="C160" s="53"/>
    </row>
    <row r="161" spans="3:3" x14ac:dyDescent="0.25">
      <c r="C161" s="53"/>
    </row>
    <row r="162" spans="3:3" x14ac:dyDescent="0.25">
      <c r="C162" s="53"/>
    </row>
    <row r="163" spans="3:3" x14ac:dyDescent="0.25">
      <c r="C163" s="53"/>
    </row>
    <row r="164" spans="3:3" x14ac:dyDescent="0.25">
      <c r="C164" s="53"/>
    </row>
    <row r="165" spans="3:3" x14ac:dyDescent="0.25">
      <c r="C165" s="53"/>
    </row>
    <row r="166" spans="3:3" x14ac:dyDescent="0.25">
      <c r="C166" s="53"/>
    </row>
    <row r="167" spans="3:3" x14ac:dyDescent="0.25">
      <c r="C167" s="53"/>
    </row>
    <row r="168" spans="3:3" x14ac:dyDescent="0.25">
      <c r="C168" s="53"/>
    </row>
    <row r="169" spans="3:3" x14ac:dyDescent="0.25">
      <c r="C169" s="53"/>
    </row>
    <row r="170" spans="3:3" x14ac:dyDescent="0.25">
      <c r="C170" s="53"/>
    </row>
    <row r="171" spans="3:3" x14ac:dyDescent="0.25">
      <c r="C171" s="53"/>
    </row>
    <row r="172" spans="3:3" x14ac:dyDescent="0.25">
      <c r="C172" s="53"/>
    </row>
    <row r="173" spans="3:3" x14ac:dyDescent="0.25">
      <c r="C173" s="53"/>
    </row>
    <row r="174" spans="3:3" x14ac:dyDescent="0.25">
      <c r="C174" s="53"/>
    </row>
    <row r="175" spans="3:3" x14ac:dyDescent="0.25">
      <c r="C175" s="53"/>
    </row>
    <row r="176" spans="3:3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</sheetData>
  <mergeCells count="30">
    <mergeCell ref="A12:A14"/>
    <mergeCell ref="I13:J13"/>
    <mergeCell ref="B7:O7"/>
    <mergeCell ref="B8:O8"/>
    <mergeCell ref="B5:O5"/>
    <mergeCell ref="B6:O6"/>
    <mergeCell ref="A10:O10"/>
    <mergeCell ref="B32:O32"/>
    <mergeCell ref="B26:O26"/>
    <mergeCell ref="B20:O20"/>
    <mergeCell ref="E13:F13"/>
    <mergeCell ref="B29:O29"/>
    <mergeCell ref="B15:O15"/>
    <mergeCell ref="B23:O23"/>
    <mergeCell ref="C12:C14"/>
    <mergeCell ref="O13:O14"/>
    <mergeCell ref="B12:B14"/>
    <mergeCell ref="D12:D14"/>
    <mergeCell ref="K13:K14"/>
    <mergeCell ref="G13:G14"/>
    <mergeCell ref="B1:O1"/>
    <mergeCell ref="B2:O2"/>
    <mergeCell ref="B3:O3"/>
    <mergeCell ref="B4:O4"/>
    <mergeCell ref="E12:G12"/>
    <mergeCell ref="H12:H14"/>
    <mergeCell ref="L12:L14"/>
    <mergeCell ref="M12:O12"/>
    <mergeCell ref="M13:N13"/>
    <mergeCell ref="I12:K12"/>
  </mergeCells>
  <pageMargins left="0.59055118110236227" right="0.39370078740157483" top="0.74803149606299213" bottom="0.78740157480314965" header="0.31496062992125984" footer="0.31496062992125984"/>
  <pageSetup paperSize="9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17"/>
  <sheetViews>
    <sheetView showZeros="0" workbookViewId="0">
      <selection activeCell="X41" sqref="X41"/>
    </sheetView>
  </sheetViews>
  <sheetFormatPr defaultRowHeight="15" x14ac:dyDescent="0.25"/>
  <cols>
    <col min="1" max="1" width="5" style="2" customWidth="1"/>
    <col min="2" max="2" width="43.42578125" style="2" customWidth="1"/>
    <col min="3" max="3" width="6.7109375" style="3" customWidth="1"/>
    <col min="4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7" x14ac:dyDescent="0.25">
      <c r="B1" s="538" t="s">
        <v>354</v>
      </c>
      <c r="C1" s="538"/>
      <c r="D1" s="538"/>
      <c r="E1" s="538"/>
      <c r="F1" s="538"/>
      <c r="G1" s="538"/>
      <c r="H1" s="538"/>
      <c r="I1" s="538"/>
      <c r="J1" s="538"/>
      <c r="K1" s="538"/>
      <c r="L1" s="538"/>
      <c r="M1" s="538"/>
      <c r="N1" s="538"/>
      <c r="O1" s="538"/>
    </row>
    <row r="2" spans="1:17" x14ac:dyDescent="0.25">
      <c r="B2" s="538" t="s">
        <v>445</v>
      </c>
      <c r="C2" s="538"/>
      <c r="D2" s="538"/>
      <c r="E2" s="538"/>
      <c r="F2" s="538"/>
      <c r="G2" s="538"/>
      <c r="H2" s="538"/>
      <c r="I2" s="538"/>
      <c r="J2" s="538"/>
      <c r="K2" s="538"/>
      <c r="L2" s="538"/>
      <c r="M2" s="538"/>
      <c r="N2" s="538"/>
      <c r="O2" s="538"/>
    </row>
    <row r="3" spans="1:17" x14ac:dyDescent="0.25">
      <c r="B3" s="538" t="s">
        <v>466</v>
      </c>
      <c r="C3" s="538"/>
      <c r="D3" s="538"/>
      <c r="E3" s="538"/>
      <c r="F3" s="538"/>
      <c r="G3" s="538"/>
      <c r="H3" s="538"/>
      <c r="I3" s="538"/>
      <c r="J3" s="538"/>
      <c r="K3" s="538"/>
      <c r="L3" s="538"/>
      <c r="M3" s="538"/>
      <c r="N3" s="538"/>
      <c r="O3" s="538"/>
    </row>
    <row r="4" spans="1:17" x14ac:dyDescent="0.25">
      <c r="B4" s="538" t="s">
        <v>373</v>
      </c>
      <c r="C4" s="538"/>
      <c r="D4" s="538"/>
      <c r="E4" s="538"/>
      <c r="F4" s="538"/>
      <c r="G4" s="538"/>
      <c r="H4" s="538"/>
      <c r="I4" s="538"/>
      <c r="J4" s="538"/>
      <c r="K4" s="538"/>
      <c r="L4" s="538"/>
      <c r="M4" s="538"/>
      <c r="N4" s="538"/>
      <c r="O4" s="538"/>
    </row>
    <row r="5" spans="1:17" s="439" customFormat="1" ht="15" customHeight="1" x14ac:dyDescent="0.25">
      <c r="B5" s="511" t="s">
        <v>473</v>
      </c>
      <c r="C5" s="511"/>
      <c r="D5" s="511"/>
      <c r="E5" s="511"/>
      <c r="F5" s="511"/>
      <c r="G5" s="511"/>
      <c r="H5" s="511"/>
      <c r="I5" s="511"/>
      <c r="J5" s="511"/>
      <c r="K5" s="511"/>
      <c r="L5" s="511"/>
      <c r="M5" s="511"/>
      <c r="N5" s="511"/>
      <c r="O5" s="511"/>
    </row>
    <row r="6" spans="1:17" s="439" customFormat="1" x14ac:dyDescent="0.25">
      <c r="B6" s="511" t="s">
        <v>472</v>
      </c>
      <c r="C6" s="511"/>
      <c r="D6" s="511"/>
      <c r="E6" s="511"/>
      <c r="F6" s="511"/>
      <c r="G6" s="511"/>
      <c r="H6" s="511"/>
      <c r="I6" s="511"/>
      <c r="J6" s="511"/>
      <c r="K6" s="511"/>
      <c r="L6" s="511"/>
      <c r="M6" s="511"/>
      <c r="N6" s="511"/>
      <c r="O6" s="511"/>
    </row>
    <row r="7" spans="1:17" x14ac:dyDescent="0.25">
      <c r="E7" s="3"/>
      <c r="F7" s="3"/>
      <c r="G7" s="3"/>
      <c r="H7" s="3"/>
      <c r="I7" s="3"/>
      <c r="J7" s="3"/>
      <c r="K7" s="3"/>
      <c r="L7" s="3"/>
      <c r="M7" s="3"/>
      <c r="N7" s="3"/>
    </row>
    <row r="8" spans="1:17" ht="44.25" customHeight="1" x14ac:dyDescent="0.25">
      <c r="A8" s="472" t="s">
        <v>455</v>
      </c>
      <c r="B8" s="472"/>
      <c r="C8" s="472"/>
      <c r="D8" s="472"/>
      <c r="E8" s="472"/>
      <c r="F8" s="472"/>
      <c r="G8" s="472"/>
      <c r="H8" s="472"/>
      <c r="I8" s="472"/>
      <c r="J8" s="472"/>
      <c r="K8" s="472"/>
      <c r="L8" s="472"/>
      <c r="M8" s="472"/>
      <c r="N8" s="472"/>
      <c r="O8" s="472"/>
    </row>
    <row r="9" spans="1:17" ht="18.75" customHeight="1" x14ac:dyDescent="0.25">
      <c r="A9" s="412"/>
      <c r="B9" s="412"/>
      <c r="C9" s="412"/>
      <c r="D9" s="87"/>
      <c r="E9" s="87"/>
      <c r="F9" s="87"/>
      <c r="G9" s="87"/>
      <c r="H9" s="87"/>
      <c r="I9" s="87"/>
      <c r="J9" s="87"/>
      <c r="K9" s="87"/>
      <c r="L9" s="87"/>
      <c r="M9" s="87"/>
      <c r="N9" s="87"/>
      <c r="O9" s="4" t="s">
        <v>456</v>
      </c>
    </row>
    <row r="10" spans="1:17" x14ac:dyDescent="0.25">
      <c r="A10" s="529" t="s">
        <v>5</v>
      </c>
      <c r="B10" s="467" t="s">
        <v>376</v>
      </c>
      <c r="C10" s="467" t="s">
        <v>54</v>
      </c>
      <c r="D10" s="462" t="s">
        <v>362</v>
      </c>
      <c r="E10" s="491" t="s">
        <v>200</v>
      </c>
      <c r="F10" s="491"/>
      <c r="G10" s="491"/>
      <c r="H10" s="475" t="s">
        <v>364</v>
      </c>
      <c r="I10" s="489" t="s">
        <v>200</v>
      </c>
      <c r="J10" s="489"/>
      <c r="K10" s="489"/>
      <c r="L10" s="455" t="s">
        <v>0</v>
      </c>
      <c r="M10" s="455" t="s">
        <v>200</v>
      </c>
      <c r="N10" s="455"/>
      <c r="O10" s="455"/>
    </row>
    <row r="11" spans="1:17" x14ac:dyDescent="0.25">
      <c r="A11" s="529"/>
      <c r="B11" s="467"/>
      <c r="C11" s="467"/>
      <c r="D11" s="462"/>
      <c r="E11" s="491" t="s">
        <v>1</v>
      </c>
      <c r="F11" s="491"/>
      <c r="G11" s="462" t="s">
        <v>2</v>
      </c>
      <c r="H11" s="475"/>
      <c r="I11" s="489" t="s">
        <v>1</v>
      </c>
      <c r="J11" s="489"/>
      <c r="K11" s="475" t="s">
        <v>2</v>
      </c>
      <c r="L11" s="455"/>
      <c r="M11" s="455" t="s">
        <v>1</v>
      </c>
      <c r="N11" s="455"/>
      <c r="O11" s="467" t="s">
        <v>2</v>
      </c>
    </row>
    <row r="12" spans="1:17" ht="29.25" customHeight="1" x14ac:dyDescent="0.25">
      <c r="A12" s="529"/>
      <c r="B12" s="467"/>
      <c r="C12" s="467"/>
      <c r="D12" s="462"/>
      <c r="E12" s="410" t="s">
        <v>3</v>
      </c>
      <c r="F12" s="407" t="s">
        <v>4</v>
      </c>
      <c r="G12" s="462"/>
      <c r="H12" s="475"/>
      <c r="I12" s="411" t="s">
        <v>3</v>
      </c>
      <c r="J12" s="409" t="s">
        <v>4</v>
      </c>
      <c r="K12" s="475"/>
      <c r="L12" s="455"/>
      <c r="M12" s="405" t="s">
        <v>3</v>
      </c>
      <c r="N12" s="408" t="s">
        <v>4</v>
      </c>
      <c r="O12" s="467"/>
    </row>
    <row r="13" spans="1:17" ht="15.75" customHeight="1" x14ac:dyDescent="0.25">
      <c r="A13" s="5" t="s">
        <v>72</v>
      </c>
      <c r="B13" s="526" t="s">
        <v>6</v>
      </c>
      <c r="C13" s="526"/>
      <c r="D13" s="526"/>
      <c r="E13" s="526"/>
      <c r="F13" s="526"/>
      <c r="G13" s="526"/>
      <c r="H13" s="526"/>
      <c r="I13" s="526"/>
      <c r="J13" s="526"/>
      <c r="K13" s="526"/>
      <c r="L13" s="526"/>
      <c r="M13" s="526"/>
      <c r="N13" s="526"/>
      <c r="O13" s="526"/>
    </row>
    <row r="14" spans="1:17" ht="15" customHeight="1" x14ac:dyDescent="0.25">
      <c r="A14" s="5" t="s">
        <v>187</v>
      </c>
      <c r="B14" s="29" t="s">
        <v>20</v>
      </c>
      <c r="C14" s="15" t="s">
        <v>22</v>
      </c>
      <c r="D14" s="366">
        <f t="shared" ref="D14:D20" si="0">E14+G14</f>
        <v>19.899999999999999</v>
      </c>
      <c r="E14" s="366">
        <f t="shared" ref="E14:O14" si="1">E15</f>
        <v>19.899999999999999</v>
      </c>
      <c r="F14" s="366">
        <f t="shared" si="1"/>
        <v>0</v>
      </c>
      <c r="G14" s="366">
        <f t="shared" si="1"/>
        <v>0</v>
      </c>
      <c r="H14" s="367">
        <f t="shared" si="1"/>
        <v>0</v>
      </c>
      <c r="I14" s="367">
        <f t="shared" si="1"/>
        <v>0</v>
      </c>
      <c r="J14" s="367">
        <f t="shared" si="1"/>
        <v>0</v>
      </c>
      <c r="K14" s="367">
        <f t="shared" si="1"/>
        <v>0</v>
      </c>
      <c r="L14" s="12">
        <f t="shared" si="1"/>
        <v>19.899999999999999</v>
      </c>
      <c r="M14" s="12">
        <f t="shared" si="1"/>
        <v>19.899999999999999</v>
      </c>
      <c r="N14" s="12">
        <f t="shared" si="1"/>
        <v>0</v>
      </c>
      <c r="O14" s="12">
        <f t="shared" si="1"/>
        <v>0</v>
      </c>
      <c r="P14" s="66" t="s">
        <v>329</v>
      </c>
      <c r="Q14" s="67">
        <f>L17+L19</f>
        <v>371.2</v>
      </c>
    </row>
    <row r="15" spans="1:17" s="90" customFormat="1" ht="15" customHeight="1" x14ac:dyDescent="0.25">
      <c r="A15" s="372"/>
      <c r="B15" s="373" t="s">
        <v>234</v>
      </c>
      <c r="C15" s="15" t="s">
        <v>22</v>
      </c>
      <c r="D15" s="368">
        <f t="shared" si="0"/>
        <v>19.899999999999999</v>
      </c>
      <c r="E15" s="368">
        <v>19.899999999999999</v>
      </c>
      <c r="F15" s="368"/>
      <c r="G15" s="368"/>
      <c r="H15" s="369">
        <f>I15+K15</f>
        <v>0</v>
      </c>
      <c r="I15" s="369"/>
      <c r="J15" s="369"/>
      <c r="K15" s="369"/>
      <c r="L15" s="12">
        <f>M15+O15</f>
        <v>19.899999999999999</v>
      </c>
      <c r="M15" s="12">
        <f>E15+I15</f>
        <v>19.899999999999999</v>
      </c>
      <c r="N15" s="12">
        <f>F15+J15</f>
        <v>0</v>
      </c>
      <c r="O15" s="12">
        <f>G15+K15</f>
        <v>0</v>
      </c>
      <c r="P15" s="66" t="s">
        <v>330</v>
      </c>
      <c r="Q15" s="67"/>
    </row>
    <row r="16" spans="1:17" ht="15" customHeight="1" x14ac:dyDescent="0.25">
      <c r="A16" s="135" t="s">
        <v>73</v>
      </c>
      <c r="B16" s="29" t="s">
        <v>18</v>
      </c>
      <c r="C16" s="77" t="s">
        <v>9</v>
      </c>
      <c r="D16" s="8">
        <f t="shared" si="0"/>
        <v>0.3</v>
      </c>
      <c r="E16" s="8">
        <f t="shared" ref="E16:O16" si="2">E17</f>
        <v>0.3</v>
      </c>
      <c r="F16" s="8">
        <f t="shared" si="2"/>
        <v>0</v>
      </c>
      <c r="G16" s="8">
        <f t="shared" si="2"/>
        <v>0</v>
      </c>
      <c r="H16" s="9">
        <f t="shared" si="2"/>
        <v>0</v>
      </c>
      <c r="I16" s="9">
        <f t="shared" si="2"/>
        <v>0</v>
      </c>
      <c r="J16" s="9">
        <f t="shared" si="2"/>
        <v>0</v>
      </c>
      <c r="K16" s="9">
        <f t="shared" si="2"/>
        <v>0</v>
      </c>
      <c r="L16" s="11">
        <f t="shared" si="2"/>
        <v>0.3</v>
      </c>
      <c r="M16" s="11">
        <f t="shared" si="2"/>
        <v>0.3</v>
      </c>
      <c r="N16" s="11">
        <f t="shared" si="2"/>
        <v>0</v>
      </c>
      <c r="O16" s="11">
        <f t="shared" si="2"/>
        <v>0</v>
      </c>
      <c r="P16" s="66" t="s">
        <v>331</v>
      </c>
      <c r="Q16" s="67"/>
    </row>
    <row r="17" spans="1:17" s="37" customFormat="1" ht="15" customHeight="1" x14ac:dyDescent="0.25">
      <c r="A17" s="374"/>
      <c r="B17" s="371" t="s">
        <v>235</v>
      </c>
      <c r="C17" s="78" t="s">
        <v>9</v>
      </c>
      <c r="D17" s="88">
        <f t="shared" si="0"/>
        <v>0.3</v>
      </c>
      <c r="E17" s="88">
        <v>0.3</v>
      </c>
      <c r="F17" s="88"/>
      <c r="G17" s="88"/>
      <c r="H17" s="10">
        <f>I17+K17</f>
        <v>0</v>
      </c>
      <c r="I17" s="10"/>
      <c r="J17" s="10"/>
      <c r="K17" s="10"/>
      <c r="L17" s="12">
        <f>M17+O17</f>
        <v>0.3</v>
      </c>
      <c r="M17" s="12">
        <f>E17+I17</f>
        <v>0.3</v>
      </c>
      <c r="N17" s="12">
        <f>F17+J17</f>
        <v>0</v>
      </c>
      <c r="O17" s="12">
        <f>G17+K17</f>
        <v>0</v>
      </c>
      <c r="P17" s="66" t="s">
        <v>332</v>
      </c>
      <c r="Q17" s="67">
        <f>N16+N26</f>
        <v>0</v>
      </c>
    </row>
    <row r="18" spans="1:17" ht="15" customHeight="1" x14ac:dyDescent="0.25">
      <c r="A18" s="5" t="s">
        <v>74</v>
      </c>
      <c r="B18" s="241" t="s">
        <v>26</v>
      </c>
      <c r="C18" s="30" t="s">
        <v>9</v>
      </c>
      <c r="D18" s="16">
        <f t="shared" si="0"/>
        <v>370.9</v>
      </c>
      <c r="E18" s="16">
        <f t="shared" ref="E18:O18" si="3">E19</f>
        <v>0</v>
      </c>
      <c r="F18" s="16">
        <f t="shared" si="3"/>
        <v>0</v>
      </c>
      <c r="G18" s="16">
        <f t="shared" si="3"/>
        <v>370.9</v>
      </c>
      <c r="H18" s="10">
        <f t="shared" si="3"/>
        <v>0</v>
      </c>
      <c r="I18" s="10">
        <f t="shared" si="3"/>
        <v>0</v>
      </c>
      <c r="J18" s="10">
        <f t="shared" si="3"/>
        <v>0</v>
      </c>
      <c r="K18" s="10">
        <f t="shared" si="3"/>
        <v>0</v>
      </c>
      <c r="L18" s="12">
        <f t="shared" si="3"/>
        <v>370.9</v>
      </c>
      <c r="M18" s="12">
        <f t="shared" si="3"/>
        <v>0</v>
      </c>
      <c r="N18" s="12">
        <f t="shared" si="3"/>
        <v>0</v>
      </c>
      <c r="O18" s="12">
        <f t="shared" si="3"/>
        <v>370.9</v>
      </c>
      <c r="P18" s="66" t="s">
        <v>335</v>
      </c>
      <c r="Q18" s="67">
        <f>L27</f>
        <v>0.6</v>
      </c>
    </row>
    <row r="19" spans="1:17" s="37" customFormat="1" ht="15" customHeight="1" x14ac:dyDescent="0.25">
      <c r="A19" s="243"/>
      <c r="B19" s="375" t="s">
        <v>234</v>
      </c>
      <c r="C19" s="383" t="s">
        <v>9</v>
      </c>
      <c r="D19" s="88">
        <f t="shared" si="0"/>
        <v>370.9</v>
      </c>
      <c r="E19" s="88"/>
      <c r="F19" s="88"/>
      <c r="G19" s="88">
        <v>370.9</v>
      </c>
      <c r="H19" s="10">
        <f>I19+K19</f>
        <v>0</v>
      </c>
      <c r="I19" s="10"/>
      <c r="J19" s="10"/>
      <c r="K19" s="10"/>
      <c r="L19" s="12">
        <f>M19+O19</f>
        <v>370.9</v>
      </c>
      <c r="M19" s="12">
        <f>E19+I19</f>
        <v>0</v>
      </c>
      <c r="N19" s="12">
        <f>F19+J19</f>
        <v>0</v>
      </c>
      <c r="O19" s="12">
        <f>G19+K19</f>
        <v>370.9</v>
      </c>
      <c r="P19" s="66" t="s">
        <v>333</v>
      </c>
      <c r="Q19" s="67">
        <f>L15+L29</f>
        <v>19.899999999999999</v>
      </c>
    </row>
    <row r="20" spans="1:17" ht="15" customHeight="1" x14ac:dyDescent="0.25">
      <c r="A20" s="54" t="s">
        <v>75</v>
      </c>
      <c r="B20" s="380" t="s">
        <v>236</v>
      </c>
      <c r="C20" s="74"/>
      <c r="D20" s="269">
        <f t="shared" si="0"/>
        <v>391.09999999999997</v>
      </c>
      <c r="E20" s="23">
        <f t="shared" ref="E20:O20" si="4">E22+E23</f>
        <v>20.2</v>
      </c>
      <c r="F20" s="23">
        <f t="shared" si="4"/>
        <v>0</v>
      </c>
      <c r="G20" s="23">
        <f t="shared" si="4"/>
        <v>370.9</v>
      </c>
      <c r="H20" s="24">
        <f t="shared" si="4"/>
        <v>0</v>
      </c>
      <c r="I20" s="24">
        <f t="shared" si="4"/>
        <v>0</v>
      </c>
      <c r="J20" s="24">
        <f t="shared" si="4"/>
        <v>0</v>
      </c>
      <c r="K20" s="24">
        <f t="shared" si="4"/>
        <v>0</v>
      </c>
      <c r="L20" s="21">
        <f t="shared" si="4"/>
        <v>391.09999999999997</v>
      </c>
      <c r="M20" s="21">
        <f t="shared" si="4"/>
        <v>20.2</v>
      </c>
      <c r="N20" s="21">
        <f t="shared" si="4"/>
        <v>0</v>
      </c>
      <c r="O20" s="21">
        <f t="shared" si="4"/>
        <v>370.9</v>
      </c>
      <c r="P20" s="66" t="s">
        <v>334</v>
      </c>
      <c r="Q20" s="67">
        <f>L36+L37</f>
        <v>115.60000000000001</v>
      </c>
    </row>
    <row r="21" spans="1:17" ht="15" customHeight="1" x14ac:dyDescent="0.25">
      <c r="A21" s="91"/>
      <c r="B21" s="94" t="s">
        <v>200</v>
      </c>
      <c r="C21" s="384"/>
      <c r="D21" s="269"/>
      <c r="E21" s="23"/>
      <c r="F21" s="23"/>
      <c r="G21" s="23"/>
      <c r="H21" s="24"/>
      <c r="I21" s="24"/>
      <c r="J21" s="24"/>
      <c r="K21" s="24"/>
      <c r="L21" s="21"/>
      <c r="M21" s="21"/>
      <c r="N21" s="21"/>
      <c r="O21" s="21"/>
      <c r="P21" s="66" t="s">
        <v>336</v>
      </c>
      <c r="Q21" s="67">
        <f>N29</f>
        <v>0</v>
      </c>
    </row>
    <row r="22" spans="1:17" s="37" customFormat="1" ht="15" customHeight="1" x14ac:dyDescent="0.2">
      <c r="A22" s="377"/>
      <c r="B22" s="376" t="s">
        <v>8</v>
      </c>
      <c r="C22" s="384"/>
      <c r="D22" s="382">
        <f>E22+G22</f>
        <v>390.79999999999995</v>
      </c>
      <c r="E22" s="88">
        <f t="shared" ref="E22:O22" si="5">E15+E19</f>
        <v>19.899999999999999</v>
      </c>
      <c r="F22" s="88">
        <f t="shared" si="5"/>
        <v>0</v>
      </c>
      <c r="G22" s="88">
        <f t="shared" si="5"/>
        <v>370.9</v>
      </c>
      <c r="H22" s="92">
        <f t="shared" si="5"/>
        <v>0</v>
      </c>
      <c r="I22" s="92">
        <f t="shared" si="5"/>
        <v>0</v>
      </c>
      <c r="J22" s="92">
        <f t="shared" si="5"/>
        <v>0</v>
      </c>
      <c r="K22" s="92">
        <f t="shared" si="5"/>
        <v>0</v>
      </c>
      <c r="L22" s="93">
        <f t="shared" si="5"/>
        <v>390.79999999999995</v>
      </c>
      <c r="M22" s="93">
        <f t="shared" si="5"/>
        <v>19.899999999999999</v>
      </c>
      <c r="N22" s="93">
        <f t="shared" si="5"/>
        <v>0</v>
      </c>
      <c r="O22" s="93">
        <f t="shared" si="5"/>
        <v>370.9</v>
      </c>
      <c r="P22" s="66" t="s">
        <v>337</v>
      </c>
      <c r="Q22" s="67">
        <f>L44+L46+L48+L50+L52+L54+L56+L58+L60</f>
        <v>5.0999999999999996</v>
      </c>
    </row>
    <row r="23" spans="1:17" s="37" customFormat="1" ht="15.75" customHeight="1" x14ac:dyDescent="0.2">
      <c r="A23" s="378"/>
      <c r="B23" s="381" t="s">
        <v>239</v>
      </c>
      <c r="C23" s="179"/>
      <c r="D23" s="382">
        <f>E23+G23</f>
        <v>0.3</v>
      </c>
      <c r="E23" s="88">
        <f t="shared" ref="E23:O23" si="6">E17</f>
        <v>0.3</v>
      </c>
      <c r="F23" s="88">
        <f t="shared" si="6"/>
        <v>0</v>
      </c>
      <c r="G23" s="88">
        <f t="shared" si="6"/>
        <v>0</v>
      </c>
      <c r="H23" s="92">
        <f t="shared" si="6"/>
        <v>0</v>
      </c>
      <c r="I23" s="92">
        <f t="shared" si="6"/>
        <v>0</v>
      </c>
      <c r="J23" s="92">
        <f t="shared" si="6"/>
        <v>0</v>
      </c>
      <c r="K23" s="92">
        <f t="shared" si="6"/>
        <v>0</v>
      </c>
      <c r="L23" s="93">
        <f t="shared" si="6"/>
        <v>0.3</v>
      </c>
      <c r="M23" s="93">
        <f t="shared" si="6"/>
        <v>0.3</v>
      </c>
      <c r="N23" s="93">
        <f t="shared" si="6"/>
        <v>0</v>
      </c>
      <c r="O23" s="93">
        <f t="shared" si="6"/>
        <v>0</v>
      </c>
      <c r="P23" s="66" t="s">
        <v>338</v>
      </c>
      <c r="Q23" s="67">
        <f>L65</f>
        <v>1.6</v>
      </c>
    </row>
    <row r="24" spans="1:17" ht="18.75" customHeight="1" x14ac:dyDescent="0.25">
      <c r="A24" s="19" t="s">
        <v>76</v>
      </c>
      <c r="B24" s="528" t="s">
        <v>59</v>
      </c>
      <c r="C24" s="537"/>
      <c r="D24" s="463"/>
      <c r="E24" s="463"/>
      <c r="F24" s="463"/>
      <c r="G24" s="463"/>
      <c r="H24" s="463"/>
      <c r="I24" s="463"/>
      <c r="J24" s="463"/>
      <c r="K24" s="463"/>
      <c r="L24" s="463"/>
      <c r="M24" s="463"/>
      <c r="N24" s="463"/>
      <c r="O24" s="463"/>
      <c r="P24" s="71" t="s">
        <v>177</v>
      </c>
      <c r="Q24" s="72">
        <f>SUM(Q14:Q23)</f>
        <v>514</v>
      </c>
    </row>
    <row r="25" spans="1:17" ht="15" customHeight="1" x14ac:dyDescent="0.25">
      <c r="A25" s="5" t="s">
        <v>77</v>
      </c>
      <c r="B25" s="29" t="s">
        <v>20</v>
      </c>
      <c r="C25" s="30"/>
      <c r="D25" s="16">
        <f t="shared" ref="D25:D30" si="7">E25+G25</f>
        <v>2.2000000000000002</v>
      </c>
      <c r="E25" s="16">
        <f>E26+E28</f>
        <v>2.2000000000000002</v>
      </c>
      <c r="F25" s="16">
        <f>F26+F28</f>
        <v>0</v>
      </c>
      <c r="G25" s="16">
        <f>+G26+G28</f>
        <v>0</v>
      </c>
      <c r="H25" s="10">
        <f>I25+K25</f>
        <v>-1.6</v>
      </c>
      <c r="I25" s="10">
        <f>I26+I28</f>
        <v>-1.6</v>
      </c>
      <c r="J25" s="10">
        <f>J26+J28</f>
        <v>0</v>
      </c>
      <c r="K25" s="10">
        <f>+K26+K28</f>
        <v>0</v>
      </c>
      <c r="L25" s="12">
        <f>L26+L28</f>
        <v>0.6</v>
      </c>
      <c r="M25" s="12">
        <f>M26+M28</f>
        <v>0.6</v>
      </c>
      <c r="N25" s="12">
        <f>N26+N28</f>
        <v>0</v>
      </c>
      <c r="O25" s="12">
        <f>O26+O28</f>
        <v>0</v>
      </c>
    </row>
    <row r="26" spans="1:17" ht="15" customHeight="1" x14ac:dyDescent="0.25">
      <c r="A26" s="19"/>
      <c r="B26" s="76"/>
      <c r="C26" s="30" t="s">
        <v>31</v>
      </c>
      <c r="D26" s="16">
        <f t="shared" si="7"/>
        <v>0.6</v>
      </c>
      <c r="E26" s="16">
        <f>E27</f>
        <v>0.6</v>
      </c>
      <c r="F26" s="16">
        <f>F27</f>
        <v>0</v>
      </c>
      <c r="G26" s="16">
        <f>G27</f>
        <v>0</v>
      </c>
      <c r="H26" s="10">
        <f>I26+K26</f>
        <v>0</v>
      </c>
      <c r="I26" s="10"/>
      <c r="J26" s="10"/>
      <c r="K26" s="10"/>
      <c r="L26" s="12">
        <f>M26+O26</f>
        <v>0.6</v>
      </c>
      <c r="M26" s="12">
        <f>M27</f>
        <v>0.6</v>
      </c>
      <c r="N26" s="12">
        <f>N27</f>
        <v>0</v>
      </c>
      <c r="O26" s="12">
        <f>O27</f>
        <v>0</v>
      </c>
    </row>
    <row r="27" spans="1:17" s="37" customFormat="1" ht="15" customHeight="1" x14ac:dyDescent="0.25">
      <c r="A27" s="372"/>
      <c r="B27" s="373" t="s">
        <v>460</v>
      </c>
      <c r="C27" s="78" t="s">
        <v>31</v>
      </c>
      <c r="D27" s="16">
        <f t="shared" si="7"/>
        <v>0.6</v>
      </c>
      <c r="E27" s="88">
        <v>0.6</v>
      </c>
      <c r="F27" s="88"/>
      <c r="G27" s="88"/>
      <c r="H27" s="10">
        <f>I27+K27</f>
        <v>0</v>
      </c>
      <c r="I27" s="10"/>
      <c r="J27" s="10"/>
      <c r="K27" s="10"/>
      <c r="L27" s="12">
        <f>M27+O27</f>
        <v>0.6</v>
      </c>
      <c r="M27" s="12">
        <f t="shared" ref="M27:O29" si="8">E27+I27</f>
        <v>0.6</v>
      </c>
      <c r="N27" s="12">
        <f t="shared" si="8"/>
        <v>0</v>
      </c>
      <c r="O27" s="12">
        <f t="shared" si="8"/>
        <v>0</v>
      </c>
    </row>
    <row r="28" spans="1:17" ht="15" hidden="1" customHeight="1" x14ac:dyDescent="0.25">
      <c r="A28" s="19"/>
      <c r="B28" s="76"/>
      <c r="C28" s="30" t="s">
        <v>22</v>
      </c>
      <c r="D28" s="16">
        <f t="shared" si="7"/>
        <v>1.6</v>
      </c>
      <c r="E28" s="16">
        <f t="shared" ref="E28:J28" si="9">E29</f>
        <v>1.6</v>
      </c>
      <c r="F28" s="16">
        <f t="shared" si="9"/>
        <v>0</v>
      </c>
      <c r="G28" s="16">
        <f t="shared" si="9"/>
        <v>0</v>
      </c>
      <c r="H28" s="10">
        <f t="shared" si="9"/>
        <v>-1.6</v>
      </c>
      <c r="I28" s="10">
        <f t="shared" si="9"/>
        <v>-1.6</v>
      </c>
      <c r="J28" s="10">
        <f t="shared" si="9"/>
        <v>0</v>
      </c>
      <c r="K28" s="10"/>
      <c r="L28" s="12">
        <f>M28+O28</f>
        <v>0</v>
      </c>
      <c r="M28" s="12">
        <f t="shared" si="8"/>
        <v>0</v>
      </c>
      <c r="N28" s="12">
        <f t="shared" si="8"/>
        <v>0</v>
      </c>
      <c r="O28" s="12">
        <f t="shared" si="8"/>
        <v>0</v>
      </c>
    </row>
    <row r="29" spans="1:17" s="37" customFormat="1" ht="15" hidden="1" customHeight="1" x14ac:dyDescent="0.25">
      <c r="A29" s="370"/>
      <c r="B29" s="371" t="s">
        <v>234</v>
      </c>
      <c r="C29" s="383" t="s">
        <v>22</v>
      </c>
      <c r="D29" s="16">
        <f t="shared" si="7"/>
        <v>1.6</v>
      </c>
      <c r="E29" s="88">
        <v>1.6</v>
      </c>
      <c r="F29" s="88"/>
      <c r="G29" s="88"/>
      <c r="H29" s="10">
        <f>I29+K29</f>
        <v>-1.6</v>
      </c>
      <c r="I29" s="10">
        <v>-1.6</v>
      </c>
      <c r="J29" s="10"/>
      <c r="K29" s="10"/>
      <c r="L29" s="12">
        <f>M29+O29</f>
        <v>0</v>
      </c>
      <c r="M29" s="12">
        <f t="shared" si="8"/>
        <v>0</v>
      </c>
      <c r="N29" s="12">
        <f t="shared" si="8"/>
        <v>0</v>
      </c>
      <c r="O29" s="12">
        <f t="shared" si="8"/>
        <v>0</v>
      </c>
    </row>
    <row r="30" spans="1:17" ht="15" customHeight="1" x14ac:dyDescent="0.25">
      <c r="A30" s="54" t="s">
        <v>78</v>
      </c>
      <c r="B30" s="385" t="s">
        <v>238</v>
      </c>
      <c r="C30" s="74"/>
      <c r="D30" s="269">
        <f t="shared" si="7"/>
        <v>2.2000000000000002</v>
      </c>
      <c r="E30" s="23">
        <f>E32+E33</f>
        <v>2.2000000000000002</v>
      </c>
      <c r="F30" s="23">
        <f>F32+F33</f>
        <v>0</v>
      </c>
      <c r="G30" s="23">
        <f>G32+G33</f>
        <v>0</v>
      </c>
      <c r="H30" s="24">
        <f>I30+K30</f>
        <v>-1.6</v>
      </c>
      <c r="I30" s="24">
        <f t="shared" ref="I30:O30" si="10">I32+I33</f>
        <v>-1.6</v>
      </c>
      <c r="J30" s="24">
        <f t="shared" si="10"/>
        <v>0</v>
      </c>
      <c r="K30" s="24">
        <f t="shared" si="10"/>
        <v>0</v>
      </c>
      <c r="L30" s="21">
        <f t="shared" si="10"/>
        <v>0.6</v>
      </c>
      <c r="M30" s="21">
        <f t="shared" si="10"/>
        <v>0.6</v>
      </c>
      <c r="N30" s="21">
        <f t="shared" si="10"/>
        <v>0</v>
      </c>
      <c r="O30" s="21">
        <f t="shared" si="10"/>
        <v>0</v>
      </c>
    </row>
    <row r="31" spans="1:17" ht="15" customHeight="1" x14ac:dyDescent="0.25">
      <c r="A31" s="91"/>
      <c r="B31" s="386" t="s">
        <v>200</v>
      </c>
      <c r="C31" s="384"/>
      <c r="D31" s="269"/>
      <c r="E31" s="23"/>
      <c r="F31" s="23"/>
      <c r="G31" s="23"/>
      <c r="H31" s="24"/>
      <c r="I31" s="24"/>
      <c r="J31" s="24"/>
      <c r="K31" s="24"/>
      <c r="L31" s="21"/>
      <c r="M31" s="21"/>
      <c r="N31" s="21"/>
      <c r="O31" s="21"/>
    </row>
    <row r="32" spans="1:17" s="37" customFormat="1" ht="15" hidden="1" customHeight="1" x14ac:dyDescent="0.2">
      <c r="A32" s="377"/>
      <c r="B32" s="387" t="s">
        <v>8</v>
      </c>
      <c r="C32" s="384"/>
      <c r="D32" s="382">
        <f>E32+G32</f>
        <v>1.6</v>
      </c>
      <c r="E32" s="88">
        <f>E29</f>
        <v>1.6</v>
      </c>
      <c r="F32" s="88">
        <f>F29</f>
        <v>0</v>
      </c>
      <c r="G32" s="88">
        <f>G29</f>
        <v>0</v>
      </c>
      <c r="H32" s="92">
        <f>I32+K32</f>
        <v>-1.6</v>
      </c>
      <c r="I32" s="92">
        <f t="shared" ref="I32:O32" si="11">I29</f>
        <v>-1.6</v>
      </c>
      <c r="J32" s="92">
        <f t="shared" si="11"/>
        <v>0</v>
      </c>
      <c r="K32" s="92">
        <f t="shared" si="11"/>
        <v>0</v>
      </c>
      <c r="L32" s="93">
        <f t="shared" si="11"/>
        <v>0</v>
      </c>
      <c r="M32" s="93">
        <f t="shared" si="11"/>
        <v>0</v>
      </c>
      <c r="N32" s="93">
        <f t="shared" si="11"/>
        <v>0</v>
      </c>
      <c r="O32" s="93">
        <f t="shared" si="11"/>
        <v>0</v>
      </c>
    </row>
    <row r="33" spans="1:15" s="37" customFormat="1" ht="15" customHeight="1" x14ac:dyDescent="0.2">
      <c r="A33" s="378"/>
      <c r="B33" s="388" t="s">
        <v>237</v>
      </c>
      <c r="C33" s="179"/>
      <c r="D33" s="382">
        <f>E33+G33</f>
        <v>0.6</v>
      </c>
      <c r="E33" s="88">
        <f t="shared" ref="E33:O33" si="12">E27</f>
        <v>0.6</v>
      </c>
      <c r="F33" s="88">
        <f t="shared" si="12"/>
        <v>0</v>
      </c>
      <c r="G33" s="88">
        <f t="shared" si="12"/>
        <v>0</v>
      </c>
      <c r="H33" s="92">
        <f t="shared" si="12"/>
        <v>0</v>
      </c>
      <c r="I33" s="92">
        <f t="shared" si="12"/>
        <v>0</v>
      </c>
      <c r="J33" s="92">
        <f t="shared" si="12"/>
        <v>0</v>
      </c>
      <c r="K33" s="92">
        <f t="shared" si="12"/>
        <v>0</v>
      </c>
      <c r="L33" s="93">
        <f t="shared" si="12"/>
        <v>0.6</v>
      </c>
      <c r="M33" s="93">
        <f t="shared" si="12"/>
        <v>0.6</v>
      </c>
      <c r="N33" s="93">
        <f t="shared" si="12"/>
        <v>0</v>
      </c>
      <c r="O33" s="93">
        <f t="shared" si="12"/>
        <v>0</v>
      </c>
    </row>
    <row r="34" spans="1:15" ht="18" customHeight="1" x14ac:dyDescent="0.25">
      <c r="A34" s="19" t="s">
        <v>79</v>
      </c>
      <c r="B34" s="528" t="s">
        <v>63</v>
      </c>
      <c r="C34" s="537"/>
      <c r="D34" s="463"/>
      <c r="E34" s="463"/>
      <c r="F34" s="463"/>
      <c r="G34" s="463"/>
      <c r="H34" s="463"/>
      <c r="I34" s="463"/>
      <c r="J34" s="463"/>
      <c r="K34" s="463"/>
      <c r="L34" s="463"/>
      <c r="M34" s="463"/>
      <c r="N34" s="463"/>
      <c r="O34" s="463"/>
    </row>
    <row r="35" spans="1:15" ht="15" customHeight="1" x14ac:dyDescent="0.25">
      <c r="A35" s="5" t="s">
        <v>80</v>
      </c>
      <c r="B35" s="29" t="s">
        <v>20</v>
      </c>
      <c r="C35" s="30"/>
      <c r="D35" s="16">
        <f>E35+G35</f>
        <v>115.60000000000001</v>
      </c>
      <c r="E35" s="16">
        <f t="shared" ref="E35:O35" si="13">E36+E37</f>
        <v>0</v>
      </c>
      <c r="F35" s="16">
        <f t="shared" si="13"/>
        <v>0</v>
      </c>
      <c r="G35" s="16">
        <f t="shared" si="13"/>
        <v>115.60000000000001</v>
      </c>
      <c r="H35" s="24">
        <f t="shared" si="13"/>
        <v>0</v>
      </c>
      <c r="I35" s="24">
        <f t="shared" si="13"/>
        <v>0</v>
      </c>
      <c r="J35" s="24">
        <f t="shared" si="13"/>
        <v>0</v>
      </c>
      <c r="K35" s="24">
        <f t="shared" si="13"/>
        <v>0</v>
      </c>
      <c r="L35" s="12">
        <f t="shared" si="13"/>
        <v>115.60000000000001</v>
      </c>
      <c r="M35" s="12">
        <f t="shared" si="13"/>
        <v>0</v>
      </c>
      <c r="N35" s="12">
        <f t="shared" si="13"/>
        <v>0</v>
      </c>
      <c r="O35" s="12">
        <f t="shared" si="13"/>
        <v>115.60000000000001</v>
      </c>
    </row>
    <row r="36" spans="1:15" s="37" customFormat="1" ht="15" customHeight="1" x14ac:dyDescent="0.25">
      <c r="A36" s="19"/>
      <c r="B36" s="373" t="s">
        <v>458</v>
      </c>
      <c r="C36" s="30" t="s">
        <v>32</v>
      </c>
      <c r="D36" s="88">
        <f>E36+G36</f>
        <v>113.4</v>
      </c>
      <c r="E36" s="88"/>
      <c r="F36" s="88"/>
      <c r="G36" s="88">
        <v>113.4</v>
      </c>
      <c r="H36" s="24">
        <f>I36+K36</f>
        <v>0</v>
      </c>
      <c r="I36" s="24"/>
      <c r="J36" s="24"/>
      <c r="K36" s="24"/>
      <c r="L36" s="12">
        <f>M36+O36</f>
        <v>113.4</v>
      </c>
      <c r="M36" s="12">
        <f t="shared" ref="M36:O37" si="14">E36+I36</f>
        <v>0</v>
      </c>
      <c r="N36" s="12">
        <f t="shared" si="14"/>
        <v>0</v>
      </c>
      <c r="O36" s="12">
        <f t="shared" si="14"/>
        <v>113.4</v>
      </c>
    </row>
    <row r="37" spans="1:15" s="37" customFormat="1" ht="15" customHeight="1" x14ac:dyDescent="0.25">
      <c r="A37" s="131"/>
      <c r="B37" s="379" t="s">
        <v>459</v>
      </c>
      <c r="C37" s="145" t="s">
        <v>32</v>
      </c>
      <c r="D37" s="88">
        <f>E37+G37</f>
        <v>2.2000000000000002</v>
      </c>
      <c r="E37" s="88"/>
      <c r="F37" s="88"/>
      <c r="G37" s="88">
        <v>2.2000000000000002</v>
      </c>
      <c r="H37" s="24">
        <f>I37+K37</f>
        <v>0</v>
      </c>
      <c r="I37" s="24"/>
      <c r="J37" s="24"/>
      <c r="K37" s="24"/>
      <c r="L37" s="12">
        <f>M37+O37</f>
        <v>2.2000000000000002</v>
      </c>
      <c r="M37" s="12">
        <f t="shared" si="14"/>
        <v>0</v>
      </c>
      <c r="N37" s="12">
        <f t="shared" si="14"/>
        <v>0</v>
      </c>
      <c r="O37" s="12">
        <f t="shared" si="14"/>
        <v>2.2000000000000002</v>
      </c>
    </row>
    <row r="38" spans="1:15" ht="15" customHeight="1" x14ac:dyDescent="0.25">
      <c r="A38" s="54" t="s">
        <v>81</v>
      </c>
      <c r="B38" s="385" t="s">
        <v>240</v>
      </c>
      <c r="C38" s="74"/>
      <c r="D38" s="269">
        <f>E38+G38</f>
        <v>115.60000000000001</v>
      </c>
      <c r="E38" s="23">
        <f t="shared" ref="E38:O38" si="15">E40+E41</f>
        <v>0</v>
      </c>
      <c r="F38" s="23">
        <f t="shared" si="15"/>
        <v>0</v>
      </c>
      <c r="G38" s="23">
        <f t="shared" si="15"/>
        <v>115.60000000000001</v>
      </c>
      <c r="H38" s="24">
        <f t="shared" si="15"/>
        <v>0</v>
      </c>
      <c r="I38" s="24">
        <f t="shared" si="15"/>
        <v>0</v>
      </c>
      <c r="J38" s="24">
        <f t="shared" si="15"/>
        <v>0</v>
      </c>
      <c r="K38" s="24">
        <f t="shared" si="15"/>
        <v>0</v>
      </c>
      <c r="L38" s="21">
        <f t="shared" si="15"/>
        <v>115.60000000000001</v>
      </c>
      <c r="M38" s="21">
        <f t="shared" si="15"/>
        <v>0</v>
      </c>
      <c r="N38" s="21">
        <f t="shared" si="15"/>
        <v>0</v>
      </c>
      <c r="O38" s="21">
        <f t="shared" si="15"/>
        <v>115.60000000000001</v>
      </c>
    </row>
    <row r="39" spans="1:15" ht="15" customHeight="1" x14ac:dyDescent="0.25">
      <c r="A39" s="91"/>
      <c r="B39" s="386" t="s">
        <v>200</v>
      </c>
      <c r="C39" s="384"/>
      <c r="D39" s="269"/>
      <c r="E39" s="23"/>
      <c r="F39" s="23"/>
      <c r="G39" s="23"/>
      <c r="H39" s="24"/>
      <c r="I39" s="24"/>
      <c r="J39" s="24"/>
      <c r="K39" s="24"/>
      <c r="L39" s="21"/>
      <c r="M39" s="21"/>
      <c r="N39" s="21"/>
      <c r="O39" s="21"/>
    </row>
    <row r="40" spans="1:15" s="37" customFormat="1" ht="15" customHeight="1" x14ac:dyDescent="0.2">
      <c r="A40" s="377"/>
      <c r="B40" s="387" t="s">
        <v>457</v>
      </c>
      <c r="C40" s="384"/>
      <c r="D40" s="382">
        <f>E40+G40</f>
        <v>113.4</v>
      </c>
      <c r="E40" s="88">
        <f t="shared" ref="E40:O40" si="16">E36</f>
        <v>0</v>
      </c>
      <c r="F40" s="88">
        <f t="shared" si="16"/>
        <v>0</v>
      </c>
      <c r="G40" s="88">
        <f t="shared" si="16"/>
        <v>113.4</v>
      </c>
      <c r="H40" s="95">
        <f t="shared" si="16"/>
        <v>0</v>
      </c>
      <c r="I40" s="95">
        <f t="shared" si="16"/>
        <v>0</v>
      </c>
      <c r="J40" s="95">
        <f t="shared" si="16"/>
        <v>0</v>
      </c>
      <c r="K40" s="95">
        <f t="shared" si="16"/>
        <v>0</v>
      </c>
      <c r="L40" s="93">
        <f t="shared" si="16"/>
        <v>113.4</v>
      </c>
      <c r="M40" s="93">
        <f t="shared" si="16"/>
        <v>0</v>
      </c>
      <c r="N40" s="93">
        <f t="shared" si="16"/>
        <v>0</v>
      </c>
      <c r="O40" s="93">
        <f t="shared" si="16"/>
        <v>113.4</v>
      </c>
    </row>
    <row r="41" spans="1:15" s="37" customFormat="1" ht="15" customHeight="1" x14ac:dyDescent="0.2">
      <c r="A41" s="378"/>
      <c r="B41" s="388" t="s">
        <v>239</v>
      </c>
      <c r="C41" s="179"/>
      <c r="D41" s="382">
        <f>E41+G41</f>
        <v>2.2000000000000002</v>
      </c>
      <c r="E41" s="88">
        <f t="shared" ref="E41:O41" si="17">E37</f>
        <v>0</v>
      </c>
      <c r="F41" s="88">
        <f t="shared" si="17"/>
        <v>0</v>
      </c>
      <c r="G41" s="88">
        <f t="shared" si="17"/>
        <v>2.2000000000000002</v>
      </c>
      <c r="H41" s="92">
        <f t="shared" si="17"/>
        <v>0</v>
      </c>
      <c r="I41" s="92">
        <f t="shared" si="17"/>
        <v>0</v>
      </c>
      <c r="J41" s="92">
        <f t="shared" si="17"/>
        <v>0</v>
      </c>
      <c r="K41" s="92">
        <f t="shared" si="17"/>
        <v>0</v>
      </c>
      <c r="L41" s="93">
        <f t="shared" si="17"/>
        <v>2.2000000000000002</v>
      </c>
      <c r="M41" s="93">
        <f t="shared" si="17"/>
        <v>0</v>
      </c>
      <c r="N41" s="93">
        <f t="shared" si="17"/>
        <v>0</v>
      </c>
      <c r="O41" s="93">
        <f t="shared" si="17"/>
        <v>2.2000000000000002</v>
      </c>
    </row>
    <row r="42" spans="1:15" ht="18.75" customHeight="1" x14ac:dyDescent="0.25">
      <c r="A42" s="19" t="s">
        <v>82</v>
      </c>
      <c r="B42" s="528" t="s">
        <v>176</v>
      </c>
      <c r="C42" s="537"/>
      <c r="D42" s="463"/>
      <c r="E42" s="463"/>
      <c r="F42" s="463"/>
      <c r="G42" s="463"/>
      <c r="H42" s="463"/>
      <c r="I42" s="463"/>
      <c r="J42" s="463"/>
      <c r="K42" s="463"/>
      <c r="L42" s="463"/>
      <c r="M42" s="463"/>
      <c r="N42" s="463"/>
      <c r="O42" s="463"/>
    </row>
    <row r="43" spans="1:15" ht="15" customHeight="1" x14ac:dyDescent="0.25">
      <c r="A43" s="5" t="s">
        <v>83</v>
      </c>
      <c r="B43" s="29" t="s">
        <v>42</v>
      </c>
      <c r="C43" s="30" t="s">
        <v>51</v>
      </c>
      <c r="D43" s="16">
        <f t="shared" ref="D43:D61" si="18">E43+G43</f>
        <v>0.3</v>
      </c>
      <c r="E43" s="16">
        <f t="shared" ref="E43:O43" si="19">E44</f>
        <v>0.3</v>
      </c>
      <c r="F43" s="16">
        <f t="shared" si="19"/>
        <v>0</v>
      </c>
      <c r="G43" s="16">
        <f t="shared" si="19"/>
        <v>0</v>
      </c>
      <c r="H43" s="10">
        <f t="shared" si="19"/>
        <v>0</v>
      </c>
      <c r="I43" s="10">
        <f t="shared" si="19"/>
        <v>0</v>
      </c>
      <c r="J43" s="10">
        <f t="shared" si="19"/>
        <v>0</v>
      </c>
      <c r="K43" s="10">
        <f t="shared" si="19"/>
        <v>0</v>
      </c>
      <c r="L43" s="12">
        <f t="shared" si="19"/>
        <v>0.3</v>
      </c>
      <c r="M43" s="12">
        <f t="shared" si="19"/>
        <v>0.3</v>
      </c>
      <c r="N43" s="12">
        <f t="shared" si="19"/>
        <v>0</v>
      </c>
      <c r="O43" s="12">
        <f t="shared" si="19"/>
        <v>0</v>
      </c>
    </row>
    <row r="44" spans="1:15" s="37" customFormat="1" ht="15" customHeight="1" x14ac:dyDescent="0.25">
      <c r="A44" s="390"/>
      <c r="B44" s="371" t="s">
        <v>241</v>
      </c>
      <c r="C44" s="30" t="s">
        <v>51</v>
      </c>
      <c r="D44" s="88">
        <f t="shared" si="18"/>
        <v>0.3</v>
      </c>
      <c r="E44" s="88">
        <v>0.3</v>
      </c>
      <c r="F44" s="88"/>
      <c r="G44" s="88"/>
      <c r="H44" s="10">
        <f>I44+K44</f>
        <v>0</v>
      </c>
      <c r="I44" s="10"/>
      <c r="J44" s="10"/>
      <c r="K44" s="10"/>
      <c r="L44" s="12">
        <f>M44+O44</f>
        <v>0.3</v>
      </c>
      <c r="M44" s="12">
        <f>E44+I44</f>
        <v>0.3</v>
      </c>
      <c r="N44" s="12">
        <f>F44+J44</f>
        <v>0</v>
      </c>
      <c r="O44" s="12">
        <f>G44+K44</f>
        <v>0</v>
      </c>
    </row>
    <row r="45" spans="1:15" ht="15" customHeight="1" x14ac:dyDescent="0.25">
      <c r="A45" s="19" t="s">
        <v>84</v>
      </c>
      <c r="B45" s="389" t="s">
        <v>41</v>
      </c>
      <c r="C45" s="30" t="s">
        <v>51</v>
      </c>
      <c r="D45" s="16">
        <f t="shared" si="18"/>
        <v>0.4</v>
      </c>
      <c r="E45" s="16">
        <f t="shared" ref="E45:O45" si="20">E46</f>
        <v>0.4</v>
      </c>
      <c r="F45" s="16">
        <f t="shared" si="20"/>
        <v>0</v>
      </c>
      <c r="G45" s="16">
        <f t="shared" si="20"/>
        <v>0</v>
      </c>
      <c r="H45" s="10">
        <f t="shared" si="20"/>
        <v>0</v>
      </c>
      <c r="I45" s="10">
        <f t="shared" si="20"/>
        <v>0</v>
      </c>
      <c r="J45" s="10">
        <f t="shared" si="20"/>
        <v>0</v>
      </c>
      <c r="K45" s="10">
        <f t="shared" si="20"/>
        <v>0</v>
      </c>
      <c r="L45" s="12">
        <f t="shared" si="20"/>
        <v>0.4</v>
      </c>
      <c r="M45" s="12">
        <f t="shared" si="20"/>
        <v>0.4</v>
      </c>
      <c r="N45" s="12">
        <f t="shared" si="20"/>
        <v>0</v>
      </c>
      <c r="O45" s="12">
        <f t="shared" si="20"/>
        <v>0</v>
      </c>
    </row>
    <row r="46" spans="1:15" s="37" customFormat="1" ht="15" customHeight="1" x14ac:dyDescent="0.25">
      <c r="A46" s="390"/>
      <c r="B46" s="371" t="s">
        <v>241</v>
      </c>
      <c r="C46" s="30" t="s">
        <v>51</v>
      </c>
      <c r="D46" s="88">
        <f t="shared" si="18"/>
        <v>0.4</v>
      </c>
      <c r="E46" s="88">
        <v>0.4</v>
      </c>
      <c r="F46" s="88"/>
      <c r="G46" s="88"/>
      <c r="H46" s="10">
        <f>I46+K46</f>
        <v>0</v>
      </c>
      <c r="I46" s="10"/>
      <c r="J46" s="10"/>
      <c r="K46" s="10"/>
      <c r="L46" s="12">
        <f>M46+O46</f>
        <v>0.4</v>
      </c>
      <c r="M46" s="12">
        <f>E46+I46</f>
        <v>0.4</v>
      </c>
      <c r="N46" s="12">
        <f>F46+J46</f>
        <v>0</v>
      </c>
      <c r="O46" s="12">
        <f>G46+K46</f>
        <v>0</v>
      </c>
    </row>
    <row r="47" spans="1:15" ht="15" customHeight="1" x14ac:dyDescent="0.25">
      <c r="A47" s="19" t="s">
        <v>85</v>
      </c>
      <c r="B47" s="76" t="s">
        <v>165</v>
      </c>
      <c r="C47" s="30" t="s">
        <v>51</v>
      </c>
      <c r="D47" s="16">
        <f t="shared" si="18"/>
        <v>0.2</v>
      </c>
      <c r="E47" s="16">
        <f t="shared" ref="E47:O47" si="21">E48</f>
        <v>0.2</v>
      </c>
      <c r="F47" s="16">
        <f t="shared" si="21"/>
        <v>0</v>
      </c>
      <c r="G47" s="16">
        <f t="shared" si="21"/>
        <v>0</v>
      </c>
      <c r="H47" s="10">
        <f t="shared" si="21"/>
        <v>0</v>
      </c>
      <c r="I47" s="10">
        <f t="shared" si="21"/>
        <v>0</v>
      </c>
      <c r="J47" s="10">
        <f t="shared" si="21"/>
        <v>0</v>
      </c>
      <c r="K47" s="10">
        <f t="shared" si="21"/>
        <v>0</v>
      </c>
      <c r="L47" s="12">
        <f t="shared" si="21"/>
        <v>0.2</v>
      </c>
      <c r="M47" s="12">
        <f t="shared" si="21"/>
        <v>0.2</v>
      </c>
      <c r="N47" s="12">
        <f t="shared" si="21"/>
        <v>0</v>
      </c>
      <c r="O47" s="12">
        <f t="shared" si="21"/>
        <v>0</v>
      </c>
    </row>
    <row r="48" spans="1:15" s="37" customFormat="1" ht="15" customHeight="1" x14ac:dyDescent="0.25">
      <c r="A48" s="370"/>
      <c r="B48" s="371" t="s">
        <v>241</v>
      </c>
      <c r="C48" s="78" t="s">
        <v>51</v>
      </c>
      <c r="D48" s="88">
        <f t="shared" si="18"/>
        <v>0.2</v>
      </c>
      <c r="E48" s="88">
        <v>0.2</v>
      </c>
      <c r="F48" s="88"/>
      <c r="G48" s="88"/>
      <c r="H48" s="10">
        <f>I48+K48</f>
        <v>0</v>
      </c>
      <c r="I48" s="10"/>
      <c r="J48" s="10"/>
      <c r="K48" s="10"/>
      <c r="L48" s="12">
        <f>M48+O48</f>
        <v>0.2</v>
      </c>
      <c r="M48" s="12">
        <f>E48+I48</f>
        <v>0.2</v>
      </c>
      <c r="N48" s="12">
        <f>F48+J48</f>
        <v>0</v>
      </c>
      <c r="O48" s="12">
        <f>G48+K48</f>
        <v>0</v>
      </c>
    </row>
    <row r="49" spans="1:15" ht="15" customHeight="1" x14ac:dyDescent="0.25">
      <c r="A49" s="19" t="s">
        <v>86</v>
      </c>
      <c r="B49" s="76" t="s">
        <v>36</v>
      </c>
      <c r="C49" s="30" t="s">
        <v>51</v>
      </c>
      <c r="D49" s="16">
        <f t="shared" si="18"/>
        <v>0.6</v>
      </c>
      <c r="E49" s="16">
        <f t="shared" ref="E49:O49" si="22">E50</f>
        <v>0.6</v>
      </c>
      <c r="F49" s="16">
        <f t="shared" si="22"/>
        <v>0</v>
      </c>
      <c r="G49" s="16">
        <f t="shared" si="22"/>
        <v>0</v>
      </c>
      <c r="H49" s="10">
        <f t="shared" si="22"/>
        <v>0</v>
      </c>
      <c r="I49" s="10">
        <f t="shared" si="22"/>
        <v>0</v>
      </c>
      <c r="J49" s="10">
        <f t="shared" si="22"/>
        <v>0</v>
      </c>
      <c r="K49" s="10">
        <f t="shared" si="22"/>
        <v>0</v>
      </c>
      <c r="L49" s="12">
        <f t="shared" si="22"/>
        <v>0.6</v>
      </c>
      <c r="M49" s="12">
        <f t="shared" si="22"/>
        <v>0.6</v>
      </c>
      <c r="N49" s="12">
        <f t="shared" si="22"/>
        <v>0</v>
      </c>
      <c r="O49" s="12">
        <f t="shared" si="22"/>
        <v>0</v>
      </c>
    </row>
    <row r="50" spans="1:15" s="37" customFormat="1" ht="15" customHeight="1" x14ac:dyDescent="0.25">
      <c r="A50" s="390"/>
      <c r="B50" s="371" t="s">
        <v>241</v>
      </c>
      <c r="C50" s="30" t="s">
        <v>51</v>
      </c>
      <c r="D50" s="88">
        <f t="shared" si="18"/>
        <v>0.6</v>
      </c>
      <c r="E50" s="88">
        <v>0.6</v>
      </c>
      <c r="F50" s="88"/>
      <c r="G50" s="88"/>
      <c r="H50" s="10">
        <f>I50+K50</f>
        <v>0</v>
      </c>
      <c r="I50" s="10"/>
      <c r="J50" s="10"/>
      <c r="K50" s="10"/>
      <c r="L50" s="12">
        <f>M50+O50</f>
        <v>0.6</v>
      </c>
      <c r="M50" s="12">
        <f>E50+I50</f>
        <v>0.6</v>
      </c>
      <c r="N50" s="12">
        <f>F50+J50</f>
        <v>0</v>
      </c>
      <c r="O50" s="12">
        <f>G50+K50</f>
        <v>0</v>
      </c>
    </row>
    <row r="51" spans="1:15" ht="15" customHeight="1" x14ac:dyDescent="0.25">
      <c r="A51" s="19" t="s">
        <v>87</v>
      </c>
      <c r="B51" s="76" t="s">
        <v>38</v>
      </c>
      <c r="C51" s="30" t="s">
        <v>51</v>
      </c>
      <c r="D51" s="16">
        <f t="shared" si="18"/>
        <v>1.1000000000000001</v>
      </c>
      <c r="E51" s="16">
        <f t="shared" ref="E51:O51" si="23">E52</f>
        <v>1.1000000000000001</v>
      </c>
      <c r="F51" s="16">
        <f t="shared" si="23"/>
        <v>0</v>
      </c>
      <c r="G51" s="16">
        <f t="shared" si="23"/>
        <v>0</v>
      </c>
      <c r="H51" s="10">
        <f t="shared" si="23"/>
        <v>0</v>
      </c>
      <c r="I51" s="10">
        <f t="shared" si="23"/>
        <v>0</v>
      </c>
      <c r="J51" s="10">
        <f t="shared" si="23"/>
        <v>0</v>
      </c>
      <c r="K51" s="10">
        <f t="shared" si="23"/>
        <v>0</v>
      </c>
      <c r="L51" s="12">
        <f t="shared" si="23"/>
        <v>1.1000000000000001</v>
      </c>
      <c r="M51" s="12">
        <f t="shared" si="23"/>
        <v>1.1000000000000001</v>
      </c>
      <c r="N51" s="12">
        <f t="shared" si="23"/>
        <v>0</v>
      </c>
      <c r="O51" s="12">
        <f t="shared" si="23"/>
        <v>0</v>
      </c>
    </row>
    <row r="52" spans="1:15" s="37" customFormat="1" ht="15" customHeight="1" x14ac:dyDescent="0.25">
      <c r="A52" s="390"/>
      <c r="B52" s="371" t="s">
        <v>241</v>
      </c>
      <c r="C52" s="30" t="s">
        <v>51</v>
      </c>
      <c r="D52" s="88">
        <f t="shared" si="18"/>
        <v>1.1000000000000001</v>
      </c>
      <c r="E52" s="88">
        <v>1.1000000000000001</v>
      </c>
      <c r="F52" s="88"/>
      <c r="G52" s="88"/>
      <c r="H52" s="10">
        <f>I52+K52</f>
        <v>0</v>
      </c>
      <c r="I52" s="10"/>
      <c r="J52" s="10"/>
      <c r="K52" s="10"/>
      <c r="L52" s="12">
        <f>M52+O52</f>
        <v>1.1000000000000001</v>
      </c>
      <c r="M52" s="12">
        <f>E52+I52</f>
        <v>1.1000000000000001</v>
      </c>
      <c r="N52" s="12">
        <f>F52+J52</f>
        <v>0</v>
      </c>
      <c r="O52" s="12">
        <f>G52+K52</f>
        <v>0</v>
      </c>
    </row>
    <row r="53" spans="1:15" ht="15" customHeight="1" x14ac:dyDescent="0.25">
      <c r="A53" s="19" t="s">
        <v>88</v>
      </c>
      <c r="B53" s="389" t="s">
        <v>39</v>
      </c>
      <c r="C53" s="30" t="s">
        <v>51</v>
      </c>
      <c r="D53" s="16">
        <f t="shared" si="18"/>
        <v>0.1</v>
      </c>
      <c r="E53" s="16">
        <f t="shared" ref="E53:O53" si="24">E54</f>
        <v>0.1</v>
      </c>
      <c r="F53" s="16">
        <f t="shared" si="24"/>
        <v>0</v>
      </c>
      <c r="G53" s="16">
        <f t="shared" si="24"/>
        <v>0</v>
      </c>
      <c r="H53" s="10">
        <f t="shared" si="24"/>
        <v>0</v>
      </c>
      <c r="I53" s="10">
        <f t="shared" si="24"/>
        <v>0</v>
      </c>
      <c r="J53" s="10">
        <f t="shared" si="24"/>
        <v>0</v>
      </c>
      <c r="K53" s="10">
        <f t="shared" si="24"/>
        <v>0</v>
      </c>
      <c r="L53" s="12">
        <f t="shared" si="24"/>
        <v>0.1</v>
      </c>
      <c r="M53" s="12">
        <f t="shared" si="24"/>
        <v>0.1</v>
      </c>
      <c r="N53" s="12">
        <f t="shared" si="24"/>
        <v>0</v>
      </c>
      <c r="O53" s="12">
        <f t="shared" si="24"/>
        <v>0</v>
      </c>
    </row>
    <row r="54" spans="1:15" s="37" customFormat="1" ht="15" customHeight="1" x14ac:dyDescent="0.25">
      <c r="A54" s="390"/>
      <c r="B54" s="371" t="s">
        <v>241</v>
      </c>
      <c r="C54" s="30" t="s">
        <v>51</v>
      </c>
      <c r="D54" s="88">
        <f t="shared" si="18"/>
        <v>0.1</v>
      </c>
      <c r="E54" s="88">
        <v>0.1</v>
      </c>
      <c r="F54" s="88"/>
      <c r="G54" s="88"/>
      <c r="H54" s="10">
        <f>I54+K54</f>
        <v>0</v>
      </c>
      <c r="I54" s="10"/>
      <c r="J54" s="10"/>
      <c r="K54" s="10"/>
      <c r="L54" s="12">
        <f>M54+O54</f>
        <v>0.1</v>
      </c>
      <c r="M54" s="12">
        <f>E54+I54</f>
        <v>0.1</v>
      </c>
      <c r="N54" s="12">
        <f>F54+J54</f>
        <v>0</v>
      </c>
      <c r="O54" s="12">
        <f>G54+K54</f>
        <v>0</v>
      </c>
    </row>
    <row r="55" spans="1:15" ht="15" customHeight="1" x14ac:dyDescent="0.25">
      <c r="A55" s="19" t="s">
        <v>89</v>
      </c>
      <c r="B55" s="389" t="s">
        <v>40</v>
      </c>
      <c r="C55" s="30" t="s">
        <v>51</v>
      </c>
      <c r="D55" s="16">
        <f t="shared" si="18"/>
        <v>0.1</v>
      </c>
      <c r="E55" s="16">
        <f t="shared" ref="E55:O55" si="25">E56</f>
        <v>0.1</v>
      </c>
      <c r="F55" s="16">
        <f t="shared" si="25"/>
        <v>0</v>
      </c>
      <c r="G55" s="16">
        <f t="shared" si="25"/>
        <v>0</v>
      </c>
      <c r="H55" s="10">
        <f t="shared" si="25"/>
        <v>0</v>
      </c>
      <c r="I55" s="10">
        <f t="shared" si="25"/>
        <v>0</v>
      </c>
      <c r="J55" s="10">
        <f t="shared" si="25"/>
        <v>0</v>
      </c>
      <c r="K55" s="10">
        <f t="shared" si="25"/>
        <v>0</v>
      </c>
      <c r="L55" s="12">
        <f t="shared" si="25"/>
        <v>0.1</v>
      </c>
      <c r="M55" s="12">
        <f t="shared" si="25"/>
        <v>0.1</v>
      </c>
      <c r="N55" s="12">
        <f t="shared" si="25"/>
        <v>0</v>
      </c>
      <c r="O55" s="12">
        <f t="shared" si="25"/>
        <v>0</v>
      </c>
    </row>
    <row r="56" spans="1:15" s="37" customFormat="1" ht="15" customHeight="1" x14ac:dyDescent="0.25">
      <c r="A56" s="390"/>
      <c r="B56" s="371" t="s">
        <v>241</v>
      </c>
      <c r="C56" s="30" t="s">
        <v>51</v>
      </c>
      <c r="D56" s="88">
        <f t="shared" si="18"/>
        <v>0.1</v>
      </c>
      <c r="E56" s="88">
        <v>0.1</v>
      </c>
      <c r="F56" s="88"/>
      <c r="G56" s="88"/>
      <c r="H56" s="10">
        <f>I56+K56</f>
        <v>0</v>
      </c>
      <c r="I56" s="10"/>
      <c r="J56" s="10"/>
      <c r="K56" s="10"/>
      <c r="L56" s="12">
        <f>M56+O56</f>
        <v>0.1</v>
      </c>
      <c r="M56" s="12">
        <f>E56+I56</f>
        <v>0.1</v>
      </c>
      <c r="N56" s="12">
        <f>F56+J56</f>
        <v>0</v>
      </c>
      <c r="O56" s="12">
        <f>G56+K56</f>
        <v>0</v>
      </c>
    </row>
    <row r="57" spans="1:15" ht="15" customHeight="1" x14ac:dyDescent="0.25">
      <c r="A57" s="19" t="s">
        <v>90</v>
      </c>
      <c r="B57" s="76" t="s">
        <v>48</v>
      </c>
      <c r="C57" s="30" t="s">
        <v>51</v>
      </c>
      <c r="D57" s="16">
        <f t="shared" si="18"/>
        <v>1.7</v>
      </c>
      <c r="E57" s="16">
        <f t="shared" ref="E57:O57" si="26">E58</f>
        <v>1.7</v>
      </c>
      <c r="F57" s="16">
        <f t="shared" si="26"/>
        <v>0</v>
      </c>
      <c r="G57" s="16">
        <f t="shared" si="26"/>
        <v>0</v>
      </c>
      <c r="H57" s="10">
        <f t="shared" si="26"/>
        <v>0</v>
      </c>
      <c r="I57" s="10">
        <f t="shared" si="26"/>
        <v>0</v>
      </c>
      <c r="J57" s="10">
        <f t="shared" si="26"/>
        <v>0</v>
      </c>
      <c r="K57" s="10">
        <f t="shared" si="26"/>
        <v>0</v>
      </c>
      <c r="L57" s="12">
        <f t="shared" si="26"/>
        <v>1.7</v>
      </c>
      <c r="M57" s="12">
        <f t="shared" si="26"/>
        <v>1.7</v>
      </c>
      <c r="N57" s="12">
        <f t="shared" si="26"/>
        <v>0</v>
      </c>
      <c r="O57" s="12">
        <f t="shared" si="26"/>
        <v>0</v>
      </c>
    </row>
    <row r="58" spans="1:15" s="37" customFormat="1" ht="15" customHeight="1" x14ac:dyDescent="0.25">
      <c r="A58" s="390"/>
      <c r="B58" s="371" t="s">
        <v>241</v>
      </c>
      <c r="C58" s="30" t="s">
        <v>51</v>
      </c>
      <c r="D58" s="88">
        <f t="shared" si="18"/>
        <v>1.7</v>
      </c>
      <c r="E58" s="88">
        <v>1.7</v>
      </c>
      <c r="F58" s="88"/>
      <c r="G58" s="88"/>
      <c r="H58" s="10">
        <f>I58+K58</f>
        <v>0</v>
      </c>
      <c r="I58" s="10"/>
      <c r="J58" s="10"/>
      <c r="K58" s="10"/>
      <c r="L58" s="12">
        <f>M58+O58</f>
        <v>1.7</v>
      </c>
      <c r="M58" s="12">
        <f>E58+I58</f>
        <v>1.7</v>
      </c>
      <c r="N58" s="12">
        <f>F58+J58</f>
        <v>0</v>
      </c>
      <c r="O58" s="12">
        <f>G58+K58</f>
        <v>0</v>
      </c>
    </row>
    <row r="59" spans="1:15" ht="15" customHeight="1" x14ac:dyDescent="0.25">
      <c r="A59" s="19" t="s">
        <v>91</v>
      </c>
      <c r="B59" s="76" t="s">
        <v>50</v>
      </c>
      <c r="C59" s="30" t="s">
        <v>51</v>
      </c>
      <c r="D59" s="16">
        <f t="shared" si="18"/>
        <v>0.6</v>
      </c>
      <c r="E59" s="16">
        <f t="shared" ref="E59:O59" si="27">E60</f>
        <v>0.6</v>
      </c>
      <c r="F59" s="16">
        <f t="shared" si="27"/>
        <v>0</v>
      </c>
      <c r="G59" s="16">
        <f t="shared" si="27"/>
        <v>0</v>
      </c>
      <c r="H59" s="10">
        <f t="shared" si="27"/>
        <v>0</v>
      </c>
      <c r="I59" s="10">
        <f t="shared" si="27"/>
        <v>0</v>
      </c>
      <c r="J59" s="10">
        <f t="shared" si="27"/>
        <v>0</v>
      </c>
      <c r="K59" s="10">
        <f t="shared" si="27"/>
        <v>0</v>
      </c>
      <c r="L59" s="12">
        <f t="shared" si="27"/>
        <v>0.6</v>
      </c>
      <c r="M59" s="12">
        <f t="shared" si="27"/>
        <v>0.6</v>
      </c>
      <c r="N59" s="12">
        <f t="shared" si="27"/>
        <v>0</v>
      </c>
      <c r="O59" s="12">
        <f t="shared" si="27"/>
        <v>0</v>
      </c>
    </row>
    <row r="60" spans="1:15" s="37" customFormat="1" ht="15" customHeight="1" x14ac:dyDescent="0.25">
      <c r="A60" s="390"/>
      <c r="B60" s="371" t="s">
        <v>241</v>
      </c>
      <c r="C60" s="145" t="s">
        <v>51</v>
      </c>
      <c r="D60" s="88">
        <f t="shared" si="18"/>
        <v>0.6</v>
      </c>
      <c r="E60" s="88">
        <v>0.6</v>
      </c>
      <c r="F60" s="88"/>
      <c r="G60" s="88"/>
      <c r="H60" s="10">
        <f>I60+K60</f>
        <v>0</v>
      </c>
      <c r="I60" s="10"/>
      <c r="J60" s="10"/>
      <c r="K60" s="10"/>
      <c r="L60" s="12">
        <f>M60+O60</f>
        <v>0.6</v>
      </c>
      <c r="M60" s="12">
        <f>E60+I60</f>
        <v>0.6</v>
      </c>
      <c r="N60" s="12">
        <f>F60+J60</f>
        <v>0</v>
      </c>
      <c r="O60" s="12">
        <f>G60+K60</f>
        <v>0</v>
      </c>
    </row>
    <row r="61" spans="1:15" ht="15" customHeight="1" x14ac:dyDescent="0.25">
      <c r="A61" s="91" t="s">
        <v>92</v>
      </c>
      <c r="B61" s="391" t="s">
        <v>242</v>
      </c>
      <c r="C61" s="74"/>
      <c r="D61" s="269">
        <f t="shared" si="18"/>
        <v>5.0999999999999996</v>
      </c>
      <c r="E61" s="23">
        <f>E63</f>
        <v>5.0999999999999996</v>
      </c>
      <c r="F61" s="23">
        <f>F63</f>
        <v>0</v>
      </c>
      <c r="G61" s="23">
        <f>G63</f>
        <v>0</v>
      </c>
      <c r="H61" s="24">
        <f>I61+K61</f>
        <v>0</v>
      </c>
      <c r="I61" s="24">
        <f t="shared" ref="I61:O61" si="28">I63</f>
        <v>0</v>
      </c>
      <c r="J61" s="24">
        <f t="shared" si="28"/>
        <v>0</v>
      </c>
      <c r="K61" s="24">
        <f t="shared" si="28"/>
        <v>0</v>
      </c>
      <c r="L61" s="21">
        <f t="shared" si="28"/>
        <v>5.0999999999999996</v>
      </c>
      <c r="M61" s="21">
        <f t="shared" si="28"/>
        <v>5.0999999999999996</v>
      </c>
      <c r="N61" s="21">
        <f t="shared" si="28"/>
        <v>0</v>
      </c>
      <c r="O61" s="21">
        <f t="shared" si="28"/>
        <v>0</v>
      </c>
    </row>
    <row r="62" spans="1:15" ht="15" customHeight="1" x14ac:dyDescent="0.25">
      <c r="A62" s="91"/>
      <c r="B62" s="386" t="s">
        <v>200</v>
      </c>
      <c r="C62" s="384"/>
      <c r="D62" s="269"/>
      <c r="E62" s="23"/>
      <c r="F62" s="23"/>
      <c r="G62" s="23"/>
      <c r="H62" s="24"/>
      <c r="I62" s="24"/>
      <c r="J62" s="24"/>
      <c r="K62" s="24"/>
      <c r="L62" s="21"/>
      <c r="M62" s="21"/>
      <c r="N62" s="21"/>
      <c r="O62" s="21"/>
    </row>
    <row r="63" spans="1:15" s="37" customFormat="1" ht="15" customHeight="1" x14ac:dyDescent="0.2">
      <c r="A63" s="378"/>
      <c r="B63" s="388" t="s">
        <v>239</v>
      </c>
      <c r="C63" s="384"/>
      <c r="D63" s="382">
        <f>E63+G63</f>
        <v>5.0999999999999996</v>
      </c>
      <c r="E63" s="88">
        <f>E44+E46+E48+E50+E52+E54+E56+E58+E60</f>
        <v>5.0999999999999996</v>
      </c>
      <c r="F63" s="88">
        <f>F44+F46+F48+F50+F52+F54+F56+F58+F60</f>
        <v>0</v>
      </c>
      <c r="G63" s="88">
        <f>G44+G46+G48+G50+G52+G54+G56+G58+G60</f>
        <v>0</v>
      </c>
      <c r="H63" s="92">
        <f>I63+K63</f>
        <v>0</v>
      </c>
      <c r="I63" s="92">
        <f t="shared" ref="I63:O63" si="29">I44+I46+I48+I50+I52+I54+I56+I58+I60</f>
        <v>0</v>
      </c>
      <c r="J63" s="92">
        <f t="shared" si="29"/>
        <v>0</v>
      </c>
      <c r="K63" s="92">
        <f t="shared" si="29"/>
        <v>0</v>
      </c>
      <c r="L63" s="93">
        <f t="shared" si="29"/>
        <v>5.0999999999999996</v>
      </c>
      <c r="M63" s="93">
        <f t="shared" si="29"/>
        <v>5.0999999999999996</v>
      </c>
      <c r="N63" s="93">
        <f t="shared" si="29"/>
        <v>0</v>
      </c>
      <c r="O63" s="93">
        <f t="shared" si="29"/>
        <v>0</v>
      </c>
    </row>
    <row r="64" spans="1:15" ht="18" customHeight="1" x14ac:dyDescent="0.25">
      <c r="A64" s="19" t="s">
        <v>93</v>
      </c>
      <c r="B64" s="528" t="s">
        <v>69</v>
      </c>
      <c r="C64" s="528"/>
      <c r="D64" s="528"/>
      <c r="E64" s="528"/>
      <c r="F64" s="528"/>
      <c r="G64" s="528"/>
      <c r="H64" s="528"/>
      <c r="I64" s="528"/>
      <c r="J64" s="528"/>
      <c r="K64" s="528"/>
      <c r="L64" s="528"/>
      <c r="M64" s="528"/>
      <c r="N64" s="528"/>
      <c r="O64" s="528"/>
    </row>
    <row r="65" spans="1:15" ht="15" customHeight="1" x14ac:dyDescent="0.25">
      <c r="A65" s="5" t="s">
        <v>94</v>
      </c>
      <c r="B65" s="29" t="s">
        <v>20</v>
      </c>
      <c r="C65" s="447">
        <v>10</v>
      </c>
      <c r="D65" s="16">
        <f>E65+G65</f>
        <v>0</v>
      </c>
      <c r="E65" s="16">
        <f t="shared" ref="E65:O65" si="30">E66</f>
        <v>0</v>
      </c>
      <c r="F65" s="16">
        <f t="shared" si="30"/>
        <v>0</v>
      </c>
      <c r="G65" s="16">
        <f t="shared" si="30"/>
        <v>0</v>
      </c>
      <c r="H65" s="10">
        <f t="shared" si="30"/>
        <v>1.6</v>
      </c>
      <c r="I65" s="10">
        <f t="shared" si="30"/>
        <v>0</v>
      </c>
      <c r="J65" s="10">
        <f t="shared" si="30"/>
        <v>0</v>
      </c>
      <c r="K65" s="10">
        <f t="shared" si="30"/>
        <v>1.6</v>
      </c>
      <c r="L65" s="12">
        <f t="shared" si="30"/>
        <v>1.6</v>
      </c>
      <c r="M65" s="12">
        <f t="shared" si="30"/>
        <v>0</v>
      </c>
      <c r="N65" s="12">
        <f t="shared" si="30"/>
        <v>0</v>
      </c>
      <c r="O65" s="12">
        <f t="shared" si="30"/>
        <v>1.6</v>
      </c>
    </row>
    <row r="66" spans="1:15" s="37" customFormat="1" ht="15" customHeight="1" x14ac:dyDescent="0.25">
      <c r="A66" s="19"/>
      <c r="B66" s="373" t="s">
        <v>234</v>
      </c>
      <c r="C66" s="447">
        <v>10</v>
      </c>
      <c r="D66" s="88">
        <f>E66+G66</f>
        <v>0</v>
      </c>
      <c r="E66" s="88"/>
      <c r="F66" s="88"/>
      <c r="G66" s="88"/>
      <c r="H66" s="10">
        <f>I66+K66</f>
        <v>1.6</v>
      </c>
      <c r="I66" s="10"/>
      <c r="J66" s="10"/>
      <c r="K66" s="10">
        <v>1.6</v>
      </c>
      <c r="L66" s="12">
        <f>M66+O66</f>
        <v>1.6</v>
      </c>
      <c r="M66" s="12">
        <f>E66+I66</f>
        <v>0</v>
      </c>
      <c r="N66" s="12">
        <f>F66+J66</f>
        <v>0</v>
      </c>
      <c r="O66" s="12">
        <f>G66+K66</f>
        <v>1.6</v>
      </c>
    </row>
    <row r="67" spans="1:15" ht="15" customHeight="1" x14ac:dyDescent="0.25">
      <c r="A67" s="54" t="s">
        <v>95</v>
      </c>
      <c r="B67" s="385" t="s">
        <v>471</v>
      </c>
      <c r="C67" s="74"/>
      <c r="D67" s="269">
        <f>E67+G67</f>
        <v>0</v>
      </c>
      <c r="E67" s="23">
        <f>E69</f>
        <v>0</v>
      </c>
      <c r="F67" s="23">
        <f>F69</f>
        <v>0</v>
      </c>
      <c r="G67" s="23">
        <f>G69</f>
        <v>0</v>
      </c>
      <c r="H67" s="24">
        <f>I67+K67</f>
        <v>1.6</v>
      </c>
      <c r="I67" s="24">
        <f t="shared" ref="I67:O67" si="31">I69</f>
        <v>0</v>
      </c>
      <c r="J67" s="24">
        <f t="shared" si="31"/>
        <v>0</v>
      </c>
      <c r="K67" s="24">
        <f t="shared" si="31"/>
        <v>1.6</v>
      </c>
      <c r="L67" s="21">
        <f t="shared" si="31"/>
        <v>1.6</v>
      </c>
      <c r="M67" s="21">
        <f t="shared" si="31"/>
        <v>0</v>
      </c>
      <c r="N67" s="21">
        <f t="shared" si="31"/>
        <v>0</v>
      </c>
      <c r="O67" s="21">
        <f t="shared" si="31"/>
        <v>1.6</v>
      </c>
    </row>
    <row r="68" spans="1:15" ht="15" customHeight="1" x14ac:dyDescent="0.25">
      <c r="A68" s="91"/>
      <c r="B68" s="94" t="s">
        <v>200</v>
      </c>
      <c r="C68" s="384"/>
      <c r="D68" s="269"/>
      <c r="E68" s="23"/>
      <c r="F68" s="23"/>
      <c r="G68" s="23"/>
      <c r="H68" s="24"/>
      <c r="I68" s="24"/>
      <c r="J68" s="24"/>
      <c r="K68" s="24"/>
      <c r="L68" s="21"/>
      <c r="M68" s="21"/>
      <c r="N68" s="21"/>
      <c r="O68" s="21"/>
    </row>
    <row r="69" spans="1:15" s="37" customFormat="1" ht="15" customHeight="1" x14ac:dyDescent="0.2">
      <c r="A69" s="377"/>
      <c r="B69" s="376" t="s">
        <v>8</v>
      </c>
      <c r="C69" s="384"/>
      <c r="D69" s="382">
        <f>E69+G69</f>
        <v>0</v>
      </c>
      <c r="E69" s="23">
        <f t="shared" ref="E69:O69" si="32">E66</f>
        <v>0</v>
      </c>
      <c r="F69" s="23">
        <f t="shared" si="32"/>
        <v>0</v>
      </c>
      <c r="G69" s="23">
        <f t="shared" si="32"/>
        <v>0</v>
      </c>
      <c r="H69" s="24">
        <f t="shared" si="32"/>
        <v>1.6</v>
      </c>
      <c r="I69" s="24">
        <f t="shared" si="32"/>
        <v>0</v>
      </c>
      <c r="J69" s="24">
        <f t="shared" si="32"/>
        <v>0</v>
      </c>
      <c r="K69" s="24">
        <f t="shared" si="32"/>
        <v>1.6</v>
      </c>
      <c r="L69" s="21">
        <f t="shared" si="32"/>
        <v>1.6</v>
      </c>
      <c r="M69" s="21">
        <f t="shared" si="32"/>
        <v>0</v>
      </c>
      <c r="N69" s="21">
        <f t="shared" si="32"/>
        <v>0</v>
      </c>
      <c r="O69" s="21">
        <f t="shared" si="32"/>
        <v>1.6</v>
      </c>
    </row>
    <row r="70" spans="1:15" ht="15" customHeight="1" x14ac:dyDescent="0.25">
      <c r="A70" s="98" t="s">
        <v>96</v>
      </c>
      <c r="B70" s="99" t="s">
        <v>177</v>
      </c>
      <c r="C70" s="393"/>
      <c r="D70" s="392">
        <f>E70+G70</f>
        <v>514</v>
      </c>
      <c r="E70" s="47">
        <f t="shared" ref="E70:O70" si="33">E72+E73+E74+E75</f>
        <v>27.5</v>
      </c>
      <c r="F70" s="47">
        <f t="shared" si="33"/>
        <v>0</v>
      </c>
      <c r="G70" s="47">
        <f t="shared" si="33"/>
        <v>486.5</v>
      </c>
      <c r="H70" s="48">
        <f t="shared" si="33"/>
        <v>0</v>
      </c>
      <c r="I70" s="48">
        <f t="shared" si="33"/>
        <v>-1.6</v>
      </c>
      <c r="J70" s="48">
        <f t="shared" si="33"/>
        <v>0</v>
      </c>
      <c r="K70" s="48">
        <f t="shared" si="33"/>
        <v>1.6</v>
      </c>
      <c r="L70" s="49">
        <f t="shared" si="33"/>
        <v>514</v>
      </c>
      <c r="M70" s="49">
        <f t="shared" si="33"/>
        <v>25.9</v>
      </c>
      <c r="N70" s="49">
        <f t="shared" si="33"/>
        <v>0</v>
      </c>
      <c r="O70" s="49">
        <f t="shared" si="33"/>
        <v>488.1</v>
      </c>
    </row>
    <row r="71" spans="1:15" ht="15" customHeight="1" x14ac:dyDescent="0.25">
      <c r="A71" s="274"/>
      <c r="B71" s="446" t="s">
        <v>200</v>
      </c>
      <c r="C71" s="394"/>
      <c r="D71" s="392"/>
      <c r="E71" s="47"/>
      <c r="F71" s="47"/>
      <c r="G71" s="47"/>
      <c r="H71" s="48"/>
      <c r="I71" s="48"/>
      <c r="J71" s="48"/>
      <c r="K71" s="48"/>
      <c r="L71" s="49"/>
      <c r="M71" s="49"/>
      <c r="N71" s="49"/>
      <c r="O71" s="49"/>
    </row>
    <row r="72" spans="1:15" s="37" customFormat="1" ht="15" customHeight="1" x14ac:dyDescent="0.2">
      <c r="A72" s="377"/>
      <c r="B72" s="445" t="s">
        <v>375</v>
      </c>
      <c r="C72" s="384"/>
      <c r="D72" s="382">
        <f>E72+G72</f>
        <v>392.4</v>
      </c>
      <c r="E72" s="88">
        <f t="shared" ref="E72:O72" si="34">E22+E32+E69</f>
        <v>21.5</v>
      </c>
      <c r="F72" s="88">
        <f t="shared" si="34"/>
        <v>0</v>
      </c>
      <c r="G72" s="88">
        <f t="shared" si="34"/>
        <v>370.9</v>
      </c>
      <c r="H72" s="92">
        <f t="shared" si="34"/>
        <v>0</v>
      </c>
      <c r="I72" s="92">
        <f t="shared" si="34"/>
        <v>-1.6</v>
      </c>
      <c r="J72" s="92">
        <f t="shared" si="34"/>
        <v>0</v>
      </c>
      <c r="K72" s="92">
        <f t="shared" si="34"/>
        <v>1.6</v>
      </c>
      <c r="L72" s="93">
        <f t="shared" si="34"/>
        <v>392.4</v>
      </c>
      <c r="M72" s="93">
        <f t="shared" si="34"/>
        <v>19.899999999999999</v>
      </c>
      <c r="N72" s="93">
        <f t="shared" si="34"/>
        <v>0</v>
      </c>
      <c r="O72" s="93">
        <f t="shared" si="34"/>
        <v>372.5</v>
      </c>
    </row>
    <row r="73" spans="1:15" s="37" customFormat="1" ht="15" customHeight="1" x14ac:dyDescent="0.2">
      <c r="A73" s="377"/>
      <c r="B73" s="445" t="s">
        <v>239</v>
      </c>
      <c r="C73" s="384"/>
      <c r="D73" s="382">
        <f>E73+G73</f>
        <v>7.6</v>
      </c>
      <c r="E73" s="88">
        <f>E23+E41+E63</f>
        <v>5.3999999999999995</v>
      </c>
      <c r="F73" s="88">
        <f>F23+F41+F63</f>
        <v>0</v>
      </c>
      <c r="G73" s="88">
        <f>G23+G41+G63</f>
        <v>2.2000000000000002</v>
      </c>
      <c r="H73" s="92">
        <f>I73+K73</f>
        <v>0</v>
      </c>
      <c r="I73" s="92">
        <f t="shared" ref="I73:O73" si="35">I23+I41+I63</f>
        <v>0</v>
      </c>
      <c r="J73" s="92">
        <f t="shared" si="35"/>
        <v>0</v>
      </c>
      <c r="K73" s="92">
        <f t="shared" si="35"/>
        <v>0</v>
      </c>
      <c r="L73" s="93">
        <f t="shared" si="35"/>
        <v>7.6</v>
      </c>
      <c r="M73" s="93">
        <f t="shared" si="35"/>
        <v>5.3999999999999995</v>
      </c>
      <c r="N73" s="93">
        <f t="shared" si="35"/>
        <v>0</v>
      </c>
      <c r="O73" s="93">
        <f t="shared" si="35"/>
        <v>2.2000000000000002</v>
      </c>
    </row>
    <row r="74" spans="1:15" s="37" customFormat="1" ht="12.75" x14ac:dyDescent="0.2">
      <c r="A74" s="377"/>
      <c r="B74" s="100" t="s">
        <v>457</v>
      </c>
      <c r="C74" s="384"/>
      <c r="D74" s="382">
        <f>E74+G74</f>
        <v>113.4</v>
      </c>
      <c r="E74" s="88">
        <f>E40</f>
        <v>0</v>
      </c>
      <c r="F74" s="88">
        <f>F40</f>
        <v>0</v>
      </c>
      <c r="G74" s="88">
        <f>G40</f>
        <v>113.4</v>
      </c>
      <c r="H74" s="92">
        <f>I74+K74</f>
        <v>0</v>
      </c>
      <c r="I74" s="92">
        <f t="shared" ref="I74:O74" si="36">I40</f>
        <v>0</v>
      </c>
      <c r="J74" s="92">
        <f t="shared" si="36"/>
        <v>0</v>
      </c>
      <c r="K74" s="92">
        <f t="shared" si="36"/>
        <v>0</v>
      </c>
      <c r="L74" s="93">
        <f t="shared" si="36"/>
        <v>113.4</v>
      </c>
      <c r="M74" s="93">
        <f t="shared" si="36"/>
        <v>0</v>
      </c>
      <c r="N74" s="93">
        <f t="shared" si="36"/>
        <v>0</v>
      </c>
      <c r="O74" s="93">
        <f t="shared" si="36"/>
        <v>113.4</v>
      </c>
    </row>
    <row r="75" spans="1:15" s="37" customFormat="1" ht="15" customHeight="1" x14ac:dyDescent="0.2">
      <c r="A75" s="378"/>
      <c r="B75" s="444" t="s">
        <v>237</v>
      </c>
      <c r="C75" s="179"/>
      <c r="D75" s="382">
        <f>E75+G75</f>
        <v>0.6</v>
      </c>
      <c r="E75" s="88">
        <f>E33</f>
        <v>0.6</v>
      </c>
      <c r="F75" s="88">
        <f>F33</f>
        <v>0</v>
      </c>
      <c r="G75" s="88">
        <f>G33</f>
        <v>0</v>
      </c>
      <c r="H75" s="92">
        <f>I75+K75</f>
        <v>0</v>
      </c>
      <c r="I75" s="92">
        <f t="shared" ref="I75:O75" si="37">I33</f>
        <v>0</v>
      </c>
      <c r="J75" s="92">
        <f t="shared" si="37"/>
        <v>0</v>
      </c>
      <c r="K75" s="92">
        <f t="shared" si="37"/>
        <v>0</v>
      </c>
      <c r="L75" s="93">
        <f t="shared" si="37"/>
        <v>0.6</v>
      </c>
      <c r="M75" s="93">
        <f t="shared" si="37"/>
        <v>0.6</v>
      </c>
      <c r="N75" s="93">
        <f t="shared" si="37"/>
        <v>0</v>
      </c>
      <c r="O75" s="93">
        <f t="shared" si="37"/>
        <v>0</v>
      </c>
    </row>
    <row r="76" spans="1:15" ht="12.75" customHeight="1" x14ac:dyDescent="0.25">
      <c r="A76" s="101"/>
      <c r="B76" s="111"/>
      <c r="C76" s="112"/>
      <c r="D76" s="50"/>
      <c r="E76" s="50"/>
      <c r="F76" s="103"/>
      <c r="G76" s="103"/>
      <c r="H76" s="103"/>
      <c r="I76" s="103"/>
      <c r="J76" s="103"/>
      <c r="K76" s="103"/>
      <c r="L76" s="103"/>
      <c r="M76" s="103"/>
      <c r="N76" s="103"/>
    </row>
    <row r="77" spans="1:15" x14ac:dyDescent="0.25">
      <c r="A77" s="101"/>
      <c r="B77" s="6"/>
      <c r="C77" s="104"/>
      <c r="D77" s="6"/>
      <c r="E77" s="6"/>
      <c r="F77" s="105"/>
      <c r="G77" s="6"/>
      <c r="H77" s="6"/>
      <c r="I77" s="6"/>
      <c r="J77" s="6"/>
      <c r="K77" s="6"/>
      <c r="L77" s="6"/>
      <c r="M77" s="6"/>
      <c r="N77" s="6"/>
    </row>
    <row r="78" spans="1:15" x14ac:dyDescent="0.25">
      <c r="A78" s="6"/>
      <c r="B78" s="6"/>
      <c r="C78" s="52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5" x14ac:dyDescent="0.25">
      <c r="A79" s="6"/>
      <c r="B79" s="6"/>
      <c r="C79" s="52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5" x14ac:dyDescent="0.25">
      <c r="A80" s="6"/>
      <c r="B80" s="6"/>
      <c r="C80" s="52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2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2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2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2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2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2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2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2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C189" s="53"/>
    </row>
    <row r="190" spans="1:14" x14ac:dyDescent="0.25">
      <c r="C190" s="53"/>
    </row>
    <row r="191" spans="1:14" x14ac:dyDescent="0.25">
      <c r="C191" s="53"/>
    </row>
    <row r="192" spans="1:14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</sheetData>
  <mergeCells count="27">
    <mergeCell ref="B64:O64"/>
    <mergeCell ref="A10:A12"/>
    <mergeCell ref="B10:B12"/>
    <mergeCell ref="C10:C12"/>
    <mergeCell ref="B1:O1"/>
    <mergeCell ref="B2:O2"/>
    <mergeCell ref="B3:O3"/>
    <mergeCell ref="B4:O4"/>
    <mergeCell ref="A8:O8"/>
    <mergeCell ref="E10:G10"/>
    <mergeCell ref="B5:O5"/>
    <mergeCell ref="B6:O6"/>
    <mergeCell ref="B42:O42"/>
    <mergeCell ref="D10:D12"/>
    <mergeCell ref="B34:O34"/>
    <mergeCell ref="B24:O24"/>
    <mergeCell ref="B13:O13"/>
    <mergeCell ref="E11:F11"/>
    <mergeCell ref="M11:N11"/>
    <mergeCell ref="L10:L12"/>
    <mergeCell ref="M10:O10"/>
    <mergeCell ref="G11:G12"/>
    <mergeCell ref="H10:H12"/>
    <mergeCell ref="I10:K10"/>
    <mergeCell ref="O11:O12"/>
    <mergeCell ref="K11:K12"/>
    <mergeCell ref="I11:J11"/>
  </mergeCells>
  <pageMargins left="0.59055118110236227" right="0.39370078740157483" top="0.78740157480314965" bottom="0.78740157480314965" header="0.31496062992125984" footer="0.31496062992125984"/>
  <pageSetup paperSize="9" scale="95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27"/>
  <sheetViews>
    <sheetView showZeros="0" workbookViewId="0">
      <selection activeCell="B8" sqref="B8:O8"/>
    </sheetView>
  </sheetViews>
  <sheetFormatPr defaultRowHeight="15" x14ac:dyDescent="0.25"/>
  <cols>
    <col min="1" max="1" width="4.5703125" style="2" customWidth="1"/>
    <col min="2" max="2" width="48.7109375" style="2" customWidth="1"/>
    <col min="3" max="10" width="10.5703125" style="2" hidden="1" customWidth="1"/>
    <col min="11" max="14" width="10" style="2" customWidth="1"/>
    <col min="15" max="15" width="9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1:17" x14ac:dyDescent="0.25">
      <c r="B1" s="534" t="s">
        <v>354</v>
      </c>
      <c r="C1" s="534"/>
      <c r="D1" s="534"/>
      <c r="E1" s="534"/>
      <c r="F1" s="534"/>
      <c r="G1" s="534"/>
      <c r="H1" s="534"/>
      <c r="I1" s="534"/>
      <c r="J1" s="534"/>
      <c r="K1" s="534"/>
      <c r="L1" s="534"/>
      <c r="M1" s="534"/>
      <c r="N1" s="534"/>
    </row>
    <row r="2" spans="1:17" x14ac:dyDescent="0.25">
      <c r="B2" s="534" t="s">
        <v>445</v>
      </c>
      <c r="C2" s="534"/>
      <c r="D2" s="534"/>
      <c r="E2" s="534"/>
      <c r="F2" s="534"/>
      <c r="G2" s="534"/>
      <c r="H2" s="534"/>
      <c r="I2" s="534"/>
      <c r="J2" s="534"/>
      <c r="K2" s="534"/>
      <c r="L2" s="534"/>
      <c r="M2" s="534"/>
      <c r="N2" s="534"/>
    </row>
    <row r="3" spans="1:17" x14ac:dyDescent="0.25">
      <c r="B3" s="534" t="s">
        <v>466</v>
      </c>
      <c r="C3" s="534"/>
      <c r="D3" s="534"/>
      <c r="E3" s="534"/>
      <c r="F3" s="534"/>
      <c r="G3" s="534"/>
      <c r="H3" s="534"/>
      <c r="I3" s="534"/>
      <c r="J3" s="534"/>
      <c r="K3" s="534"/>
      <c r="L3" s="534"/>
      <c r="M3" s="534"/>
      <c r="N3" s="534"/>
    </row>
    <row r="4" spans="1:17" x14ac:dyDescent="0.25">
      <c r="B4" s="534" t="s">
        <v>377</v>
      </c>
      <c r="C4" s="534"/>
      <c r="D4" s="534"/>
      <c r="E4" s="534"/>
      <c r="F4" s="534"/>
      <c r="G4" s="534"/>
      <c r="H4" s="534"/>
      <c r="I4" s="534"/>
      <c r="J4" s="534"/>
      <c r="K4" s="534"/>
      <c r="L4" s="534"/>
      <c r="M4" s="534"/>
      <c r="N4" s="534"/>
    </row>
    <row r="5" spans="1:17" s="439" customFormat="1" ht="15" customHeight="1" x14ac:dyDescent="0.25">
      <c r="B5" s="511" t="s">
        <v>470</v>
      </c>
      <c r="C5" s="511"/>
      <c r="D5" s="511"/>
      <c r="E5" s="511"/>
      <c r="F5" s="511"/>
      <c r="G5" s="511"/>
      <c r="H5" s="511"/>
      <c r="I5" s="511"/>
      <c r="J5" s="511"/>
      <c r="K5" s="511"/>
      <c r="L5" s="511"/>
      <c r="M5" s="511"/>
      <c r="N5" s="511"/>
      <c r="O5" s="511"/>
    </row>
    <row r="6" spans="1:17" s="439" customFormat="1" x14ac:dyDescent="0.25">
      <c r="B6" s="511" t="s">
        <v>488</v>
      </c>
      <c r="C6" s="511"/>
      <c r="D6" s="511"/>
      <c r="E6" s="511"/>
      <c r="F6" s="511"/>
      <c r="G6" s="511"/>
      <c r="H6" s="511"/>
      <c r="I6" s="511"/>
      <c r="J6" s="511"/>
      <c r="K6" s="511"/>
      <c r="L6" s="511"/>
      <c r="M6" s="511"/>
      <c r="N6" s="511"/>
      <c r="O6" s="511"/>
    </row>
    <row r="7" spans="1:17" s="439" customFormat="1" x14ac:dyDescent="0.25">
      <c r="B7" s="511" t="s">
        <v>489</v>
      </c>
      <c r="C7" s="511"/>
      <c r="D7" s="511"/>
      <c r="E7" s="511"/>
      <c r="F7" s="511"/>
      <c r="G7" s="511"/>
      <c r="H7" s="511"/>
      <c r="I7" s="511"/>
      <c r="J7" s="511"/>
      <c r="K7" s="511"/>
      <c r="L7" s="511"/>
      <c r="M7" s="511"/>
      <c r="N7" s="511"/>
      <c r="O7" s="511"/>
    </row>
    <row r="8" spans="1:17" s="439" customFormat="1" x14ac:dyDescent="0.25">
      <c r="B8" s="511" t="s">
        <v>490</v>
      </c>
      <c r="C8" s="511"/>
      <c r="D8" s="511"/>
      <c r="E8" s="511"/>
      <c r="F8" s="511"/>
      <c r="G8" s="511"/>
      <c r="H8" s="511"/>
      <c r="I8" s="511"/>
      <c r="J8" s="511"/>
      <c r="K8" s="511"/>
      <c r="L8" s="511"/>
      <c r="M8" s="511"/>
      <c r="N8" s="511"/>
      <c r="O8" s="511"/>
    </row>
    <row r="10" spans="1:17" x14ac:dyDescent="0.25">
      <c r="A10" s="472" t="s">
        <v>454</v>
      </c>
      <c r="B10" s="472"/>
      <c r="C10" s="472"/>
      <c r="D10" s="472"/>
      <c r="E10" s="472"/>
      <c r="F10" s="472"/>
      <c r="G10" s="472"/>
      <c r="H10" s="472"/>
      <c r="I10" s="472"/>
      <c r="J10" s="472"/>
      <c r="K10" s="472"/>
      <c r="L10" s="472"/>
      <c r="M10" s="472"/>
      <c r="N10" s="472"/>
    </row>
    <row r="11" spans="1:17" ht="17.25" customHeight="1" x14ac:dyDescent="0.25">
      <c r="A11" s="434"/>
      <c r="B11" s="434"/>
      <c r="C11" s="434"/>
      <c r="D11" s="87"/>
      <c r="E11" s="87"/>
      <c r="F11" s="87"/>
      <c r="G11" s="87"/>
      <c r="H11" s="87"/>
      <c r="I11" s="87"/>
      <c r="J11" s="87"/>
      <c r="K11" s="87"/>
      <c r="L11" s="87"/>
      <c r="M11" s="87"/>
      <c r="N11" s="4" t="s">
        <v>456</v>
      </c>
      <c r="O11" s="4"/>
    </row>
    <row r="12" spans="1:17" ht="15" customHeight="1" x14ac:dyDescent="0.25">
      <c r="A12" s="476" t="s">
        <v>5</v>
      </c>
      <c r="B12" s="479" t="s">
        <v>243</v>
      </c>
      <c r="C12" s="456" t="s">
        <v>362</v>
      </c>
      <c r="D12" s="460" t="s">
        <v>200</v>
      </c>
      <c r="E12" s="460"/>
      <c r="F12" s="461"/>
      <c r="G12" s="482" t="s">
        <v>364</v>
      </c>
      <c r="H12" s="485" t="s">
        <v>200</v>
      </c>
      <c r="I12" s="486"/>
      <c r="J12" s="487"/>
      <c r="K12" s="455" t="s">
        <v>0</v>
      </c>
      <c r="L12" s="464" t="s">
        <v>200</v>
      </c>
      <c r="M12" s="465"/>
      <c r="N12" s="466"/>
      <c r="P12" s="73"/>
      <c r="Q12" s="113" t="s">
        <v>349</v>
      </c>
    </row>
    <row r="13" spans="1:17" ht="15" customHeight="1" x14ac:dyDescent="0.25">
      <c r="A13" s="477"/>
      <c r="B13" s="480"/>
      <c r="C13" s="457"/>
      <c r="D13" s="461" t="s">
        <v>1</v>
      </c>
      <c r="E13" s="491"/>
      <c r="F13" s="462" t="s">
        <v>2</v>
      </c>
      <c r="G13" s="483"/>
      <c r="H13" s="489" t="s">
        <v>1</v>
      </c>
      <c r="I13" s="489"/>
      <c r="J13" s="475" t="s">
        <v>2</v>
      </c>
      <c r="K13" s="455"/>
      <c r="L13" s="455" t="s">
        <v>1</v>
      </c>
      <c r="M13" s="455"/>
      <c r="N13" s="467" t="s">
        <v>2</v>
      </c>
      <c r="P13" s="66" t="s">
        <v>329</v>
      </c>
      <c r="Q13" s="67">
        <f>'4 pr._savarankiškos f-jos'!Q16+'5 pr._valstybinės f-jos'!R16+'6 pr._mokinio krepšelis (2)'!Q14+'7 pr._kita dotacija'!R67+'[2]8 pr._aplinkos apsaugos s. p.'!Q10+'9 pr._įstaigų pajamos (2)'!Q17+'10 pr._skolintos lėšos'!Q15+'[2]11 pr._apyvartinės lėšos'!Q14</f>
        <v>4427.1000000000004</v>
      </c>
    </row>
    <row r="14" spans="1:17" ht="28.5" customHeight="1" x14ac:dyDescent="0.25">
      <c r="A14" s="478"/>
      <c r="B14" s="481"/>
      <c r="C14" s="458"/>
      <c r="D14" s="420" t="s">
        <v>3</v>
      </c>
      <c r="E14" s="421" t="s">
        <v>4</v>
      </c>
      <c r="F14" s="462"/>
      <c r="G14" s="484"/>
      <c r="H14" s="423" t="s">
        <v>3</v>
      </c>
      <c r="I14" s="414" t="s">
        <v>4</v>
      </c>
      <c r="J14" s="475"/>
      <c r="K14" s="455"/>
      <c r="L14" s="418" t="s">
        <v>3</v>
      </c>
      <c r="M14" s="413" t="s">
        <v>4</v>
      </c>
      <c r="N14" s="467"/>
      <c r="P14" s="66" t="s">
        <v>330</v>
      </c>
      <c r="Q14" s="67">
        <f>'4 pr._savarankiškos f-jos'!Q17+'5 pr._valstybinės f-jos'!R17+'6 pr._mokinio krepšelis (2)'!Q15+'7 pr._kita dotacija'!R69+'[2]8 pr._aplinkos apsaugos s. p.'!Q11+'9 pr._įstaigų pajamos (2)'!Q18+'10 pr._skolintos lėšos'!Q16+'[2]11 pr._apyvartinės lėšos'!Q15</f>
        <v>23.9</v>
      </c>
    </row>
    <row r="15" spans="1:17" ht="15" customHeight="1" x14ac:dyDescent="0.25">
      <c r="A15" s="5" t="s">
        <v>72</v>
      </c>
      <c r="B15" s="17" t="s">
        <v>6</v>
      </c>
      <c r="C15" s="16">
        <f>D15+F15</f>
        <v>6494.6999999999989</v>
      </c>
      <c r="D15" s="16">
        <f>'4 pr._savarankiškos f-jos'!E80+'5 pr._valstybinės f-jos'!E78+'9 pr._įstaigų pajamos (2)'!E25+'[2]11 pr._apyvartinės lėšos'!E20+'7 pr._kita dotacija'!E63</f>
        <v>5155.1999999999989</v>
      </c>
      <c r="E15" s="16">
        <f>'4 pr._savarankiškos f-jos'!F80+'5 pr._valstybinės f-jos'!F78+'9 pr._įstaigų pajamos (2)'!F25+'[2]11 pr._apyvartinės lėšos'!F20+'7 pr._kita dotacija'!F63</f>
        <v>2583.5</v>
      </c>
      <c r="F15" s="16">
        <f>'4 pr._savarankiškos f-jos'!G80+'5 pr._valstybinės f-jos'!G78+'9 pr._įstaigų pajamos (2)'!G25+'[2]11 pr._apyvartinės lėšos'!G20+'7 pr._kita dotacija'!G63</f>
        <v>1339.5</v>
      </c>
      <c r="G15" s="10">
        <f>'4 pr._savarankiškos f-jos'!H80+'5 pr._valstybinės f-jos'!H78+'9 pr._įstaigų pajamos (2)'!H25+'[2]11 pr._apyvartinės lėšos'!H20+'7 pr._kita dotacija'!H63</f>
        <v>0</v>
      </c>
      <c r="H15" s="10">
        <f>'4 pr._savarankiškos f-jos'!I80+'5 pr._valstybinės f-jos'!I78+'9 pr._įstaigų pajamos (2)'!I25+'[2]11 pr._apyvartinės lėšos'!I20+'7 pr._kita dotacija'!I63</f>
        <v>-6.8</v>
      </c>
      <c r="I15" s="10">
        <f>'4 pr._savarankiškos f-jos'!J80+'5 pr._valstybinės f-jos'!J78+'9 pr._įstaigų pajamos (2)'!J25+'[2]11 pr._apyvartinės lėšos'!J20+'7 pr._kita dotacija'!J63</f>
        <v>0</v>
      </c>
      <c r="J15" s="10">
        <f>'4 pr._savarankiškos f-jos'!K80+'5 pr._valstybinės f-jos'!K78+'9 pr._įstaigų pajamos (2)'!K25+'[2]11 pr._apyvartinės lėšos'!K20+'7 pr._kita dotacija'!K63</f>
        <v>6.8</v>
      </c>
      <c r="K15" s="86">
        <f>'4 pr._savarankiškos f-jos'!L80+'5 pr._valstybinės f-jos'!L78+'9 pr._įstaigų pajamos (2)'!L25+'[2]11 pr._apyvartinės lėšos'!L20+'7 pr._kita dotacija'!L63</f>
        <v>6494.7000000000007</v>
      </c>
      <c r="L15" s="86">
        <f>'4 pr._savarankiškos f-jos'!M80+'5 pr._valstybinės f-jos'!M78+'9 pr._įstaigų pajamos (2)'!M25+'[2]11 pr._apyvartinės lėšos'!M20+'7 pr._kita dotacija'!M63</f>
        <v>5148.3999999999996</v>
      </c>
      <c r="M15" s="86">
        <f>'4 pr._savarankiškos f-jos'!N80+'5 pr._valstybinės f-jos'!N78+'9 pr._įstaigų pajamos (2)'!N25+'[2]11 pr._apyvartinės lėšos'!N20+'7 pr._kita dotacija'!N63</f>
        <v>2583.3999999999996</v>
      </c>
      <c r="N15" s="86">
        <f>'4 pr._savarankiškos f-jos'!O80+'5 pr._valstybinės f-jos'!O78+'9 pr._įstaigų pajamos (2)'!O25+'[2]11 pr._apyvartinės lėšos'!O20+'7 pr._kita dotacija'!O63</f>
        <v>1346.3000000000002</v>
      </c>
      <c r="P15" s="66" t="s">
        <v>331</v>
      </c>
      <c r="Q15" s="67">
        <f>'4 pr._savarankiškos f-jos'!Q18+'5 pr._valstybinės f-jos'!R18+'6 pr._mokinio krepšelis (2)'!Q16+'7 pr._kita dotacija'!R70+'[2]8 pr._aplinkos apsaugos s. p.'!Q12+'9 pr._įstaigų pajamos (2)'!Q19+'10 pr._skolintos lėšos'!Q17+'[2]11 pr._apyvartinės lėšos'!Q16</f>
        <v>448.4</v>
      </c>
    </row>
    <row r="16" spans="1:17" ht="15" customHeight="1" x14ac:dyDescent="0.25">
      <c r="A16" s="5" t="s">
        <v>187</v>
      </c>
      <c r="B16" s="17" t="s">
        <v>59</v>
      </c>
      <c r="C16" s="16">
        <f t="shared" ref="C16:C21" si="0">D16+F16</f>
        <v>4600.2999999999993</v>
      </c>
      <c r="D16" s="16">
        <f>'4 pr._savarankiškos f-jos'!E134+'[2]8 pr._aplinkos apsaugos s. p.'!E13+'9 pr._įstaigų pajamos (2)'!E38+'10 pr._skolintos lėšos'!E19+'[2]11 pr._apyvartinės lėšos'!E30+'7 pr._kita dotacija'!E69</f>
        <v>2960.2999999999997</v>
      </c>
      <c r="E16" s="16">
        <f>'4 pr._savarankiškos f-jos'!F134+'[2]8 pr._aplinkos apsaugos s. p.'!F13+'9 pr._įstaigų pajamos (2)'!F38+'10 pr._skolintos lėšos'!F19+'[2]11 pr._apyvartinės lėšos'!F30+'7 pr._kita dotacija'!F69</f>
        <v>2</v>
      </c>
      <c r="F16" s="16">
        <f>'4 pr._savarankiškos f-jos'!G134+'[2]8 pr._aplinkos apsaugos s. p.'!G13+'9 pr._įstaigų pajamos (2)'!G38+'10 pr._skolintos lėšos'!G19+'[2]11 pr._apyvartinės lėšos'!G30+'7 pr._kita dotacija'!G69</f>
        <v>1640</v>
      </c>
      <c r="G16" s="10">
        <f>'4 pr._savarankiškos f-jos'!H134+'[2]8 pr._aplinkos apsaugos s. p.'!H13+'9 pr._įstaigų pajamos (2)'!H38+'10 pr._skolintos lėšos'!H19+'[2]11 pr._apyvartinės lėšos'!H30+'7 pr._kita dotacija'!H69</f>
        <v>776.8</v>
      </c>
      <c r="H16" s="10">
        <f>'4 pr._savarankiškos f-jos'!I134+'[2]8 pr._aplinkos apsaugos s. p.'!I13+'9 pr._įstaigų pajamos (2)'!I38+'10 pr._skolintos lėšos'!I19+'[2]11 pr._apyvartinės lėšos'!I30+'7 pr._kita dotacija'!I69</f>
        <v>0.1</v>
      </c>
      <c r="I16" s="10">
        <f>'4 pr._savarankiškos f-jos'!J134+'[2]8 pr._aplinkos apsaugos s. p.'!J13+'9 pr._įstaigų pajamos (2)'!J38+'10 pr._skolintos lėšos'!J19+'[2]11 pr._apyvartinės lėšos'!J30+'7 pr._kita dotacija'!J69</f>
        <v>0</v>
      </c>
      <c r="J16" s="10">
        <f>'4 pr._savarankiškos f-jos'!K134+'[2]8 pr._aplinkos apsaugos s. p.'!K13+'9 pr._įstaigų pajamos (2)'!K38+'10 pr._skolintos lėšos'!K19+'[2]11 pr._apyvartinės lėšos'!K30+'7 pr._kita dotacija'!K69</f>
        <v>776.7</v>
      </c>
      <c r="K16" s="12">
        <f>'4 pr._savarankiškos f-jos'!L134+'[2]8 pr._aplinkos apsaugos s. p.'!L13+'9 pr._įstaigų pajamos (2)'!L38+'10 pr._skolintos lėšos'!L19+'[2]11 pr._apyvartinės lėšos'!L30+'7 pr._kita dotacija'!L69</f>
        <v>5377.1</v>
      </c>
      <c r="L16" s="12">
        <f>'4 pr._savarankiškos f-jos'!M134+'[2]8 pr._aplinkos apsaugos s. p.'!M13+'9 pr._įstaigų pajamos (2)'!M38+'10 pr._skolintos lėšos'!M19+'[2]11 pr._apyvartinės lėšos'!M30+'7 pr._kita dotacija'!M69</f>
        <v>2960.3999999999996</v>
      </c>
      <c r="M16" s="12">
        <f>'4 pr._savarankiškos f-jos'!N134+'[2]8 pr._aplinkos apsaugos s. p.'!N13+'9 pr._įstaigų pajamos (2)'!N38+'10 pr._skolintos lėšos'!N19+'[2]11 pr._apyvartinės lėšos'!N30+'7 pr._kita dotacija'!N69</f>
        <v>2</v>
      </c>
      <c r="N16" s="12">
        <f>'4 pr._savarankiškos f-jos'!O134+'[2]8 pr._aplinkos apsaugos s. p.'!O13+'9 pr._įstaigų pajamos (2)'!O38+'10 pr._skolintos lėšos'!O19+'[2]11 pr._apyvartinės lėšos'!O30+'7 pr._kita dotacija'!O69</f>
        <v>2416.6999999999998</v>
      </c>
      <c r="P16" s="66" t="s">
        <v>332</v>
      </c>
      <c r="Q16" s="67">
        <f>'4 pr._savarankiškos f-jos'!Q19+'5 pr._valstybinės f-jos'!R19+'6 pr._mokinio krepšelis (2)'!Q17+'7 pr._kita dotacija'!R71+'[2]8 pr._aplinkos apsaugos s. p.'!Q13+'9 pr._įstaigų pajamos (2)'!Q20+'10 pr._skolintos lėšos'!Q18+'[2]11 pr._apyvartinės lėšos'!Q17</f>
        <v>4230.7</v>
      </c>
    </row>
    <row r="17" spans="1:17" ht="15.95" customHeight="1" x14ac:dyDescent="0.25">
      <c r="A17" s="5" t="s">
        <v>73</v>
      </c>
      <c r="B17" s="17" t="s">
        <v>63</v>
      </c>
      <c r="C17" s="16">
        <f t="shared" si="0"/>
        <v>701.30000000000007</v>
      </c>
      <c r="D17" s="16">
        <f>'4 pr._savarankiškos f-jos'!E139+'5 pr._valstybinės f-jos'!E84+'[2]8 pr._aplinkos apsaugos s. p.'!E16+'9 pr._įstaigų pajamos (2)'!E41+'10 pr._skolintos lėšos'!E22+'[2]11 pr._apyvartinės lėšos'!E38+'7 pr._kita dotacija'!E71</f>
        <v>248.20000000000002</v>
      </c>
      <c r="E17" s="16">
        <f>'4 pr._savarankiškos f-jos'!F139+'5 pr._valstybinės f-jos'!F84+'[2]8 pr._aplinkos apsaugos s. p.'!F16+'9 pr._įstaigų pajamos (2)'!F41+'10 pr._skolintos lėšos'!F22+'[2]11 pr._apyvartinės lėšos'!F38+'7 pr._kita dotacija'!F71</f>
        <v>107.7</v>
      </c>
      <c r="F17" s="16">
        <f>'4 pr._savarankiškos f-jos'!G139+'5 pr._valstybinės f-jos'!G84+'[2]8 pr._aplinkos apsaugos s. p.'!G16+'9 pr._įstaigų pajamos (2)'!G41+'10 pr._skolintos lėšos'!G22+'[2]11 pr._apyvartinės lėšos'!G38+'7 pr._kita dotacija'!G71</f>
        <v>453.1</v>
      </c>
      <c r="G17" s="10">
        <f>'4 pr._savarankiškos f-jos'!H139+'5 pr._valstybinės f-jos'!H84+'[2]8 pr._aplinkos apsaugos s. p.'!H16+'9 pr._įstaigų pajamos (2)'!H41+'10 pr._skolintos lėšos'!H22+'[2]11 pr._apyvartinės lėšos'!H38+'7 pr._kita dotacija'!H71</f>
        <v>0</v>
      </c>
      <c r="H17" s="10">
        <f>'4 pr._savarankiškos f-jos'!I139+'5 pr._valstybinės f-jos'!I84+'[2]8 pr._aplinkos apsaugos s. p.'!I16+'9 pr._įstaigų pajamos (2)'!I41+'10 pr._skolintos lėšos'!I22+'[2]11 pr._apyvartinės lėšos'!I38+'7 pr._kita dotacija'!I71</f>
        <v>0</v>
      </c>
      <c r="I17" s="10">
        <f>'4 pr._savarankiškos f-jos'!J139+'5 pr._valstybinės f-jos'!J84+'[2]8 pr._aplinkos apsaugos s. p.'!J16+'9 pr._įstaigų pajamos (2)'!J41+'10 pr._skolintos lėšos'!J22+'[2]11 pr._apyvartinės lėšos'!J38+'7 pr._kita dotacija'!J71</f>
        <v>0</v>
      </c>
      <c r="J17" s="10">
        <f>'4 pr._savarankiškos f-jos'!K139+'5 pr._valstybinės f-jos'!K84+'[2]8 pr._aplinkos apsaugos s. p.'!K16+'9 pr._įstaigų pajamos (2)'!K41+'10 pr._skolintos lėšos'!K22+'[2]11 pr._apyvartinės lėšos'!K38+'7 pr._kita dotacija'!K71</f>
        <v>0</v>
      </c>
      <c r="K17" s="12">
        <f>'4 pr._savarankiškos f-jos'!L139+'5 pr._valstybinės f-jos'!L84+'[2]8 pr._aplinkos apsaugos s. p.'!L16+'9 pr._įstaigų pajamos (2)'!L41+'10 pr._skolintos lėšos'!L22+'[2]11 pr._apyvartinės lėšos'!L38+'7 pr._kita dotacija'!L71</f>
        <v>701.3</v>
      </c>
      <c r="L17" s="12">
        <f>'4 pr._savarankiškos f-jos'!M139+'5 pr._valstybinės f-jos'!M84+'[2]8 pr._aplinkos apsaugos s. p.'!M16+'9 pr._įstaigų pajamos (2)'!M41+'10 pr._skolintos lėšos'!M22+'[2]11 pr._apyvartinės lėšos'!M38+'7 pr._kita dotacija'!M71</f>
        <v>248.20000000000002</v>
      </c>
      <c r="M17" s="12">
        <f>'4 pr._savarankiškos f-jos'!N139+'5 pr._valstybinės f-jos'!N84+'[2]8 pr._aplinkos apsaugos s. p.'!N16+'9 pr._įstaigų pajamos (2)'!N41+'10 pr._skolintos lėšos'!N22+'[2]11 pr._apyvartinės lėšos'!N38+'7 pr._kita dotacija'!N71</f>
        <v>107.7</v>
      </c>
      <c r="N17" s="12">
        <f>'4 pr._savarankiškos f-jos'!O139+'5 pr._valstybinės f-jos'!O84+'[2]8 pr._aplinkos apsaugos s. p.'!O16+'9 pr._įstaigų pajamos (2)'!O41+'10 pr._skolintos lėšos'!O22+'[2]11 pr._apyvartinės lėšos'!O38+'7 pr._kita dotacija'!O71</f>
        <v>453.1</v>
      </c>
      <c r="P17" s="66" t="s">
        <v>335</v>
      </c>
      <c r="Q17" s="67">
        <f>'4 pr._savarankiškos f-jos'!Q21+'5 pr._valstybinės f-jos'!R20+'6 pr._mokinio krepšelis (2)'!Q18+'7 pr._kita dotacija'!R72+'[2]8 pr._aplinkos apsaugos s. p.'!Q14+'9 pr._įstaigų pajamos (2)'!Q21+'10 pr._skolintos lėšos'!Q19+'[2]11 pr._apyvartinės lėšos'!Q18</f>
        <v>2124.5</v>
      </c>
    </row>
    <row r="18" spans="1:17" ht="15" customHeight="1" x14ac:dyDescent="0.25">
      <c r="A18" s="5" t="s">
        <v>74</v>
      </c>
      <c r="B18" s="17" t="s">
        <v>176</v>
      </c>
      <c r="C18" s="16">
        <f>D18+F18</f>
        <v>16089.830000000004</v>
      </c>
      <c r="D18" s="16">
        <f>'4 pr._savarankiškos f-jos'!E180+'6 pr._mokinio krepšelis (2)'!E54+'7 pr._kita dotacija'!E159+'9 pr._įstaigų pajamos (2)'!E72+'10 pr._skolintos lėšos'!E25+'[2]11 pr._apyvartinės lėšos'!E61</f>
        <v>15568.430000000004</v>
      </c>
      <c r="E18" s="16">
        <f>'4 pr._savarankiškos f-jos'!F180+'6 pr._mokinio krepšelis (2)'!F54+'7 pr._kita dotacija'!F159+'9 pr._įstaigų pajamos (2)'!F72+'10 pr._skolintos lėšos'!F25+'[2]11 pr._apyvartinės lėšos'!F61</f>
        <v>10035.5</v>
      </c>
      <c r="F18" s="16">
        <f>'4 pr._savarankiškos f-jos'!G180+'6 pr._mokinio krepšelis (2)'!G54+'7 pr._kita dotacija'!G159+'9 pr._įstaigų pajamos (2)'!G72+'10 pr._skolintos lėšos'!G25+'[2]11 pr._apyvartinės lėšos'!G61</f>
        <v>521.4</v>
      </c>
      <c r="G18" s="10">
        <f>'4 pr._savarankiškos f-jos'!H180+'6 pr._mokinio krepšelis (2)'!H54+'7 pr._kita dotacija'!H159+'9 pr._įstaigų pajamos (2)'!H72+'10 pr._skolintos lėšos'!H25+'[2]11 pr._apyvartinės lėšos'!H61</f>
        <v>0</v>
      </c>
      <c r="H18" s="10">
        <f>'4 pr._savarankiškos f-jos'!I180+'6 pr._mokinio krepšelis (2)'!I54+'7 pr._kita dotacija'!I159+'9 pr._įstaigų pajamos (2)'!I72+'10 pr._skolintos lėšos'!I25+'[2]11 pr._apyvartinės lėšos'!I61</f>
        <v>0</v>
      </c>
      <c r="I18" s="10">
        <f>'4 pr._savarankiškos f-jos'!J180+'6 pr._mokinio krepšelis (2)'!J54+'7 pr._kita dotacija'!J159+'9 pr._įstaigų pajamos (2)'!J72+'10 pr._skolintos lėšos'!J25+'[2]11 pr._apyvartinės lėšos'!J61</f>
        <v>87.8</v>
      </c>
      <c r="J18" s="10">
        <f>'4 pr._savarankiškos f-jos'!K180+'6 pr._mokinio krepšelis (2)'!K54+'7 pr._kita dotacija'!K159+'9 pr._įstaigų pajamos (2)'!K72+'10 pr._skolintos lėšos'!K25+'[2]11 pr._apyvartinės lėšos'!K61</f>
        <v>0</v>
      </c>
      <c r="K18" s="12">
        <f>'4 pr._savarankiškos f-jos'!L180+'6 pr._mokinio krepšelis (2)'!L54+'7 pr._kita dotacija'!L159+'9 pr._įstaigų pajamos (2)'!L72+'10 pr._skolintos lėšos'!L25+'[2]11 pr._apyvartinės lėšos'!L61</f>
        <v>16089.830000000002</v>
      </c>
      <c r="L18" s="12">
        <f>'4 pr._savarankiškos f-jos'!M180+'6 pr._mokinio krepšelis (2)'!M54+'7 pr._kita dotacija'!M159+'9 pr._įstaigų pajamos (2)'!M72+'10 pr._skolintos lėšos'!M25+'[2]11 pr._apyvartinės lėšos'!M61</f>
        <v>15568.430000000004</v>
      </c>
      <c r="M18" s="12">
        <f>'4 pr._savarankiškos f-jos'!N180+'6 pr._mokinio krepšelis (2)'!N54+'7 pr._kita dotacija'!N159+'9 pr._įstaigų pajamos (2)'!N72+'10 pr._skolintos lėšos'!N25+'[2]11 pr._apyvartinės lėšos'!N61</f>
        <v>10123.299999999999</v>
      </c>
      <c r="N18" s="12">
        <f>'4 pr._savarankiškos f-jos'!O180+'6 pr._mokinio krepšelis (2)'!O54+'7 pr._kita dotacija'!O159+'9 pr._įstaigų pajamos (2)'!O72+'10 pr._skolintos lėšos'!O25+'[2]11 pr._apyvartinės lėšos'!O61</f>
        <v>521.4</v>
      </c>
      <c r="P18" s="66" t="s">
        <v>333</v>
      </c>
      <c r="Q18" s="67">
        <f>'4 pr._savarankiškos f-jos'!Q22+'5 pr._valstybinės f-jos'!R21+'6 pr._mokinio krepšelis (2)'!Q19+'7 pr._kita dotacija'!R73+'[2]8 pr._aplinkos apsaugos s. p.'!Q15+'9 pr._įstaigų pajamos (2)'!Q22+'10 pr._skolintos lėšos'!Q20+'[2]11 pr._apyvartinės lėšos'!Q19</f>
        <v>1424.8999999999999</v>
      </c>
    </row>
    <row r="19" spans="1:17" x14ac:dyDescent="0.25">
      <c r="A19" s="5" t="s">
        <v>75</v>
      </c>
      <c r="B19" s="17" t="s">
        <v>186</v>
      </c>
      <c r="C19" s="16">
        <f t="shared" si="0"/>
        <v>1052.8999999999999</v>
      </c>
      <c r="D19" s="16">
        <f>'4 pr._savarankiškos f-jos'!E185+'5 pr._valstybinės f-jos'!E110+'10 pr._skolintos lėšos'!E28+'7 pr._kita dotacija'!E163</f>
        <v>611.69999999999993</v>
      </c>
      <c r="E19" s="16">
        <f>'4 pr._savarankiškos f-jos'!F185+'5 pr._valstybinės f-jos'!F110+'10 pr._skolintos lėšos'!F28+'7 pr._kita dotacija'!F163</f>
        <v>126.10000000000001</v>
      </c>
      <c r="F19" s="16">
        <f>'4 pr._savarankiškos f-jos'!G185+'5 pr._valstybinės f-jos'!G110+'10 pr._skolintos lėšos'!G28+'7 pr._kita dotacija'!G163</f>
        <v>441.2</v>
      </c>
      <c r="G19" s="10">
        <f t="shared" ref="G19:G21" si="1">H19+J19</f>
        <v>0</v>
      </c>
      <c r="H19" s="10">
        <f>'4 pr._savarankiškos f-jos'!I185+'5 pr._valstybinės f-jos'!I110+'10 pr._skolintos lėšos'!I28+'7 pr._kita dotacija'!I163</f>
        <v>0</v>
      </c>
      <c r="I19" s="10">
        <f>'4 pr._savarankiškos f-jos'!J185+'5 pr._valstybinės f-jos'!J110+'10 pr._skolintos lėšos'!J28+'7 pr._kita dotacija'!J163</f>
        <v>0</v>
      </c>
      <c r="J19" s="10">
        <f>'4 pr._savarankiškos f-jos'!K185+'5 pr._valstybinės f-jos'!K110+'10 pr._skolintos lėšos'!K28+'7 pr._kita dotacija'!K163</f>
        <v>0</v>
      </c>
      <c r="K19" s="86">
        <f t="shared" ref="K19:K21" si="2">L19+N19</f>
        <v>1052.8999999999999</v>
      </c>
      <c r="L19" s="86">
        <f>'4 pr._savarankiškos f-jos'!M185+'5 pr._valstybinės f-jos'!M110+'10 pr._skolintos lėšos'!M28+'7 pr._kita dotacija'!M163</f>
        <v>611.69999999999993</v>
      </c>
      <c r="M19" s="86">
        <f>'4 pr._savarankiškos f-jos'!N185+'5 pr._valstybinės f-jos'!N110+'10 pr._skolintos lėšos'!N28+'7 pr._kita dotacija'!N163</f>
        <v>126.10000000000001</v>
      </c>
      <c r="N19" s="86">
        <f>'4 pr._savarankiškos f-jos'!O185+'5 pr._valstybinės f-jos'!O110+'10 pr._skolintos lėšos'!O28+'7 pr._kita dotacija'!O163</f>
        <v>441.2</v>
      </c>
      <c r="P19" s="66" t="s">
        <v>334</v>
      </c>
      <c r="Q19" s="67">
        <f>'4 pr._savarankiškos f-jos'!Q23+'5 pr._valstybinės f-jos'!R22+'6 pr._mokinio krepšelis (2)'!Q20+'7 pr._kita dotacija'!R74+'[2]8 pr._aplinkos apsaugos s. p.'!Q16+'9 pr._įstaigų pajamos (2)'!Q23+'10 pr._skolintos lėšos'!Q21+'[2]11 pr._apyvartinės lėšos'!Q20</f>
        <v>701.30000000000007</v>
      </c>
    </row>
    <row r="20" spans="1:17" x14ac:dyDescent="0.25">
      <c r="A20" s="5" t="s">
        <v>76</v>
      </c>
      <c r="B20" s="17" t="s">
        <v>67</v>
      </c>
      <c r="C20" s="16">
        <f t="shared" si="0"/>
        <v>2700.7</v>
      </c>
      <c r="D20" s="16">
        <f>'4 pr._savarankiškos f-jos'!E202+'9 pr._įstaigų pajamos (2)'!E88+'10 pr._skolintos lėšos'!E31+'7 pr._kita dotacija'!E209</f>
        <v>2023.9</v>
      </c>
      <c r="E20" s="16">
        <f>'4 pr._savarankiškos f-jos'!F202+'9 pr._įstaigų pajamos (2)'!F88+'10 pr._skolintos lėšos'!F31+'7 pr._kita dotacija'!F209</f>
        <v>998.6</v>
      </c>
      <c r="F20" s="16">
        <f>'4 pr._savarankiškos f-jos'!G202+'9 pr._įstaigų pajamos (2)'!G88+'10 pr._skolintos lėšos'!G31+'7 pr._kita dotacija'!G209</f>
        <v>676.8</v>
      </c>
      <c r="G20" s="10">
        <f t="shared" si="1"/>
        <v>40.300000000000004</v>
      </c>
      <c r="H20" s="10">
        <f>'4 pr._savarankiškos f-jos'!I202+'9 pr._įstaigų pajamos (2)'!I88+'10 pr._skolintos lėšos'!I31+'7 pr._kita dotacija'!I209</f>
        <v>37.200000000000003</v>
      </c>
      <c r="I20" s="10">
        <f>'4 pr._savarankiškos f-jos'!J202+'9 pr._įstaigų pajamos (2)'!J88+'10 pr._skolintos lėšos'!J31+'7 pr._kita dotacija'!J209</f>
        <v>0.5</v>
      </c>
      <c r="J20" s="10">
        <f>'4 pr._savarankiškos f-jos'!K202+'9 pr._įstaigų pajamos (2)'!K88+'10 pr._skolintos lėšos'!K31+'7 pr._kita dotacija'!K209</f>
        <v>3.1</v>
      </c>
      <c r="K20" s="86">
        <f t="shared" si="2"/>
        <v>2741.0000000000005</v>
      </c>
      <c r="L20" s="86">
        <f>'4 pr._savarankiškos f-jos'!M202+'9 pr._įstaigų pajamos (2)'!M88+'10 pr._skolintos lėšos'!M31+'7 pr._kita dotacija'!M209</f>
        <v>2061.1000000000004</v>
      </c>
      <c r="M20" s="86">
        <f>'4 pr._savarankiškos f-jos'!N202+'9 pr._įstaigų pajamos (2)'!N88+'10 pr._skolintos lėšos'!N31+'7 pr._kita dotacija'!N209</f>
        <v>999.1</v>
      </c>
      <c r="N20" s="86">
        <f>'4 pr._savarankiškos f-jos'!O202+'9 pr._įstaigų pajamos (2)'!O88+'10 pr._skolintos lėšos'!O31+'7 pr._kita dotacija'!O209</f>
        <v>679.9</v>
      </c>
      <c r="P20" s="66" t="s">
        <v>336</v>
      </c>
      <c r="Q20" s="67">
        <f>'4 pr._savarankiškos f-jos'!Q24+'5 pr._valstybinės f-jos'!R23+'6 pr._mokinio krepšelis (2)'!Q21+'7 pr._kita dotacija'!R75+'[2]8 pr._aplinkos apsaugos s. p.'!Q17+'9 pr._įstaigų pajamos (2)'!Q24+'10 pr._skolintos lėšos'!Q22+'[2]11 pr._apyvartinės lėšos'!Q21</f>
        <v>2820.2999999999997</v>
      </c>
    </row>
    <row r="21" spans="1:17" x14ac:dyDescent="0.25">
      <c r="A21" s="5" t="s">
        <v>77</v>
      </c>
      <c r="B21" s="17" t="s">
        <v>69</v>
      </c>
      <c r="C21" s="16">
        <f t="shared" si="0"/>
        <v>5539.9</v>
      </c>
      <c r="D21" s="16">
        <f>'4 pr._savarankiškos f-jos'!E211+'5 pr._valstybinės f-jos'!E120+'9 pr._įstaigų pajamos (2)'!E94+'7 pr._kita dotacija'!E220+'10 pr._skolintos lėšos'!E34+'[2]11 pr._apyvartinės lėšos'!E67</f>
        <v>5437.7</v>
      </c>
      <c r="E21" s="16">
        <f>'4 pr._savarankiškos f-jos'!F211+'5 pr._valstybinės f-jos'!F120+'9 pr._įstaigų pajamos (2)'!F94+'7 pr._kita dotacija'!F220+'10 pr._skolintos lėšos'!F34+'[2]11 pr._apyvartinės lėšos'!F67</f>
        <v>1101.5</v>
      </c>
      <c r="F21" s="16">
        <f>'4 pr._savarankiškos f-jos'!G211+'5 pr._valstybinės f-jos'!G120+'9 pr._įstaigų pajamos (2)'!G94+'7 pr._kita dotacija'!G220+'10 pr._skolintos lėšos'!G34+'[2]11 pr._apyvartinės lėšos'!G67</f>
        <v>102.19999999999999</v>
      </c>
      <c r="G21" s="10">
        <f t="shared" si="1"/>
        <v>0</v>
      </c>
      <c r="H21" s="10">
        <f>'4 pr._savarankiškos f-jos'!I211+'5 pr._valstybinės f-jos'!I120+'9 pr._įstaigų pajamos (2)'!I94+'7 pr._kita dotacija'!I220+'10 pr._skolintos lėšos'!I34+'[2]11 pr._apyvartinės lėšos'!I67</f>
        <v>0</v>
      </c>
      <c r="I21" s="10">
        <f>'4 pr._savarankiškos f-jos'!J211+'5 pr._valstybinės f-jos'!J120+'9 pr._įstaigų pajamos (2)'!J94+'7 pr._kita dotacija'!J220+'10 pr._skolintos lėšos'!J34+'[2]11 pr._apyvartinės lėšos'!J67</f>
        <v>0</v>
      </c>
      <c r="J21" s="10">
        <f>'4 pr._savarankiškos f-jos'!K211+'5 pr._valstybinės f-jos'!K120+'9 pr._įstaigų pajamos (2)'!K94+'7 pr._kita dotacija'!K220+'10 pr._skolintos lėšos'!K34+'[2]11 pr._apyvartinės lėšos'!K67</f>
        <v>0</v>
      </c>
      <c r="K21" s="86">
        <f t="shared" si="2"/>
        <v>5539.9</v>
      </c>
      <c r="L21" s="86">
        <f>'4 pr._savarankiškos f-jos'!M211+'5 pr._valstybinės f-jos'!M120+'9 pr._įstaigų pajamos (2)'!M94+'7 pr._kita dotacija'!M220+'10 pr._skolintos lėšos'!M34+'[2]11 pr._apyvartinės lėšos'!M67</f>
        <v>5437.7</v>
      </c>
      <c r="M21" s="86">
        <f>'4 pr._savarankiškos f-jos'!N211+'5 pr._valstybinės f-jos'!N120+'9 pr._įstaigų pajamos (2)'!N94+'7 pr._kita dotacija'!N220+'10 pr._skolintos lėšos'!N34+'[2]11 pr._apyvartinės lėšos'!N67</f>
        <v>1101.5</v>
      </c>
      <c r="N21" s="86">
        <f>'4 pr._savarankiškos f-jos'!O211+'5 pr._valstybinės f-jos'!O120+'9 pr._įstaigų pajamos (2)'!O94+'7 pr._kita dotacija'!O220+'10 pr._skolintos lėšos'!O34+'[2]11 pr._apyvartinės lėšos'!O67</f>
        <v>102.19999999999999</v>
      </c>
      <c r="P21" s="66" t="s">
        <v>337</v>
      </c>
      <c r="Q21" s="67">
        <f>'4 pr._savarankiškos f-jos'!Q25+'5 pr._valstybinės f-jos'!R24+'6 pr._mokinio krepšelis (2)'!Q22+'7 pr._kita dotacija'!R77+'[2]8 pr._aplinkos apsaugos s. p.'!Q18+'9 pr._įstaigų pajamos (2)'!Q25+'10 pr._skolintos lėšos'!Q23+'[2]11 pr._apyvartinės lėšos'!Q22</f>
        <v>16070.729999999996</v>
      </c>
    </row>
    <row r="22" spans="1:17" x14ac:dyDescent="0.25">
      <c r="A22" s="110" t="s">
        <v>78</v>
      </c>
      <c r="B22" s="45" t="s">
        <v>177</v>
      </c>
      <c r="C22" s="47">
        <f>SUM(C15:C21)</f>
        <v>37179.630000000005</v>
      </c>
      <c r="D22" s="47">
        <f>SUM(D15:D21)</f>
        <v>32005.430000000008</v>
      </c>
      <c r="E22" s="47">
        <f>SUM(E15:E21)</f>
        <v>14954.900000000001</v>
      </c>
      <c r="F22" s="47">
        <f>SUM(F15:F21)</f>
        <v>5174.2</v>
      </c>
      <c r="G22" s="48">
        <f t="shared" ref="G22:N22" si="3">SUM(G15:G21)</f>
        <v>817.09999999999991</v>
      </c>
      <c r="H22" s="48">
        <f t="shared" si="3"/>
        <v>30.500000000000004</v>
      </c>
      <c r="I22" s="48">
        <f t="shared" si="3"/>
        <v>88.3</v>
      </c>
      <c r="J22" s="48">
        <f t="shared" si="3"/>
        <v>786.6</v>
      </c>
      <c r="K22" s="49">
        <f t="shared" si="3"/>
        <v>37996.730000000003</v>
      </c>
      <c r="L22" s="49">
        <f t="shared" si="3"/>
        <v>32035.930000000004</v>
      </c>
      <c r="M22" s="49">
        <f t="shared" si="3"/>
        <v>15043.099999999999</v>
      </c>
      <c r="N22" s="49">
        <f t="shared" si="3"/>
        <v>5960.7999999999993</v>
      </c>
      <c r="P22" s="66" t="s">
        <v>338</v>
      </c>
      <c r="Q22" s="67">
        <f>'4 pr._savarankiškos f-jos'!Q26+'5 pr._valstybinės f-jos'!R25+'6 pr._mokinio krepšelis (2)'!Q23+'7 pr._kita dotacija'!R78+'[2]8 pr._aplinkos apsaugos s. p.'!Q19+'9 pr._įstaigų pajamos (2)'!Q26+'10 pr._skolintos lėšos'!Q24+'[2]11 pr._apyvartinės lėšos'!Q23</f>
        <v>5724.9000000000005</v>
      </c>
    </row>
    <row r="23" spans="1:17" x14ac:dyDescent="0.25">
      <c r="A23" s="6"/>
      <c r="B23" s="50"/>
      <c r="C23" s="50"/>
      <c r="D23" s="50"/>
      <c r="E23" s="50"/>
      <c r="F23" s="50"/>
      <c r="G23" s="50"/>
      <c r="H23" s="50"/>
      <c r="I23" s="50"/>
      <c r="J23" s="50"/>
      <c r="K23" s="50"/>
      <c r="L23" s="50"/>
      <c r="M23" s="50"/>
      <c r="P23" s="71" t="s">
        <v>177</v>
      </c>
      <c r="Q23" s="72">
        <f>SUM(Q13:Q22)</f>
        <v>37996.729999999996</v>
      </c>
    </row>
    <row r="24" spans="1:17" x14ac:dyDescent="0.25">
      <c r="A24" s="6"/>
      <c r="B24" s="6"/>
      <c r="C24" s="6"/>
      <c r="D24" s="6"/>
      <c r="E24" s="6"/>
      <c r="F24" s="6"/>
      <c r="P24" s="73"/>
      <c r="Q24" s="73"/>
    </row>
    <row r="25" spans="1:17" x14ac:dyDescent="0.25">
      <c r="A25" s="6"/>
      <c r="B25" s="6"/>
      <c r="C25" s="6"/>
      <c r="D25" s="6"/>
      <c r="E25" s="6"/>
      <c r="F25" s="6"/>
      <c r="P25" s="73"/>
      <c r="Q25" s="73">
        <f>K22-Q23</f>
        <v>0</v>
      </c>
    </row>
    <row r="26" spans="1:17" x14ac:dyDescent="0.25">
      <c r="A26" s="6"/>
      <c r="B26" s="6"/>
      <c r="C26" s="6"/>
      <c r="D26" s="6"/>
      <c r="E26" s="6"/>
      <c r="F26" s="6"/>
    </row>
    <row r="27" spans="1:17" x14ac:dyDescent="0.25">
      <c r="A27" s="6"/>
      <c r="B27" s="6"/>
      <c r="C27" s="6"/>
      <c r="D27" s="6"/>
      <c r="E27" s="6"/>
      <c r="F27" s="6"/>
    </row>
    <row r="28" spans="1:17" x14ac:dyDescent="0.25">
      <c r="A28" s="6"/>
      <c r="B28" s="6"/>
      <c r="C28" s="6"/>
      <c r="D28" s="6"/>
      <c r="E28" s="6"/>
      <c r="F28" s="6"/>
    </row>
    <row r="29" spans="1:17" x14ac:dyDescent="0.25">
      <c r="A29" s="6"/>
      <c r="B29" s="6"/>
      <c r="C29" s="6"/>
      <c r="D29" s="6"/>
      <c r="E29" s="6"/>
      <c r="F29" s="6"/>
    </row>
    <row r="30" spans="1:17" x14ac:dyDescent="0.25">
      <c r="A30" s="6"/>
      <c r="B30" s="6"/>
      <c r="C30" s="6"/>
      <c r="D30" s="6"/>
      <c r="E30" s="6"/>
      <c r="F30" s="6"/>
    </row>
    <row r="31" spans="1:17" x14ac:dyDescent="0.25">
      <c r="A31" s="6"/>
      <c r="B31" s="6"/>
      <c r="C31" s="6"/>
      <c r="D31" s="6"/>
      <c r="E31" s="6"/>
      <c r="F31" s="6"/>
      <c r="G31" s="2" t="s">
        <v>178</v>
      </c>
    </row>
    <row r="32" spans="1:17" x14ac:dyDescent="0.25">
      <c r="A32" s="6"/>
      <c r="B32" s="6"/>
      <c r="C32" s="6"/>
      <c r="D32" s="6"/>
      <c r="E32" s="6"/>
      <c r="F32" s="6"/>
    </row>
    <row r="33" spans="1:6" x14ac:dyDescent="0.25">
      <c r="A33" s="6"/>
      <c r="B33" s="6"/>
      <c r="C33" s="6"/>
      <c r="D33" s="6"/>
      <c r="E33" s="6"/>
      <c r="F33" s="6"/>
    </row>
    <row r="34" spans="1:6" x14ac:dyDescent="0.25">
      <c r="A34" s="6"/>
      <c r="B34" s="6"/>
      <c r="C34" s="6"/>
      <c r="D34" s="6"/>
      <c r="E34" s="6"/>
      <c r="F34" s="6"/>
    </row>
    <row r="35" spans="1:6" x14ac:dyDescent="0.25">
      <c r="A35" s="6"/>
      <c r="B35" s="6"/>
      <c r="C35" s="6"/>
      <c r="D35" s="6"/>
      <c r="E35" s="6"/>
      <c r="F35" s="6"/>
    </row>
    <row r="36" spans="1:6" x14ac:dyDescent="0.25">
      <c r="A36" s="6"/>
      <c r="B36" s="6"/>
      <c r="C36" s="6"/>
      <c r="D36" s="6"/>
      <c r="E36" s="6"/>
      <c r="F36" s="6"/>
    </row>
    <row r="37" spans="1:6" x14ac:dyDescent="0.25">
      <c r="A37" s="6"/>
      <c r="B37" s="6"/>
      <c r="C37" s="6"/>
      <c r="D37" s="6"/>
      <c r="E37" s="6"/>
      <c r="F37" s="6"/>
    </row>
    <row r="38" spans="1:6" x14ac:dyDescent="0.25">
      <c r="A38" s="6"/>
      <c r="B38" s="6"/>
      <c r="C38" s="6"/>
      <c r="D38" s="6"/>
      <c r="E38" s="6"/>
      <c r="F38" s="6"/>
    </row>
    <row r="39" spans="1:6" x14ac:dyDescent="0.25">
      <c r="A39" s="6"/>
      <c r="B39" s="6"/>
      <c r="C39" s="6"/>
      <c r="D39" s="6"/>
      <c r="E39" s="6"/>
      <c r="F39" s="6"/>
    </row>
    <row r="40" spans="1:6" x14ac:dyDescent="0.25">
      <c r="A40" s="6"/>
      <c r="B40" s="6"/>
      <c r="C40" s="6"/>
      <c r="D40" s="6"/>
      <c r="E40" s="6"/>
      <c r="F40" s="6"/>
    </row>
    <row r="41" spans="1:6" x14ac:dyDescent="0.25">
      <c r="A41" s="6"/>
      <c r="B41" s="6"/>
      <c r="C41" s="6"/>
      <c r="D41" s="6"/>
      <c r="E41" s="6"/>
      <c r="F41" s="6"/>
    </row>
    <row r="42" spans="1:6" x14ac:dyDescent="0.25">
      <c r="A42" s="6"/>
      <c r="B42" s="6"/>
      <c r="C42" s="6"/>
      <c r="D42" s="6"/>
      <c r="E42" s="6"/>
      <c r="F42" s="6"/>
    </row>
    <row r="43" spans="1:6" x14ac:dyDescent="0.25">
      <c r="A43" s="6"/>
      <c r="B43" s="6"/>
      <c r="C43" s="6"/>
      <c r="D43" s="6"/>
      <c r="E43" s="6"/>
      <c r="F43" s="6"/>
    </row>
    <row r="44" spans="1:6" x14ac:dyDescent="0.25">
      <c r="A44" s="6"/>
      <c r="B44" s="6"/>
      <c r="C44" s="6"/>
      <c r="D44" s="6"/>
      <c r="E44" s="6"/>
      <c r="F44" s="6"/>
    </row>
    <row r="45" spans="1:6" x14ac:dyDescent="0.25">
      <c r="A45" s="6"/>
      <c r="B45" s="6"/>
      <c r="C45" s="6"/>
      <c r="D45" s="6"/>
      <c r="E45" s="6"/>
      <c r="F45" s="6"/>
    </row>
    <row r="46" spans="1:6" x14ac:dyDescent="0.25">
      <c r="A46" s="6"/>
      <c r="B46" s="6"/>
      <c r="C46" s="6"/>
      <c r="D46" s="6"/>
      <c r="E46" s="6"/>
      <c r="F46" s="6"/>
    </row>
    <row r="47" spans="1:6" x14ac:dyDescent="0.25">
      <c r="A47" s="6"/>
      <c r="B47" s="6"/>
      <c r="C47" s="6"/>
      <c r="D47" s="6"/>
      <c r="E47" s="6"/>
      <c r="F47" s="6"/>
    </row>
    <row r="48" spans="1:6" x14ac:dyDescent="0.25">
      <c r="A48" s="6"/>
      <c r="B48" s="6"/>
      <c r="C48" s="6"/>
      <c r="D48" s="6"/>
      <c r="E48" s="6"/>
      <c r="F48" s="6"/>
    </row>
    <row r="49" spans="1:6" x14ac:dyDescent="0.25">
      <c r="A49" s="6"/>
      <c r="B49" s="6"/>
      <c r="C49" s="6"/>
      <c r="D49" s="6"/>
      <c r="E49" s="6"/>
      <c r="F49" s="6"/>
    </row>
    <row r="50" spans="1:6" x14ac:dyDescent="0.25">
      <c r="A50" s="6"/>
      <c r="B50" s="6"/>
      <c r="C50" s="6"/>
      <c r="D50" s="6"/>
      <c r="E50" s="6"/>
      <c r="F50" s="6"/>
    </row>
    <row r="51" spans="1:6" x14ac:dyDescent="0.25">
      <c r="A51" s="6"/>
      <c r="B51" s="6"/>
      <c r="C51" s="6"/>
      <c r="D51" s="6"/>
      <c r="E51" s="6"/>
      <c r="F51" s="6"/>
    </row>
    <row r="52" spans="1:6" x14ac:dyDescent="0.25">
      <c r="A52" s="6"/>
      <c r="B52" s="6"/>
      <c r="C52" s="6"/>
      <c r="D52" s="6"/>
      <c r="E52" s="6"/>
      <c r="F52" s="6"/>
    </row>
    <row r="53" spans="1:6" x14ac:dyDescent="0.25">
      <c r="A53" s="6"/>
      <c r="B53" s="6"/>
      <c r="C53" s="6"/>
      <c r="D53" s="6"/>
      <c r="E53" s="6"/>
      <c r="F53" s="6"/>
    </row>
    <row r="54" spans="1:6" x14ac:dyDescent="0.25">
      <c r="A54" s="6"/>
      <c r="B54" s="6"/>
      <c r="C54" s="6"/>
      <c r="D54" s="6"/>
      <c r="E54" s="6"/>
      <c r="F54" s="6"/>
    </row>
    <row r="55" spans="1:6" x14ac:dyDescent="0.25">
      <c r="A55" s="6"/>
      <c r="B55" s="6"/>
      <c r="C55" s="6"/>
      <c r="D55" s="6"/>
      <c r="E55" s="6"/>
      <c r="F55" s="6"/>
    </row>
    <row r="56" spans="1:6" x14ac:dyDescent="0.25">
      <c r="A56" s="6"/>
      <c r="B56" s="6"/>
      <c r="C56" s="6"/>
      <c r="D56" s="6"/>
      <c r="E56" s="6"/>
      <c r="F56" s="6"/>
    </row>
    <row r="57" spans="1:6" x14ac:dyDescent="0.25">
      <c r="A57" s="6"/>
      <c r="B57" s="6"/>
      <c r="C57" s="6"/>
      <c r="D57" s="6"/>
      <c r="E57" s="6"/>
      <c r="F57" s="6"/>
    </row>
    <row r="58" spans="1:6" x14ac:dyDescent="0.25">
      <c r="A58" s="6"/>
      <c r="B58" s="6"/>
      <c r="C58" s="6"/>
      <c r="D58" s="6"/>
      <c r="E58" s="6"/>
      <c r="F58" s="6"/>
    </row>
    <row r="59" spans="1:6" x14ac:dyDescent="0.25">
      <c r="A59" s="6"/>
      <c r="B59" s="6"/>
      <c r="C59" s="6"/>
      <c r="D59" s="6"/>
      <c r="E59" s="6"/>
      <c r="F59" s="6"/>
    </row>
    <row r="60" spans="1:6" x14ac:dyDescent="0.25">
      <c r="A60" s="6"/>
      <c r="B60" s="6"/>
      <c r="C60" s="6"/>
      <c r="D60" s="6"/>
      <c r="E60" s="6"/>
      <c r="F60" s="6"/>
    </row>
    <row r="61" spans="1:6" x14ac:dyDescent="0.25">
      <c r="A61" s="6"/>
      <c r="B61" s="6"/>
      <c r="C61" s="6"/>
      <c r="D61" s="6"/>
      <c r="E61" s="6"/>
      <c r="F61" s="6"/>
    </row>
    <row r="62" spans="1:6" x14ac:dyDescent="0.25">
      <c r="A62" s="6"/>
      <c r="B62" s="6"/>
      <c r="C62" s="6"/>
      <c r="D62" s="6"/>
      <c r="E62" s="6"/>
      <c r="F62" s="6"/>
    </row>
    <row r="63" spans="1:6" x14ac:dyDescent="0.25">
      <c r="A63" s="6"/>
      <c r="B63" s="6"/>
      <c r="C63" s="6"/>
      <c r="D63" s="6"/>
      <c r="E63" s="6"/>
      <c r="F63" s="6"/>
    </row>
    <row r="64" spans="1:6" x14ac:dyDescent="0.25">
      <c r="A64" s="6"/>
      <c r="B64" s="6"/>
      <c r="C64" s="6"/>
      <c r="D64" s="6"/>
      <c r="E64" s="6"/>
      <c r="F64" s="6"/>
    </row>
    <row r="65" spans="1:6" x14ac:dyDescent="0.25">
      <c r="A65" s="6"/>
      <c r="B65" s="6"/>
      <c r="C65" s="6"/>
      <c r="D65" s="6"/>
      <c r="E65" s="6"/>
      <c r="F65" s="6"/>
    </row>
    <row r="66" spans="1:6" x14ac:dyDescent="0.25">
      <c r="A66" s="6"/>
      <c r="B66" s="6"/>
      <c r="C66" s="6"/>
      <c r="D66" s="6"/>
      <c r="E66" s="6"/>
      <c r="F66" s="6"/>
    </row>
    <row r="67" spans="1:6" x14ac:dyDescent="0.25">
      <c r="A67" s="6"/>
      <c r="B67" s="6"/>
      <c r="C67" s="6"/>
      <c r="D67" s="6"/>
      <c r="E67" s="6"/>
      <c r="F67" s="6"/>
    </row>
    <row r="68" spans="1:6" x14ac:dyDescent="0.25">
      <c r="A68" s="6"/>
      <c r="B68" s="6"/>
      <c r="C68" s="6"/>
      <c r="D68" s="6"/>
      <c r="E68" s="6"/>
      <c r="F68" s="6"/>
    </row>
    <row r="69" spans="1:6" x14ac:dyDescent="0.25">
      <c r="A69" s="6"/>
      <c r="B69" s="6"/>
      <c r="C69" s="6"/>
      <c r="D69" s="6"/>
      <c r="E69" s="6"/>
      <c r="F69" s="6"/>
    </row>
    <row r="70" spans="1:6" x14ac:dyDescent="0.25">
      <c r="A70" s="6"/>
      <c r="B70" s="6"/>
      <c r="C70" s="6"/>
      <c r="D70" s="6"/>
      <c r="E70" s="6"/>
      <c r="F70" s="6"/>
    </row>
    <row r="71" spans="1:6" x14ac:dyDescent="0.25">
      <c r="A71" s="6"/>
      <c r="B71" s="6"/>
      <c r="C71" s="6"/>
      <c r="D71" s="6"/>
      <c r="E71" s="6"/>
      <c r="F71" s="6"/>
    </row>
    <row r="72" spans="1:6" x14ac:dyDescent="0.25">
      <c r="A72" s="6"/>
      <c r="B72" s="6"/>
      <c r="C72" s="6"/>
      <c r="D72" s="6"/>
      <c r="E72" s="6"/>
      <c r="F72" s="6"/>
    </row>
    <row r="73" spans="1:6" x14ac:dyDescent="0.25">
      <c r="A73" s="6"/>
      <c r="B73" s="6"/>
      <c r="C73" s="6"/>
      <c r="D73" s="6"/>
      <c r="E73" s="6"/>
      <c r="F73" s="6"/>
    </row>
    <row r="74" spans="1:6" x14ac:dyDescent="0.25">
      <c r="A74" s="6"/>
      <c r="B74" s="6"/>
      <c r="C74" s="6"/>
      <c r="D74" s="6"/>
      <c r="E74" s="6"/>
      <c r="F74" s="6"/>
    </row>
    <row r="75" spans="1:6" x14ac:dyDescent="0.25">
      <c r="A75" s="6"/>
      <c r="B75" s="6"/>
      <c r="C75" s="6"/>
      <c r="D75" s="6"/>
      <c r="E75" s="6"/>
      <c r="F75" s="6"/>
    </row>
    <row r="76" spans="1:6" x14ac:dyDescent="0.25">
      <c r="A76" s="6"/>
      <c r="B76" s="6"/>
      <c r="C76" s="6"/>
      <c r="D76" s="6"/>
      <c r="E76" s="6"/>
      <c r="F76" s="6"/>
    </row>
    <row r="77" spans="1:6" x14ac:dyDescent="0.25">
      <c r="A77" s="6"/>
      <c r="B77" s="6"/>
      <c r="C77" s="6"/>
      <c r="D77" s="6"/>
      <c r="E77" s="6"/>
      <c r="F77" s="6"/>
    </row>
    <row r="78" spans="1:6" x14ac:dyDescent="0.25">
      <c r="A78" s="6"/>
      <c r="B78" s="6"/>
      <c r="C78" s="6"/>
      <c r="D78" s="6"/>
      <c r="E78" s="6"/>
      <c r="F78" s="6"/>
    </row>
    <row r="79" spans="1:6" x14ac:dyDescent="0.25">
      <c r="A79" s="6"/>
      <c r="B79" s="6"/>
      <c r="C79" s="6"/>
      <c r="D79" s="6"/>
      <c r="E79" s="6"/>
      <c r="F79" s="6"/>
    </row>
    <row r="80" spans="1:6" x14ac:dyDescent="0.25">
      <c r="A80" s="6"/>
      <c r="B80" s="6"/>
      <c r="C80" s="6"/>
      <c r="D80" s="6"/>
      <c r="E80" s="6"/>
      <c r="F80" s="6"/>
    </row>
    <row r="81" spans="1:6" x14ac:dyDescent="0.25">
      <c r="A81" s="6"/>
      <c r="B81" s="6"/>
      <c r="C81" s="6"/>
      <c r="D81" s="6"/>
      <c r="E81" s="6"/>
      <c r="F81" s="6"/>
    </row>
    <row r="82" spans="1:6" x14ac:dyDescent="0.25">
      <c r="A82" s="6"/>
      <c r="B82" s="6"/>
      <c r="C82" s="6"/>
      <c r="D82" s="6"/>
      <c r="E82" s="6"/>
      <c r="F82" s="6"/>
    </row>
    <row r="83" spans="1:6" x14ac:dyDescent="0.25">
      <c r="A83" s="6"/>
      <c r="B83" s="6"/>
      <c r="C83" s="6"/>
      <c r="D83" s="6"/>
      <c r="E83" s="6"/>
      <c r="F83" s="6"/>
    </row>
    <row r="84" spans="1:6" x14ac:dyDescent="0.25">
      <c r="A84" s="6"/>
      <c r="B84" s="6"/>
      <c r="C84" s="6"/>
      <c r="D84" s="6"/>
      <c r="E84" s="6"/>
      <c r="F84" s="6"/>
    </row>
    <row r="85" spans="1:6" x14ac:dyDescent="0.25">
      <c r="A85" s="6"/>
      <c r="B85" s="6"/>
      <c r="C85" s="6"/>
      <c r="D85" s="6"/>
      <c r="E85" s="6"/>
      <c r="F85" s="6"/>
    </row>
    <row r="86" spans="1:6" x14ac:dyDescent="0.25">
      <c r="A86" s="6"/>
      <c r="B86" s="6"/>
      <c r="C86" s="6"/>
      <c r="D86" s="6"/>
      <c r="E86" s="6"/>
      <c r="F86" s="6"/>
    </row>
    <row r="87" spans="1:6" x14ac:dyDescent="0.25">
      <c r="A87" s="6"/>
      <c r="B87" s="6"/>
      <c r="C87" s="6"/>
      <c r="D87" s="6"/>
      <c r="E87" s="6"/>
      <c r="F87" s="6"/>
    </row>
    <row r="88" spans="1:6" x14ac:dyDescent="0.25">
      <c r="A88" s="6"/>
      <c r="B88" s="6"/>
      <c r="C88" s="6"/>
      <c r="D88" s="6"/>
      <c r="E88" s="6"/>
      <c r="F88" s="6"/>
    </row>
    <row r="89" spans="1:6" x14ac:dyDescent="0.25">
      <c r="A89" s="6"/>
      <c r="B89" s="6"/>
      <c r="C89" s="6"/>
      <c r="D89" s="6"/>
      <c r="E89" s="6"/>
      <c r="F89" s="6"/>
    </row>
    <row r="90" spans="1:6" x14ac:dyDescent="0.25">
      <c r="A90" s="6"/>
      <c r="B90" s="6"/>
      <c r="C90" s="6"/>
      <c r="D90" s="6"/>
      <c r="E90" s="6"/>
      <c r="F90" s="6"/>
    </row>
    <row r="91" spans="1:6" x14ac:dyDescent="0.25">
      <c r="A91" s="6"/>
      <c r="B91" s="6"/>
      <c r="C91" s="6"/>
      <c r="D91" s="6"/>
      <c r="E91" s="6"/>
      <c r="F91" s="6"/>
    </row>
    <row r="92" spans="1:6" x14ac:dyDescent="0.25">
      <c r="A92" s="6"/>
      <c r="B92" s="6"/>
      <c r="C92" s="6"/>
      <c r="D92" s="6"/>
      <c r="E92" s="6"/>
      <c r="F92" s="6"/>
    </row>
    <row r="93" spans="1:6" x14ac:dyDescent="0.25">
      <c r="A93" s="6"/>
      <c r="B93" s="6"/>
      <c r="C93" s="6"/>
      <c r="D93" s="6"/>
      <c r="E93" s="6"/>
      <c r="F93" s="6"/>
    </row>
    <row r="94" spans="1:6" x14ac:dyDescent="0.25">
      <c r="A94" s="6"/>
      <c r="B94" s="6"/>
      <c r="C94" s="6"/>
      <c r="D94" s="6"/>
      <c r="E94" s="6"/>
      <c r="F94" s="6"/>
    </row>
    <row r="95" spans="1:6" x14ac:dyDescent="0.25">
      <c r="A95" s="6"/>
      <c r="B95" s="6"/>
      <c r="C95" s="6"/>
      <c r="D95" s="6"/>
      <c r="E95" s="6"/>
      <c r="F95" s="6"/>
    </row>
    <row r="96" spans="1:6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</sheetData>
  <mergeCells count="23">
    <mergeCell ref="L12:N12"/>
    <mergeCell ref="D13:E13"/>
    <mergeCell ref="F13:F14"/>
    <mergeCell ref="H13:I13"/>
    <mergeCell ref="J13:J14"/>
    <mergeCell ref="L13:M13"/>
    <mergeCell ref="N13:N14"/>
    <mergeCell ref="B7:O7"/>
    <mergeCell ref="B8:O8"/>
    <mergeCell ref="A10:N10"/>
    <mergeCell ref="A12:A14"/>
    <mergeCell ref="B12:B14"/>
    <mergeCell ref="C12:C14"/>
    <mergeCell ref="D12:F12"/>
    <mergeCell ref="G12:G14"/>
    <mergeCell ref="H12:J12"/>
    <mergeCell ref="K12:K14"/>
    <mergeCell ref="B1:N1"/>
    <mergeCell ref="B2:N2"/>
    <mergeCell ref="B3:N3"/>
    <mergeCell ref="B4:N4"/>
    <mergeCell ref="B5:O5"/>
    <mergeCell ref="B6:O6"/>
  </mergeCells>
  <pageMargins left="1.1811023622047245" right="0.19685039370078741" top="0.78740157480314965" bottom="0.78740157480314965" header="0.31496062992125984" footer="0.31496062992125984"/>
  <pageSetup paperSize="9" scale="87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25"/>
  <sheetViews>
    <sheetView showZeros="0" workbookViewId="0">
      <selection activeCell="S20" sqref="S20"/>
    </sheetView>
  </sheetViews>
  <sheetFormatPr defaultRowHeight="15" x14ac:dyDescent="0.25"/>
  <cols>
    <col min="1" max="1" width="4.5703125" style="2" customWidth="1"/>
    <col min="2" max="2" width="48.7109375" style="2" customWidth="1"/>
    <col min="3" max="10" width="10.5703125" style="2" hidden="1" customWidth="1"/>
    <col min="11" max="14" width="10" style="2" customWidth="1"/>
    <col min="15" max="15" width="9.140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1:17" x14ac:dyDescent="0.25">
      <c r="B1" s="534" t="s">
        <v>354</v>
      </c>
      <c r="C1" s="534"/>
      <c r="D1" s="534"/>
      <c r="E1" s="534"/>
      <c r="F1" s="534"/>
      <c r="G1" s="534"/>
      <c r="H1" s="534"/>
      <c r="I1" s="534"/>
      <c r="J1" s="534"/>
      <c r="K1" s="534"/>
      <c r="L1" s="534"/>
      <c r="M1" s="534"/>
      <c r="N1" s="534"/>
    </row>
    <row r="2" spans="1:17" x14ac:dyDescent="0.25">
      <c r="B2" s="534" t="s">
        <v>445</v>
      </c>
      <c r="C2" s="534"/>
      <c r="D2" s="534"/>
      <c r="E2" s="534"/>
      <c r="F2" s="534"/>
      <c r="G2" s="534"/>
      <c r="H2" s="534"/>
      <c r="I2" s="534"/>
      <c r="J2" s="534"/>
      <c r="K2" s="534"/>
      <c r="L2" s="534"/>
      <c r="M2" s="534"/>
      <c r="N2" s="534"/>
    </row>
    <row r="3" spans="1:17" x14ac:dyDescent="0.25">
      <c r="B3" s="534" t="s">
        <v>466</v>
      </c>
      <c r="C3" s="534"/>
      <c r="D3" s="534"/>
      <c r="E3" s="534"/>
      <c r="F3" s="534"/>
      <c r="G3" s="534"/>
      <c r="H3" s="534"/>
      <c r="I3" s="534"/>
      <c r="J3" s="534"/>
      <c r="K3" s="534"/>
      <c r="L3" s="534"/>
      <c r="M3" s="534"/>
      <c r="N3" s="534"/>
    </row>
    <row r="4" spans="1:17" x14ac:dyDescent="0.25">
      <c r="B4" s="534" t="s">
        <v>377</v>
      </c>
      <c r="C4" s="534"/>
      <c r="D4" s="534"/>
      <c r="E4" s="534"/>
      <c r="F4" s="534"/>
      <c r="G4" s="534"/>
      <c r="H4" s="534"/>
      <c r="I4" s="534"/>
      <c r="J4" s="534"/>
      <c r="K4" s="534"/>
      <c r="L4" s="534"/>
      <c r="M4" s="534"/>
      <c r="N4" s="534"/>
    </row>
    <row r="5" spans="1:17" s="439" customFormat="1" ht="15" customHeight="1" x14ac:dyDescent="0.25">
      <c r="B5" s="511" t="s">
        <v>470</v>
      </c>
      <c r="C5" s="511"/>
      <c r="D5" s="511"/>
      <c r="E5" s="511"/>
      <c r="F5" s="511"/>
      <c r="G5" s="511"/>
      <c r="H5" s="511"/>
      <c r="I5" s="511"/>
      <c r="J5" s="511"/>
      <c r="K5" s="511"/>
      <c r="L5" s="511"/>
      <c r="M5" s="511"/>
      <c r="N5" s="511"/>
      <c r="O5" s="511"/>
    </row>
    <row r="6" spans="1:17" s="439" customFormat="1" x14ac:dyDescent="0.25">
      <c r="B6" s="511" t="s">
        <v>474</v>
      </c>
      <c r="C6" s="511"/>
      <c r="D6" s="511"/>
      <c r="E6" s="511"/>
      <c r="F6" s="511"/>
      <c r="G6" s="511"/>
      <c r="H6" s="511"/>
      <c r="I6" s="511"/>
      <c r="J6" s="511"/>
      <c r="K6" s="511"/>
      <c r="L6" s="511"/>
      <c r="M6" s="511"/>
      <c r="N6" s="511"/>
      <c r="O6" s="511"/>
    </row>
    <row r="8" spans="1:17" x14ac:dyDescent="0.25">
      <c r="A8" s="472" t="s">
        <v>454</v>
      </c>
      <c r="B8" s="472"/>
      <c r="C8" s="472"/>
      <c r="D8" s="472"/>
      <c r="E8" s="472"/>
      <c r="F8" s="472"/>
      <c r="G8" s="472"/>
      <c r="H8" s="472"/>
      <c r="I8" s="472"/>
      <c r="J8" s="472"/>
      <c r="K8" s="472"/>
      <c r="L8" s="472"/>
      <c r="M8" s="472"/>
      <c r="N8" s="472"/>
    </row>
    <row r="9" spans="1:17" ht="17.25" customHeight="1" x14ac:dyDescent="0.25">
      <c r="A9" s="412"/>
      <c r="B9" s="412"/>
      <c r="C9" s="412"/>
      <c r="D9" s="87"/>
      <c r="E9" s="87"/>
      <c r="F9" s="87"/>
      <c r="G9" s="87"/>
      <c r="H9" s="87"/>
      <c r="I9" s="87"/>
      <c r="J9" s="87"/>
      <c r="K9" s="87"/>
      <c r="L9" s="87"/>
      <c r="M9" s="87"/>
      <c r="N9" s="4" t="s">
        <v>456</v>
      </c>
      <c r="O9" s="4"/>
    </row>
    <row r="10" spans="1:17" ht="15" customHeight="1" x14ac:dyDescent="0.25">
      <c r="A10" s="476" t="s">
        <v>5</v>
      </c>
      <c r="B10" s="479" t="s">
        <v>243</v>
      </c>
      <c r="C10" s="456" t="s">
        <v>362</v>
      </c>
      <c r="D10" s="460" t="s">
        <v>200</v>
      </c>
      <c r="E10" s="460"/>
      <c r="F10" s="461"/>
      <c r="G10" s="482" t="s">
        <v>364</v>
      </c>
      <c r="H10" s="485" t="s">
        <v>200</v>
      </c>
      <c r="I10" s="486"/>
      <c r="J10" s="487"/>
      <c r="K10" s="455" t="s">
        <v>0</v>
      </c>
      <c r="L10" s="464" t="s">
        <v>200</v>
      </c>
      <c r="M10" s="465"/>
      <c r="N10" s="466"/>
      <c r="P10" s="73"/>
      <c r="Q10" s="113" t="s">
        <v>349</v>
      </c>
    </row>
    <row r="11" spans="1:17" ht="15" customHeight="1" x14ac:dyDescent="0.25">
      <c r="A11" s="477"/>
      <c r="B11" s="480"/>
      <c r="C11" s="457"/>
      <c r="D11" s="461" t="s">
        <v>1</v>
      </c>
      <c r="E11" s="491"/>
      <c r="F11" s="462" t="s">
        <v>2</v>
      </c>
      <c r="G11" s="483"/>
      <c r="H11" s="489" t="s">
        <v>1</v>
      </c>
      <c r="I11" s="489"/>
      <c r="J11" s="475" t="s">
        <v>2</v>
      </c>
      <c r="K11" s="455"/>
      <c r="L11" s="455" t="s">
        <v>1</v>
      </c>
      <c r="M11" s="455"/>
      <c r="N11" s="467" t="s">
        <v>2</v>
      </c>
      <c r="P11" s="66" t="s">
        <v>329</v>
      </c>
      <c r="Q11" s="67" t="e">
        <f>#REF!+#REF!+'[1]6 pr._mokinio krepšelis'!Q12+#REF!+'[1]8 pr._aplinkos apsaugos s. p.'!Q10+'[1]9 pr._įstaigų pajamos'!Q14+#REF!+'11 pr._apyvartinės lėšos (2)'!Q14</f>
        <v>#REF!</v>
      </c>
    </row>
    <row r="12" spans="1:17" ht="28.5" customHeight="1" x14ac:dyDescent="0.25">
      <c r="A12" s="478"/>
      <c r="B12" s="481"/>
      <c r="C12" s="458"/>
      <c r="D12" s="406" t="s">
        <v>3</v>
      </c>
      <c r="E12" s="407" t="s">
        <v>4</v>
      </c>
      <c r="F12" s="462"/>
      <c r="G12" s="484"/>
      <c r="H12" s="411" t="s">
        <v>3</v>
      </c>
      <c r="I12" s="409" t="s">
        <v>4</v>
      </c>
      <c r="J12" s="475"/>
      <c r="K12" s="455"/>
      <c r="L12" s="405" t="s">
        <v>3</v>
      </c>
      <c r="M12" s="408" t="s">
        <v>4</v>
      </c>
      <c r="N12" s="467"/>
      <c r="P12" s="66" t="s">
        <v>330</v>
      </c>
      <c r="Q12" s="67" t="e">
        <f>#REF!+#REF!+'[1]6 pr._mokinio krepšelis'!Q13+#REF!+'[1]8 pr._aplinkos apsaugos s. p.'!Q11+'[1]9 pr._įstaigų pajamos'!Q15+#REF!+'11 pr._apyvartinės lėšos (2)'!Q15</f>
        <v>#REF!</v>
      </c>
    </row>
    <row r="13" spans="1:17" ht="15" customHeight="1" x14ac:dyDescent="0.25">
      <c r="A13" s="5" t="s">
        <v>72</v>
      </c>
      <c r="B13" s="17" t="s">
        <v>6</v>
      </c>
      <c r="C13" s="16" t="e">
        <f>D13+F13</f>
        <v>#REF!</v>
      </c>
      <c r="D13" s="16" t="e">
        <f>#REF!+#REF!+'[1]9 pr._įstaigų pajamos'!E22+'11 pr._apyvartinės lėšos (2)'!E20+#REF!</f>
        <v>#REF!</v>
      </c>
      <c r="E13" s="16" t="e">
        <f>#REF!+#REF!+'[1]9 pr._įstaigų pajamos'!F22+'11 pr._apyvartinės lėšos (2)'!F20+#REF!</f>
        <v>#REF!</v>
      </c>
      <c r="F13" s="16" t="e">
        <f>#REF!+#REF!+'[1]9 pr._įstaigų pajamos'!G22+'11 pr._apyvartinės lėšos (2)'!G20+#REF!</f>
        <v>#REF!</v>
      </c>
      <c r="G13" s="10" t="e">
        <f>#REF!+#REF!+'[1]9 pr._įstaigų pajamos'!H22+'11 pr._apyvartinės lėšos (2)'!H20+#REF!</f>
        <v>#REF!</v>
      </c>
      <c r="H13" s="10" t="e">
        <f>#REF!+#REF!+'[1]9 pr._įstaigų pajamos'!I22+'11 pr._apyvartinės lėšos (2)'!I20+#REF!</f>
        <v>#REF!</v>
      </c>
      <c r="I13" s="10" t="e">
        <f>#REF!+#REF!+'[1]9 pr._įstaigų pajamos'!J22+'11 pr._apyvartinės lėšos (2)'!J20+#REF!</f>
        <v>#REF!</v>
      </c>
      <c r="J13" s="10" t="e">
        <f>#REF!+#REF!+'[1]9 pr._įstaigų pajamos'!K22+'11 pr._apyvartinės lėšos (2)'!K20+#REF!</f>
        <v>#REF!</v>
      </c>
      <c r="K13" s="86" t="e">
        <f>#REF!+#REF!+'[1]9 pr._įstaigų pajamos'!L22+'11 pr._apyvartinės lėšos (2)'!L20+#REF!</f>
        <v>#REF!</v>
      </c>
      <c r="L13" s="86" t="e">
        <f>#REF!+#REF!+'[1]9 pr._įstaigų pajamos'!M22+'11 pr._apyvartinės lėšos (2)'!M20+#REF!</f>
        <v>#REF!</v>
      </c>
      <c r="M13" s="86" t="e">
        <f>#REF!+#REF!+'[1]9 pr._įstaigų pajamos'!N22+'11 pr._apyvartinės lėšos (2)'!N20+#REF!</f>
        <v>#REF!</v>
      </c>
      <c r="N13" s="86" t="e">
        <f>#REF!+#REF!+'[1]9 pr._įstaigų pajamos'!O22+'11 pr._apyvartinės lėšos (2)'!O20+#REF!</f>
        <v>#REF!</v>
      </c>
      <c r="P13" s="66" t="s">
        <v>331</v>
      </c>
      <c r="Q13" s="67" t="e">
        <f>#REF!+#REF!+'[1]6 pr._mokinio krepšelis'!Q14+#REF!+'[1]8 pr._aplinkos apsaugos s. p.'!Q12+'[1]9 pr._įstaigų pajamos'!Q16+#REF!+'11 pr._apyvartinės lėšos (2)'!Q16</f>
        <v>#REF!</v>
      </c>
    </row>
    <row r="14" spans="1:17" ht="15" customHeight="1" x14ac:dyDescent="0.25">
      <c r="A14" s="5" t="s">
        <v>187</v>
      </c>
      <c r="B14" s="17" t="s">
        <v>59</v>
      </c>
      <c r="C14" s="16" t="e">
        <f t="shared" ref="C14:C19" si="0">D14+F14</f>
        <v>#REF!</v>
      </c>
      <c r="D14" s="16" t="e">
        <f>#REF!+'[1]8 pr._aplinkos apsaugos s. p.'!E13+'[1]9 pr._įstaigų pajamos'!E35+#REF!+'11 pr._apyvartinės lėšos (2)'!E30+#REF!</f>
        <v>#REF!</v>
      </c>
      <c r="E14" s="16" t="e">
        <f>#REF!+'[1]8 pr._aplinkos apsaugos s. p.'!F13+'[1]9 pr._įstaigų pajamos'!F35+#REF!+'11 pr._apyvartinės lėšos (2)'!F30+#REF!</f>
        <v>#REF!</v>
      </c>
      <c r="F14" s="16" t="e">
        <f>#REF!+'[1]8 pr._aplinkos apsaugos s. p.'!G13+'[1]9 pr._įstaigų pajamos'!G35+#REF!+'11 pr._apyvartinės lėšos (2)'!G30+#REF!</f>
        <v>#REF!</v>
      </c>
      <c r="G14" s="10" t="e">
        <f>#REF!+'[1]8 pr._aplinkos apsaugos s. p.'!H13+'[1]9 pr._įstaigų pajamos'!H35+#REF!+'11 pr._apyvartinės lėšos (2)'!H30+#REF!</f>
        <v>#REF!</v>
      </c>
      <c r="H14" s="10" t="e">
        <f>#REF!+'[1]8 pr._aplinkos apsaugos s. p.'!I13+'[1]9 pr._įstaigų pajamos'!I35+#REF!+'11 pr._apyvartinės lėšos (2)'!I30+#REF!</f>
        <v>#REF!</v>
      </c>
      <c r="I14" s="10" t="e">
        <f>#REF!+'[1]8 pr._aplinkos apsaugos s. p.'!J13+'[1]9 pr._įstaigų pajamos'!J35+#REF!+'11 pr._apyvartinės lėšos (2)'!J30+#REF!</f>
        <v>#REF!</v>
      </c>
      <c r="J14" s="10" t="e">
        <f>#REF!+'[1]8 pr._aplinkos apsaugos s. p.'!K13+'[1]9 pr._įstaigų pajamos'!K35+#REF!+'11 pr._apyvartinės lėšos (2)'!K30+#REF!</f>
        <v>#REF!</v>
      </c>
      <c r="K14" s="12" t="e">
        <f>#REF!+'[1]8 pr._aplinkos apsaugos s. p.'!L13+'[1]9 pr._įstaigų pajamos'!L35+#REF!+'11 pr._apyvartinės lėšos (2)'!L30+#REF!</f>
        <v>#REF!</v>
      </c>
      <c r="L14" s="12" t="e">
        <f>#REF!+'[1]8 pr._aplinkos apsaugos s. p.'!M13+'[1]9 pr._įstaigų pajamos'!M35+#REF!+'11 pr._apyvartinės lėšos (2)'!M30+#REF!</f>
        <v>#REF!</v>
      </c>
      <c r="M14" s="12" t="e">
        <f>#REF!+'[1]8 pr._aplinkos apsaugos s. p.'!N13+'[1]9 pr._įstaigų pajamos'!N35+#REF!+'11 pr._apyvartinės lėšos (2)'!N30+#REF!</f>
        <v>#REF!</v>
      </c>
      <c r="N14" s="12" t="e">
        <f>#REF!+'[1]8 pr._aplinkos apsaugos s. p.'!O13+'[1]9 pr._įstaigų pajamos'!O35+#REF!+'11 pr._apyvartinės lėšos (2)'!O30+#REF!</f>
        <v>#REF!</v>
      </c>
      <c r="P14" s="66" t="s">
        <v>332</v>
      </c>
      <c r="Q14" s="67" t="e">
        <f>#REF!+#REF!+'[1]6 pr._mokinio krepšelis'!Q15+#REF!+'[1]8 pr._aplinkos apsaugos s. p.'!Q13+'[1]9 pr._įstaigų pajamos'!Q17+#REF!+'11 pr._apyvartinės lėšos (2)'!Q17</f>
        <v>#REF!</v>
      </c>
    </row>
    <row r="15" spans="1:17" ht="15.95" customHeight="1" x14ac:dyDescent="0.25">
      <c r="A15" s="5" t="s">
        <v>73</v>
      </c>
      <c r="B15" s="17" t="s">
        <v>63</v>
      </c>
      <c r="C15" s="16" t="e">
        <f t="shared" si="0"/>
        <v>#REF!</v>
      </c>
      <c r="D15" s="16" t="e">
        <f>#REF!+#REF!+'[1]8 pr._aplinkos apsaugos s. p.'!E16+'[1]9 pr._įstaigų pajamos'!E38+#REF!+'11 pr._apyvartinės lėšos (2)'!E38+#REF!</f>
        <v>#REF!</v>
      </c>
      <c r="E15" s="16" t="e">
        <f>#REF!+#REF!+'[1]8 pr._aplinkos apsaugos s. p.'!F16+'[1]9 pr._įstaigų pajamos'!F38+#REF!+'11 pr._apyvartinės lėšos (2)'!F38+#REF!</f>
        <v>#REF!</v>
      </c>
      <c r="F15" s="16" t="e">
        <f>#REF!+#REF!+'[1]8 pr._aplinkos apsaugos s. p.'!G16+'[1]9 pr._įstaigų pajamos'!G38+#REF!+'11 pr._apyvartinės lėšos (2)'!G38+#REF!</f>
        <v>#REF!</v>
      </c>
      <c r="G15" s="10" t="e">
        <f>#REF!+#REF!+'[1]8 pr._aplinkos apsaugos s. p.'!H16+'[1]9 pr._įstaigų pajamos'!H38+#REF!+'11 pr._apyvartinės lėšos (2)'!H38+#REF!</f>
        <v>#REF!</v>
      </c>
      <c r="H15" s="10" t="e">
        <f>#REF!+#REF!+'[1]8 pr._aplinkos apsaugos s. p.'!I16+'[1]9 pr._įstaigų pajamos'!I38+#REF!+'11 pr._apyvartinės lėšos (2)'!I38+#REF!</f>
        <v>#REF!</v>
      </c>
      <c r="I15" s="10" t="e">
        <f>#REF!+#REF!+'[1]8 pr._aplinkos apsaugos s. p.'!J16+'[1]9 pr._įstaigų pajamos'!J38+#REF!+'11 pr._apyvartinės lėšos (2)'!J38+#REF!</f>
        <v>#REF!</v>
      </c>
      <c r="J15" s="10" t="e">
        <f>#REF!+#REF!+'[1]8 pr._aplinkos apsaugos s. p.'!K16+'[1]9 pr._įstaigų pajamos'!K38+#REF!+'11 pr._apyvartinės lėšos (2)'!K38+#REF!</f>
        <v>#REF!</v>
      </c>
      <c r="K15" s="12" t="e">
        <f>#REF!+#REF!+'[1]8 pr._aplinkos apsaugos s. p.'!L16+'[1]9 pr._įstaigų pajamos'!L38+#REF!+'11 pr._apyvartinės lėšos (2)'!L38+#REF!</f>
        <v>#REF!</v>
      </c>
      <c r="L15" s="12" t="e">
        <f>#REF!+#REF!+'[1]8 pr._aplinkos apsaugos s. p.'!M16+'[1]9 pr._įstaigų pajamos'!M38+#REF!+'11 pr._apyvartinės lėšos (2)'!M38+#REF!</f>
        <v>#REF!</v>
      </c>
      <c r="M15" s="12" t="e">
        <f>#REF!+#REF!+'[1]8 pr._aplinkos apsaugos s. p.'!N16+'[1]9 pr._įstaigų pajamos'!N38+#REF!+'11 pr._apyvartinės lėšos (2)'!N38+#REF!</f>
        <v>#REF!</v>
      </c>
      <c r="N15" s="12" t="e">
        <f>#REF!+#REF!+'[1]8 pr._aplinkos apsaugos s. p.'!O16+'[1]9 pr._įstaigų pajamos'!O38+#REF!+'11 pr._apyvartinės lėšos (2)'!O38+#REF!</f>
        <v>#REF!</v>
      </c>
      <c r="P15" s="66" t="s">
        <v>335</v>
      </c>
      <c r="Q15" s="67" t="e">
        <f>#REF!+#REF!+'[1]6 pr._mokinio krepšelis'!Q16+#REF!+'[1]8 pr._aplinkos apsaugos s. p.'!Q14+'[1]9 pr._įstaigų pajamos'!Q18+#REF!+'11 pr._apyvartinės lėšos (2)'!Q18</f>
        <v>#REF!</v>
      </c>
    </row>
    <row r="16" spans="1:17" ht="15" customHeight="1" x14ac:dyDescent="0.25">
      <c r="A16" s="5" t="s">
        <v>74</v>
      </c>
      <c r="B16" s="17" t="s">
        <v>176</v>
      </c>
      <c r="C16" s="16" t="e">
        <f>D16+F16</f>
        <v>#REF!</v>
      </c>
      <c r="D16" s="16" t="e">
        <f>#REF!+'[1]6 pr._mokinio krepšelis'!E52+#REF!+'[1]9 pr._įstaigų pajamos'!E69+#REF!+'11 pr._apyvartinės lėšos (2)'!E61</f>
        <v>#REF!</v>
      </c>
      <c r="E16" s="16" t="e">
        <f>#REF!+'[1]6 pr._mokinio krepšelis'!F52+#REF!+'[1]9 pr._įstaigų pajamos'!F69+#REF!+'11 pr._apyvartinės lėšos (2)'!F61</f>
        <v>#REF!</v>
      </c>
      <c r="F16" s="16" t="e">
        <f>#REF!+'[1]6 pr._mokinio krepšelis'!G52+#REF!+'[1]9 pr._įstaigų pajamos'!G69+#REF!+'11 pr._apyvartinės lėšos (2)'!G61</f>
        <v>#REF!</v>
      </c>
      <c r="G16" s="10" t="e">
        <f>#REF!+'[1]6 pr._mokinio krepšelis'!H52+#REF!+'[1]9 pr._įstaigų pajamos'!H69+#REF!+'11 pr._apyvartinės lėšos (2)'!H61</f>
        <v>#REF!</v>
      </c>
      <c r="H16" s="10" t="e">
        <f>#REF!+'[1]6 pr._mokinio krepšelis'!I52+#REF!+'[1]9 pr._įstaigų pajamos'!I69+#REF!+'11 pr._apyvartinės lėšos (2)'!I61</f>
        <v>#REF!</v>
      </c>
      <c r="I16" s="10" t="e">
        <f>#REF!+'[1]6 pr._mokinio krepšelis'!J52+#REF!+'[1]9 pr._įstaigų pajamos'!J69+#REF!+'11 pr._apyvartinės lėšos (2)'!J61</f>
        <v>#REF!</v>
      </c>
      <c r="J16" s="10" t="e">
        <f>#REF!+'[1]6 pr._mokinio krepšelis'!K52+#REF!+'[1]9 pr._įstaigų pajamos'!K69+#REF!+'11 pr._apyvartinės lėšos (2)'!K61</f>
        <v>#REF!</v>
      </c>
      <c r="K16" s="12" t="e">
        <f>#REF!+'[1]6 pr._mokinio krepšelis'!L52+#REF!+'[1]9 pr._įstaigų pajamos'!L69+#REF!+'11 pr._apyvartinės lėšos (2)'!L61</f>
        <v>#REF!</v>
      </c>
      <c r="L16" s="12" t="e">
        <f>#REF!+'[1]6 pr._mokinio krepšelis'!M52+#REF!+'[1]9 pr._įstaigų pajamos'!M69+#REF!+'11 pr._apyvartinės lėšos (2)'!M61</f>
        <v>#REF!</v>
      </c>
      <c r="M16" s="12" t="e">
        <f>#REF!+'[1]6 pr._mokinio krepšelis'!N52+#REF!+'[1]9 pr._įstaigų pajamos'!N69+#REF!+'11 pr._apyvartinės lėšos (2)'!N61</f>
        <v>#REF!</v>
      </c>
      <c r="N16" s="12" t="e">
        <f>#REF!+'[1]6 pr._mokinio krepšelis'!O52+#REF!+'[1]9 pr._įstaigų pajamos'!O69+#REF!+'11 pr._apyvartinės lėšos (2)'!O61</f>
        <v>#REF!</v>
      </c>
      <c r="P16" s="66" t="s">
        <v>333</v>
      </c>
      <c r="Q16" s="67" t="e">
        <f>#REF!+#REF!+'[1]6 pr._mokinio krepšelis'!Q17+#REF!+'[1]8 pr._aplinkos apsaugos s. p.'!Q15+'[1]9 pr._įstaigų pajamos'!Q19+#REF!+'11 pr._apyvartinės lėšos (2)'!Q19</f>
        <v>#REF!</v>
      </c>
    </row>
    <row r="17" spans="1:17" x14ac:dyDescent="0.25">
      <c r="A17" s="5" t="s">
        <v>75</v>
      </c>
      <c r="B17" s="17" t="s">
        <v>186</v>
      </c>
      <c r="C17" s="16" t="e">
        <f t="shared" si="0"/>
        <v>#REF!</v>
      </c>
      <c r="D17" s="16" t="e">
        <f>#REF!+#REF!+#REF!+#REF!</f>
        <v>#REF!</v>
      </c>
      <c r="E17" s="16" t="e">
        <f>#REF!+#REF!+#REF!+#REF!</f>
        <v>#REF!</v>
      </c>
      <c r="F17" s="16" t="e">
        <f>#REF!+#REF!+#REF!+#REF!</f>
        <v>#REF!</v>
      </c>
      <c r="G17" s="10" t="e">
        <f t="shared" ref="G17:G19" si="1">H17+J17</f>
        <v>#REF!</v>
      </c>
      <c r="H17" s="10" t="e">
        <f>#REF!+#REF!+#REF!+#REF!</f>
        <v>#REF!</v>
      </c>
      <c r="I17" s="10" t="e">
        <f>#REF!+#REF!+#REF!+#REF!</f>
        <v>#REF!</v>
      </c>
      <c r="J17" s="10" t="e">
        <f>#REF!+#REF!+#REF!+#REF!</f>
        <v>#REF!</v>
      </c>
      <c r="K17" s="86" t="e">
        <f t="shared" ref="K17:K19" si="2">L17+N17</f>
        <v>#REF!</v>
      </c>
      <c r="L17" s="86" t="e">
        <f>#REF!+#REF!+#REF!+#REF!</f>
        <v>#REF!</v>
      </c>
      <c r="M17" s="86" t="e">
        <f>#REF!+#REF!+#REF!+#REF!</f>
        <v>#REF!</v>
      </c>
      <c r="N17" s="86" t="e">
        <f>#REF!+#REF!+#REF!+#REF!</f>
        <v>#REF!</v>
      </c>
      <c r="P17" s="66" t="s">
        <v>334</v>
      </c>
      <c r="Q17" s="67" t="e">
        <f>#REF!+#REF!+'[1]6 pr._mokinio krepšelis'!Q18+#REF!+'[1]8 pr._aplinkos apsaugos s. p.'!Q16+'[1]9 pr._įstaigų pajamos'!Q20+#REF!+'11 pr._apyvartinės lėšos (2)'!Q20</f>
        <v>#REF!</v>
      </c>
    </row>
    <row r="18" spans="1:17" x14ac:dyDescent="0.25">
      <c r="A18" s="5" t="s">
        <v>76</v>
      </c>
      <c r="B18" s="17" t="s">
        <v>67</v>
      </c>
      <c r="C18" s="16" t="e">
        <f t="shared" si="0"/>
        <v>#REF!</v>
      </c>
      <c r="D18" s="16" t="e">
        <f>#REF!+'[1]9 pr._įstaigų pajamos'!E85+#REF!+#REF!</f>
        <v>#REF!</v>
      </c>
      <c r="E18" s="16" t="e">
        <f>#REF!+'[1]9 pr._įstaigų pajamos'!F85+#REF!+#REF!</f>
        <v>#REF!</v>
      </c>
      <c r="F18" s="16" t="e">
        <f>#REF!+'[1]9 pr._įstaigų pajamos'!G85+#REF!+#REF!</f>
        <v>#REF!</v>
      </c>
      <c r="G18" s="10" t="e">
        <f t="shared" si="1"/>
        <v>#REF!</v>
      </c>
      <c r="H18" s="10" t="e">
        <f>#REF!+'[1]9 pr._įstaigų pajamos'!I85+#REF!+#REF!</f>
        <v>#REF!</v>
      </c>
      <c r="I18" s="10" t="e">
        <f>#REF!+'[1]9 pr._įstaigų pajamos'!J85+#REF!+#REF!</f>
        <v>#REF!</v>
      </c>
      <c r="J18" s="10" t="e">
        <f>#REF!+'[1]9 pr._įstaigų pajamos'!K85+#REF!+#REF!</f>
        <v>#REF!</v>
      </c>
      <c r="K18" s="86" t="e">
        <f t="shared" si="2"/>
        <v>#REF!</v>
      </c>
      <c r="L18" s="86" t="e">
        <f>#REF!+'[1]9 pr._įstaigų pajamos'!M85+#REF!+#REF!</f>
        <v>#REF!</v>
      </c>
      <c r="M18" s="86" t="e">
        <f>#REF!+'[1]9 pr._įstaigų pajamos'!N85+#REF!+#REF!</f>
        <v>#REF!</v>
      </c>
      <c r="N18" s="86" t="e">
        <f>#REF!+'[1]9 pr._įstaigų pajamos'!O85+#REF!+#REF!</f>
        <v>#REF!</v>
      </c>
      <c r="P18" s="66" t="s">
        <v>336</v>
      </c>
      <c r="Q18" s="67" t="e">
        <f>#REF!+#REF!+'[1]6 pr._mokinio krepšelis'!Q19+#REF!+'[1]8 pr._aplinkos apsaugos s. p.'!Q17+'[1]9 pr._įstaigų pajamos'!Q21+#REF!+'11 pr._apyvartinės lėšos (2)'!Q21</f>
        <v>#REF!</v>
      </c>
    </row>
    <row r="19" spans="1:17" x14ac:dyDescent="0.25">
      <c r="A19" s="5" t="s">
        <v>77</v>
      </c>
      <c r="B19" s="17" t="s">
        <v>69</v>
      </c>
      <c r="C19" s="16" t="e">
        <f t="shared" si="0"/>
        <v>#REF!</v>
      </c>
      <c r="D19" s="16" t="e">
        <f>#REF!+#REF!+'[1]9 pr._įstaigų pajamos'!E91+#REF!+#REF!+'11 pr._apyvartinės lėšos (2)'!E67</f>
        <v>#REF!</v>
      </c>
      <c r="E19" s="16" t="e">
        <f>#REF!+#REF!+'[1]9 pr._įstaigų pajamos'!F91+#REF!+#REF!+'11 pr._apyvartinės lėšos (2)'!F67</f>
        <v>#REF!</v>
      </c>
      <c r="F19" s="16" t="e">
        <f>#REF!+#REF!+'[1]9 pr._įstaigų pajamos'!G91+#REF!+#REF!+'11 pr._apyvartinės lėšos (2)'!G67</f>
        <v>#REF!</v>
      </c>
      <c r="G19" s="10" t="e">
        <f t="shared" si="1"/>
        <v>#REF!</v>
      </c>
      <c r="H19" s="10" t="e">
        <f>#REF!+#REF!+'[1]9 pr._įstaigų pajamos'!I91+#REF!+#REF!+'11 pr._apyvartinės lėšos (2)'!I67</f>
        <v>#REF!</v>
      </c>
      <c r="I19" s="10" t="e">
        <f>#REF!+#REF!+'[1]9 pr._įstaigų pajamos'!J91+#REF!+#REF!+'11 pr._apyvartinės lėšos (2)'!J67</f>
        <v>#REF!</v>
      </c>
      <c r="J19" s="10" t="e">
        <f>#REF!+#REF!+'[1]9 pr._įstaigų pajamos'!K91+#REF!+#REF!+'11 pr._apyvartinės lėšos (2)'!K67</f>
        <v>#REF!</v>
      </c>
      <c r="K19" s="86" t="e">
        <f t="shared" si="2"/>
        <v>#REF!</v>
      </c>
      <c r="L19" s="86" t="e">
        <f>#REF!+#REF!+'[1]9 pr._įstaigų pajamos'!M91+#REF!+#REF!+'11 pr._apyvartinės lėšos (2)'!M67</f>
        <v>#REF!</v>
      </c>
      <c r="M19" s="86" t="e">
        <f>#REF!+#REF!+'[1]9 pr._įstaigų pajamos'!N91+#REF!+#REF!+'11 pr._apyvartinės lėšos (2)'!N67</f>
        <v>#REF!</v>
      </c>
      <c r="N19" s="86" t="e">
        <f>#REF!+#REF!+'[1]9 pr._įstaigų pajamos'!O91+#REF!+#REF!+'11 pr._apyvartinės lėšos (2)'!O67</f>
        <v>#REF!</v>
      </c>
      <c r="P19" s="66" t="s">
        <v>337</v>
      </c>
      <c r="Q19" s="67" t="e">
        <f>#REF!+#REF!+'[1]6 pr._mokinio krepšelis'!Q20+#REF!+'[1]8 pr._aplinkos apsaugos s. p.'!Q18+'[1]9 pr._įstaigų pajamos'!Q22+#REF!+'11 pr._apyvartinės lėšos (2)'!Q22</f>
        <v>#REF!</v>
      </c>
    </row>
    <row r="20" spans="1:17" x14ac:dyDescent="0.25">
      <c r="A20" s="110" t="s">
        <v>78</v>
      </c>
      <c r="B20" s="45" t="s">
        <v>177</v>
      </c>
      <c r="C20" s="47" t="e">
        <f>SUM(C13:C19)</f>
        <v>#REF!</v>
      </c>
      <c r="D20" s="47" t="e">
        <f>SUM(D13:D19)</f>
        <v>#REF!</v>
      </c>
      <c r="E20" s="47" t="e">
        <f>SUM(E13:E19)</f>
        <v>#REF!</v>
      </c>
      <c r="F20" s="47" t="e">
        <f>SUM(F13:F19)</f>
        <v>#REF!</v>
      </c>
      <c r="G20" s="48" t="e">
        <f t="shared" ref="G20:N20" si="3">SUM(G13:G19)</f>
        <v>#REF!</v>
      </c>
      <c r="H20" s="48" t="e">
        <f t="shared" si="3"/>
        <v>#REF!</v>
      </c>
      <c r="I20" s="48" t="e">
        <f t="shared" si="3"/>
        <v>#REF!</v>
      </c>
      <c r="J20" s="48" t="e">
        <f t="shared" si="3"/>
        <v>#REF!</v>
      </c>
      <c r="K20" s="49" t="e">
        <f t="shared" si="3"/>
        <v>#REF!</v>
      </c>
      <c r="L20" s="49" t="e">
        <f t="shared" si="3"/>
        <v>#REF!</v>
      </c>
      <c r="M20" s="49" t="e">
        <f t="shared" si="3"/>
        <v>#REF!</v>
      </c>
      <c r="N20" s="49" t="e">
        <f t="shared" si="3"/>
        <v>#REF!</v>
      </c>
      <c r="P20" s="66" t="s">
        <v>338</v>
      </c>
      <c r="Q20" s="67" t="e">
        <f>#REF!+#REF!+'[1]6 pr._mokinio krepšelis'!Q21+#REF!+'[1]8 pr._aplinkos apsaugos s. p.'!Q19+'[1]9 pr._įstaigų pajamos'!Q23+#REF!+'11 pr._apyvartinės lėšos (2)'!Q23</f>
        <v>#REF!</v>
      </c>
    </row>
    <row r="21" spans="1:17" x14ac:dyDescent="0.25">
      <c r="A21" s="6"/>
      <c r="B21" s="50"/>
      <c r="C21" s="50"/>
      <c r="D21" s="50"/>
      <c r="E21" s="50"/>
      <c r="F21" s="50"/>
      <c r="G21" s="50"/>
      <c r="H21" s="50"/>
      <c r="I21" s="50"/>
      <c r="J21" s="50"/>
      <c r="K21" s="50"/>
      <c r="L21" s="50"/>
      <c r="M21" s="50"/>
      <c r="P21" s="71" t="s">
        <v>177</v>
      </c>
      <c r="Q21" s="72" t="e">
        <f>SUM(Q11:Q20)</f>
        <v>#REF!</v>
      </c>
    </row>
    <row r="22" spans="1:17" x14ac:dyDescent="0.25">
      <c r="A22" s="6"/>
      <c r="B22" s="6"/>
      <c r="C22" s="6"/>
      <c r="D22" s="6"/>
      <c r="E22" s="6"/>
      <c r="F22" s="6"/>
      <c r="P22" s="73"/>
      <c r="Q22" s="73"/>
    </row>
    <row r="23" spans="1:17" x14ac:dyDescent="0.25">
      <c r="A23" s="6"/>
      <c r="B23" s="6"/>
      <c r="C23" s="6"/>
      <c r="D23" s="6"/>
      <c r="E23" s="6"/>
      <c r="F23" s="6"/>
      <c r="P23" s="73"/>
      <c r="Q23" s="73" t="e">
        <f>K20-Q21</f>
        <v>#REF!</v>
      </c>
    </row>
    <row r="24" spans="1:17" x14ac:dyDescent="0.25">
      <c r="A24" s="6"/>
      <c r="B24" s="6"/>
      <c r="C24" s="6"/>
      <c r="D24" s="6"/>
      <c r="E24" s="6"/>
      <c r="F24" s="6"/>
    </row>
    <row r="25" spans="1:17" x14ac:dyDescent="0.25">
      <c r="A25" s="6"/>
      <c r="B25" s="6"/>
      <c r="C25" s="6"/>
      <c r="D25" s="6"/>
      <c r="E25" s="6"/>
      <c r="F25" s="6"/>
    </row>
    <row r="26" spans="1:17" x14ac:dyDescent="0.25">
      <c r="A26" s="6"/>
      <c r="B26" s="6"/>
      <c r="C26" s="6"/>
      <c r="D26" s="6"/>
      <c r="E26" s="6"/>
      <c r="F26" s="6"/>
    </row>
    <row r="27" spans="1:17" x14ac:dyDescent="0.25">
      <c r="A27" s="6"/>
      <c r="B27" s="6"/>
      <c r="C27" s="6"/>
      <c r="D27" s="6"/>
      <c r="E27" s="6"/>
      <c r="F27" s="6"/>
    </row>
    <row r="28" spans="1:17" x14ac:dyDescent="0.25">
      <c r="A28" s="6"/>
      <c r="B28" s="6"/>
      <c r="C28" s="6"/>
      <c r="D28" s="6"/>
      <c r="E28" s="6"/>
      <c r="F28" s="6"/>
    </row>
    <row r="29" spans="1:17" x14ac:dyDescent="0.25">
      <c r="A29" s="6"/>
      <c r="B29" s="6"/>
      <c r="C29" s="6"/>
      <c r="D29" s="6"/>
      <c r="E29" s="6"/>
      <c r="F29" s="6"/>
      <c r="G29" s="2" t="s">
        <v>178</v>
      </c>
    </row>
    <row r="30" spans="1:17" x14ac:dyDescent="0.25">
      <c r="A30" s="6"/>
      <c r="B30" s="6"/>
      <c r="C30" s="6"/>
      <c r="D30" s="6"/>
      <c r="E30" s="6"/>
      <c r="F30" s="6"/>
    </row>
    <row r="31" spans="1:17" x14ac:dyDescent="0.25">
      <c r="A31" s="6"/>
      <c r="B31" s="6"/>
      <c r="C31" s="6"/>
      <c r="D31" s="6"/>
      <c r="E31" s="6"/>
      <c r="F31" s="6"/>
    </row>
    <row r="32" spans="1:17" x14ac:dyDescent="0.25">
      <c r="A32" s="6"/>
      <c r="B32" s="6"/>
      <c r="C32" s="6"/>
      <c r="D32" s="6"/>
      <c r="E32" s="6"/>
      <c r="F32" s="6"/>
    </row>
    <row r="33" spans="1:6" x14ac:dyDescent="0.25">
      <c r="A33" s="6"/>
      <c r="B33" s="6"/>
      <c r="C33" s="6"/>
      <c r="D33" s="6"/>
      <c r="E33" s="6"/>
      <c r="F33" s="6"/>
    </row>
    <row r="34" spans="1:6" x14ac:dyDescent="0.25">
      <c r="A34" s="6"/>
      <c r="B34" s="6"/>
      <c r="C34" s="6"/>
      <c r="D34" s="6"/>
      <c r="E34" s="6"/>
      <c r="F34" s="6"/>
    </row>
    <row r="35" spans="1:6" x14ac:dyDescent="0.25">
      <c r="A35" s="6"/>
      <c r="B35" s="6"/>
      <c r="C35" s="6"/>
      <c r="D35" s="6"/>
      <c r="E35" s="6"/>
      <c r="F35" s="6"/>
    </row>
    <row r="36" spans="1:6" x14ac:dyDescent="0.25">
      <c r="A36" s="6"/>
      <c r="B36" s="6"/>
      <c r="C36" s="6"/>
      <c r="D36" s="6"/>
      <c r="E36" s="6"/>
      <c r="F36" s="6"/>
    </row>
    <row r="37" spans="1:6" x14ac:dyDescent="0.25">
      <c r="A37" s="6"/>
      <c r="B37" s="6"/>
      <c r="C37" s="6"/>
      <c r="D37" s="6"/>
      <c r="E37" s="6"/>
      <c r="F37" s="6"/>
    </row>
    <row r="38" spans="1:6" x14ac:dyDescent="0.25">
      <c r="A38" s="6"/>
      <c r="B38" s="6"/>
      <c r="C38" s="6"/>
      <c r="D38" s="6"/>
      <c r="E38" s="6"/>
      <c r="F38" s="6"/>
    </row>
    <row r="39" spans="1:6" x14ac:dyDescent="0.25">
      <c r="A39" s="6"/>
      <c r="B39" s="6"/>
      <c r="C39" s="6"/>
      <c r="D39" s="6"/>
      <c r="E39" s="6"/>
      <c r="F39" s="6"/>
    </row>
    <row r="40" spans="1:6" x14ac:dyDescent="0.25">
      <c r="A40" s="6"/>
      <c r="B40" s="6"/>
      <c r="C40" s="6"/>
      <c r="D40" s="6"/>
      <c r="E40" s="6"/>
      <c r="F40" s="6"/>
    </row>
    <row r="41" spans="1:6" x14ac:dyDescent="0.25">
      <c r="A41" s="6"/>
      <c r="B41" s="6"/>
      <c r="C41" s="6"/>
      <c r="D41" s="6"/>
      <c r="E41" s="6"/>
      <c r="F41" s="6"/>
    </row>
    <row r="42" spans="1:6" x14ac:dyDescent="0.25">
      <c r="A42" s="6"/>
      <c r="B42" s="6"/>
      <c r="C42" s="6"/>
      <c r="D42" s="6"/>
      <c r="E42" s="6"/>
      <c r="F42" s="6"/>
    </row>
    <row r="43" spans="1:6" x14ac:dyDescent="0.25">
      <c r="A43" s="6"/>
      <c r="B43" s="6"/>
      <c r="C43" s="6"/>
      <c r="D43" s="6"/>
      <c r="E43" s="6"/>
      <c r="F43" s="6"/>
    </row>
    <row r="44" spans="1:6" x14ac:dyDescent="0.25">
      <c r="A44" s="6"/>
      <c r="B44" s="6"/>
      <c r="C44" s="6"/>
      <c r="D44" s="6"/>
      <c r="E44" s="6"/>
      <c r="F44" s="6"/>
    </row>
    <row r="45" spans="1:6" x14ac:dyDescent="0.25">
      <c r="A45" s="6"/>
      <c r="B45" s="6"/>
      <c r="C45" s="6"/>
      <c r="D45" s="6"/>
      <c r="E45" s="6"/>
      <c r="F45" s="6"/>
    </row>
    <row r="46" spans="1:6" x14ac:dyDescent="0.25">
      <c r="A46" s="6"/>
      <c r="B46" s="6"/>
      <c r="C46" s="6"/>
      <c r="D46" s="6"/>
      <c r="E46" s="6"/>
      <c r="F46" s="6"/>
    </row>
    <row r="47" spans="1:6" x14ac:dyDescent="0.25">
      <c r="A47" s="6"/>
      <c r="B47" s="6"/>
      <c r="C47" s="6"/>
      <c r="D47" s="6"/>
      <c r="E47" s="6"/>
      <c r="F47" s="6"/>
    </row>
    <row r="48" spans="1:6" x14ac:dyDescent="0.25">
      <c r="A48" s="6"/>
      <c r="B48" s="6"/>
      <c r="C48" s="6"/>
      <c r="D48" s="6"/>
      <c r="E48" s="6"/>
      <c r="F48" s="6"/>
    </row>
    <row r="49" spans="1:6" x14ac:dyDescent="0.25">
      <c r="A49" s="6"/>
      <c r="B49" s="6"/>
      <c r="C49" s="6"/>
      <c r="D49" s="6"/>
      <c r="E49" s="6"/>
      <c r="F49" s="6"/>
    </row>
    <row r="50" spans="1:6" x14ac:dyDescent="0.25">
      <c r="A50" s="6"/>
      <c r="B50" s="6"/>
      <c r="C50" s="6"/>
      <c r="D50" s="6"/>
      <c r="E50" s="6"/>
      <c r="F50" s="6"/>
    </row>
    <row r="51" spans="1:6" x14ac:dyDescent="0.25">
      <c r="A51" s="6"/>
      <c r="B51" s="6"/>
      <c r="C51" s="6"/>
      <c r="D51" s="6"/>
      <c r="E51" s="6"/>
      <c r="F51" s="6"/>
    </row>
    <row r="52" spans="1:6" x14ac:dyDescent="0.25">
      <c r="A52" s="6"/>
      <c r="B52" s="6"/>
      <c r="C52" s="6"/>
      <c r="D52" s="6"/>
      <c r="E52" s="6"/>
      <c r="F52" s="6"/>
    </row>
    <row r="53" spans="1:6" x14ac:dyDescent="0.25">
      <c r="A53" s="6"/>
      <c r="B53" s="6"/>
      <c r="C53" s="6"/>
      <c r="D53" s="6"/>
      <c r="E53" s="6"/>
      <c r="F53" s="6"/>
    </row>
    <row r="54" spans="1:6" x14ac:dyDescent="0.25">
      <c r="A54" s="6"/>
      <c r="B54" s="6"/>
      <c r="C54" s="6"/>
      <c r="D54" s="6"/>
      <c r="E54" s="6"/>
      <c r="F54" s="6"/>
    </row>
    <row r="55" spans="1:6" x14ac:dyDescent="0.25">
      <c r="A55" s="6"/>
      <c r="B55" s="6"/>
      <c r="C55" s="6"/>
      <c r="D55" s="6"/>
      <c r="E55" s="6"/>
      <c r="F55" s="6"/>
    </row>
    <row r="56" spans="1:6" x14ac:dyDescent="0.25">
      <c r="A56" s="6"/>
      <c r="B56" s="6"/>
      <c r="C56" s="6"/>
      <c r="D56" s="6"/>
      <c r="E56" s="6"/>
      <c r="F56" s="6"/>
    </row>
    <row r="57" spans="1:6" x14ac:dyDescent="0.25">
      <c r="A57" s="6"/>
      <c r="B57" s="6"/>
      <c r="C57" s="6"/>
      <c r="D57" s="6"/>
      <c r="E57" s="6"/>
      <c r="F57" s="6"/>
    </row>
    <row r="58" spans="1:6" x14ac:dyDescent="0.25">
      <c r="A58" s="6"/>
      <c r="B58" s="6"/>
      <c r="C58" s="6"/>
      <c r="D58" s="6"/>
      <c r="E58" s="6"/>
      <c r="F58" s="6"/>
    </row>
    <row r="59" spans="1:6" x14ac:dyDescent="0.25">
      <c r="A59" s="6"/>
      <c r="B59" s="6"/>
      <c r="C59" s="6"/>
      <c r="D59" s="6"/>
      <c r="E59" s="6"/>
      <c r="F59" s="6"/>
    </row>
    <row r="60" spans="1:6" x14ac:dyDescent="0.25">
      <c r="A60" s="6"/>
      <c r="B60" s="6"/>
      <c r="C60" s="6"/>
      <c r="D60" s="6"/>
      <c r="E60" s="6"/>
      <c r="F60" s="6"/>
    </row>
    <row r="61" spans="1:6" x14ac:dyDescent="0.25">
      <c r="A61" s="6"/>
      <c r="B61" s="6"/>
      <c r="C61" s="6"/>
      <c r="D61" s="6"/>
      <c r="E61" s="6"/>
      <c r="F61" s="6"/>
    </row>
    <row r="62" spans="1:6" x14ac:dyDescent="0.25">
      <c r="A62" s="6"/>
      <c r="B62" s="6"/>
      <c r="C62" s="6"/>
      <c r="D62" s="6"/>
      <c r="E62" s="6"/>
      <c r="F62" s="6"/>
    </row>
    <row r="63" spans="1:6" x14ac:dyDescent="0.25">
      <c r="A63" s="6"/>
      <c r="B63" s="6"/>
      <c r="C63" s="6"/>
      <c r="D63" s="6"/>
      <c r="E63" s="6"/>
      <c r="F63" s="6"/>
    </row>
    <row r="64" spans="1:6" x14ac:dyDescent="0.25">
      <c r="A64" s="6"/>
      <c r="B64" s="6"/>
      <c r="C64" s="6"/>
      <c r="D64" s="6"/>
      <c r="E64" s="6"/>
      <c r="F64" s="6"/>
    </row>
    <row r="65" spans="1:6" x14ac:dyDescent="0.25">
      <c r="A65" s="6"/>
      <c r="B65" s="6"/>
      <c r="C65" s="6"/>
      <c r="D65" s="6"/>
      <c r="E65" s="6"/>
      <c r="F65" s="6"/>
    </row>
    <row r="66" spans="1:6" x14ac:dyDescent="0.25">
      <c r="A66" s="6"/>
      <c r="B66" s="6"/>
      <c r="C66" s="6"/>
      <c r="D66" s="6"/>
      <c r="E66" s="6"/>
      <c r="F66" s="6"/>
    </row>
    <row r="67" spans="1:6" x14ac:dyDescent="0.25">
      <c r="A67" s="6"/>
      <c r="B67" s="6"/>
      <c r="C67" s="6"/>
      <c r="D67" s="6"/>
      <c r="E67" s="6"/>
      <c r="F67" s="6"/>
    </row>
    <row r="68" spans="1:6" x14ac:dyDescent="0.25">
      <c r="A68" s="6"/>
      <c r="B68" s="6"/>
      <c r="C68" s="6"/>
      <c r="D68" s="6"/>
      <c r="E68" s="6"/>
      <c r="F68" s="6"/>
    </row>
    <row r="69" spans="1:6" x14ac:dyDescent="0.25">
      <c r="A69" s="6"/>
      <c r="B69" s="6"/>
      <c r="C69" s="6"/>
      <c r="D69" s="6"/>
      <c r="E69" s="6"/>
      <c r="F69" s="6"/>
    </row>
    <row r="70" spans="1:6" x14ac:dyDescent="0.25">
      <c r="A70" s="6"/>
      <c r="B70" s="6"/>
      <c r="C70" s="6"/>
      <c r="D70" s="6"/>
      <c r="E70" s="6"/>
      <c r="F70" s="6"/>
    </row>
    <row r="71" spans="1:6" x14ac:dyDescent="0.25">
      <c r="A71" s="6"/>
      <c r="B71" s="6"/>
      <c r="C71" s="6"/>
      <c r="D71" s="6"/>
      <c r="E71" s="6"/>
      <c r="F71" s="6"/>
    </row>
    <row r="72" spans="1:6" x14ac:dyDescent="0.25">
      <c r="A72" s="6"/>
      <c r="B72" s="6"/>
      <c r="C72" s="6"/>
      <c r="D72" s="6"/>
      <c r="E72" s="6"/>
      <c r="F72" s="6"/>
    </row>
    <row r="73" spans="1:6" x14ac:dyDescent="0.25">
      <c r="A73" s="6"/>
      <c r="B73" s="6"/>
      <c r="C73" s="6"/>
      <c r="D73" s="6"/>
      <c r="E73" s="6"/>
      <c r="F73" s="6"/>
    </row>
    <row r="74" spans="1:6" x14ac:dyDescent="0.25">
      <c r="A74" s="6"/>
      <c r="B74" s="6"/>
      <c r="C74" s="6"/>
      <c r="D74" s="6"/>
      <c r="E74" s="6"/>
      <c r="F74" s="6"/>
    </row>
    <row r="75" spans="1:6" x14ac:dyDescent="0.25">
      <c r="A75" s="6"/>
      <c r="B75" s="6"/>
      <c r="C75" s="6"/>
      <c r="D75" s="6"/>
      <c r="E75" s="6"/>
      <c r="F75" s="6"/>
    </row>
    <row r="76" spans="1:6" x14ac:dyDescent="0.25">
      <c r="A76" s="6"/>
      <c r="B76" s="6"/>
      <c r="C76" s="6"/>
      <c r="D76" s="6"/>
      <c r="E76" s="6"/>
      <c r="F76" s="6"/>
    </row>
    <row r="77" spans="1:6" x14ac:dyDescent="0.25">
      <c r="A77" s="6"/>
      <c r="B77" s="6"/>
      <c r="C77" s="6"/>
      <c r="D77" s="6"/>
      <c r="E77" s="6"/>
      <c r="F77" s="6"/>
    </row>
    <row r="78" spans="1:6" x14ac:dyDescent="0.25">
      <c r="A78" s="6"/>
      <c r="B78" s="6"/>
      <c r="C78" s="6"/>
      <c r="D78" s="6"/>
      <c r="E78" s="6"/>
      <c r="F78" s="6"/>
    </row>
    <row r="79" spans="1:6" x14ac:dyDescent="0.25">
      <c r="A79" s="6"/>
      <c r="B79" s="6"/>
      <c r="C79" s="6"/>
      <c r="D79" s="6"/>
      <c r="E79" s="6"/>
      <c r="F79" s="6"/>
    </row>
    <row r="80" spans="1:6" x14ac:dyDescent="0.25">
      <c r="A80" s="6"/>
      <c r="B80" s="6"/>
      <c r="C80" s="6"/>
      <c r="D80" s="6"/>
      <c r="E80" s="6"/>
      <c r="F80" s="6"/>
    </row>
    <row r="81" spans="1:6" x14ac:dyDescent="0.25">
      <c r="A81" s="6"/>
      <c r="B81" s="6"/>
      <c r="C81" s="6"/>
      <c r="D81" s="6"/>
      <c r="E81" s="6"/>
      <c r="F81" s="6"/>
    </row>
    <row r="82" spans="1:6" x14ac:dyDescent="0.25">
      <c r="A82" s="6"/>
      <c r="B82" s="6"/>
      <c r="C82" s="6"/>
      <c r="D82" s="6"/>
      <c r="E82" s="6"/>
      <c r="F82" s="6"/>
    </row>
    <row r="83" spans="1:6" x14ac:dyDescent="0.25">
      <c r="A83" s="6"/>
      <c r="B83" s="6"/>
      <c r="C83" s="6"/>
      <c r="D83" s="6"/>
      <c r="E83" s="6"/>
      <c r="F83" s="6"/>
    </row>
    <row r="84" spans="1:6" x14ac:dyDescent="0.25">
      <c r="A84" s="6"/>
      <c r="B84" s="6"/>
      <c r="C84" s="6"/>
      <c r="D84" s="6"/>
      <c r="E84" s="6"/>
      <c r="F84" s="6"/>
    </row>
    <row r="85" spans="1:6" x14ac:dyDescent="0.25">
      <c r="A85" s="6"/>
      <c r="B85" s="6"/>
      <c r="C85" s="6"/>
      <c r="D85" s="6"/>
      <c r="E85" s="6"/>
      <c r="F85" s="6"/>
    </row>
    <row r="86" spans="1:6" x14ac:dyDescent="0.25">
      <c r="A86" s="6"/>
      <c r="B86" s="6"/>
      <c r="C86" s="6"/>
      <c r="D86" s="6"/>
      <c r="E86" s="6"/>
      <c r="F86" s="6"/>
    </row>
    <row r="87" spans="1:6" x14ac:dyDescent="0.25">
      <c r="A87" s="6"/>
      <c r="B87" s="6"/>
      <c r="C87" s="6"/>
      <c r="D87" s="6"/>
      <c r="E87" s="6"/>
      <c r="F87" s="6"/>
    </row>
    <row r="88" spans="1:6" x14ac:dyDescent="0.25">
      <c r="A88" s="6"/>
      <c r="B88" s="6"/>
      <c r="C88" s="6"/>
      <c r="D88" s="6"/>
      <c r="E88" s="6"/>
      <c r="F88" s="6"/>
    </row>
    <row r="89" spans="1:6" x14ac:dyDescent="0.25">
      <c r="A89" s="6"/>
      <c r="B89" s="6"/>
      <c r="C89" s="6"/>
      <c r="D89" s="6"/>
      <c r="E89" s="6"/>
      <c r="F89" s="6"/>
    </row>
    <row r="90" spans="1:6" x14ac:dyDescent="0.25">
      <c r="A90" s="6"/>
      <c r="B90" s="6"/>
      <c r="C90" s="6"/>
      <c r="D90" s="6"/>
      <c r="E90" s="6"/>
      <c r="F90" s="6"/>
    </row>
    <row r="91" spans="1:6" x14ac:dyDescent="0.25">
      <c r="A91" s="6"/>
      <c r="B91" s="6"/>
      <c r="C91" s="6"/>
      <c r="D91" s="6"/>
      <c r="E91" s="6"/>
      <c r="F91" s="6"/>
    </row>
    <row r="92" spans="1:6" x14ac:dyDescent="0.25">
      <c r="A92" s="6"/>
      <c r="B92" s="6"/>
      <c r="C92" s="6"/>
      <c r="D92" s="6"/>
      <c r="E92" s="6"/>
      <c r="F92" s="6"/>
    </row>
    <row r="93" spans="1:6" x14ac:dyDescent="0.25">
      <c r="A93" s="6"/>
      <c r="B93" s="6"/>
      <c r="C93" s="6"/>
      <c r="D93" s="6"/>
      <c r="E93" s="6"/>
      <c r="F93" s="6"/>
    </row>
    <row r="94" spans="1:6" x14ac:dyDescent="0.25">
      <c r="A94" s="6"/>
      <c r="B94" s="6"/>
      <c r="C94" s="6"/>
      <c r="D94" s="6"/>
      <c r="E94" s="6"/>
      <c r="F94" s="6"/>
    </row>
    <row r="95" spans="1:6" x14ac:dyDescent="0.25">
      <c r="A95" s="6"/>
      <c r="B95" s="6"/>
      <c r="C95" s="6"/>
      <c r="D95" s="6"/>
      <c r="E95" s="6"/>
      <c r="F95" s="6"/>
    </row>
    <row r="96" spans="1:6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</sheetData>
  <mergeCells count="21">
    <mergeCell ref="B6:O6"/>
    <mergeCell ref="B1:N1"/>
    <mergeCell ref="B2:N2"/>
    <mergeCell ref="B3:N3"/>
    <mergeCell ref="B4:N4"/>
    <mergeCell ref="B5:O5"/>
    <mergeCell ref="A8:N8"/>
    <mergeCell ref="A10:A12"/>
    <mergeCell ref="B10:B12"/>
    <mergeCell ref="C10:C12"/>
    <mergeCell ref="D10:F10"/>
    <mergeCell ref="G10:G12"/>
    <mergeCell ref="H10:J10"/>
    <mergeCell ref="K10:K12"/>
    <mergeCell ref="L10:N10"/>
    <mergeCell ref="D11:E11"/>
    <mergeCell ref="F11:F12"/>
    <mergeCell ref="H11:I11"/>
    <mergeCell ref="J11:J12"/>
    <mergeCell ref="L11:M11"/>
    <mergeCell ref="N11:N12"/>
  </mergeCells>
  <pageMargins left="1.1811023622047245" right="0.19685039370078741" top="0.78740157480314965" bottom="0.78740157480314965" header="0.31496062992125984" footer="0.31496062992125984"/>
  <pageSetup paperSize="9" scale="87" fitToHeight="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B1" workbookViewId="0"/>
  </sheetViews>
  <sheetFormatPr defaultRowHeight="12.7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21"/>
  <sheetViews>
    <sheetView showZeros="0" tabSelected="1" workbookViewId="0">
      <selection activeCell="AG22" sqref="AG22"/>
    </sheetView>
  </sheetViews>
  <sheetFormatPr defaultRowHeight="15" x14ac:dyDescent="0.25"/>
  <cols>
    <col min="1" max="1" width="5" style="2" customWidth="1"/>
    <col min="2" max="2" width="43.28515625" style="2" customWidth="1"/>
    <col min="3" max="3" width="6.7109375" style="3" customWidth="1"/>
    <col min="4" max="7" width="10" style="2" hidden="1" customWidth="1"/>
    <col min="8" max="11" width="9.140625" style="2" hidden="1" customWidth="1"/>
    <col min="12" max="12" width="9.140625" style="2" customWidth="1"/>
    <col min="13" max="16384" width="9.140625" style="2"/>
  </cols>
  <sheetData>
    <row r="1" spans="1:15" x14ac:dyDescent="0.25">
      <c r="B1" s="451" t="s">
        <v>354</v>
      </c>
      <c r="C1" s="451"/>
      <c r="D1" s="451"/>
      <c r="E1" s="451"/>
      <c r="F1" s="451"/>
      <c r="G1" s="451"/>
      <c r="H1" s="451"/>
      <c r="I1" s="451"/>
      <c r="J1" s="451"/>
      <c r="K1" s="451"/>
      <c r="L1" s="451"/>
      <c r="M1" s="451"/>
      <c r="N1" s="451"/>
      <c r="O1" s="451"/>
    </row>
    <row r="2" spans="1:15" x14ac:dyDescent="0.25">
      <c r="B2" s="451" t="s">
        <v>445</v>
      </c>
      <c r="C2" s="451"/>
      <c r="D2" s="451"/>
      <c r="E2" s="451"/>
      <c r="F2" s="451"/>
      <c r="G2" s="451"/>
      <c r="H2" s="451"/>
      <c r="I2" s="451"/>
      <c r="J2" s="451"/>
      <c r="K2" s="451"/>
      <c r="L2" s="451"/>
      <c r="M2" s="451"/>
      <c r="N2" s="451"/>
      <c r="O2" s="451"/>
    </row>
    <row r="3" spans="1:15" x14ac:dyDescent="0.25">
      <c r="B3" s="451" t="s">
        <v>466</v>
      </c>
      <c r="C3" s="451"/>
      <c r="D3" s="451"/>
      <c r="E3" s="451"/>
      <c r="F3" s="451"/>
      <c r="G3" s="451"/>
      <c r="H3" s="451"/>
      <c r="I3" s="451"/>
      <c r="J3" s="451"/>
      <c r="K3" s="451"/>
      <c r="L3" s="451"/>
      <c r="M3" s="451"/>
      <c r="N3" s="451"/>
      <c r="O3" s="451"/>
    </row>
    <row r="4" spans="1:15" x14ac:dyDescent="0.25">
      <c r="B4" s="451" t="s">
        <v>358</v>
      </c>
      <c r="C4" s="451"/>
      <c r="D4" s="451"/>
      <c r="E4" s="451"/>
      <c r="F4" s="451"/>
      <c r="G4" s="451"/>
      <c r="H4" s="451"/>
      <c r="I4" s="451"/>
      <c r="J4" s="451"/>
      <c r="K4" s="451"/>
      <c r="L4" s="451"/>
      <c r="M4" s="451"/>
      <c r="N4" s="451"/>
      <c r="O4" s="451"/>
    </row>
    <row r="5" spans="1:15" x14ac:dyDescent="0.25">
      <c r="B5" s="511" t="s">
        <v>479</v>
      </c>
      <c r="C5" s="511"/>
      <c r="D5" s="511"/>
      <c r="E5" s="511"/>
      <c r="F5" s="511"/>
      <c r="G5" s="511"/>
      <c r="H5" s="511"/>
      <c r="I5" s="511"/>
      <c r="J5" s="511"/>
      <c r="K5" s="511"/>
      <c r="L5" s="511"/>
      <c r="M5" s="511"/>
      <c r="N5" s="511"/>
      <c r="O5" s="511"/>
    </row>
    <row r="6" spans="1:15" x14ac:dyDescent="0.25">
      <c r="B6" s="511" t="s">
        <v>478</v>
      </c>
      <c r="C6" s="511"/>
      <c r="D6" s="511"/>
      <c r="E6" s="511"/>
      <c r="F6" s="511"/>
      <c r="G6" s="511"/>
      <c r="H6" s="511"/>
      <c r="I6" s="511"/>
      <c r="J6" s="511"/>
      <c r="K6" s="511"/>
      <c r="L6" s="511"/>
      <c r="M6" s="511"/>
      <c r="N6" s="511"/>
      <c r="O6" s="511"/>
    </row>
    <row r="7" spans="1:15" x14ac:dyDescent="0.25">
      <c r="B7" s="417"/>
      <c r="C7" s="417"/>
      <c r="D7" s="417"/>
      <c r="E7" s="417"/>
      <c r="F7" s="417"/>
      <c r="G7" s="417"/>
      <c r="H7" s="417"/>
      <c r="I7" s="417"/>
      <c r="J7" s="417"/>
      <c r="K7" s="417"/>
      <c r="L7" s="417"/>
      <c r="M7" s="417"/>
      <c r="N7" s="417"/>
      <c r="O7" s="417"/>
    </row>
    <row r="8" spans="1:15" ht="30.75" customHeight="1" x14ac:dyDescent="0.25">
      <c r="A8" s="472" t="s">
        <v>447</v>
      </c>
      <c r="B8" s="472"/>
      <c r="C8" s="472"/>
      <c r="D8" s="472"/>
      <c r="E8" s="472"/>
      <c r="F8" s="472"/>
      <c r="G8" s="472"/>
      <c r="H8" s="472"/>
      <c r="I8" s="472"/>
      <c r="J8" s="472"/>
      <c r="K8" s="472"/>
      <c r="L8" s="472"/>
      <c r="M8" s="472"/>
      <c r="N8" s="472"/>
      <c r="O8" s="472"/>
    </row>
    <row r="9" spans="1:15" x14ac:dyDescent="0.25">
      <c r="G9" s="4"/>
      <c r="H9" s="4"/>
      <c r="I9" s="4"/>
      <c r="J9" s="4"/>
      <c r="K9" s="4"/>
      <c r="L9" s="4"/>
      <c r="M9" s="4"/>
      <c r="N9" s="4"/>
      <c r="O9" s="4" t="s">
        <v>456</v>
      </c>
    </row>
    <row r="10" spans="1:15" ht="15" customHeight="1" x14ac:dyDescent="0.25">
      <c r="A10" s="476" t="s">
        <v>5</v>
      </c>
      <c r="B10" s="479" t="s">
        <v>352</v>
      </c>
      <c r="C10" s="479" t="s">
        <v>54</v>
      </c>
      <c r="D10" s="456" t="s">
        <v>362</v>
      </c>
      <c r="E10" s="459" t="s">
        <v>200</v>
      </c>
      <c r="F10" s="460"/>
      <c r="G10" s="461"/>
      <c r="H10" s="482" t="s">
        <v>363</v>
      </c>
      <c r="I10" s="485" t="s">
        <v>200</v>
      </c>
      <c r="J10" s="486"/>
      <c r="K10" s="487"/>
      <c r="L10" s="455" t="s">
        <v>0</v>
      </c>
      <c r="M10" s="464" t="s">
        <v>200</v>
      </c>
      <c r="N10" s="465"/>
      <c r="O10" s="466"/>
    </row>
    <row r="11" spans="1:15" x14ac:dyDescent="0.25">
      <c r="A11" s="477"/>
      <c r="B11" s="480"/>
      <c r="C11" s="480"/>
      <c r="D11" s="457"/>
      <c r="E11" s="462" t="s">
        <v>201</v>
      </c>
      <c r="F11" s="468" t="s">
        <v>202</v>
      </c>
      <c r="G11" s="462" t="s">
        <v>203</v>
      </c>
      <c r="H11" s="483"/>
      <c r="I11" s="475" t="s">
        <v>201</v>
      </c>
      <c r="J11" s="470" t="s">
        <v>202</v>
      </c>
      <c r="K11" s="475" t="s">
        <v>203</v>
      </c>
      <c r="L11" s="455"/>
      <c r="M11" s="467" t="s">
        <v>201</v>
      </c>
      <c r="N11" s="473" t="s">
        <v>202</v>
      </c>
      <c r="O11" s="467" t="s">
        <v>203</v>
      </c>
    </row>
    <row r="12" spans="1:15" ht="70.5" customHeight="1" x14ac:dyDescent="0.25">
      <c r="A12" s="478"/>
      <c r="B12" s="481"/>
      <c r="C12" s="481"/>
      <c r="D12" s="458"/>
      <c r="E12" s="462"/>
      <c r="F12" s="469"/>
      <c r="G12" s="462"/>
      <c r="H12" s="484"/>
      <c r="I12" s="475"/>
      <c r="J12" s="471"/>
      <c r="K12" s="475"/>
      <c r="L12" s="455"/>
      <c r="M12" s="467"/>
      <c r="N12" s="474"/>
      <c r="O12" s="467"/>
    </row>
    <row r="13" spans="1:15" ht="15.95" customHeight="1" x14ac:dyDescent="0.25">
      <c r="A13" s="5" t="s">
        <v>72</v>
      </c>
      <c r="B13" s="452" t="s">
        <v>6</v>
      </c>
      <c r="C13" s="453"/>
      <c r="D13" s="453"/>
      <c r="E13" s="453"/>
      <c r="F13" s="453"/>
      <c r="G13" s="453"/>
      <c r="H13" s="453"/>
      <c r="I13" s="453"/>
      <c r="J13" s="453"/>
      <c r="K13" s="453"/>
      <c r="L13" s="453"/>
      <c r="M13" s="453"/>
      <c r="N13" s="453"/>
      <c r="O13" s="454"/>
    </row>
    <row r="14" spans="1:15" ht="15" customHeight="1" x14ac:dyDescent="0.25">
      <c r="A14" s="5" t="s">
        <v>187</v>
      </c>
      <c r="B14" s="6" t="s">
        <v>20</v>
      </c>
      <c r="C14" s="7" t="s">
        <v>9</v>
      </c>
      <c r="D14" s="8">
        <f>E14+F14+G14</f>
        <v>4</v>
      </c>
      <c r="E14" s="8">
        <v>4</v>
      </c>
      <c r="F14" s="8"/>
      <c r="G14" s="8"/>
      <c r="H14" s="9">
        <f>I14+J14+K14</f>
        <v>0</v>
      </c>
      <c r="I14" s="10"/>
      <c r="J14" s="10"/>
      <c r="K14" s="10"/>
      <c r="L14" s="11">
        <f>M14+N14+O14</f>
        <v>4</v>
      </c>
      <c r="M14" s="12">
        <f>E14+I14</f>
        <v>4</v>
      </c>
      <c r="N14" s="12">
        <f>F14+J14</f>
        <v>0</v>
      </c>
      <c r="O14" s="12">
        <f>G14+K14</f>
        <v>0</v>
      </c>
    </row>
    <row r="15" spans="1:15" x14ac:dyDescent="0.25">
      <c r="A15" s="13" t="s">
        <v>73</v>
      </c>
      <c r="B15" s="14" t="s">
        <v>350</v>
      </c>
      <c r="C15" s="15" t="s">
        <v>9</v>
      </c>
      <c r="D15" s="16">
        <f>E15+F15+G15</f>
        <v>2.9</v>
      </c>
      <c r="E15" s="16">
        <v>2.9</v>
      </c>
      <c r="F15" s="16"/>
      <c r="G15" s="16"/>
      <c r="H15" s="10"/>
      <c r="I15" s="10"/>
      <c r="J15" s="10"/>
      <c r="K15" s="10"/>
      <c r="L15" s="12">
        <f>M15+N15+O15</f>
        <v>2.9</v>
      </c>
      <c r="M15" s="12">
        <f>E15+I15</f>
        <v>2.9</v>
      </c>
      <c r="N15" s="12">
        <f>F15+J15</f>
        <v>0</v>
      </c>
      <c r="O15" s="12">
        <f>G15+K15</f>
        <v>0</v>
      </c>
    </row>
    <row r="16" spans="1:15" ht="15" customHeight="1" x14ac:dyDescent="0.25">
      <c r="A16" s="5" t="s">
        <v>74</v>
      </c>
      <c r="B16" s="17" t="s">
        <v>10</v>
      </c>
      <c r="C16" s="15" t="s">
        <v>9</v>
      </c>
      <c r="D16" s="16">
        <f>E16+F16+G16</f>
        <v>0.6</v>
      </c>
      <c r="E16" s="16">
        <v>0.6</v>
      </c>
      <c r="F16" s="16"/>
      <c r="G16" s="16"/>
      <c r="H16" s="10">
        <f>I16+J16+K16</f>
        <v>0</v>
      </c>
      <c r="I16" s="10"/>
      <c r="J16" s="10"/>
      <c r="K16" s="10"/>
      <c r="L16" s="12">
        <f>M16+N16+O16</f>
        <v>0.6</v>
      </c>
      <c r="M16" s="12">
        <f>E16+I16</f>
        <v>0.6</v>
      </c>
      <c r="N16" s="12">
        <f>F16+J16</f>
        <v>0</v>
      </c>
      <c r="O16" s="12">
        <f>G16+K16</f>
        <v>0</v>
      </c>
    </row>
    <row r="17" spans="1:15" ht="15" customHeight="1" x14ac:dyDescent="0.25">
      <c r="A17" s="5" t="s">
        <v>75</v>
      </c>
      <c r="B17" s="17" t="s">
        <v>11</v>
      </c>
      <c r="C17" s="15" t="s">
        <v>9</v>
      </c>
      <c r="D17" s="16">
        <f>E17+F17+G17</f>
        <v>0.5</v>
      </c>
      <c r="E17" s="16">
        <v>0.5</v>
      </c>
      <c r="F17" s="16"/>
      <c r="G17" s="16"/>
      <c r="H17" s="10">
        <f>I17+J17+K17</f>
        <v>0</v>
      </c>
      <c r="I17" s="10"/>
      <c r="J17" s="10"/>
      <c r="K17" s="10"/>
      <c r="L17" s="12">
        <f>M17+N17+O17</f>
        <v>0.5</v>
      </c>
      <c r="M17" s="12">
        <f>E17+I17</f>
        <v>0.5</v>
      </c>
      <c r="N17" s="12">
        <f>F17+J17</f>
        <v>0</v>
      </c>
      <c r="O17" s="12">
        <f>G17+K17</f>
        <v>0</v>
      </c>
    </row>
    <row r="18" spans="1:15" ht="15" customHeight="1" x14ac:dyDescent="0.25">
      <c r="A18" s="5" t="s">
        <v>76</v>
      </c>
      <c r="B18" s="17" t="s">
        <v>12</v>
      </c>
      <c r="C18" s="15" t="s">
        <v>9</v>
      </c>
      <c r="D18" s="16">
        <f>E18+F18+G18</f>
        <v>1.5</v>
      </c>
      <c r="E18" s="16">
        <v>1.5</v>
      </c>
      <c r="F18" s="16"/>
      <c r="G18" s="16"/>
      <c r="H18" s="10">
        <f>I18+J18+K18</f>
        <v>0</v>
      </c>
      <c r="I18" s="10"/>
      <c r="J18" s="10"/>
      <c r="K18" s="10"/>
      <c r="L18" s="12">
        <f>M18+N18+O18</f>
        <v>1.5</v>
      </c>
      <c r="M18" s="12">
        <f>E18+I18</f>
        <v>1.5</v>
      </c>
      <c r="N18" s="12">
        <f>F18+J18</f>
        <v>0</v>
      </c>
      <c r="O18" s="12">
        <f>G18+K18</f>
        <v>0</v>
      </c>
    </row>
    <row r="19" spans="1:15" ht="15" customHeight="1" x14ac:dyDescent="0.25">
      <c r="A19" s="13" t="s">
        <v>77</v>
      </c>
      <c r="B19" s="18" t="s">
        <v>14</v>
      </c>
      <c r="C19" s="15" t="s">
        <v>9</v>
      </c>
      <c r="D19" s="16">
        <f>E19+F19+G19</f>
        <v>1.2</v>
      </c>
      <c r="E19" s="16">
        <v>1.2</v>
      </c>
      <c r="F19" s="16"/>
      <c r="G19" s="16"/>
      <c r="H19" s="10">
        <f>I19+J19+K19</f>
        <v>0</v>
      </c>
      <c r="I19" s="10"/>
      <c r="J19" s="10"/>
      <c r="K19" s="10"/>
      <c r="L19" s="12">
        <f>M19+N19+O19</f>
        <v>1.2</v>
      </c>
      <c r="M19" s="12">
        <f>E19+I19</f>
        <v>1.2</v>
      </c>
      <c r="N19" s="12">
        <f>F19+J19</f>
        <v>0</v>
      </c>
      <c r="O19" s="12">
        <f>G19+K19</f>
        <v>0</v>
      </c>
    </row>
    <row r="20" spans="1:15" ht="15" customHeight="1" x14ac:dyDescent="0.25">
      <c r="A20" s="19" t="s">
        <v>78</v>
      </c>
      <c r="B20" s="6" t="s">
        <v>15</v>
      </c>
      <c r="C20" s="15" t="s">
        <v>9</v>
      </c>
      <c r="D20" s="16">
        <f>E20+F20+G20</f>
        <v>0.1</v>
      </c>
      <c r="E20" s="16">
        <v>0.1</v>
      </c>
      <c r="F20" s="16"/>
      <c r="G20" s="16"/>
      <c r="H20" s="10">
        <f>I20+J20+K20</f>
        <v>0</v>
      </c>
      <c r="I20" s="10"/>
      <c r="J20" s="10"/>
      <c r="K20" s="10"/>
      <c r="L20" s="12">
        <f>M20+N20+O20</f>
        <v>0.1</v>
      </c>
      <c r="M20" s="12">
        <f>E20+I20</f>
        <v>0.1</v>
      </c>
      <c r="N20" s="12">
        <f>F20+J20</f>
        <v>0</v>
      </c>
      <c r="O20" s="12">
        <f>G20+K20</f>
        <v>0</v>
      </c>
    </row>
    <row r="21" spans="1:15" ht="15" customHeight="1" x14ac:dyDescent="0.25">
      <c r="A21" s="5" t="s">
        <v>79</v>
      </c>
      <c r="B21" s="17" t="s">
        <v>16</v>
      </c>
      <c r="C21" s="15" t="s">
        <v>9</v>
      </c>
      <c r="D21" s="16">
        <f>E21+F21+G21</f>
        <v>2.2000000000000002</v>
      </c>
      <c r="E21" s="16">
        <v>2.2000000000000002</v>
      </c>
      <c r="F21" s="16"/>
      <c r="G21" s="16"/>
      <c r="H21" s="10">
        <f>I21+J21+K21</f>
        <v>0</v>
      </c>
      <c r="I21" s="10"/>
      <c r="J21" s="10"/>
      <c r="K21" s="10"/>
      <c r="L21" s="12">
        <f>M21+N21+O21</f>
        <v>2.2000000000000002</v>
      </c>
      <c r="M21" s="12">
        <f>E21+I21</f>
        <v>2.2000000000000002</v>
      </c>
      <c r="N21" s="12">
        <f>F21+J21</f>
        <v>0</v>
      </c>
      <c r="O21" s="12">
        <f>G21+K21</f>
        <v>0</v>
      </c>
    </row>
    <row r="22" spans="1:15" ht="15" customHeight="1" x14ac:dyDescent="0.25">
      <c r="A22" s="5" t="s">
        <v>80</v>
      </c>
      <c r="B22" s="17" t="s">
        <v>17</v>
      </c>
      <c r="C22" s="15" t="s">
        <v>9</v>
      </c>
      <c r="D22" s="16">
        <f>E22+F22+G22</f>
        <v>0.6</v>
      </c>
      <c r="E22" s="16">
        <v>0.6</v>
      </c>
      <c r="F22" s="16"/>
      <c r="G22" s="16"/>
      <c r="H22" s="10">
        <f>I22+J22+K22</f>
        <v>0</v>
      </c>
      <c r="I22" s="10"/>
      <c r="J22" s="10"/>
      <c r="K22" s="10"/>
      <c r="L22" s="12">
        <f>M22+N22+O22</f>
        <v>0.6</v>
      </c>
      <c r="M22" s="12">
        <f>E22+I22</f>
        <v>0.6</v>
      </c>
      <c r="N22" s="12">
        <f>F22+J22</f>
        <v>0</v>
      </c>
      <c r="O22" s="12">
        <f>G22+K22</f>
        <v>0</v>
      </c>
    </row>
    <row r="23" spans="1:15" ht="15" customHeight="1" x14ac:dyDescent="0.25">
      <c r="A23" s="5" t="s">
        <v>81</v>
      </c>
      <c r="B23" s="17" t="s">
        <v>18</v>
      </c>
      <c r="C23" s="15" t="s">
        <v>9</v>
      </c>
      <c r="D23" s="16">
        <f>E23+F23+G23</f>
        <v>0.7</v>
      </c>
      <c r="E23" s="16">
        <v>0.7</v>
      </c>
      <c r="F23" s="16"/>
      <c r="G23" s="16"/>
      <c r="H23" s="10">
        <f>I23+J23+K23</f>
        <v>0</v>
      </c>
      <c r="I23" s="10"/>
      <c r="J23" s="10"/>
      <c r="K23" s="10"/>
      <c r="L23" s="12">
        <f>M23+N23+O23</f>
        <v>0.7</v>
      </c>
      <c r="M23" s="12">
        <f>E23+I23</f>
        <v>0.7</v>
      </c>
      <c r="N23" s="12">
        <f>F23+J23</f>
        <v>0</v>
      </c>
      <c r="O23" s="12">
        <f>G23+K23</f>
        <v>0</v>
      </c>
    </row>
    <row r="24" spans="1:15" ht="15.95" customHeight="1" x14ac:dyDescent="0.25">
      <c r="A24" s="20" t="s">
        <v>82</v>
      </c>
      <c r="B24" s="21" t="s">
        <v>179</v>
      </c>
      <c r="C24" s="22"/>
      <c r="D24" s="23">
        <f>SUM(D14:D23)</f>
        <v>14.299999999999999</v>
      </c>
      <c r="E24" s="23">
        <f>SUM(E14:E23)</f>
        <v>14.299999999999999</v>
      </c>
      <c r="F24" s="23">
        <f>SUM(F14:F23)</f>
        <v>0</v>
      </c>
      <c r="G24" s="23">
        <f>SUM(G14:G23)</f>
        <v>0</v>
      </c>
      <c r="H24" s="24">
        <f>SUM(H14:H23)</f>
        <v>0</v>
      </c>
      <c r="I24" s="24">
        <f>SUM(I14:I23)</f>
        <v>0</v>
      </c>
      <c r="J24" s="24">
        <f>SUM(J14:J23)</f>
        <v>0</v>
      </c>
      <c r="K24" s="24">
        <f>SUM(K14:K23)</f>
        <v>0</v>
      </c>
      <c r="L24" s="21">
        <f>SUM(L14:L23)</f>
        <v>14.299999999999999</v>
      </c>
      <c r="M24" s="21">
        <f>SUM(M14:M23)</f>
        <v>14.299999999999999</v>
      </c>
      <c r="N24" s="21">
        <f>SUM(N14:N23)</f>
        <v>0</v>
      </c>
      <c r="O24" s="21">
        <f>SUM(O14:O23)</f>
        <v>0</v>
      </c>
    </row>
    <row r="25" spans="1:15" ht="15.95" customHeight="1" x14ac:dyDescent="0.25">
      <c r="A25" s="19" t="s">
        <v>83</v>
      </c>
      <c r="B25" s="463" t="s">
        <v>59</v>
      </c>
      <c r="C25" s="463"/>
      <c r="D25" s="463"/>
      <c r="E25" s="463"/>
      <c r="F25" s="463"/>
      <c r="G25" s="463"/>
      <c r="H25" s="463"/>
      <c r="I25" s="463"/>
      <c r="J25" s="463"/>
      <c r="K25" s="463"/>
      <c r="L25" s="463"/>
      <c r="M25" s="463"/>
      <c r="N25" s="463"/>
      <c r="O25" s="463"/>
    </row>
    <row r="26" spans="1:15" ht="15" customHeight="1" x14ac:dyDescent="0.25">
      <c r="A26" s="5" t="s">
        <v>84</v>
      </c>
      <c r="B26" s="6" t="s">
        <v>7</v>
      </c>
      <c r="C26" s="7" t="s">
        <v>22</v>
      </c>
      <c r="D26" s="8">
        <f>E26+F26+G26</f>
        <v>0.1</v>
      </c>
      <c r="E26" s="8">
        <v>0.1</v>
      </c>
      <c r="F26" s="8"/>
      <c r="G26" s="8"/>
      <c r="H26" s="9">
        <f>I26+J26+K26</f>
        <v>0</v>
      </c>
      <c r="I26" s="9"/>
      <c r="J26" s="9"/>
      <c r="K26" s="9"/>
      <c r="L26" s="11">
        <f>M26+N26+O26</f>
        <v>0.1</v>
      </c>
      <c r="M26" s="11">
        <f>E26+I26</f>
        <v>0.1</v>
      </c>
      <c r="N26" s="11">
        <f>F26+J26</f>
        <v>0</v>
      </c>
      <c r="O26" s="11">
        <f>G26+K26</f>
        <v>0</v>
      </c>
    </row>
    <row r="27" spans="1:15" ht="15" customHeight="1" x14ac:dyDescent="0.25">
      <c r="A27" s="5" t="s">
        <v>85</v>
      </c>
      <c r="B27" s="17" t="s">
        <v>10</v>
      </c>
      <c r="C27" s="15" t="s">
        <v>22</v>
      </c>
      <c r="D27" s="16">
        <f>E27+F27+G27</f>
        <v>0.7</v>
      </c>
      <c r="E27" s="16">
        <v>0.1</v>
      </c>
      <c r="F27" s="16">
        <v>0.6</v>
      </c>
      <c r="G27" s="16"/>
      <c r="H27" s="10">
        <f>I27+J27+K27</f>
        <v>0</v>
      </c>
      <c r="I27" s="10"/>
      <c r="J27" s="10"/>
      <c r="K27" s="10"/>
      <c r="L27" s="12">
        <f>M27+N27+O27</f>
        <v>0.7</v>
      </c>
      <c r="M27" s="12">
        <f>E27+I27</f>
        <v>0.1</v>
      </c>
      <c r="N27" s="12">
        <f>F27+J27</f>
        <v>0.6</v>
      </c>
      <c r="O27" s="12">
        <f>G27+K27</f>
        <v>0</v>
      </c>
    </row>
    <row r="28" spans="1:15" ht="15" customHeight="1" x14ac:dyDescent="0.25">
      <c r="A28" s="5" t="s">
        <v>86</v>
      </c>
      <c r="B28" s="17" t="s">
        <v>11</v>
      </c>
      <c r="C28" s="15" t="s">
        <v>22</v>
      </c>
      <c r="D28" s="16">
        <f>E28+F28+G28</f>
        <v>16.3</v>
      </c>
      <c r="E28" s="16">
        <v>15.6</v>
      </c>
      <c r="F28" s="16">
        <v>0.7</v>
      </c>
      <c r="G28" s="16"/>
      <c r="H28" s="10">
        <f>I28+J28+K28</f>
        <v>0</v>
      </c>
      <c r="I28" s="10"/>
      <c r="J28" s="10"/>
      <c r="K28" s="10"/>
      <c r="L28" s="12">
        <f>M28+N28+O28</f>
        <v>16.3</v>
      </c>
      <c r="M28" s="12">
        <f>E28+I28</f>
        <v>15.6</v>
      </c>
      <c r="N28" s="12">
        <f>F28+J28</f>
        <v>0.7</v>
      </c>
      <c r="O28" s="12">
        <f>G28+K28</f>
        <v>0</v>
      </c>
    </row>
    <row r="29" spans="1:15" ht="15" customHeight="1" x14ac:dyDescent="0.25">
      <c r="A29" s="5" t="s">
        <v>87</v>
      </c>
      <c r="B29" s="17" t="s">
        <v>12</v>
      </c>
      <c r="C29" s="15" t="s">
        <v>22</v>
      </c>
      <c r="D29" s="16">
        <f>E29+F29+G29</f>
        <v>1.1000000000000001</v>
      </c>
      <c r="E29" s="16"/>
      <c r="F29" s="16">
        <v>1.1000000000000001</v>
      </c>
      <c r="G29" s="16"/>
      <c r="H29" s="10">
        <f>I29+J29+K29</f>
        <v>0</v>
      </c>
      <c r="I29" s="10"/>
      <c r="J29" s="10"/>
      <c r="K29" s="10"/>
      <c r="L29" s="12">
        <f>M29+N29+O29</f>
        <v>1.1000000000000001</v>
      </c>
      <c r="M29" s="12">
        <f>E29+I29</f>
        <v>0</v>
      </c>
      <c r="N29" s="12">
        <f>F29+J29</f>
        <v>1.1000000000000001</v>
      </c>
      <c r="O29" s="12">
        <f>G29+K29</f>
        <v>0</v>
      </c>
    </row>
    <row r="30" spans="1:15" ht="15" customHeight="1" x14ac:dyDescent="0.25">
      <c r="A30" s="5" t="s">
        <v>88</v>
      </c>
      <c r="B30" s="17" t="s">
        <v>13</v>
      </c>
      <c r="C30" s="15" t="s">
        <v>22</v>
      </c>
      <c r="D30" s="16">
        <f>E30+F30+G30</f>
        <v>1.6</v>
      </c>
      <c r="E30" s="16">
        <v>1.6</v>
      </c>
      <c r="F30" s="16"/>
      <c r="G30" s="16"/>
      <c r="H30" s="10">
        <f>I30+J30+K30</f>
        <v>0</v>
      </c>
      <c r="I30" s="10"/>
      <c r="J30" s="10"/>
      <c r="K30" s="10"/>
      <c r="L30" s="12">
        <f>M30+N30+O30</f>
        <v>1.6</v>
      </c>
      <c r="M30" s="12">
        <f>E30+I30</f>
        <v>1.6</v>
      </c>
      <c r="N30" s="12">
        <f>F30+J30</f>
        <v>0</v>
      </c>
      <c r="O30" s="12">
        <f>G30+K30</f>
        <v>0</v>
      </c>
    </row>
    <row r="31" spans="1:15" ht="15" customHeight="1" x14ac:dyDescent="0.25">
      <c r="A31" s="13" t="s">
        <v>89</v>
      </c>
      <c r="B31" s="18" t="s">
        <v>14</v>
      </c>
      <c r="C31" s="15" t="s">
        <v>22</v>
      </c>
      <c r="D31" s="16">
        <f>E31+F31+G31</f>
        <v>3.4000000000000004</v>
      </c>
      <c r="E31" s="16">
        <v>1.8</v>
      </c>
      <c r="F31" s="16">
        <v>1.6</v>
      </c>
      <c r="G31" s="16"/>
      <c r="H31" s="10">
        <f>I31+J31+K31</f>
        <v>0</v>
      </c>
      <c r="I31" s="10"/>
      <c r="J31" s="10"/>
      <c r="K31" s="10"/>
      <c r="L31" s="12">
        <f>M31+N31+O31</f>
        <v>3.4000000000000004</v>
      </c>
      <c r="M31" s="12">
        <f>E31+I31</f>
        <v>1.8</v>
      </c>
      <c r="N31" s="12">
        <f>F31+J31</f>
        <v>1.6</v>
      </c>
      <c r="O31" s="12">
        <f>G31+K31</f>
        <v>0</v>
      </c>
    </row>
    <row r="32" spans="1:15" ht="15" customHeight="1" x14ac:dyDescent="0.25">
      <c r="A32" s="13" t="s">
        <v>90</v>
      </c>
      <c r="B32" s="6" t="s">
        <v>15</v>
      </c>
      <c r="C32" s="15" t="s">
        <v>22</v>
      </c>
      <c r="D32" s="16">
        <f>E32+F32+G32</f>
        <v>3</v>
      </c>
      <c r="E32" s="16">
        <v>1.9</v>
      </c>
      <c r="F32" s="16">
        <v>1.1000000000000001</v>
      </c>
      <c r="G32" s="16"/>
      <c r="H32" s="10">
        <f>I32+J32+K32</f>
        <v>0</v>
      </c>
      <c r="I32" s="10"/>
      <c r="J32" s="10"/>
      <c r="K32" s="10"/>
      <c r="L32" s="12">
        <f>M32+N32+O32</f>
        <v>3</v>
      </c>
      <c r="M32" s="12">
        <f>E32+I32</f>
        <v>1.9</v>
      </c>
      <c r="N32" s="12">
        <f>F32+J32</f>
        <v>1.1000000000000001</v>
      </c>
      <c r="O32" s="12">
        <f>G32+K32</f>
        <v>0</v>
      </c>
    </row>
    <row r="33" spans="1:15" ht="15" customHeight="1" x14ac:dyDescent="0.25">
      <c r="A33" s="5" t="s">
        <v>91</v>
      </c>
      <c r="B33" s="17" t="s">
        <v>16</v>
      </c>
      <c r="C33" s="15" t="s">
        <v>22</v>
      </c>
      <c r="D33" s="16">
        <f>E33+F33+G33</f>
        <v>9.5</v>
      </c>
      <c r="E33" s="16">
        <v>6.6</v>
      </c>
      <c r="F33" s="16">
        <v>2.9</v>
      </c>
      <c r="G33" s="16"/>
      <c r="H33" s="10">
        <f>I33+J33+K33</f>
        <v>0</v>
      </c>
      <c r="I33" s="10"/>
      <c r="J33" s="10"/>
      <c r="K33" s="10"/>
      <c r="L33" s="12">
        <f>M33+N33+O33</f>
        <v>9.5</v>
      </c>
      <c r="M33" s="12">
        <f>E33+I33</f>
        <v>6.6</v>
      </c>
      <c r="N33" s="12">
        <f>F33+J33</f>
        <v>2.9</v>
      </c>
      <c r="O33" s="12">
        <f>G33+K33</f>
        <v>0</v>
      </c>
    </row>
    <row r="34" spans="1:15" ht="15" customHeight="1" x14ac:dyDescent="0.25">
      <c r="A34" s="5" t="s">
        <v>92</v>
      </c>
      <c r="B34" s="17" t="s">
        <v>17</v>
      </c>
      <c r="C34" s="15" t="s">
        <v>22</v>
      </c>
      <c r="D34" s="16">
        <f>E34+F34+G34</f>
        <v>0.4</v>
      </c>
      <c r="E34" s="16">
        <v>0.1</v>
      </c>
      <c r="F34" s="16">
        <v>0.3</v>
      </c>
      <c r="G34" s="16"/>
      <c r="H34" s="10">
        <f>I34+J34+K34</f>
        <v>0</v>
      </c>
      <c r="I34" s="10"/>
      <c r="J34" s="10"/>
      <c r="K34" s="10"/>
      <c r="L34" s="12">
        <f>M34+N34+O34</f>
        <v>0.4</v>
      </c>
      <c r="M34" s="12">
        <f>E34+I34</f>
        <v>0.1</v>
      </c>
      <c r="N34" s="12">
        <f>F34+J34</f>
        <v>0.3</v>
      </c>
      <c r="O34" s="12">
        <f>G34+K34</f>
        <v>0</v>
      </c>
    </row>
    <row r="35" spans="1:15" ht="15" customHeight="1" x14ac:dyDescent="0.25">
      <c r="A35" s="5" t="s">
        <v>93</v>
      </c>
      <c r="B35" s="17" t="s">
        <v>18</v>
      </c>
      <c r="C35" s="15" t="s">
        <v>22</v>
      </c>
      <c r="D35" s="16">
        <f>E35+F35+G35</f>
        <v>1.5</v>
      </c>
      <c r="E35" s="16">
        <v>0.9</v>
      </c>
      <c r="F35" s="16">
        <v>0.6</v>
      </c>
      <c r="G35" s="16"/>
      <c r="H35" s="10">
        <f>I35+J35+K35</f>
        <v>0.1</v>
      </c>
      <c r="I35" s="10"/>
      <c r="J35" s="10">
        <v>0.1</v>
      </c>
      <c r="K35" s="10"/>
      <c r="L35" s="12">
        <f>M35+N35+O35</f>
        <v>1.6</v>
      </c>
      <c r="M35" s="12">
        <f>E35+I35</f>
        <v>0.9</v>
      </c>
      <c r="N35" s="12">
        <f>F35+J35</f>
        <v>0.7</v>
      </c>
      <c r="O35" s="12">
        <f>G35+K35</f>
        <v>0</v>
      </c>
    </row>
    <row r="36" spans="1:15" ht="15" customHeight="1" x14ac:dyDescent="0.25">
      <c r="A36" s="5" t="s">
        <v>94</v>
      </c>
      <c r="B36" s="17" t="s">
        <v>19</v>
      </c>
      <c r="C36" s="15" t="s">
        <v>22</v>
      </c>
      <c r="D36" s="16">
        <f>E36+F36+G36</f>
        <v>0.9</v>
      </c>
      <c r="E36" s="16"/>
      <c r="F36" s="16">
        <v>0.9</v>
      </c>
      <c r="G36" s="16"/>
      <c r="H36" s="10">
        <f>I36+J36+K36</f>
        <v>0</v>
      </c>
      <c r="I36" s="10"/>
      <c r="J36" s="10"/>
      <c r="K36" s="10"/>
      <c r="L36" s="12">
        <f>M36+N36+O36</f>
        <v>0.9</v>
      </c>
      <c r="M36" s="12">
        <f>E36+I36</f>
        <v>0</v>
      </c>
      <c r="N36" s="12">
        <f>F36+J36</f>
        <v>0.9</v>
      </c>
      <c r="O36" s="12">
        <f>G36+K36</f>
        <v>0</v>
      </c>
    </row>
    <row r="37" spans="1:15" ht="15.95" customHeight="1" x14ac:dyDescent="0.25">
      <c r="A37" s="20" t="s">
        <v>95</v>
      </c>
      <c r="B37" s="21" t="s">
        <v>180</v>
      </c>
      <c r="C37" s="25"/>
      <c r="D37" s="23">
        <f>SUM(D26:D36)</f>
        <v>38.5</v>
      </c>
      <c r="E37" s="23">
        <f>SUM(E26:E36)</f>
        <v>28.699999999999996</v>
      </c>
      <c r="F37" s="23">
        <f>SUM(F26:F36)</f>
        <v>9.8000000000000007</v>
      </c>
      <c r="G37" s="23">
        <f>SUM(G26:G36)</f>
        <v>0</v>
      </c>
      <c r="H37" s="24">
        <f>SUM(H26:H36)</f>
        <v>0.1</v>
      </c>
      <c r="I37" s="24">
        <f>SUM(I26:I36)</f>
        <v>0</v>
      </c>
      <c r="J37" s="24">
        <f>SUM(J26:J36)</f>
        <v>0.1</v>
      </c>
      <c r="K37" s="24">
        <f>SUM(K26:K36)</f>
        <v>0</v>
      </c>
      <c r="L37" s="21">
        <f>SUM(L26:L36)</f>
        <v>38.6</v>
      </c>
      <c r="M37" s="21">
        <f>SUM(M26:M36)</f>
        <v>28.699999999999996</v>
      </c>
      <c r="N37" s="21">
        <f>SUM(N26:N36)</f>
        <v>9.9</v>
      </c>
      <c r="O37" s="21">
        <f>SUM(O26:O36)</f>
        <v>0</v>
      </c>
    </row>
    <row r="38" spans="1:15" ht="15.95" customHeight="1" x14ac:dyDescent="0.25">
      <c r="A38" s="19" t="s">
        <v>96</v>
      </c>
      <c r="B38" s="463" t="s">
        <v>63</v>
      </c>
      <c r="C38" s="463"/>
      <c r="D38" s="463"/>
      <c r="E38" s="463"/>
      <c r="F38" s="463"/>
      <c r="G38" s="463"/>
      <c r="H38" s="463"/>
      <c r="I38" s="463"/>
      <c r="J38" s="463"/>
      <c r="K38" s="463"/>
      <c r="L38" s="463"/>
      <c r="M38" s="463"/>
      <c r="N38" s="463"/>
      <c r="O38" s="463"/>
    </row>
    <row r="39" spans="1:15" ht="15" customHeight="1" x14ac:dyDescent="0.25">
      <c r="A39" s="5" t="s">
        <v>97</v>
      </c>
      <c r="B39" s="26" t="s">
        <v>20</v>
      </c>
      <c r="C39" s="7" t="s">
        <v>32</v>
      </c>
      <c r="D39" s="8">
        <f>E39+F39+G39</f>
        <v>98.8</v>
      </c>
      <c r="E39" s="8">
        <v>98.8</v>
      </c>
      <c r="F39" s="8"/>
      <c r="G39" s="8"/>
      <c r="H39" s="10">
        <f>I39+J39+K39</f>
        <v>0</v>
      </c>
      <c r="I39" s="10"/>
      <c r="J39" s="10"/>
      <c r="K39" s="10"/>
      <c r="L39" s="12">
        <f>M39+N39+O39</f>
        <v>98.8</v>
      </c>
      <c r="M39" s="12">
        <f>E39+I39</f>
        <v>98.8</v>
      </c>
      <c r="N39" s="12">
        <f>F39+J39</f>
        <v>0</v>
      </c>
      <c r="O39" s="12">
        <f>G39+K39</f>
        <v>0</v>
      </c>
    </row>
    <row r="40" spans="1:15" ht="15.95" customHeight="1" x14ac:dyDescent="0.25">
      <c r="A40" s="20" t="s">
        <v>98</v>
      </c>
      <c r="B40" s="27" t="s">
        <v>181</v>
      </c>
      <c r="C40" s="28"/>
      <c r="D40" s="23">
        <f>D39</f>
        <v>98.8</v>
      </c>
      <c r="E40" s="23">
        <f>E39</f>
        <v>98.8</v>
      </c>
      <c r="F40" s="23">
        <f>F39</f>
        <v>0</v>
      </c>
      <c r="G40" s="23">
        <f>G39</f>
        <v>0</v>
      </c>
      <c r="H40" s="24">
        <f>H39</f>
        <v>0</v>
      </c>
      <c r="I40" s="24">
        <f>I39</f>
        <v>0</v>
      </c>
      <c r="J40" s="24">
        <f>J39</f>
        <v>0</v>
      </c>
      <c r="K40" s="24">
        <f>K39</f>
        <v>0</v>
      </c>
      <c r="L40" s="21">
        <f>L39</f>
        <v>98.8</v>
      </c>
      <c r="M40" s="21">
        <f>M39</f>
        <v>98.8</v>
      </c>
      <c r="N40" s="21">
        <f>N39</f>
        <v>0</v>
      </c>
      <c r="O40" s="21">
        <f>O39</f>
        <v>0</v>
      </c>
    </row>
    <row r="41" spans="1:15" ht="15.95" customHeight="1" x14ac:dyDescent="0.25">
      <c r="A41" s="19" t="s">
        <v>99</v>
      </c>
      <c r="B41" s="463" t="s">
        <v>176</v>
      </c>
      <c r="C41" s="463"/>
      <c r="D41" s="463"/>
      <c r="E41" s="463"/>
      <c r="F41" s="463"/>
      <c r="G41" s="463"/>
      <c r="H41" s="463"/>
      <c r="I41" s="463"/>
      <c r="J41" s="463"/>
      <c r="K41" s="463"/>
      <c r="L41" s="463"/>
      <c r="M41" s="463"/>
      <c r="N41" s="463"/>
      <c r="O41" s="463"/>
    </row>
    <row r="42" spans="1:15" ht="15" customHeight="1" x14ac:dyDescent="0.25">
      <c r="A42" s="5" t="s">
        <v>100</v>
      </c>
      <c r="B42" s="29" t="s">
        <v>164</v>
      </c>
      <c r="C42" s="30" t="s">
        <v>51</v>
      </c>
      <c r="D42" s="16">
        <f>E42+F42+G42</f>
        <v>1.5</v>
      </c>
      <c r="E42" s="16">
        <v>1.5</v>
      </c>
      <c r="F42" s="16"/>
      <c r="G42" s="16"/>
      <c r="H42" s="10">
        <f>I42+J42+K42</f>
        <v>0</v>
      </c>
      <c r="I42" s="10"/>
      <c r="J42" s="10"/>
      <c r="K42" s="10"/>
      <c r="L42" s="12">
        <f>M42+N42+O42</f>
        <v>1.5</v>
      </c>
      <c r="M42" s="12">
        <f>E42+I42</f>
        <v>1.5</v>
      </c>
      <c r="N42" s="12">
        <f>F42+J42</f>
        <v>0</v>
      </c>
      <c r="O42" s="12">
        <f>G42+K42</f>
        <v>0</v>
      </c>
    </row>
    <row r="43" spans="1:15" ht="15" customHeight="1" x14ac:dyDescent="0.25">
      <c r="A43" s="5" t="s">
        <v>101</v>
      </c>
      <c r="B43" s="29" t="s">
        <v>171</v>
      </c>
      <c r="C43" s="30" t="s">
        <v>51</v>
      </c>
      <c r="D43" s="16">
        <f>E43+F43+G43</f>
        <v>6.8</v>
      </c>
      <c r="E43" s="16"/>
      <c r="F43" s="16"/>
      <c r="G43" s="16">
        <v>6.8</v>
      </c>
      <c r="H43" s="10">
        <f>I43+J43+K43</f>
        <v>0</v>
      </c>
      <c r="I43" s="10"/>
      <c r="J43" s="10"/>
      <c r="K43" s="10"/>
      <c r="L43" s="12">
        <f>M43+N43+O43</f>
        <v>6.8</v>
      </c>
      <c r="M43" s="12">
        <f>E43+I43</f>
        <v>0</v>
      </c>
      <c r="N43" s="12">
        <f>F43+J43</f>
        <v>0</v>
      </c>
      <c r="O43" s="12">
        <f>G43+K43</f>
        <v>6.8</v>
      </c>
    </row>
    <row r="44" spans="1:15" ht="15" customHeight="1" x14ac:dyDescent="0.25">
      <c r="A44" s="13" t="s">
        <v>102</v>
      </c>
      <c r="B44" s="18" t="s">
        <v>153</v>
      </c>
      <c r="C44" s="30" t="s">
        <v>51</v>
      </c>
      <c r="D44" s="16">
        <f>E44+F44+G44</f>
        <v>7.3</v>
      </c>
      <c r="E44" s="16"/>
      <c r="F44" s="16">
        <v>7.3</v>
      </c>
      <c r="G44" s="16"/>
      <c r="H44" s="10">
        <f>I44+J44+K44</f>
        <v>0</v>
      </c>
      <c r="I44" s="10"/>
      <c r="J44" s="10"/>
      <c r="K44" s="10"/>
      <c r="L44" s="12">
        <f>M44+N44+O44</f>
        <v>7.3</v>
      </c>
      <c r="M44" s="12">
        <f>E44+I44</f>
        <v>0</v>
      </c>
      <c r="N44" s="12">
        <f>F44+J44</f>
        <v>7.3</v>
      </c>
      <c r="O44" s="12">
        <f>G44+K44</f>
        <v>0</v>
      </c>
    </row>
    <row r="45" spans="1:15" ht="15" customHeight="1" x14ac:dyDescent="0.25">
      <c r="A45" s="19" t="s">
        <v>103</v>
      </c>
      <c r="B45" s="31" t="s">
        <v>368</v>
      </c>
      <c r="C45" s="30" t="s">
        <v>51</v>
      </c>
      <c r="D45" s="16">
        <f>E45+F45+G45</f>
        <v>6.5</v>
      </c>
      <c r="E45" s="16"/>
      <c r="F45" s="16"/>
      <c r="G45" s="16">
        <v>6.5</v>
      </c>
      <c r="H45" s="10">
        <f>I45+J45+K45</f>
        <v>0</v>
      </c>
      <c r="I45" s="10"/>
      <c r="J45" s="10"/>
      <c r="K45" s="10"/>
      <c r="L45" s="12">
        <f>M45+N45+O45</f>
        <v>6.5</v>
      </c>
      <c r="M45" s="12">
        <f>E45+I45</f>
        <v>0</v>
      </c>
      <c r="N45" s="12">
        <f>F45+J45</f>
        <v>0</v>
      </c>
      <c r="O45" s="12">
        <f>G45+K45</f>
        <v>6.5</v>
      </c>
    </row>
    <row r="46" spans="1:15" ht="15" customHeight="1" x14ac:dyDescent="0.25">
      <c r="A46" s="5" t="s">
        <v>104</v>
      </c>
      <c r="B46" s="29" t="s">
        <v>156</v>
      </c>
      <c r="C46" s="15" t="s">
        <v>51</v>
      </c>
      <c r="D46" s="16">
        <f>E46+F46+G46</f>
        <v>35.799999999999997</v>
      </c>
      <c r="E46" s="16">
        <v>1.4</v>
      </c>
      <c r="F46" s="16">
        <v>29</v>
      </c>
      <c r="G46" s="16">
        <v>5.4</v>
      </c>
      <c r="H46" s="10">
        <f>I46+J46+K46</f>
        <v>0</v>
      </c>
      <c r="I46" s="10"/>
      <c r="J46" s="10"/>
      <c r="K46" s="10"/>
      <c r="L46" s="12">
        <f>M46+N46+O46</f>
        <v>35.799999999999997</v>
      </c>
      <c r="M46" s="12">
        <f>E46+I46</f>
        <v>1.4</v>
      </c>
      <c r="N46" s="12">
        <f>F46+J46</f>
        <v>29</v>
      </c>
      <c r="O46" s="12">
        <f>G46+K46</f>
        <v>5.4</v>
      </c>
    </row>
    <row r="47" spans="1:15" ht="15" customHeight="1" x14ac:dyDescent="0.25">
      <c r="A47" s="5" t="s">
        <v>105</v>
      </c>
      <c r="B47" s="29" t="s">
        <v>155</v>
      </c>
      <c r="C47" s="15" t="s">
        <v>51</v>
      </c>
      <c r="D47" s="16">
        <f>E47+F47+G47</f>
        <v>1.4</v>
      </c>
      <c r="E47" s="16">
        <v>0.8</v>
      </c>
      <c r="F47" s="16">
        <v>0.6</v>
      </c>
      <c r="G47" s="16"/>
      <c r="H47" s="10">
        <f>I47+J47+K47</f>
        <v>0</v>
      </c>
      <c r="I47" s="10"/>
      <c r="J47" s="10"/>
      <c r="K47" s="10"/>
      <c r="L47" s="12">
        <f>M47+N47+O47</f>
        <v>1.4</v>
      </c>
      <c r="M47" s="12">
        <f>E47+I47</f>
        <v>0.8</v>
      </c>
      <c r="N47" s="12">
        <f>F47+J47</f>
        <v>0.6</v>
      </c>
      <c r="O47" s="12">
        <f>G47+K47</f>
        <v>0</v>
      </c>
    </row>
    <row r="48" spans="1:15" ht="15" customHeight="1" x14ac:dyDescent="0.25">
      <c r="A48" s="32" t="s">
        <v>106</v>
      </c>
      <c r="B48" s="33" t="s">
        <v>424</v>
      </c>
      <c r="C48" s="15" t="s">
        <v>51</v>
      </c>
      <c r="D48" s="16">
        <f>E48+F48+G48</f>
        <v>1.7</v>
      </c>
      <c r="E48" s="16">
        <v>1.7</v>
      </c>
      <c r="F48" s="16"/>
      <c r="G48" s="16"/>
      <c r="H48" s="10">
        <f>I48+J48+K48</f>
        <v>0</v>
      </c>
      <c r="I48" s="10"/>
      <c r="J48" s="10"/>
      <c r="K48" s="10"/>
      <c r="L48" s="12">
        <f>M48+N48+O48</f>
        <v>1.7</v>
      </c>
      <c r="M48" s="12">
        <f>E48+I48</f>
        <v>1.7</v>
      </c>
      <c r="N48" s="12">
        <f>F48+J48</f>
        <v>0</v>
      </c>
      <c r="O48" s="12">
        <f>G48+K48</f>
        <v>0</v>
      </c>
    </row>
    <row r="49" spans="1:15" ht="15" customHeight="1" x14ac:dyDescent="0.25">
      <c r="A49" s="32" t="s">
        <v>107</v>
      </c>
      <c r="B49" s="34" t="s">
        <v>169</v>
      </c>
      <c r="C49" s="30" t="s">
        <v>51</v>
      </c>
      <c r="D49" s="16">
        <f>E49+F49+G49</f>
        <v>6.5</v>
      </c>
      <c r="E49" s="16"/>
      <c r="F49" s="16"/>
      <c r="G49" s="16">
        <v>6.5</v>
      </c>
      <c r="H49" s="10">
        <f>I49+J49+K49</f>
        <v>0</v>
      </c>
      <c r="I49" s="10"/>
      <c r="J49" s="10"/>
      <c r="K49" s="10"/>
      <c r="L49" s="12">
        <f>M49+N49+O49</f>
        <v>6.5</v>
      </c>
      <c r="M49" s="12">
        <f>E49+I49</f>
        <v>0</v>
      </c>
      <c r="N49" s="12">
        <f>F49+J49</f>
        <v>0</v>
      </c>
      <c r="O49" s="12">
        <f>G49+K49</f>
        <v>6.5</v>
      </c>
    </row>
    <row r="50" spans="1:15" ht="15" customHeight="1" x14ac:dyDescent="0.25">
      <c r="A50" s="32" t="s">
        <v>108</v>
      </c>
      <c r="B50" s="34" t="s">
        <v>44</v>
      </c>
      <c r="C50" s="30"/>
      <c r="D50" s="16">
        <f>E50+F50+G50</f>
        <v>0.1</v>
      </c>
      <c r="E50" s="16">
        <v>0.1</v>
      </c>
      <c r="F50" s="16"/>
      <c r="G50" s="16"/>
      <c r="H50" s="10"/>
      <c r="I50" s="10"/>
      <c r="J50" s="10"/>
      <c r="K50" s="10"/>
      <c r="L50" s="12">
        <f>M50+N50+O50</f>
        <v>0.1</v>
      </c>
      <c r="M50" s="12">
        <f>E50+I50</f>
        <v>0.1</v>
      </c>
      <c r="N50" s="12">
        <f>F50+J50</f>
        <v>0</v>
      </c>
      <c r="O50" s="12">
        <f>G50+K50</f>
        <v>0</v>
      </c>
    </row>
    <row r="51" spans="1:15" ht="15" customHeight="1" x14ac:dyDescent="0.25">
      <c r="A51" s="32" t="s">
        <v>109</v>
      </c>
      <c r="B51" s="33" t="s">
        <v>425</v>
      </c>
      <c r="C51" s="30" t="s">
        <v>51</v>
      </c>
      <c r="D51" s="16">
        <f>E51+F51+G51</f>
        <v>7</v>
      </c>
      <c r="E51" s="16"/>
      <c r="F51" s="16"/>
      <c r="G51" s="16">
        <v>7</v>
      </c>
      <c r="H51" s="10">
        <f>I51+J51+K51</f>
        <v>0</v>
      </c>
      <c r="I51" s="10"/>
      <c r="J51" s="10"/>
      <c r="K51" s="10"/>
      <c r="L51" s="12">
        <f>M51+N51+O51</f>
        <v>7</v>
      </c>
      <c r="M51" s="12">
        <f>E51+I51</f>
        <v>0</v>
      </c>
      <c r="N51" s="12">
        <f>F51+J51</f>
        <v>0</v>
      </c>
      <c r="O51" s="12">
        <f>G51+K51</f>
        <v>7</v>
      </c>
    </row>
    <row r="52" spans="1:15" ht="15" customHeight="1" x14ac:dyDescent="0.25">
      <c r="A52" s="32" t="s">
        <v>110</v>
      </c>
      <c r="B52" s="33" t="s">
        <v>64</v>
      </c>
      <c r="C52" s="30" t="s">
        <v>51</v>
      </c>
      <c r="D52" s="16">
        <f>E52+F52+G52</f>
        <v>9.4</v>
      </c>
      <c r="E52" s="16"/>
      <c r="F52" s="16"/>
      <c r="G52" s="16">
        <v>9.4</v>
      </c>
      <c r="H52" s="10">
        <f>I52+J52+K52</f>
        <v>0</v>
      </c>
      <c r="I52" s="10"/>
      <c r="J52" s="10"/>
      <c r="K52" s="10"/>
      <c r="L52" s="12">
        <f>M52+N52+O52</f>
        <v>9.4</v>
      </c>
      <c r="M52" s="12">
        <f>E52+I52</f>
        <v>0</v>
      </c>
      <c r="N52" s="12">
        <f>F52+J52</f>
        <v>0</v>
      </c>
      <c r="O52" s="12">
        <f>G52+K52</f>
        <v>9.4</v>
      </c>
    </row>
    <row r="53" spans="1:15" ht="15" customHeight="1" x14ac:dyDescent="0.25">
      <c r="A53" s="32" t="s">
        <v>159</v>
      </c>
      <c r="B53" s="33" t="s">
        <v>42</v>
      </c>
      <c r="C53" s="30" t="s">
        <v>51</v>
      </c>
      <c r="D53" s="16">
        <f>E53+F53+G53</f>
        <v>27</v>
      </c>
      <c r="E53" s="16"/>
      <c r="F53" s="16"/>
      <c r="G53" s="16">
        <v>27</v>
      </c>
      <c r="H53" s="10">
        <f>I53+J53+K53</f>
        <v>0</v>
      </c>
      <c r="I53" s="10"/>
      <c r="J53" s="10"/>
      <c r="K53" s="10"/>
      <c r="L53" s="12">
        <f>M53+N53+O53</f>
        <v>27</v>
      </c>
      <c r="M53" s="12">
        <f>E53+I53</f>
        <v>0</v>
      </c>
      <c r="N53" s="12">
        <f>F53+J53</f>
        <v>0</v>
      </c>
      <c r="O53" s="12">
        <f>G53+K53</f>
        <v>27</v>
      </c>
    </row>
    <row r="54" spans="1:15" ht="15" customHeight="1" x14ac:dyDescent="0.25">
      <c r="A54" s="32" t="s">
        <v>160</v>
      </c>
      <c r="B54" s="33" t="s">
        <v>426</v>
      </c>
      <c r="C54" s="30" t="s">
        <v>51</v>
      </c>
      <c r="D54" s="16">
        <f>E54+F54+G54</f>
        <v>12</v>
      </c>
      <c r="E54" s="16"/>
      <c r="F54" s="16"/>
      <c r="G54" s="16">
        <v>12</v>
      </c>
      <c r="H54" s="10">
        <f>I54+J54+K54</f>
        <v>0</v>
      </c>
      <c r="I54" s="10"/>
      <c r="J54" s="10"/>
      <c r="K54" s="10"/>
      <c r="L54" s="12">
        <f>M54+N54+O54</f>
        <v>12</v>
      </c>
      <c r="M54" s="12">
        <f>E54+I54</f>
        <v>0</v>
      </c>
      <c r="N54" s="12">
        <f>F54+J54</f>
        <v>0</v>
      </c>
      <c r="O54" s="12">
        <f>G54+K54</f>
        <v>12</v>
      </c>
    </row>
    <row r="55" spans="1:15" ht="15" customHeight="1" x14ac:dyDescent="0.25">
      <c r="A55" s="32" t="s">
        <v>111</v>
      </c>
      <c r="B55" s="34" t="s">
        <v>41</v>
      </c>
      <c r="C55" s="30" t="s">
        <v>51</v>
      </c>
      <c r="D55" s="16">
        <f>E55+F55+G55</f>
        <v>22.6</v>
      </c>
      <c r="E55" s="16"/>
      <c r="F55" s="16"/>
      <c r="G55" s="16">
        <v>22.6</v>
      </c>
      <c r="H55" s="10">
        <f>I55+J55+K55</f>
        <v>0</v>
      </c>
      <c r="I55" s="10"/>
      <c r="J55" s="10"/>
      <c r="K55" s="10"/>
      <c r="L55" s="12">
        <f>M55+N55+O55</f>
        <v>22.6</v>
      </c>
      <c r="M55" s="12">
        <f>E55+I55</f>
        <v>0</v>
      </c>
      <c r="N55" s="12">
        <f>F55+J55</f>
        <v>0</v>
      </c>
      <c r="O55" s="12">
        <f>G55+K55</f>
        <v>22.6</v>
      </c>
    </row>
    <row r="56" spans="1:15" ht="15" customHeight="1" x14ac:dyDescent="0.25">
      <c r="A56" s="32" t="s">
        <v>161</v>
      </c>
      <c r="B56" s="29" t="s">
        <v>165</v>
      </c>
      <c r="C56" s="30" t="s">
        <v>51</v>
      </c>
      <c r="D56" s="16">
        <f>E56+F56+G56</f>
        <v>10.3</v>
      </c>
      <c r="E56" s="16">
        <v>2.2999999999999998</v>
      </c>
      <c r="F56" s="16"/>
      <c r="G56" s="16">
        <v>8</v>
      </c>
      <c r="H56" s="10">
        <f>I56+J56+K56</f>
        <v>0</v>
      </c>
      <c r="I56" s="10"/>
      <c r="J56" s="10"/>
      <c r="K56" s="10"/>
      <c r="L56" s="12">
        <f>M56+N56+O56</f>
        <v>10.3</v>
      </c>
      <c r="M56" s="12">
        <f>E56+I56</f>
        <v>2.2999999999999998</v>
      </c>
      <c r="N56" s="12">
        <f>F56+J56</f>
        <v>0</v>
      </c>
      <c r="O56" s="12">
        <f>G56+K56</f>
        <v>8</v>
      </c>
    </row>
    <row r="57" spans="1:15" ht="15" customHeight="1" x14ac:dyDescent="0.25">
      <c r="A57" s="5" t="s">
        <v>162</v>
      </c>
      <c r="B57" s="29" t="s">
        <v>157</v>
      </c>
      <c r="C57" s="30" t="s">
        <v>51</v>
      </c>
      <c r="D57" s="16">
        <f>E57+F57+G57</f>
        <v>60.4</v>
      </c>
      <c r="E57" s="16"/>
      <c r="F57" s="16"/>
      <c r="G57" s="16">
        <v>60.4</v>
      </c>
      <c r="H57" s="10">
        <f>I57+J57+K57</f>
        <v>0</v>
      </c>
      <c r="I57" s="10"/>
      <c r="J57" s="10"/>
      <c r="K57" s="10"/>
      <c r="L57" s="12">
        <f>M57+N57+O57</f>
        <v>60.4</v>
      </c>
      <c r="M57" s="12">
        <f>E57+I57</f>
        <v>0</v>
      </c>
      <c r="N57" s="12">
        <f>F57+J57</f>
        <v>0</v>
      </c>
      <c r="O57" s="12">
        <f>G57+K57</f>
        <v>60.4</v>
      </c>
    </row>
    <row r="58" spans="1:15" ht="15" customHeight="1" x14ac:dyDescent="0.25">
      <c r="A58" s="5" t="s">
        <v>112</v>
      </c>
      <c r="B58" s="29" t="s">
        <v>34</v>
      </c>
      <c r="C58" s="30" t="s">
        <v>51</v>
      </c>
      <c r="D58" s="16">
        <f>E58+F58+G58</f>
        <v>35.299999999999997</v>
      </c>
      <c r="E58" s="16"/>
      <c r="F58" s="16"/>
      <c r="G58" s="16">
        <v>35.299999999999997</v>
      </c>
      <c r="H58" s="10">
        <f>I58+J58+K58</f>
        <v>0</v>
      </c>
      <c r="I58" s="10"/>
      <c r="J58" s="10"/>
      <c r="K58" s="10"/>
      <c r="L58" s="12">
        <f>M58+N58+O58</f>
        <v>35.299999999999997</v>
      </c>
      <c r="M58" s="12">
        <f>E58+I58</f>
        <v>0</v>
      </c>
      <c r="N58" s="12">
        <f>F58+J58</f>
        <v>0</v>
      </c>
      <c r="O58" s="12">
        <f>G58+K58</f>
        <v>35.299999999999997</v>
      </c>
    </row>
    <row r="59" spans="1:15" ht="15" customHeight="1" x14ac:dyDescent="0.25">
      <c r="A59" s="5" t="s">
        <v>113</v>
      </c>
      <c r="B59" s="29" t="s">
        <v>36</v>
      </c>
      <c r="C59" s="30" t="s">
        <v>51</v>
      </c>
      <c r="D59" s="16">
        <f>E59+F59+G59</f>
        <v>34.1</v>
      </c>
      <c r="E59" s="16"/>
      <c r="F59" s="16"/>
      <c r="G59" s="16">
        <v>34.1</v>
      </c>
      <c r="H59" s="10">
        <f>I59+J59+K59</f>
        <v>0</v>
      </c>
      <c r="I59" s="10"/>
      <c r="J59" s="10"/>
      <c r="K59" s="10"/>
      <c r="L59" s="12">
        <f>M59+N59+O59</f>
        <v>34.1</v>
      </c>
      <c r="M59" s="12">
        <f>E59+I59</f>
        <v>0</v>
      </c>
      <c r="N59" s="12">
        <f>F59+J59</f>
        <v>0</v>
      </c>
      <c r="O59" s="12">
        <f>G59+K59</f>
        <v>34.1</v>
      </c>
    </row>
    <row r="60" spans="1:15" ht="15" customHeight="1" x14ac:dyDescent="0.25">
      <c r="A60" s="5" t="s">
        <v>114</v>
      </c>
      <c r="B60" s="29" t="s">
        <v>38</v>
      </c>
      <c r="C60" s="30" t="s">
        <v>51</v>
      </c>
      <c r="D60" s="16">
        <f>E60+F60+G60</f>
        <v>76.400000000000006</v>
      </c>
      <c r="E60" s="16"/>
      <c r="F60" s="16"/>
      <c r="G60" s="16">
        <v>76.400000000000006</v>
      </c>
      <c r="H60" s="10">
        <f>I60+J60+K60</f>
        <v>0</v>
      </c>
      <c r="I60" s="10"/>
      <c r="J60" s="10"/>
      <c r="K60" s="10"/>
      <c r="L60" s="12">
        <f>M60+N60+O60</f>
        <v>76.400000000000006</v>
      </c>
      <c r="M60" s="12">
        <f>E60+I60</f>
        <v>0</v>
      </c>
      <c r="N60" s="12">
        <f>F60+J60</f>
        <v>0</v>
      </c>
      <c r="O60" s="12">
        <f>G60+K60</f>
        <v>76.400000000000006</v>
      </c>
    </row>
    <row r="61" spans="1:15" ht="15" customHeight="1" x14ac:dyDescent="0.25">
      <c r="A61" s="5" t="s">
        <v>115</v>
      </c>
      <c r="B61" s="29" t="s">
        <v>37</v>
      </c>
      <c r="C61" s="30" t="s">
        <v>51</v>
      </c>
      <c r="D61" s="16">
        <f>E61+F61+G61</f>
        <v>37.9</v>
      </c>
      <c r="E61" s="16"/>
      <c r="F61" s="16"/>
      <c r="G61" s="16">
        <v>37.9</v>
      </c>
      <c r="H61" s="10">
        <f>I61+J61+K61</f>
        <v>0</v>
      </c>
      <c r="I61" s="10"/>
      <c r="J61" s="10"/>
      <c r="K61" s="10"/>
      <c r="L61" s="12">
        <f>M61+N61+O61</f>
        <v>37.9</v>
      </c>
      <c r="M61" s="12">
        <f>E61+I61</f>
        <v>0</v>
      </c>
      <c r="N61" s="12">
        <f>F61+J61</f>
        <v>0</v>
      </c>
      <c r="O61" s="12">
        <f>G61+K61</f>
        <v>37.9</v>
      </c>
    </row>
    <row r="62" spans="1:15" ht="15" customHeight="1" x14ac:dyDescent="0.25">
      <c r="A62" s="5" t="s">
        <v>116</v>
      </c>
      <c r="B62" s="35" t="s">
        <v>35</v>
      </c>
      <c r="C62" s="15" t="s">
        <v>51</v>
      </c>
      <c r="D62" s="16">
        <f>E62+F62+G62</f>
        <v>62</v>
      </c>
      <c r="E62" s="16"/>
      <c r="F62" s="16"/>
      <c r="G62" s="16">
        <v>62</v>
      </c>
      <c r="H62" s="10">
        <f>I62+J62+K62</f>
        <v>0</v>
      </c>
      <c r="I62" s="10"/>
      <c r="J62" s="10"/>
      <c r="K62" s="10"/>
      <c r="L62" s="12">
        <f>M62+N62+O62</f>
        <v>62</v>
      </c>
      <c r="M62" s="12">
        <f>E62+I62</f>
        <v>0</v>
      </c>
      <c r="N62" s="12">
        <f>F62+J62</f>
        <v>0</v>
      </c>
      <c r="O62" s="12">
        <f>G62+K62</f>
        <v>62</v>
      </c>
    </row>
    <row r="63" spans="1:15" ht="15" customHeight="1" x14ac:dyDescent="0.25">
      <c r="A63" s="5" t="s">
        <v>170</v>
      </c>
      <c r="B63" s="36" t="s">
        <v>39</v>
      </c>
      <c r="C63" s="15" t="s">
        <v>51</v>
      </c>
      <c r="D63" s="16">
        <f>E63+F63+G63</f>
        <v>9.6</v>
      </c>
      <c r="E63" s="16"/>
      <c r="F63" s="16"/>
      <c r="G63" s="16">
        <v>9.6</v>
      </c>
      <c r="H63" s="10">
        <f>I63+J63+K63</f>
        <v>0</v>
      </c>
      <c r="I63" s="10"/>
      <c r="J63" s="10"/>
      <c r="K63" s="10"/>
      <c r="L63" s="12">
        <f>M63+N63+O63</f>
        <v>9.6</v>
      </c>
      <c r="M63" s="12">
        <f>E63+I63</f>
        <v>0</v>
      </c>
      <c r="N63" s="12">
        <f>F63+J63</f>
        <v>0</v>
      </c>
      <c r="O63" s="12">
        <f>G63+K63</f>
        <v>9.6</v>
      </c>
    </row>
    <row r="64" spans="1:15" ht="15" customHeight="1" x14ac:dyDescent="0.25">
      <c r="A64" s="5" t="s">
        <v>117</v>
      </c>
      <c r="B64" s="36" t="s">
        <v>40</v>
      </c>
      <c r="C64" s="15" t="s">
        <v>51</v>
      </c>
      <c r="D64" s="16">
        <f>E64+F64+G64</f>
        <v>16.100000000000001</v>
      </c>
      <c r="E64" s="16"/>
      <c r="F64" s="16"/>
      <c r="G64" s="16">
        <v>16.100000000000001</v>
      </c>
      <c r="H64" s="10">
        <f>I64+J64+K64</f>
        <v>0</v>
      </c>
      <c r="I64" s="10"/>
      <c r="J64" s="10"/>
      <c r="K64" s="10"/>
      <c r="L64" s="12">
        <f>M64+N64+O64</f>
        <v>16.100000000000001</v>
      </c>
      <c r="M64" s="12">
        <f>E64+I64</f>
        <v>0</v>
      </c>
      <c r="N64" s="12">
        <f>F64+J64</f>
        <v>0</v>
      </c>
      <c r="O64" s="12">
        <f>G64+K64</f>
        <v>16.100000000000001</v>
      </c>
    </row>
    <row r="65" spans="1:15" ht="15" customHeight="1" x14ac:dyDescent="0.25">
      <c r="A65" s="5" t="s">
        <v>118</v>
      </c>
      <c r="B65" s="35" t="s">
        <v>49</v>
      </c>
      <c r="C65" s="15" t="s">
        <v>51</v>
      </c>
      <c r="D65" s="16">
        <f>E65+F65+G65</f>
        <v>4</v>
      </c>
      <c r="E65" s="16"/>
      <c r="F65" s="16">
        <v>0.1</v>
      </c>
      <c r="G65" s="16">
        <v>3.9</v>
      </c>
      <c r="H65" s="10">
        <f>I65+J65+K65</f>
        <v>0</v>
      </c>
      <c r="I65" s="10"/>
      <c r="J65" s="10"/>
      <c r="K65" s="10"/>
      <c r="L65" s="12">
        <f>M65+N65+O65</f>
        <v>4</v>
      </c>
      <c r="M65" s="12">
        <f>E65+I65</f>
        <v>0</v>
      </c>
      <c r="N65" s="12">
        <f>F65+J65</f>
        <v>0.1</v>
      </c>
      <c r="O65" s="12">
        <f>G65+K65</f>
        <v>3.9</v>
      </c>
    </row>
    <row r="66" spans="1:15" ht="15" customHeight="1" x14ac:dyDescent="0.25">
      <c r="A66" s="5" t="s">
        <v>119</v>
      </c>
      <c r="B66" s="35" t="s">
        <v>48</v>
      </c>
      <c r="C66" s="15" t="s">
        <v>51</v>
      </c>
      <c r="D66" s="16">
        <f>E66+F66+G66</f>
        <v>52.3</v>
      </c>
      <c r="E66" s="16"/>
      <c r="F66" s="16">
        <v>0.3</v>
      </c>
      <c r="G66" s="16">
        <v>52</v>
      </c>
      <c r="H66" s="10">
        <f>I66+J66+K66</f>
        <v>0</v>
      </c>
      <c r="I66" s="10"/>
      <c r="J66" s="10"/>
      <c r="K66" s="10"/>
      <c r="L66" s="12">
        <f>M66+N66+O66</f>
        <v>52.3</v>
      </c>
      <c r="M66" s="12">
        <f>E66+I66</f>
        <v>0</v>
      </c>
      <c r="N66" s="12">
        <f>F66+J66</f>
        <v>0.3</v>
      </c>
      <c r="O66" s="12">
        <f>G66+K66</f>
        <v>52</v>
      </c>
    </row>
    <row r="67" spans="1:15" ht="15" customHeight="1" x14ac:dyDescent="0.25">
      <c r="A67" s="5" t="s">
        <v>120</v>
      </c>
      <c r="B67" s="35" t="s">
        <v>66</v>
      </c>
      <c r="C67" s="15" t="s">
        <v>51</v>
      </c>
      <c r="D67" s="16">
        <f>E67+F67+G67</f>
        <v>9.4</v>
      </c>
      <c r="E67" s="16"/>
      <c r="F67" s="16"/>
      <c r="G67" s="16">
        <v>9.4</v>
      </c>
      <c r="H67" s="10">
        <f>I67+J67+K67</f>
        <v>0</v>
      </c>
      <c r="I67" s="10"/>
      <c r="J67" s="10"/>
      <c r="K67" s="10"/>
      <c r="L67" s="12">
        <f>M67+N67+O67</f>
        <v>9.4</v>
      </c>
      <c r="M67" s="12">
        <f>E67+I67</f>
        <v>0</v>
      </c>
      <c r="N67" s="12">
        <f>F67+J67</f>
        <v>0</v>
      </c>
      <c r="O67" s="12">
        <f>G67+K67</f>
        <v>9.4</v>
      </c>
    </row>
    <row r="68" spans="1:15" ht="15" customHeight="1" x14ac:dyDescent="0.25">
      <c r="A68" s="5" t="s">
        <v>121</v>
      </c>
      <c r="B68" s="35" t="s">
        <v>50</v>
      </c>
      <c r="C68" s="15" t="s">
        <v>51</v>
      </c>
      <c r="D68" s="16">
        <f>E68+F68+G68</f>
        <v>26.5</v>
      </c>
      <c r="E68" s="16"/>
      <c r="F68" s="16">
        <v>26.5</v>
      </c>
      <c r="G68" s="16"/>
      <c r="H68" s="10">
        <f>I68+J68+K68</f>
        <v>0</v>
      </c>
      <c r="I68" s="10"/>
      <c r="J68" s="10"/>
      <c r="K68" s="10"/>
      <c r="L68" s="12">
        <f>M68+N68+O68</f>
        <v>26.5</v>
      </c>
      <c r="M68" s="12">
        <f>E68+I68</f>
        <v>0</v>
      </c>
      <c r="N68" s="12">
        <f>F68+J68</f>
        <v>26.5</v>
      </c>
      <c r="O68" s="12">
        <f>G68+K68</f>
        <v>0</v>
      </c>
    </row>
    <row r="69" spans="1:15" ht="15" customHeight="1" x14ac:dyDescent="0.25">
      <c r="A69" s="5" t="s">
        <v>166</v>
      </c>
      <c r="B69" s="35" t="s">
        <v>172</v>
      </c>
      <c r="C69" s="15" t="s">
        <v>51</v>
      </c>
      <c r="D69" s="16">
        <f>E69+F69+G69</f>
        <v>14.1</v>
      </c>
      <c r="E69" s="16"/>
      <c r="F69" s="16"/>
      <c r="G69" s="16">
        <v>14.1</v>
      </c>
      <c r="H69" s="10">
        <f>I69+J69+K69</f>
        <v>0</v>
      </c>
      <c r="I69" s="10"/>
      <c r="J69" s="10"/>
      <c r="K69" s="10"/>
      <c r="L69" s="12">
        <f>M69+N69+O69</f>
        <v>14.1</v>
      </c>
      <c r="M69" s="12">
        <f>E69+I69</f>
        <v>0</v>
      </c>
      <c r="N69" s="12">
        <f>F69+J69</f>
        <v>0</v>
      </c>
      <c r="O69" s="12">
        <f>G69+K69</f>
        <v>14.1</v>
      </c>
    </row>
    <row r="70" spans="1:15" s="37" customFormat="1" ht="15" customHeight="1" x14ac:dyDescent="0.25">
      <c r="A70" s="5" t="s">
        <v>122</v>
      </c>
      <c r="B70" s="35" t="s">
        <v>173</v>
      </c>
      <c r="C70" s="15" t="s">
        <v>51</v>
      </c>
      <c r="D70" s="16">
        <f>E70+F70+G70</f>
        <v>2</v>
      </c>
      <c r="E70" s="16">
        <v>2</v>
      </c>
      <c r="F70" s="16"/>
      <c r="G70" s="16"/>
      <c r="H70" s="10">
        <f>I70+J70+K70</f>
        <v>0</v>
      </c>
      <c r="I70" s="10"/>
      <c r="J70" s="10"/>
      <c r="K70" s="10"/>
      <c r="L70" s="12">
        <f>M70+N70+O70</f>
        <v>2</v>
      </c>
      <c r="M70" s="12">
        <f>E70+I70</f>
        <v>2</v>
      </c>
      <c r="N70" s="12">
        <f>F70+J70</f>
        <v>0</v>
      </c>
      <c r="O70" s="12">
        <f>G70+K70</f>
        <v>0</v>
      </c>
    </row>
    <row r="71" spans="1:15" ht="15.95" customHeight="1" x14ac:dyDescent="0.25">
      <c r="A71" s="54" t="s">
        <v>123</v>
      </c>
      <c r="B71" s="27" t="s">
        <v>182</v>
      </c>
      <c r="C71" s="25"/>
      <c r="D71" s="21">
        <f>SUM(D42:D70)</f>
        <v>596</v>
      </c>
      <c r="E71" s="21">
        <f>SUM(E42:E70)</f>
        <v>9.8000000000000007</v>
      </c>
      <c r="F71" s="21">
        <f>SUM(F42:F70)</f>
        <v>63.8</v>
      </c>
      <c r="G71" s="21">
        <f>SUM(G42:G70)</f>
        <v>522.4</v>
      </c>
      <c r="H71" s="24">
        <f>SUM(H42:H70)</f>
        <v>0</v>
      </c>
      <c r="I71" s="24">
        <f>SUM(I42:I70)</f>
        <v>0</v>
      </c>
      <c r="J71" s="24">
        <f>SUM(J42:J70)</f>
        <v>0</v>
      </c>
      <c r="K71" s="24">
        <f>SUM(K42:K70)</f>
        <v>0</v>
      </c>
      <c r="L71" s="21">
        <f>SUM(L42:L70)</f>
        <v>596</v>
      </c>
      <c r="M71" s="21">
        <f>SUM(M42:M70)</f>
        <v>9.8000000000000007</v>
      </c>
      <c r="N71" s="21">
        <f>SUM(N42:N70)</f>
        <v>63.8</v>
      </c>
      <c r="O71" s="21">
        <f>SUM(O42:O70)</f>
        <v>522.4</v>
      </c>
    </row>
    <row r="72" spans="1:15" ht="15.95" customHeight="1" x14ac:dyDescent="0.25">
      <c r="A72" s="38" t="s">
        <v>124</v>
      </c>
      <c r="B72" s="463" t="s">
        <v>67</v>
      </c>
      <c r="C72" s="463"/>
      <c r="D72" s="463"/>
      <c r="E72" s="463"/>
      <c r="F72" s="463"/>
      <c r="G72" s="463"/>
      <c r="H72" s="463"/>
      <c r="I72" s="463"/>
      <c r="J72" s="463"/>
      <c r="K72" s="463"/>
      <c r="L72" s="463"/>
      <c r="M72" s="463"/>
      <c r="N72" s="463"/>
      <c r="O72" s="463"/>
    </row>
    <row r="73" spans="1:15" ht="15" customHeight="1" x14ac:dyDescent="0.25">
      <c r="A73" s="19" t="s">
        <v>125</v>
      </c>
      <c r="B73" s="29" t="s">
        <v>7</v>
      </c>
      <c r="C73" s="39" t="s">
        <v>30</v>
      </c>
      <c r="D73" s="16">
        <f>E73+F73+G73</f>
        <v>0.7</v>
      </c>
      <c r="E73" s="16">
        <v>0.4</v>
      </c>
      <c r="F73" s="16">
        <v>0.3</v>
      </c>
      <c r="G73" s="16"/>
      <c r="H73" s="10">
        <f>I73+J73+K73</f>
        <v>0</v>
      </c>
      <c r="I73" s="10"/>
      <c r="J73" s="10"/>
      <c r="K73" s="10"/>
      <c r="L73" s="12">
        <f>M73+N73+O73</f>
        <v>0.7</v>
      </c>
      <c r="M73" s="12">
        <f>E73+I73</f>
        <v>0.4</v>
      </c>
      <c r="N73" s="12">
        <f>F73+J73</f>
        <v>0.3</v>
      </c>
      <c r="O73" s="12">
        <f>G73+K73</f>
        <v>0</v>
      </c>
    </row>
    <row r="74" spans="1:15" ht="15" customHeight="1" x14ac:dyDescent="0.25">
      <c r="A74" s="38" t="s">
        <v>126</v>
      </c>
      <c r="B74" s="29" t="s">
        <v>10</v>
      </c>
      <c r="C74" s="39" t="s">
        <v>30</v>
      </c>
      <c r="D74" s="16">
        <f>E74+F74+G74</f>
        <v>0.8</v>
      </c>
      <c r="E74" s="16">
        <v>0.2</v>
      </c>
      <c r="F74" s="16">
        <v>0.6</v>
      </c>
      <c r="G74" s="16"/>
      <c r="H74" s="10">
        <f>I74+J74+K74</f>
        <v>0</v>
      </c>
      <c r="I74" s="10"/>
      <c r="J74" s="10"/>
      <c r="K74" s="10"/>
      <c r="L74" s="12">
        <f>M74+N74+O74</f>
        <v>0.8</v>
      </c>
      <c r="M74" s="12">
        <f>E74+I74</f>
        <v>0.2</v>
      </c>
      <c r="N74" s="12">
        <f>F74+J74</f>
        <v>0.6</v>
      </c>
      <c r="O74" s="12">
        <f>G74+K74</f>
        <v>0</v>
      </c>
    </row>
    <row r="75" spans="1:15" ht="15" customHeight="1" x14ac:dyDescent="0.25">
      <c r="A75" s="40" t="s">
        <v>127</v>
      </c>
      <c r="B75" s="29" t="s">
        <v>11</v>
      </c>
      <c r="C75" s="39" t="s">
        <v>30</v>
      </c>
      <c r="D75" s="16">
        <f>E75+F75+G75</f>
        <v>2</v>
      </c>
      <c r="E75" s="16">
        <v>1</v>
      </c>
      <c r="F75" s="16">
        <v>1</v>
      </c>
      <c r="G75" s="16"/>
      <c r="H75" s="10">
        <f>I75+J75+K75</f>
        <v>0</v>
      </c>
      <c r="I75" s="10"/>
      <c r="J75" s="10"/>
      <c r="K75" s="10"/>
      <c r="L75" s="12">
        <f>M75+N75+O75</f>
        <v>2</v>
      </c>
      <c r="M75" s="12">
        <f>E75+I75</f>
        <v>1</v>
      </c>
      <c r="N75" s="12">
        <f>F75+J75</f>
        <v>1</v>
      </c>
      <c r="O75" s="12">
        <f>G75+K75</f>
        <v>0</v>
      </c>
    </row>
    <row r="76" spans="1:15" ht="15" customHeight="1" x14ac:dyDescent="0.25">
      <c r="A76" s="32" t="s">
        <v>128</v>
      </c>
      <c r="B76" s="29" t="s">
        <v>15</v>
      </c>
      <c r="C76" s="39" t="s">
        <v>30</v>
      </c>
      <c r="D76" s="16">
        <f>E76+F76+G76</f>
        <v>1</v>
      </c>
      <c r="E76" s="16">
        <v>0.2</v>
      </c>
      <c r="F76" s="16">
        <v>0.8</v>
      </c>
      <c r="G76" s="16"/>
      <c r="H76" s="10">
        <f>I76+J76+K76</f>
        <v>0</v>
      </c>
      <c r="I76" s="10"/>
      <c r="J76" s="10"/>
      <c r="K76" s="10"/>
      <c r="L76" s="12">
        <f>M76+N76+O76</f>
        <v>1</v>
      </c>
      <c r="M76" s="12">
        <f>E76+I76</f>
        <v>0.2</v>
      </c>
      <c r="N76" s="12">
        <f>F76+J76</f>
        <v>0.8</v>
      </c>
      <c r="O76" s="12">
        <f>G76+K76</f>
        <v>0</v>
      </c>
    </row>
    <row r="77" spans="1:15" ht="15" customHeight="1" x14ac:dyDescent="0.25">
      <c r="A77" s="32" t="s">
        <v>129</v>
      </c>
      <c r="B77" s="29" t="s">
        <v>27</v>
      </c>
      <c r="C77" s="39" t="s">
        <v>30</v>
      </c>
      <c r="D77" s="16">
        <f>E77+F77+G77</f>
        <v>12.8</v>
      </c>
      <c r="E77" s="16"/>
      <c r="F77" s="16">
        <v>10.5</v>
      </c>
      <c r="G77" s="16">
        <v>2.2999999999999998</v>
      </c>
      <c r="H77" s="10">
        <f>I77+J77+K77</f>
        <v>0</v>
      </c>
      <c r="I77" s="10"/>
      <c r="J77" s="10"/>
      <c r="K77" s="10"/>
      <c r="L77" s="12">
        <f>M77+N77+O77</f>
        <v>12.8</v>
      </c>
      <c r="M77" s="12">
        <f>E77+I77</f>
        <v>0</v>
      </c>
      <c r="N77" s="12">
        <f>F77+J77</f>
        <v>10.5</v>
      </c>
      <c r="O77" s="12">
        <f>G77+K77</f>
        <v>2.2999999999999998</v>
      </c>
    </row>
    <row r="78" spans="1:15" ht="15" customHeight="1" x14ac:dyDescent="0.25">
      <c r="A78" s="32" t="s">
        <v>130</v>
      </c>
      <c r="B78" s="29" t="s">
        <v>57</v>
      </c>
      <c r="C78" s="39" t="s">
        <v>30</v>
      </c>
      <c r="D78" s="16">
        <f>E78+F78+G78</f>
        <v>2.8000000000000003</v>
      </c>
      <c r="E78" s="16">
        <v>0.2</v>
      </c>
      <c r="F78" s="16">
        <v>2.6</v>
      </c>
      <c r="G78" s="16"/>
      <c r="H78" s="10">
        <f>I78+J78+K78</f>
        <v>0</v>
      </c>
      <c r="I78" s="10"/>
      <c r="J78" s="10"/>
      <c r="K78" s="10"/>
      <c r="L78" s="12">
        <f>M78+N78+O78</f>
        <v>2.8000000000000003</v>
      </c>
      <c r="M78" s="12">
        <f>E78+I78</f>
        <v>0.2</v>
      </c>
      <c r="N78" s="12">
        <f>F78+J78</f>
        <v>2.6</v>
      </c>
      <c r="O78" s="12">
        <f>G78+K78</f>
        <v>0</v>
      </c>
    </row>
    <row r="79" spans="1:15" ht="15" customHeight="1" x14ac:dyDescent="0.25">
      <c r="A79" s="32" t="s">
        <v>131</v>
      </c>
      <c r="B79" s="29" t="s">
        <v>58</v>
      </c>
      <c r="C79" s="39" t="s">
        <v>30</v>
      </c>
      <c r="D79" s="16">
        <f>E79+F79+G79</f>
        <v>2.1</v>
      </c>
      <c r="E79" s="16">
        <v>0.3</v>
      </c>
      <c r="F79" s="16">
        <v>1.8</v>
      </c>
      <c r="G79" s="16"/>
      <c r="H79" s="10">
        <f>I79+J79+K79</f>
        <v>0</v>
      </c>
      <c r="I79" s="10"/>
      <c r="J79" s="10"/>
      <c r="K79" s="10"/>
      <c r="L79" s="12">
        <f>M79+N79+O79</f>
        <v>2.1</v>
      </c>
      <c r="M79" s="12">
        <f>E79+I79</f>
        <v>0.3</v>
      </c>
      <c r="N79" s="12">
        <f>F79+J79</f>
        <v>1.8</v>
      </c>
      <c r="O79" s="12">
        <f>G79+K79</f>
        <v>0</v>
      </c>
    </row>
    <row r="80" spans="1:15" ht="15" customHeight="1" x14ac:dyDescent="0.25">
      <c r="A80" s="32" t="s">
        <v>132</v>
      </c>
      <c r="B80" s="29" t="s">
        <v>427</v>
      </c>
      <c r="C80" s="39" t="s">
        <v>30</v>
      </c>
      <c r="D80" s="16">
        <f>E80+F80+G80</f>
        <v>2.6</v>
      </c>
      <c r="E80" s="16">
        <v>0.5</v>
      </c>
      <c r="F80" s="16">
        <v>2.1</v>
      </c>
      <c r="G80" s="16"/>
      <c r="H80" s="10">
        <f>I80+J80+K80</f>
        <v>0</v>
      </c>
      <c r="I80" s="10"/>
      <c r="J80" s="10"/>
      <c r="K80" s="10"/>
      <c r="L80" s="12">
        <f>M80+N80+O80</f>
        <v>2.6</v>
      </c>
      <c r="M80" s="12">
        <f>E80+I80</f>
        <v>0.5</v>
      </c>
      <c r="N80" s="12">
        <f>F80+J80</f>
        <v>2.1</v>
      </c>
      <c r="O80" s="12">
        <f>G80+K80</f>
        <v>0</v>
      </c>
    </row>
    <row r="81" spans="1:15" ht="15" customHeight="1" x14ac:dyDescent="0.25">
      <c r="A81" s="32" t="s">
        <v>133</v>
      </c>
      <c r="B81" s="29" t="s">
        <v>428</v>
      </c>
      <c r="C81" s="39" t="s">
        <v>30</v>
      </c>
      <c r="D81" s="16">
        <f>E81+F81+G81</f>
        <v>0.8</v>
      </c>
      <c r="E81" s="16">
        <v>0.4</v>
      </c>
      <c r="F81" s="16">
        <v>0.4</v>
      </c>
      <c r="G81" s="16"/>
      <c r="H81" s="10">
        <f>I81+J81+K81</f>
        <v>0</v>
      </c>
      <c r="I81" s="10"/>
      <c r="J81" s="10"/>
      <c r="K81" s="10"/>
      <c r="L81" s="12">
        <f>M81+N81+O81</f>
        <v>0.8</v>
      </c>
      <c r="M81" s="12">
        <f>E81+I81</f>
        <v>0.4</v>
      </c>
      <c r="N81" s="12">
        <f>F81+J81</f>
        <v>0.4</v>
      </c>
      <c r="O81" s="12">
        <f>G81+K81</f>
        <v>0</v>
      </c>
    </row>
    <row r="82" spans="1:15" ht="15" customHeight="1" x14ac:dyDescent="0.25">
      <c r="A82" s="32" t="s">
        <v>167</v>
      </c>
      <c r="B82" s="29" t="s">
        <v>68</v>
      </c>
      <c r="C82" s="39" t="s">
        <v>30</v>
      </c>
      <c r="D82" s="16">
        <f>E82+F82+G82</f>
        <v>1.5</v>
      </c>
      <c r="E82" s="16">
        <v>0.8</v>
      </c>
      <c r="F82" s="16">
        <v>0.7</v>
      </c>
      <c r="G82" s="16"/>
      <c r="H82" s="10">
        <f>I82+J82+K82</f>
        <v>0</v>
      </c>
      <c r="I82" s="10"/>
      <c r="J82" s="10"/>
      <c r="K82" s="10"/>
      <c r="L82" s="12">
        <f>M82+N82+O82</f>
        <v>1.5</v>
      </c>
      <c r="M82" s="12">
        <f>E82+I82</f>
        <v>0.8</v>
      </c>
      <c r="N82" s="12">
        <f>F82+J82</f>
        <v>0.7</v>
      </c>
      <c r="O82" s="12">
        <f>G82+K82</f>
        <v>0</v>
      </c>
    </row>
    <row r="83" spans="1:15" ht="15" customHeight="1" x14ac:dyDescent="0.25">
      <c r="A83" s="32" t="s">
        <v>134</v>
      </c>
      <c r="B83" s="29" t="s">
        <v>158</v>
      </c>
      <c r="C83" s="39" t="s">
        <v>30</v>
      </c>
      <c r="D83" s="16">
        <f>E83+F83+G83</f>
        <v>1.1000000000000001</v>
      </c>
      <c r="E83" s="16">
        <v>0.5</v>
      </c>
      <c r="F83" s="16">
        <v>0.6</v>
      </c>
      <c r="G83" s="16"/>
      <c r="H83" s="10">
        <f>I83+J83+K83</f>
        <v>0</v>
      </c>
      <c r="I83" s="10"/>
      <c r="J83" s="10"/>
      <c r="K83" s="10"/>
      <c r="L83" s="12">
        <f>M83+N83+O83</f>
        <v>1.1000000000000001</v>
      </c>
      <c r="M83" s="12">
        <f>E83+I83</f>
        <v>0.5</v>
      </c>
      <c r="N83" s="12">
        <f>F83+J83</f>
        <v>0.6</v>
      </c>
      <c r="O83" s="12">
        <f>G83+K83</f>
        <v>0</v>
      </c>
    </row>
    <row r="84" spans="1:15" ht="15" customHeight="1" x14ac:dyDescent="0.25">
      <c r="A84" s="32" t="s">
        <v>135</v>
      </c>
      <c r="B84" s="29" t="s">
        <v>28</v>
      </c>
      <c r="C84" s="39" t="s">
        <v>30</v>
      </c>
      <c r="D84" s="16">
        <f>E84+F84+G84</f>
        <v>1.3</v>
      </c>
      <c r="E84" s="16"/>
      <c r="F84" s="16">
        <v>1.3</v>
      </c>
      <c r="G84" s="16"/>
      <c r="H84" s="10">
        <f>I84+J84+K84</f>
        <v>0</v>
      </c>
      <c r="I84" s="10"/>
      <c r="J84" s="10"/>
      <c r="K84" s="10"/>
      <c r="L84" s="12">
        <f>M84+N84+O84</f>
        <v>1.3</v>
      </c>
      <c r="M84" s="12">
        <f>E84+I84</f>
        <v>0</v>
      </c>
      <c r="N84" s="12">
        <f>F84+J84</f>
        <v>1.3</v>
      </c>
      <c r="O84" s="12">
        <f>G84+K84</f>
        <v>0</v>
      </c>
    </row>
    <row r="85" spans="1:15" ht="15" customHeight="1" x14ac:dyDescent="0.25">
      <c r="A85" s="32" t="s">
        <v>136</v>
      </c>
      <c r="B85" s="12" t="s">
        <v>29</v>
      </c>
      <c r="C85" s="39" t="s">
        <v>30</v>
      </c>
      <c r="D85" s="16">
        <f>E85+F85+G85</f>
        <v>11.6</v>
      </c>
      <c r="E85" s="16">
        <v>8.6</v>
      </c>
      <c r="F85" s="16">
        <v>3</v>
      </c>
      <c r="G85" s="16"/>
      <c r="H85" s="10">
        <f>I85+J85+K85</f>
        <v>0</v>
      </c>
      <c r="I85" s="10"/>
      <c r="J85" s="10"/>
      <c r="K85" s="10"/>
      <c r="L85" s="12">
        <f>M85+N85+O85</f>
        <v>11.6</v>
      </c>
      <c r="M85" s="12">
        <f>E85+I85</f>
        <v>8.6</v>
      </c>
      <c r="N85" s="12">
        <f>F85+J85</f>
        <v>3</v>
      </c>
      <c r="O85" s="12">
        <f>G85+K85</f>
        <v>0</v>
      </c>
    </row>
    <row r="86" spans="1:15" ht="15" customHeight="1" x14ac:dyDescent="0.25">
      <c r="A86" s="32" t="s">
        <v>137</v>
      </c>
      <c r="B86" s="41" t="s">
        <v>65</v>
      </c>
      <c r="C86" s="39" t="s">
        <v>30</v>
      </c>
      <c r="D86" s="16">
        <f>E86+F86+G86</f>
        <v>13</v>
      </c>
      <c r="E86" s="16"/>
      <c r="F86" s="16"/>
      <c r="G86" s="16">
        <v>13</v>
      </c>
      <c r="H86" s="10">
        <f>I86+J86+K86</f>
        <v>0</v>
      </c>
      <c r="I86" s="10"/>
      <c r="J86" s="10"/>
      <c r="K86" s="10"/>
      <c r="L86" s="12">
        <f>M86+N86+O86</f>
        <v>13</v>
      </c>
      <c r="M86" s="12">
        <f>E86+I86</f>
        <v>0</v>
      </c>
      <c r="N86" s="12">
        <f>F86+J86</f>
        <v>0</v>
      </c>
      <c r="O86" s="12">
        <f>G86+K86</f>
        <v>13</v>
      </c>
    </row>
    <row r="87" spans="1:15" ht="15.95" customHeight="1" x14ac:dyDescent="0.25">
      <c r="A87" s="54" t="s">
        <v>138</v>
      </c>
      <c r="B87" s="27" t="s">
        <v>184</v>
      </c>
      <c r="C87" s="25"/>
      <c r="D87" s="23">
        <f>SUM(D73:D86)</f>
        <v>54.100000000000009</v>
      </c>
      <c r="E87" s="23">
        <f>SUM(E73:E86)</f>
        <v>13.1</v>
      </c>
      <c r="F87" s="23">
        <f>SUM(F73:F86)</f>
        <v>25.7</v>
      </c>
      <c r="G87" s="23">
        <f>SUM(G73:G86)</f>
        <v>15.3</v>
      </c>
      <c r="H87" s="24">
        <f>SUM(H73:H86)</f>
        <v>0</v>
      </c>
      <c r="I87" s="24">
        <f>SUM(I73:I86)</f>
        <v>0</v>
      </c>
      <c r="J87" s="24">
        <f>SUM(J73:J86)</f>
        <v>0</v>
      </c>
      <c r="K87" s="24">
        <f>SUM(K73:K86)</f>
        <v>0</v>
      </c>
      <c r="L87" s="21">
        <f>SUM(L73:L86)</f>
        <v>54.100000000000009</v>
      </c>
      <c r="M87" s="21">
        <f>SUM(M73:M86)</f>
        <v>13.1</v>
      </c>
      <c r="N87" s="21">
        <f>SUM(N73:N86)</f>
        <v>25.7</v>
      </c>
      <c r="O87" s="21">
        <f>SUM(O73:O86)</f>
        <v>15.3</v>
      </c>
    </row>
    <row r="88" spans="1:15" ht="15.95" customHeight="1" x14ac:dyDescent="0.25">
      <c r="A88" s="38" t="s">
        <v>139</v>
      </c>
      <c r="B88" s="452" t="s">
        <v>69</v>
      </c>
      <c r="C88" s="453"/>
      <c r="D88" s="453"/>
      <c r="E88" s="453"/>
      <c r="F88" s="453"/>
      <c r="G88" s="453"/>
      <c r="H88" s="453"/>
      <c r="I88" s="453"/>
      <c r="J88" s="453"/>
      <c r="K88" s="453"/>
      <c r="L88" s="453"/>
      <c r="M88" s="453"/>
      <c r="N88" s="453"/>
      <c r="O88" s="454"/>
    </row>
    <row r="89" spans="1:15" ht="15" customHeight="1" x14ac:dyDescent="0.25">
      <c r="A89" s="13" t="s">
        <v>140</v>
      </c>
      <c r="B89" s="11" t="s">
        <v>52</v>
      </c>
      <c r="C89" s="7" t="s">
        <v>24</v>
      </c>
      <c r="D89" s="8">
        <f>E89+F89+G89</f>
        <v>218.5</v>
      </c>
      <c r="E89" s="42"/>
      <c r="F89" s="42"/>
      <c r="G89" s="42">
        <v>218.5</v>
      </c>
      <c r="H89" s="10">
        <f>I89+J89+K89</f>
        <v>0</v>
      </c>
      <c r="I89" s="10"/>
      <c r="J89" s="10"/>
      <c r="K89" s="10"/>
      <c r="L89" s="12">
        <f>M89+N89+O89</f>
        <v>218.5</v>
      </c>
      <c r="M89" s="12">
        <f>E89+I89</f>
        <v>0</v>
      </c>
      <c r="N89" s="12">
        <f>F89+J89</f>
        <v>0</v>
      </c>
      <c r="O89" s="12">
        <f>G89+K89</f>
        <v>218.5</v>
      </c>
    </row>
    <row r="90" spans="1:15" ht="15" customHeight="1" x14ac:dyDescent="0.25">
      <c r="A90" s="13" t="s">
        <v>168</v>
      </c>
      <c r="B90" s="12" t="s">
        <v>53</v>
      </c>
      <c r="C90" s="15" t="s">
        <v>24</v>
      </c>
      <c r="D90" s="16">
        <f>E90+F90+G90</f>
        <v>23</v>
      </c>
      <c r="E90" s="16"/>
      <c r="F90" s="16"/>
      <c r="G90" s="16">
        <v>23</v>
      </c>
      <c r="H90" s="10">
        <f>I90+J90+K90</f>
        <v>0</v>
      </c>
      <c r="I90" s="10"/>
      <c r="J90" s="10"/>
      <c r="K90" s="10"/>
      <c r="L90" s="12">
        <f>M90+N90+O90</f>
        <v>23</v>
      </c>
      <c r="M90" s="12">
        <f>E90+I90</f>
        <v>0</v>
      </c>
      <c r="N90" s="12">
        <f>F90+J90</f>
        <v>0</v>
      </c>
      <c r="O90" s="12">
        <f>G90+K90</f>
        <v>23</v>
      </c>
    </row>
    <row r="91" spans="1:15" ht="15" customHeight="1" x14ac:dyDescent="0.25">
      <c r="A91" s="13" t="s">
        <v>141</v>
      </c>
      <c r="B91" s="12" t="s">
        <v>172</v>
      </c>
      <c r="C91" s="15" t="s">
        <v>24</v>
      </c>
      <c r="D91" s="16">
        <f>E91+F91+G91</f>
        <v>7.6</v>
      </c>
      <c r="E91" s="43"/>
      <c r="F91" s="43"/>
      <c r="G91" s="43">
        <v>7.6</v>
      </c>
      <c r="H91" s="10">
        <f>I91+J91+K91</f>
        <v>0</v>
      </c>
      <c r="I91" s="10"/>
      <c r="J91" s="10"/>
      <c r="K91" s="10"/>
      <c r="L91" s="12">
        <f>M91+N91+O91</f>
        <v>7.6</v>
      </c>
      <c r="M91" s="12">
        <f>E91+I91</f>
        <v>0</v>
      </c>
      <c r="N91" s="12">
        <f>F91+J91</f>
        <v>0</v>
      </c>
      <c r="O91" s="12">
        <f>G91+K91</f>
        <v>7.6</v>
      </c>
    </row>
    <row r="92" spans="1:15" s="37" customFormat="1" ht="15" customHeight="1" x14ac:dyDescent="0.25">
      <c r="A92" s="13" t="s">
        <v>188</v>
      </c>
      <c r="B92" s="12" t="s">
        <v>70</v>
      </c>
      <c r="C92" s="30" t="s">
        <v>24</v>
      </c>
      <c r="D92" s="16">
        <f>E92+F92+G92</f>
        <v>2</v>
      </c>
      <c r="E92" s="16"/>
      <c r="F92" s="16"/>
      <c r="G92" s="16">
        <v>2</v>
      </c>
      <c r="H92" s="10">
        <f>I92+J92+K92</f>
        <v>0</v>
      </c>
      <c r="I92" s="10"/>
      <c r="J92" s="10"/>
      <c r="K92" s="10"/>
      <c r="L92" s="12">
        <f>M92+N92+O92</f>
        <v>2</v>
      </c>
      <c r="M92" s="12">
        <f>E92+I92</f>
        <v>0</v>
      </c>
      <c r="N92" s="12">
        <f>F92+J92</f>
        <v>0</v>
      </c>
      <c r="O92" s="12">
        <f>G92+K92</f>
        <v>2</v>
      </c>
    </row>
    <row r="93" spans="1:15" ht="15.95" customHeight="1" x14ac:dyDescent="0.25">
      <c r="A93" s="20" t="s">
        <v>189</v>
      </c>
      <c r="B93" s="44" t="s">
        <v>185</v>
      </c>
      <c r="C93" s="25"/>
      <c r="D93" s="23">
        <f>SUM(D89:D92)</f>
        <v>251.1</v>
      </c>
      <c r="E93" s="23">
        <f>SUM(E89:E92)</f>
        <v>0</v>
      </c>
      <c r="F93" s="23">
        <f>SUM(F89:F92)</f>
        <v>0</v>
      </c>
      <c r="G93" s="23">
        <f>SUM(G89:G92)</f>
        <v>251.1</v>
      </c>
      <c r="H93" s="24">
        <f>SUM(H89:H92)</f>
        <v>0</v>
      </c>
      <c r="I93" s="24">
        <f>SUM(I89:I92)</f>
        <v>0</v>
      </c>
      <c r="J93" s="24">
        <f>SUM(J89:J92)</f>
        <v>0</v>
      </c>
      <c r="K93" s="24">
        <f>SUM(K89:K92)</f>
        <v>0</v>
      </c>
      <c r="L93" s="21">
        <f>SUM(L89:L92)</f>
        <v>251.1</v>
      </c>
      <c r="M93" s="21">
        <f>SUM(M89:M92)</f>
        <v>0</v>
      </c>
      <c r="N93" s="21">
        <f>SUM(N89:N92)</f>
        <v>0</v>
      </c>
      <c r="O93" s="21">
        <f>SUM(O89:O92)</f>
        <v>251.1</v>
      </c>
    </row>
    <row r="94" spans="1:15" ht="15.95" customHeight="1" x14ac:dyDescent="0.25">
      <c r="A94" s="20" t="s">
        <v>190</v>
      </c>
      <c r="B94" s="45" t="s">
        <v>177</v>
      </c>
      <c r="C94" s="46"/>
      <c r="D94" s="47">
        <f>D24+D37+D40+D71+D87+D93</f>
        <v>1052.8</v>
      </c>
      <c r="E94" s="47">
        <f>E24+E37+E40+E71+E87+E93</f>
        <v>164.7</v>
      </c>
      <c r="F94" s="47">
        <f>F24+F37+F40+F71+F87+F93</f>
        <v>99.3</v>
      </c>
      <c r="G94" s="47">
        <f>G24+G37+G40+G71+G87+G93</f>
        <v>788.8</v>
      </c>
      <c r="H94" s="48">
        <f>H24+H37+H40+H71+H87+H93</f>
        <v>0.1</v>
      </c>
      <c r="I94" s="48">
        <f>I24+I37+I40+I71+I87+I93</f>
        <v>0</v>
      </c>
      <c r="J94" s="48">
        <f>J24+J37+J40+J71+J87+J93</f>
        <v>0.1</v>
      </c>
      <c r="K94" s="48">
        <f>K24+K37+K40+K71+K87+K93</f>
        <v>0</v>
      </c>
      <c r="L94" s="49">
        <f>L24+L37+L40+L71+L87+L93</f>
        <v>1052.9000000000001</v>
      </c>
      <c r="M94" s="49">
        <f>M24+M37+M40+M71+M87+M93</f>
        <v>164.7</v>
      </c>
      <c r="N94" s="49">
        <f>N24+N37+N40+N71+N87+N93</f>
        <v>99.4</v>
      </c>
      <c r="O94" s="49">
        <f>O24+O37+O40+O71+O87+O93</f>
        <v>788.8</v>
      </c>
    </row>
    <row r="95" spans="1:15" x14ac:dyDescent="0.25">
      <c r="A95" s="55"/>
      <c r="B95" s="50"/>
      <c r="C95" s="51"/>
      <c r="D95" s="50"/>
      <c r="E95" s="50"/>
      <c r="F95" s="50"/>
      <c r="G95" s="50"/>
      <c r="H95" s="50"/>
      <c r="I95" s="50"/>
      <c r="J95" s="50"/>
      <c r="K95" s="50"/>
      <c r="L95" s="50"/>
      <c r="M95" s="50"/>
      <c r="N95" s="50"/>
    </row>
    <row r="96" spans="1:15" x14ac:dyDescent="0.25">
      <c r="A96" s="6"/>
      <c r="B96" s="6"/>
      <c r="C96" s="52"/>
      <c r="D96" s="6"/>
      <c r="E96" s="6"/>
      <c r="F96" s="6"/>
      <c r="G96" s="6"/>
    </row>
    <row r="97" spans="1:7" x14ac:dyDescent="0.25">
      <c r="A97" s="6"/>
      <c r="B97" s="6"/>
      <c r="C97" s="52"/>
      <c r="D97" s="6"/>
      <c r="E97" s="6"/>
      <c r="F97" s="6"/>
      <c r="G97" s="6"/>
    </row>
    <row r="98" spans="1:7" x14ac:dyDescent="0.25">
      <c r="A98" s="6"/>
      <c r="B98" s="6"/>
      <c r="C98" s="52"/>
      <c r="D98" s="6"/>
      <c r="E98" s="6"/>
      <c r="F98" s="6"/>
      <c r="G98" s="6"/>
    </row>
    <row r="99" spans="1:7" x14ac:dyDescent="0.25">
      <c r="A99" s="6"/>
      <c r="B99" s="6"/>
      <c r="C99" s="52"/>
      <c r="D99" s="6"/>
      <c r="E99" s="6"/>
      <c r="F99" s="6"/>
      <c r="G99" s="6"/>
    </row>
    <row r="100" spans="1:7" x14ac:dyDescent="0.25">
      <c r="A100" s="6"/>
      <c r="B100" s="6"/>
      <c r="C100" s="52"/>
      <c r="D100" s="6"/>
      <c r="E100" s="6"/>
      <c r="F100" s="6"/>
      <c r="G100" s="6"/>
    </row>
    <row r="101" spans="1:7" x14ac:dyDescent="0.25">
      <c r="A101" s="6"/>
      <c r="B101" s="6"/>
      <c r="C101" s="52"/>
      <c r="D101" s="6"/>
      <c r="E101" s="6"/>
      <c r="F101" s="6"/>
      <c r="G101" s="6"/>
    </row>
    <row r="102" spans="1:7" x14ac:dyDescent="0.25">
      <c r="A102" s="6"/>
      <c r="B102" s="6"/>
      <c r="C102" s="52"/>
      <c r="D102" s="6"/>
      <c r="E102" s="6"/>
      <c r="F102" s="6"/>
      <c r="G102" s="6"/>
    </row>
    <row r="103" spans="1:7" x14ac:dyDescent="0.25">
      <c r="A103" s="6"/>
      <c r="B103" s="6"/>
      <c r="C103" s="52"/>
      <c r="D103" s="6"/>
      <c r="E103" s="6"/>
      <c r="F103" s="6"/>
      <c r="G103" s="6"/>
    </row>
    <row r="104" spans="1:7" x14ac:dyDescent="0.25">
      <c r="A104" s="6"/>
      <c r="B104" s="6"/>
      <c r="C104" s="52"/>
      <c r="D104" s="6"/>
      <c r="E104" s="6"/>
      <c r="F104" s="6"/>
      <c r="G104" s="6"/>
    </row>
    <row r="105" spans="1:7" x14ac:dyDescent="0.25">
      <c r="A105" s="6"/>
      <c r="B105" s="6"/>
      <c r="C105" s="52"/>
      <c r="D105" s="6"/>
      <c r="E105" s="6"/>
      <c r="F105" s="6"/>
      <c r="G105" s="6"/>
    </row>
    <row r="106" spans="1:7" x14ac:dyDescent="0.25">
      <c r="A106" s="6"/>
      <c r="B106" s="6"/>
      <c r="C106" s="52"/>
      <c r="D106" s="6"/>
      <c r="E106" s="6"/>
      <c r="F106" s="6"/>
      <c r="G106" s="6"/>
    </row>
    <row r="107" spans="1:7" x14ac:dyDescent="0.25">
      <c r="A107" s="6"/>
      <c r="B107" s="6"/>
      <c r="C107" s="52"/>
      <c r="D107" s="6"/>
      <c r="E107" s="6"/>
      <c r="F107" s="6"/>
      <c r="G107" s="6"/>
    </row>
    <row r="108" spans="1:7" x14ac:dyDescent="0.25">
      <c r="A108" s="6"/>
      <c r="B108" s="6"/>
      <c r="C108" s="52"/>
      <c r="D108" s="6"/>
      <c r="E108" s="6"/>
      <c r="F108" s="6"/>
      <c r="G108" s="6"/>
    </row>
    <row r="109" spans="1:7" x14ac:dyDescent="0.25">
      <c r="A109" s="6"/>
      <c r="B109" s="6"/>
      <c r="C109" s="52"/>
      <c r="D109" s="6"/>
      <c r="E109" s="6"/>
      <c r="F109" s="6"/>
      <c r="G109" s="6"/>
    </row>
    <row r="110" spans="1:7" x14ac:dyDescent="0.25">
      <c r="A110" s="6"/>
      <c r="B110" s="6"/>
      <c r="C110" s="52"/>
      <c r="D110" s="6"/>
      <c r="E110" s="6"/>
      <c r="F110" s="6"/>
      <c r="G110" s="6"/>
    </row>
    <row r="111" spans="1:7" x14ac:dyDescent="0.25">
      <c r="A111" s="6"/>
      <c r="B111" s="6"/>
      <c r="C111" s="52"/>
      <c r="D111" s="6"/>
      <c r="E111" s="6"/>
      <c r="F111" s="6"/>
      <c r="G111" s="6"/>
    </row>
    <row r="112" spans="1:7" x14ac:dyDescent="0.25">
      <c r="A112" s="6"/>
      <c r="B112" s="6"/>
      <c r="C112" s="52"/>
      <c r="D112" s="6"/>
      <c r="E112" s="6"/>
      <c r="F112" s="6"/>
      <c r="G112" s="6"/>
    </row>
    <row r="113" spans="1:7" x14ac:dyDescent="0.25">
      <c r="A113" s="6"/>
      <c r="B113" s="6"/>
      <c r="C113" s="52"/>
      <c r="D113" s="6"/>
      <c r="E113" s="6"/>
      <c r="F113" s="6"/>
      <c r="G113" s="6"/>
    </row>
    <row r="114" spans="1:7" x14ac:dyDescent="0.25">
      <c r="A114" s="6"/>
      <c r="B114" s="6"/>
      <c r="C114" s="52"/>
      <c r="D114" s="6"/>
      <c r="E114" s="6"/>
      <c r="F114" s="6"/>
      <c r="G114" s="6"/>
    </row>
    <row r="115" spans="1:7" x14ac:dyDescent="0.25">
      <c r="A115" s="6"/>
      <c r="B115" s="6"/>
      <c r="C115" s="52"/>
      <c r="D115" s="6"/>
      <c r="E115" s="6"/>
      <c r="F115" s="6"/>
      <c r="G115" s="6"/>
    </row>
    <row r="116" spans="1:7" x14ac:dyDescent="0.25">
      <c r="A116" s="6"/>
      <c r="B116" s="6"/>
      <c r="C116" s="52"/>
      <c r="D116" s="6"/>
      <c r="E116" s="6"/>
      <c r="F116" s="6"/>
      <c r="G116" s="6"/>
    </row>
    <row r="117" spans="1:7" x14ac:dyDescent="0.25">
      <c r="A117" s="6"/>
      <c r="B117" s="6"/>
      <c r="C117" s="52"/>
      <c r="D117" s="6"/>
      <c r="E117" s="6"/>
      <c r="F117" s="6"/>
      <c r="G117" s="6"/>
    </row>
    <row r="118" spans="1:7" x14ac:dyDescent="0.25">
      <c r="A118" s="6"/>
      <c r="B118" s="6"/>
      <c r="C118" s="52"/>
      <c r="D118" s="6"/>
      <c r="E118" s="6"/>
      <c r="F118" s="6"/>
      <c r="G118" s="6"/>
    </row>
    <row r="119" spans="1:7" x14ac:dyDescent="0.25">
      <c r="A119" s="6"/>
      <c r="B119" s="6"/>
      <c r="C119" s="52"/>
      <c r="D119" s="6"/>
      <c r="E119" s="6"/>
      <c r="F119" s="6"/>
      <c r="G119" s="6"/>
    </row>
    <row r="120" spans="1:7" x14ac:dyDescent="0.25">
      <c r="A120" s="6"/>
      <c r="B120" s="6"/>
      <c r="C120" s="52"/>
      <c r="D120" s="6"/>
      <c r="E120" s="6"/>
      <c r="F120" s="6"/>
      <c r="G120" s="6"/>
    </row>
    <row r="121" spans="1:7" x14ac:dyDescent="0.25">
      <c r="A121" s="6"/>
      <c r="B121" s="6"/>
      <c r="C121" s="52"/>
      <c r="D121" s="6"/>
      <c r="E121" s="6"/>
      <c r="F121" s="6"/>
      <c r="G121" s="6"/>
    </row>
    <row r="122" spans="1:7" x14ac:dyDescent="0.25">
      <c r="A122" s="6"/>
      <c r="B122" s="6"/>
      <c r="C122" s="52"/>
      <c r="D122" s="6"/>
      <c r="E122" s="6"/>
      <c r="F122" s="6"/>
      <c r="G122" s="6"/>
    </row>
    <row r="123" spans="1:7" x14ac:dyDescent="0.25">
      <c r="A123" s="6"/>
      <c r="B123" s="6"/>
      <c r="C123" s="52"/>
      <c r="D123" s="6"/>
      <c r="E123" s="6"/>
      <c r="F123" s="6"/>
      <c r="G123" s="6"/>
    </row>
    <row r="124" spans="1:7" x14ac:dyDescent="0.25">
      <c r="A124" s="6"/>
      <c r="B124" s="6"/>
      <c r="C124" s="52"/>
      <c r="D124" s="6"/>
      <c r="E124" s="6"/>
      <c r="F124" s="6"/>
      <c r="G124" s="6"/>
    </row>
    <row r="125" spans="1:7" x14ac:dyDescent="0.25">
      <c r="A125" s="6"/>
      <c r="B125" s="6"/>
      <c r="C125" s="52"/>
      <c r="D125" s="6"/>
      <c r="E125" s="6"/>
      <c r="F125" s="6"/>
      <c r="G125" s="6"/>
    </row>
    <row r="126" spans="1:7" x14ac:dyDescent="0.25">
      <c r="A126" s="6"/>
      <c r="B126" s="6"/>
      <c r="C126" s="52"/>
      <c r="D126" s="6"/>
      <c r="E126" s="6"/>
      <c r="F126" s="6"/>
      <c r="G126" s="6"/>
    </row>
    <row r="127" spans="1:7" x14ac:dyDescent="0.25">
      <c r="A127" s="6"/>
      <c r="B127" s="6"/>
      <c r="C127" s="52"/>
      <c r="D127" s="6"/>
      <c r="E127" s="6"/>
      <c r="F127" s="6"/>
      <c r="G127" s="6"/>
    </row>
    <row r="128" spans="1:7" x14ac:dyDescent="0.25">
      <c r="A128" s="6"/>
      <c r="B128" s="6"/>
      <c r="C128" s="52"/>
      <c r="D128" s="6"/>
      <c r="E128" s="6"/>
      <c r="F128" s="6"/>
      <c r="G128" s="6"/>
    </row>
    <row r="129" spans="1:7" x14ac:dyDescent="0.25">
      <c r="A129" s="6"/>
      <c r="B129" s="6"/>
      <c r="C129" s="52"/>
      <c r="D129" s="6"/>
      <c r="E129" s="6"/>
      <c r="F129" s="6"/>
      <c r="G129" s="6"/>
    </row>
    <row r="130" spans="1:7" x14ac:dyDescent="0.25">
      <c r="A130" s="6"/>
      <c r="B130" s="6"/>
      <c r="C130" s="52"/>
      <c r="D130" s="6"/>
      <c r="E130" s="6"/>
      <c r="F130" s="6"/>
      <c r="G130" s="6"/>
    </row>
    <row r="131" spans="1:7" x14ac:dyDescent="0.25">
      <c r="A131" s="6"/>
      <c r="B131" s="6"/>
      <c r="C131" s="52"/>
      <c r="D131" s="6"/>
      <c r="E131" s="6"/>
      <c r="F131" s="6"/>
      <c r="G131" s="6"/>
    </row>
    <row r="132" spans="1:7" x14ac:dyDescent="0.25">
      <c r="A132" s="6"/>
      <c r="B132" s="6"/>
      <c r="C132" s="52"/>
      <c r="D132" s="6"/>
      <c r="E132" s="6"/>
      <c r="F132" s="6"/>
      <c r="G132" s="6"/>
    </row>
    <row r="133" spans="1:7" x14ac:dyDescent="0.25">
      <c r="A133" s="6"/>
      <c r="B133" s="6"/>
      <c r="C133" s="52"/>
      <c r="D133" s="6"/>
      <c r="E133" s="6"/>
      <c r="F133" s="6"/>
      <c r="G133" s="6"/>
    </row>
    <row r="134" spans="1:7" x14ac:dyDescent="0.25">
      <c r="A134" s="6"/>
      <c r="B134" s="6"/>
      <c r="C134" s="52"/>
      <c r="D134" s="6"/>
      <c r="E134" s="6"/>
      <c r="F134" s="6"/>
      <c r="G134" s="6"/>
    </row>
    <row r="135" spans="1:7" x14ac:dyDescent="0.25">
      <c r="A135" s="6"/>
      <c r="B135" s="6"/>
      <c r="C135" s="52"/>
      <c r="D135" s="6"/>
      <c r="E135" s="6"/>
      <c r="F135" s="6"/>
      <c r="G135" s="6"/>
    </row>
    <row r="136" spans="1:7" x14ac:dyDescent="0.25">
      <c r="A136" s="6"/>
      <c r="B136" s="6"/>
      <c r="C136" s="52"/>
      <c r="D136" s="6"/>
      <c r="E136" s="6"/>
      <c r="F136" s="6"/>
      <c r="G136" s="6"/>
    </row>
    <row r="137" spans="1:7" x14ac:dyDescent="0.25">
      <c r="A137" s="6"/>
      <c r="B137" s="6"/>
      <c r="C137" s="52"/>
      <c r="D137" s="6"/>
      <c r="E137" s="6"/>
      <c r="F137" s="6"/>
      <c r="G137" s="6"/>
    </row>
    <row r="138" spans="1:7" x14ac:dyDescent="0.25">
      <c r="A138" s="6"/>
      <c r="B138" s="6"/>
      <c r="C138" s="52"/>
      <c r="D138" s="6"/>
      <c r="E138" s="6"/>
      <c r="F138" s="6"/>
      <c r="G138" s="6"/>
    </row>
    <row r="139" spans="1:7" x14ac:dyDescent="0.25">
      <c r="A139" s="6"/>
      <c r="B139" s="6"/>
      <c r="C139" s="52"/>
      <c r="D139" s="6"/>
      <c r="E139" s="6"/>
      <c r="F139" s="6"/>
      <c r="G139" s="6"/>
    </row>
    <row r="140" spans="1:7" x14ac:dyDescent="0.25">
      <c r="A140" s="6"/>
      <c r="B140" s="6"/>
      <c r="C140" s="52"/>
      <c r="D140" s="6"/>
      <c r="E140" s="6"/>
      <c r="F140" s="6"/>
      <c r="G140" s="6"/>
    </row>
    <row r="141" spans="1:7" x14ac:dyDescent="0.25">
      <c r="A141" s="6"/>
      <c r="B141" s="6"/>
      <c r="C141" s="52"/>
      <c r="D141" s="6"/>
      <c r="E141" s="6"/>
      <c r="F141" s="6"/>
      <c r="G141" s="6"/>
    </row>
    <row r="142" spans="1:7" x14ac:dyDescent="0.25">
      <c r="A142" s="6"/>
      <c r="B142" s="6"/>
      <c r="C142" s="52"/>
      <c r="D142" s="6"/>
      <c r="E142" s="6"/>
      <c r="F142" s="6"/>
      <c r="G142" s="6"/>
    </row>
    <row r="143" spans="1:7" x14ac:dyDescent="0.25">
      <c r="A143" s="6"/>
      <c r="B143" s="6"/>
      <c r="C143" s="52"/>
      <c r="D143" s="6"/>
      <c r="E143" s="6"/>
      <c r="F143" s="6"/>
      <c r="G143" s="6"/>
    </row>
    <row r="144" spans="1:7" x14ac:dyDescent="0.25">
      <c r="A144" s="6"/>
      <c r="B144" s="6"/>
      <c r="C144" s="52"/>
      <c r="D144" s="6"/>
      <c r="E144" s="6"/>
      <c r="F144" s="6"/>
      <c r="G144" s="6"/>
    </row>
    <row r="145" spans="1:7" x14ac:dyDescent="0.25">
      <c r="A145" s="6"/>
      <c r="B145" s="6"/>
      <c r="C145" s="52"/>
      <c r="D145" s="6"/>
      <c r="E145" s="6"/>
      <c r="F145" s="6"/>
      <c r="G145" s="6"/>
    </row>
    <row r="146" spans="1:7" x14ac:dyDescent="0.25">
      <c r="A146" s="6"/>
      <c r="B146" s="6"/>
      <c r="C146" s="52"/>
      <c r="D146" s="6"/>
      <c r="E146" s="6"/>
      <c r="F146" s="6"/>
      <c r="G146" s="6"/>
    </row>
    <row r="147" spans="1:7" x14ac:dyDescent="0.25">
      <c r="A147" s="6"/>
      <c r="B147" s="6"/>
      <c r="C147" s="52"/>
      <c r="D147" s="6"/>
      <c r="E147" s="6"/>
      <c r="F147" s="6"/>
      <c r="G147" s="6"/>
    </row>
    <row r="148" spans="1:7" x14ac:dyDescent="0.25">
      <c r="A148" s="6"/>
      <c r="B148" s="6"/>
      <c r="C148" s="52"/>
      <c r="D148" s="6"/>
      <c r="E148" s="6"/>
      <c r="F148" s="6"/>
      <c r="G148" s="6"/>
    </row>
    <row r="149" spans="1:7" x14ac:dyDescent="0.25">
      <c r="A149" s="6"/>
      <c r="B149" s="6"/>
      <c r="C149" s="52"/>
      <c r="D149" s="6"/>
      <c r="E149" s="6"/>
      <c r="F149" s="6"/>
      <c r="G149" s="6"/>
    </row>
    <row r="150" spans="1:7" x14ac:dyDescent="0.25">
      <c r="A150" s="6"/>
      <c r="B150" s="6"/>
      <c r="C150" s="52"/>
      <c r="D150" s="6"/>
      <c r="E150" s="6"/>
      <c r="F150" s="6"/>
      <c r="G150" s="6"/>
    </row>
    <row r="151" spans="1:7" x14ac:dyDescent="0.25">
      <c r="A151" s="6"/>
      <c r="B151" s="6"/>
      <c r="C151" s="52"/>
      <c r="D151" s="6"/>
      <c r="E151" s="6"/>
      <c r="F151" s="6"/>
      <c r="G151" s="6"/>
    </row>
    <row r="152" spans="1:7" x14ac:dyDescent="0.25">
      <c r="A152" s="6"/>
      <c r="B152" s="6"/>
      <c r="C152" s="52"/>
      <c r="D152" s="6"/>
      <c r="E152" s="6"/>
      <c r="F152" s="6"/>
      <c r="G152" s="6"/>
    </row>
    <row r="153" spans="1:7" x14ac:dyDescent="0.25">
      <c r="A153" s="6"/>
      <c r="B153" s="6"/>
      <c r="C153" s="52"/>
      <c r="D153" s="6"/>
      <c r="E153" s="6"/>
      <c r="F153" s="6"/>
      <c r="G153" s="6"/>
    </row>
    <row r="154" spans="1:7" x14ac:dyDescent="0.25">
      <c r="A154" s="6"/>
      <c r="B154" s="6"/>
      <c r="C154" s="52"/>
      <c r="D154" s="6"/>
      <c r="E154" s="6"/>
      <c r="F154" s="6"/>
      <c r="G154" s="6"/>
    </row>
    <row r="155" spans="1:7" x14ac:dyDescent="0.25">
      <c r="A155" s="6"/>
      <c r="B155" s="6"/>
      <c r="C155" s="52"/>
      <c r="D155" s="6"/>
      <c r="E155" s="6"/>
      <c r="F155" s="6"/>
      <c r="G155" s="6"/>
    </row>
    <row r="156" spans="1:7" x14ac:dyDescent="0.25">
      <c r="A156" s="6"/>
      <c r="B156" s="6"/>
      <c r="C156" s="52"/>
      <c r="D156" s="6"/>
      <c r="E156" s="6"/>
      <c r="F156" s="6"/>
      <c r="G156" s="6"/>
    </row>
    <row r="157" spans="1:7" x14ac:dyDescent="0.25">
      <c r="A157" s="6"/>
      <c r="B157" s="6"/>
      <c r="C157" s="52"/>
      <c r="D157" s="6"/>
      <c r="E157" s="6"/>
      <c r="F157" s="6"/>
      <c r="G157" s="6"/>
    </row>
    <row r="158" spans="1:7" x14ac:dyDescent="0.25">
      <c r="A158" s="6"/>
      <c r="B158" s="6"/>
      <c r="C158" s="52"/>
      <c r="D158" s="6"/>
      <c r="E158" s="6"/>
      <c r="F158" s="6"/>
      <c r="G158" s="6"/>
    </row>
    <row r="159" spans="1:7" x14ac:dyDescent="0.25">
      <c r="A159" s="6"/>
      <c r="B159" s="6"/>
      <c r="C159" s="52"/>
      <c r="D159" s="6"/>
      <c r="E159" s="6"/>
      <c r="F159" s="6"/>
      <c r="G159" s="6"/>
    </row>
    <row r="160" spans="1:7" x14ac:dyDescent="0.25">
      <c r="A160" s="6"/>
      <c r="B160" s="6"/>
      <c r="C160" s="52"/>
      <c r="D160" s="6"/>
      <c r="E160" s="6"/>
      <c r="F160" s="6"/>
      <c r="G160" s="6"/>
    </row>
    <row r="161" spans="1:7" x14ac:dyDescent="0.25">
      <c r="A161" s="6"/>
      <c r="B161" s="6"/>
      <c r="C161" s="52"/>
      <c r="D161" s="6"/>
      <c r="E161" s="6"/>
      <c r="F161" s="6"/>
      <c r="G161" s="6"/>
    </row>
    <row r="162" spans="1:7" x14ac:dyDescent="0.25">
      <c r="A162" s="6"/>
      <c r="B162" s="6"/>
      <c r="C162" s="52"/>
      <c r="D162" s="6"/>
      <c r="E162" s="6"/>
      <c r="F162" s="6"/>
      <c r="G162" s="6"/>
    </row>
    <row r="163" spans="1:7" x14ac:dyDescent="0.25">
      <c r="A163" s="6"/>
      <c r="B163" s="6"/>
      <c r="C163" s="52"/>
      <c r="D163" s="6"/>
      <c r="E163" s="6"/>
      <c r="F163" s="6"/>
      <c r="G163" s="6"/>
    </row>
    <row r="164" spans="1:7" x14ac:dyDescent="0.25">
      <c r="A164" s="6"/>
      <c r="B164" s="6"/>
      <c r="C164" s="52"/>
      <c r="D164" s="6"/>
      <c r="E164" s="6"/>
      <c r="F164" s="6"/>
      <c r="G164" s="6"/>
    </row>
    <row r="165" spans="1:7" x14ac:dyDescent="0.25">
      <c r="A165" s="6"/>
      <c r="B165" s="6"/>
      <c r="C165" s="52"/>
      <c r="D165" s="6"/>
      <c r="E165" s="6"/>
      <c r="F165" s="6"/>
      <c r="G165" s="6"/>
    </row>
    <row r="166" spans="1:7" x14ac:dyDescent="0.25">
      <c r="A166" s="6"/>
      <c r="B166" s="6"/>
      <c r="C166" s="52"/>
      <c r="D166" s="6"/>
      <c r="E166" s="6"/>
      <c r="F166" s="6"/>
      <c r="G166" s="6"/>
    </row>
    <row r="167" spans="1:7" x14ac:dyDescent="0.25">
      <c r="A167" s="6"/>
      <c r="B167" s="6"/>
      <c r="C167" s="52"/>
      <c r="D167" s="6"/>
      <c r="E167" s="6"/>
      <c r="F167" s="6"/>
      <c r="G167" s="6"/>
    </row>
    <row r="168" spans="1:7" x14ac:dyDescent="0.25">
      <c r="A168" s="6"/>
      <c r="B168" s="6"/>
      <c r="C168" s="52"/>
      <c r="D168" s="6"/>
      <c r="E168" s="6"/>
      <c r="F168" s="6"/>
      <c r="G168" s="6"/>
    </row>
    <row r="169" spans="1:7" x14ac:dyDescent="0.25">
      <c r="A169" s="6"/>
      <c r="B169" s="6"/>
      <c r="C169" s="52"/>
      <c r="D169" s="6"/>
      <c r="E169" s="6"/>
      <c r="F169" s="6"/>
      <c r="G169" s="6"/>
    </row>
    <row r="170" spans="1:7" x14ac:dyDescent="0.25">
      <c r="A170" s="6"/>
      <c r="B170" s="6"/>
      <c r="C170" s="52"/>
      <c r="D170" s="6"/>
      <c r="E170" s="6"/>
      <c r="F170" s="6"/>
      <c r="G170" s="6"/>
    </row>
    <row r="171" spans="1:7" x14ac:dyDescent="0.25">
      <c r="A171" s="6"/>
      <c r="B171" s="6"/>
      <c r="C171" s="52"/>
      <c r="D171" s="6"/>
      <c r="E171" s="6"/>
      <c r="F171" s="6"/>
      <c r="G171" s="6"/>
    </row>
    <row r="172" spans="1:7" x14ac:dyDescent="0.25">
      <c r="A172" s="6"/>
      <c r="B172" s="6"/>
      <c r="C172" s="52"/>
      <c r="D172" s="6"/>
      <c r="E172" s="6"/>
      <c r="F172" s="6"/>
      <c r="G172" s="6"/>
    </row>
    <row r="173" spans="1:7" x14ac:dyDescent="0.25">
      <c r="A173" s="6"/>
      <c r="B173" s="6"/>
      <c r="C173" s="52"/>
      <c r="D173" s="6"/>
      <c r="E173" s="6"/>
      <c r="F173" s="6"/>
      <c r="G173" s="6"/>
    </row>
    <row r="174" spans="1:7" x14ac:dyDescent="0.25">
      <c r="A174" s="6"/>
      <c r="B174" s="6"/>
      <c r="C174" s="52"/>
      <c r="D174" s="6"/>
      <c r="E174" s="6"/>
      <c r="F174" s="6"/>
      <c r="G174" s="6"/>
    </row>
    <row r="175" spans="1:7" x14ac:dyDescent="0.25">
      <c r="A175" s="6"/>
      <c r="B175" s="6"/>
      <c r="C175" s="52"/>
      <c r="D175" s="6"/>
      <c r="E175" s="6"/>
      <c r="F175" s="6"/>
      <c r="G175" s="6"/>
    </row>
    <row r="176" spans="1:7" x14ac:dyDescent="0.25">
      <c r="A176" s="6"/>
      <c r="B176" s="6"/>
      <c r="C176" s="52"/>
      <c r="D176" s="6"/>
      <c r="E176" s="6"/>
      <c r="F176" s="6"/>
      <c r="G176" s="6"/>
    </row>
    <row r="177" spans="1:7" x14ac:dyDescent="0.25">
      <c r="A177" s="6"/>
      <c r="B177" s="6"/>
      <c r="C177" s="52"/>
      <c r="D177" s="6"/>
      <c r="E177" s="6"/>
      <c r="F177" s="6"/>
      <c r="G177" s="6"/>
    </row>
    <row r="178" spans="1:7" x14ac:dyDescent="0.25">
      <c r="A178" s="6"/>
      <c r="B178" s="6"/>
      <c r="C178" s="52"/>
      <c r="D178" s="6"/>
      <c r="E178" s="6"/>
      <c r="F178" s="6"/>
      <c r="G178" s="6"/>
    </row>
    <row r="179" spans="1:7" x14ac:dyDescent="0.25">
      <c r="A179" s="6"/>
      <c r="B179" s="6"/>
      <c r="C179" s="52"/>
      <c r="D179" s="6"/>
      <c r="E179" s="6"/>
      <c r="F179" s="6"/>
      <c r="G179" s="6"/>
    </row>
    <row r="180" spans="1:7" x14ac:dyDescent="0.25">
      <c r="A180" s="6"/>
      <c r="B180" s="6"/>
      <c r="C180" s="52"/>
      <c r="D180" s="6"/>
      <c r="E180" s="6"/>
      <c r="F180" s="6"/>
      <c r="G180" s="6"/>
    </row>
    <row r="181" spans="1:7" x14ac:dyDescent="0.25">
      <c r="A181" s="6"/>
      <c r="B181" s="6"/>
      <c r="C181" s="52"/>
      <c r="D181" s="6"/>
      <c r="E181" s="6"/>
      <c r="F181" s="6"/>
      <c r="G181" s="6"/>
    </row>
    <row r="182" spans="1:7" x14ac:dyDescent="0.25">
      <c r="A182" s="6"/>
      <c r="B182" s="6"/>
      <c r="C182" s="52"/>
      <c r="D182" s="6"/>
      <c r="E182" s="6"/>
      <c r="F182" s="6"/>
      <c r="G182" s="6"/>
    </row>
    <row r="183" spans="1:7" x14ac:dyDescent="0.25">
      <c r="A183" s="6"/>
      <c r="B183" s="6"/>
      <c r="C183" s="52"/>
      <c r="D183" s="6"/>
      <c r="E183" s="6"/>
      <c r="F183" s="6"/>
      <c r="G183" s="6"/>
    </row>
    <row r="184" spans="1:7" x14ac:dyDescent="0.25">
      <c r="A184" s="6"/>
      <c r="B184" s="6"/>
      <c r="C184" s="52"/>
      <c r="D184" s="6"/>
      <c r="E184" s="6"/>
      <c r="F184" s="6"/>
      <c r="G184" s="6"/>
    </row>
    <row r="185" spans="1:7" x14ac:dyDescent="0.25">
      <c r="A185" s="6"/>
      <c r="B185" s="6"/>
      <c r="C185" s="52"/>
      <c r="D185" s="6"/>
      <c r="E185" s="6"/>
      <c r="F185" s="6"/>
      <c r="G185" s="6"/>
    </row>
    <row r="186" spans="1:7" x14ac:dyDescent="0.25">
      <c r="A186" s="6"/>
      <c r="B186" s="6"/>
      <c r="C186" s="52"/>
      <c r="D186" s="6"/>
      <c r="E186" s="6"/>
      <c r="F186" s="6"/>
      <c r="G186" s="6"/>
    </row>
    <row r="187" spans="1:7" x14ac:dyDescent="0.25">
      <c r="A187" s="6"/>
      <c r="B187" s="6"/>
      <c r="C187" s="52"/>
      <c r="D187" s="6"/>
      <c r="E187" s="6"/>
      <c r="F187" s="6"/>
      <c r="G187" s="6"/>
    </row>
    <row r="188" spans="1:7" x14ac:dyDescent="0.25">
      <c r="A188" s="6"/>
      <c r="B188" s="6"/>
      <c r="C188" s="52"/>
      <c r="D188" s="6"/>
      <c r="E188" s="6"/>
      <c r="F188" s="6"/>
      <c r="G188" s="6"/>
    </row>
    <row r="189" spans="1:7" x14ac:dyDescent="0.25">
      <c r="A189" s="6"/>
      <c r="B189" s="6"/>
      <c r="C189" s="52"/>
      <c r="D189" s="6"/>
      <c r="E189" s="6"/>
      <c r="F189" s="6"/>
      <c r="G189" s="6"/>
    </row>
    <row r="190" spans="1:7" x14ac:dyDescent="0.25">
      <c r="A190" s="6"/>
      <c r="B190" s="6"/>
      <c r="C190" s="52"/>
      <c r="D190" s="6"/>
      <c r="E190" s="6"/>
      <c r="F190" s="6"/>
      <c r="G190" s="6"/>
    </row>
    <row r="191" spans="1:7" x14ac:dyDescent="0.25">
      <c r="A191" s="6"/>
      <c r="B191" s="6"/>
      <c r="C191" s="52"/>
      <c r="D191" s="6"/>
      <c r="E191" s="6"/>
      <c r="F191" s="6"/>
      <c r="G191" s="6"/>
    </row>
    <row r="192" spans="1:7" x14ac:dyDescent="0.25">
      <c r="A192" s="6"/>
      <c r="B192" s="6"/>
      <c r="C192" s="52"/>
      <c r="D192" s="6"/>
      <c r="E192" s="6"/>
      <c r="F192" s="6"/>
      <c r="G192" s="6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</sheetData>
  <mergeCells count="31">
    <mergeCell ref="B10:B12"/>
    <mergeCell ref="C10:C12"/>
    <mergeCell ref="H10:H12"/>
    <mergeCell ref="I10:K10"/>
    <mergeCell ref="I11:I12"/>
    <mergeCell ref="F11:F12"/>
    <mergeCell ref="B25:O25"/>
    <mergeCell ref="J11:J12"/>
    <mergeCell ref="B38:O38"/>
    <mergeCell ref="A8:O8"/>
    <mergeCell ref="N11:N12"/>
    <mergeCell ref="O11:O12"/>
    <mergeCell ref="K11:K12"/>
    <mergeCell ref="B13:O13"/>
    <mergeCell ref="A10:A12"/>
    <mergeCell ref="B88:O88"/>
    <mergeCell ref="L10:L12"/>
    <mergeCell ref="D10:D12"/>
    <mergeCell ref="E10:G10"/>
    <mergeCell ref="G11:G12"/>
    <mergeCell ref="E11:E12"/>
    <mergeCell ref="B72:O72"/>
    <mergeCell ref="M10:O10"/>
    <mergeCell ref="M11:M12"/>
    <mergeCell ref="B41:O41"/>
    <mergeCell ref="B5:O5"/>
    <mergeCell ref="B6:O6"/>
    <mergeCell ref="B1:O1"/>
    <mergeCell ref="B2:O2"/>
    <mergeCell ref="B3:O3"/>
    <mergeCell ref="B4:O4"/>
  </mergeCells>
  <pageMargins left="1.1811023622047245" right="0.39370078740157483" top="0.59055118110236227" bottom="0.39370078740157483" header="0.31496062992125984" footer="0.31496062992125984"/>
  <pageSetup paperSize="9" scale="95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73"/>
  <sheetViews>
    <sheetView showZeros="0" workbookViewId="0">
      <selection activeCell="P25" sqref="P25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4" width="10.28515625" style="2" customWidth="1"/>
    <col min="15" max="16384" width="9.140625" style="2"/>
  </cols>
  <sheetData>
    <row r="1" spans="1:14" x14ac:dyDescent="0.25">
      <c r="B1" s="448" t="s">
        <v>354</v>
      </c>
      <c r="C1" s="448"/>
      <c r="D1" s="448"/>
      <c r="E1" s="448"/>
      <c r="F1" s="448"/>
      <c r="G1" s="448"/>
      <c r="H1" s="448"/>
      <c r="I1" s="448"/>
      <c r="J1" s="448"/>
      <c r="K1" s="448"/>
      <c r="L1" s="448"/>
      <c r="M1" s="448"/>
      <c r="N1" s="448"/>
    </row>
    <row r="2" spans="1:14" x14ac:dyDescent="0.25">
      <c r="B2" s="448" t="s">
        <v>445</v>
      </c>
      <c r="C2" s="448"/>
      <c r="D2" s="448"/>
      <c r="E2" s="448"/>
      <c r="F2" s="448"/>
      <c r="G2" s="448"/>
      <c r="H2" s="448"/>
      <c r="I2" s="448"/>
      <c r="J2" s="448"/>
      <c r="K2" s="448"/>
      <c r="L2" s="448"/>
      <c r="M2" s="448"/>
      <c r="N2" s="448"/>
    </row>
    <row r="3" spans="1:14" x14ac:dyDescent="0.25">
      <c r="B3" s="448" t="s">
        <v>466</v>
      </c>
      <c r="C3" s="448"/>
      <c r="D3" s="448"/>
      <c r="E3" s="448"/>
      <c r="F3" s="448"/>
      <c r="G3" s="448"/>
      <c r="H3" s="448"/>
      <c r="I3" s="448"/>
      <c r="J3" s="448"/>
      <c r="K3" s="448"/>
      <c r="L3" s="448"/>
      <c r="M3" s="448"/>
      <c r="N3" s="448"/>
    </row>
    <row r="4" spans="1:14" x14ac:dyDescent="0.25">
      <c r="B4" s="448" t="s">
        <v>359</v>
      </c>
      <c r="C4" s="448"/>
      <c r="D4" s="448"/>
      <c r="E4" s="448"/>
      <c r="F4" s="448"/>
      <c r="G4" s="448"/>
      <c r="H4" s="448"/>
      <c r="I4" s="448"/>
      <c r="J4" s="448"/>
      <c r="K4" s="448"/>
      <c r="L4" s="448"/>
      <c r="M4" s="448"/>
      <c r="N4" s="448"/>
    </row>
    <row r="5" spans="1:14" s="439" customFormat="1" x14ac:dyDescent="0.25">
      <c r="B5" s="450" t="s">
        <v>467</v>
      </c>
      <c r="C5" s="450"/>
      <c r="D5" s="450"/>
      <c r="E5" s="450"/>
      <c r="F5" s="450"/>
      <c r="G5" s="450"/>
      <c r="H5" s="450"/>
      <c r="I5" s="450"/>
      <c r="J5" s="450"/>
      <c r="K5" s="450"/>
      <c r="L5" s="450"/>
      <c r="M5" s="450"/>
      <c r="N5" s="450"/>
    </row>
    <row r="6" spans="1:14" s="439" customFormat="1" x14ac:dyDescent="0.25">
      <c r="B6" s="450" t="s">
        <v>477</v>
      </c>
      <c r="C6" s="450"/>
      <c r="D6" s="450"/>
      <c r="E6" s="450"/>
      <c r="F6" s="450"/>
      <c r="G6" s="450"/>
      <c r="H6" s="450"/>
      <c r="I6" s="450"/>
      <c r="J6" s="450"/>
      <c r="K6" s="450"/>
      <c r="L6" s="450"/>
      <c r="M6" s="450"/>
      <c r="N6" s="450"/>
    </row>
    <row r="7" spans="1:14" s="439" customFormat="1" x14ac:dyDescent="0.25">
      <c r="B7" s="450" t="s">
        <v>476</v>
      </c>
      <c r="C7" s="450"/>
      <c r="D7" s="450"/>
      <c r="E7" s="450"/>
      <c r="F7" s="450"/>
      <c r="G7" s="450"/>
      <c r="H7" s="450"/>
      <c r="I7" s="450"/>
      <c r="J7" s="450"/>
      <c r="K7" s="450"/>
      <c r="L7" s="450"/>
      <c r="M7" s="450"/>
      <c r="N7" s="450"/>
    </row>
    <row r="8" spans="1:14" s="439" customFormat="1" x14ac:dyDescent="0.25">
      <c r="B8" s="450" t="s">
        <v>475</v>
      </c>
      <c r="C8" s="450"/>
      <c r="D8" s="450"/>
      <c r="E8" s="450"/>
      <c r="F8" s="450"/>
      <c r="G8" s="450"/>
      <c r="H8" s="450"/>
      <c r="I8" s="450"/>
      <c r="J8" s="450"/>
      <c r="K8" s="450"/>
      <c r="L8" s="450"/>
      <c r="M8" s="450"/>
      <c r="N8" s="450"/>
    </row>
    <row r="10" spans="1:14" ht="15" customHeight="1" x14ac:dyDescent="0.25">
      <c r="A10" s="472" t="s">
        <v>233</v>
      </c>
      <c r="B10" s="472"/>
      <c r="C10" s="472"/>
      <c r="D10" s="472"/>
      <c r="E10" s="472"/>
      <c r="F10" s="472"/>
      <c r="G10" s="472"/>
      <c r="H10" s="472"/>
      <c r="I10" s="472"/>
      <c r="J10" s="472"/>
      <c r="K10" s="472"/>
      <c r="L10" s="472"/>
      <c r="M10" s="472"/>
      <c r="N10" s="472"/>
    </row>
    <row r="11" spans="1:14" x14ac:dyDescent="0.25">
      <c r="F11" s="4"/>
      <c r="N11" s="4" t="s">
        <v>456</v>
      </c>
    </row>
    <row r="12" spans="1:14" ht="15" customHeight="1" x14ac:dyDescent="0.25">
      <c r="A12" s="476" t="s">
        <v>5</v>
      </c>
      <c r="B12" s="479" t="s">
        <v>360</v>
      </c>
      <c r="C12" s="456" t="s">
        <v>362</v>
      </c>
      <c r="D12" s="460" t="s">
        <v>200</v>
      </c>
      <c r="E12" s="460"/>
      <c r="F12" s="461"/>
      <c r="G12" s="482" t="s">
        <v>364</v>
      </c>
      <c r="H12" s="485" t="s">
        <v>200</v>
      </c>
      <c r="I12" s="486"/>
      <c r="J12" s="487"/>
      <c r="K12" s="490" t="s">
        <v>0</v>
      </c>
      <c r="L12" s="492" t="s">
        <v>200</v>
      </c>
      <c r="M12" s="493"/>
      <c r="N12" s="494"/>
    </row>
    <row r="13" spans="1:14" ht="15" customHeight="1" x14ac:dyDescent="0.25">
      <c r="A13" s="477"/>
      <c r="B13" s="480"/>
      <c r="C13" s="457"/>
      <c r="D13" s="461" t="s">
        <v>1</v>
      </c>
      <c r="E13" s="491"/>
      <c r="F13" s="462" t="s">
        <v>2</v>
      </c>
      <c r="G13" s="483"/>
      <c r="H13" s="489" t="s">
        <v>1</v>
      </c>
      <c r="I13" s="489"/>
      <c r="J13" s="475" t="s">
        <v>2</v>
      </c>
      <c r="K13" s="490"/>
      <c r="L13" s="490" t="s">
        <v>1</v>
      </c>
      <c r="M13" s="490"/>
      <c r="N13" s="488" t="s">
        <v>2</v>
      </c>
    </row>
    <row r="14" spans="1:14" ht="28.5" customHeight="1" x14ac:dyDescent="0.25">
      <c r="A14" s="478"/>
      <c r="B14" s="481"/>
      <c r="C14" s="458"/>
      <c r="D14" s="420" t="s">
        <v>3</v>
      </c>
      <c r="E14" s="421" t="s">
        <v>4</v>
      </c>
      <c r="F14" s="462"/>
      <c r="G14" s="484"/>
      <c r="H14" s="423" t="s">
        <v>3</v>
      </c>
      <c r="I14" s="414" t="s">
        <v>4</v>
      </c>
      <c r="J14" s="475"/>
      <c r="K14" s="490"/>
      <c r="L14" s="424" t="s">
        <v>3</v>
      </c>
      <c r="M14" s="426" t="s">
        <v>4</v>
      </c>
      <c r="N14" s="488"/>
    </row>
    <row r="15" spans="1:14" ht="15" customHeight="1" x14ac:dyDescent="0.25">
      <c r="A15" s="5" t="s">
        <v>72</v>
      </c>
      <c r="B15" s="17" t="s">
        <v>56</v>
      </c>
      <c r="C15" s="16">
        <f>D15+F15</f>
        <v>71.8</v>
      </c>
      <c r="D15" s="16">
        <f>'4 pr._savarankiškos f-jos'!E16</f>
        <v>71.8</v>
      </c>
      <c r="E15" s="16">
        <f>'4 pr._savarankiškos f-jos'!F16</f>
        <v>53.4</v>
      </c>
      <c r="F15" s="16">
        <f>'4 pr._savarankiškos f-jos'!G16</f>
        <v>0</v>
      </c>
      <c r="G15" s="10">
        <f>H15+J15</f>
        <v>0</v>
      </c>
      <c r="H15" s="10">
        <f>'4 pr._savarankiškos f-jos'!I16</f>
        <v>0</v>
      </c>
      <c r="I15" s="10">
        <f>'4 pr._savarankiškos f-jos'!J16</f>
        <v>0</v>
      </c>
      <c r="J15" s="10">
        <f>'4 pr._savarankiškos f-jos'!K16</f>
        <v>0</v>
      </c>
      <c r="K15" s="86">
        <f>L15+N15</f>
        <v>71.8</v>
      </c>
      <c r="L15" s="86">
        <f>'4 pr._savarankiškos f-jos'!M16</f>
        <v>71.8</v>
      </c>
      <c r="M15" s="86">
        <f>'4 pr._savarankiškos f-jos'!N16</f>
        <v>53.4</v>
      </c>
      <c r="N15" s="86">
        <f>'4 pr._savarankiškos f-jos'!O16</f>
        <v>0</v>
      </c>
    </row>
    <row r="16" spans="1:14" ht="15" customHeight="1" x14ac:dyDescent="0.25">
      <c r="A16" s="13" t="s">
        <v>187</v>
      </c>
      <c r="B16" s="17" t="s">
        <v>20</v>
      </c>
      <c r="C16" s="16">
        <f>D16+F16</f>
        <v>15643.8</v>
      </c>
      <c r="D16" s="16">
        <f>'4 pr._savarankiškos f-jos'!E17+'4 pr._savarankiškos f-jos'!E82+'4 pr._savarankiškos f-jos'!E137+'4 pr._savarankiškos f-jos'!E141+'4 pr._savarankiškos f-jos'!E182+'4 pr._savarankiškos f-jos'!E187+'4 pr._savarankiškos f-jos'!E204+'5 pr._valstybinės f-jos'!E16+'5 pr._valstybinės f-jos'!E86+'5 pr._valstybinės f-jos'!E112+'6 pr._mokinio krepšelis (2)'!E14+'[2]8 pr._aplinkos apsaugos s. p.'!E12+'[2]8 pr._aplinkos apsaugos s. p.'!E15+'9 pr._įstaigų pajamos (2)'!E15+'9 pr._įstaigų pajamos (2)'!E40+'10 pr._skolintos lėšos'!E16+'10 pr._skolintos lėšos'!E21+'10 pr._skolintos lėšos'!E24+'10 pr._skolintos lėšos'!E27+'10 pr._skolintos lėšos'!E30+'10 pr._skolintos lėšos'!E33+'[2]11 pr._apyvartinės lėšos'!E14+'[2]11 pr._apyvartinės lėšos'!E25+'[2]11 pr._apyvartinės lėšos'!E35+'[2]11 pr._apyvartinės lėšos'!E65+'7 pr._kita dotacija'!E16+'7 pr._kita dotacija'!E65+'7 pr._kita dotacija'!E71+'7 pr._kita dotacija'!E75+'7 pr._kita dotacija'!E161+'7 pr._kita dotacija'!E165+'7 pr._kita dotacija'!E211</f>
        <v>11595.9</v>
      </c>
      <c r="E16" s="16">
        <f>'4 pr._savarankiškos f-jos'!F17+'4 pr._savarankiškos f-jos'!F82+'4 pr._savarankiškos f-jos'!F137+'4 pr._savarankiškos f-jos'!F141+'4 pr._savarankiškos f-jos'!F182+'4 pr._savarankiškos f-jos'!F187+'4 pr._savarankiškos f-jos'!F204+'5 pr._valstybinės f-jos'!F16+'5 pr._valstybinės f-jos'!F86+'5 pr._valstybinės f-jos'!F112+'6 pr._mokinio krepšelis (2)'!F14+'[2]8 pr._aplinkos apsaugos s. p.'!F12+'[2]8 pr._aplinkos apsaugos s. p.'!F15+'9 pr._įstaigų pajamos (2)'!F15+'9 pr._įstaigų pajamos (2)'!F40+'10 pr._skolintos lėšos'!F16+'10 pr._skolintos lėšos'!F21+'10 pr._skolintos lėšos'!F24+'10 pr._skolintos lėšos'!F27+'10 pr._skolintos lėšos'!F30+'10 pr._skolintos lėšos'!F33+'[2]11 pr._apyvartinės lėšos'!F14+'[2]11 pr._apyvartinės lėšos'!F25+'[2]11 pr._apyvartinės lėšos'!F35+'[2]11 pr._apyvartinės lėšos'!F65+'7 pr._kita dotacija'!F16+'7 pr._kita dotacija'!F65+'7 pr._kita dotacija'!F71+'7 pr._kita dotacija'!F75+'7 pr._kita dotacija'!F161+'7 pr._kita dotacija'!F165+'7 pr._kita dotacija'!F211</f>
        <v>2193.9</v>
      </c>
      <c r="F16" s="16">
        <f>'4 pr._savarankiškos f-jos'!G17+'4 pr._savarankiškos f-jos'!G82+'4 pr._savarankiškos f-jos'!G137+'4 pr._savarankiškos f-jos'!G141+'4 pr._savarankiškos f-jos'!G182+'4 pr._savarankiškos f-jos'!G187+'4 pr._savarankiškos f-jos'!G204+'5 pr._valstybinės f-jos'!G16+'5 pr._valstybinės f-jos'!G86+'5 pr._valstybinės f-jos'!G112+'6 pr._mokinio krepšelis (2)'!G14+'[2]8 pr._aplinkos apsaugos s. p.'!G12+'[2]8 pr._aplinkos apsaugos s. p.'!G15+'9 pr._įstaigų pajamos (2)'!G15+'9 pr._įstaigų pajamos (2)'!G40+'10 pr._skolintos lėšos'!G16+'10 pr._skolintos lėšos'!G21+'10 pr._skolintos lėšos'!G24+'10 pr._skolintos lėšos'!G27+'10 pr._skolintos lėšos'!G30+'10 pr._skolintos lėšos'!G33+'[2]11 pr._apyvartinės lėšos'!G14+'[2]11 pr._apyvartinės lėšos'!G25+'[2]11 pr._apyvartinės lėšos'!G35+'[2]11 pr._apyvartinės lėšos'!G65+'7 pr._kita dotacija'!G16+'7 pr._kita dotacija'!G65+'7 pr._kita dotacija'!G71+'7 pr._kita dotacija'!G75+'7 pr._kita dotacija'!G161+'7 pr._kita dotacija'!G165+'7 pr._kita dotacija'!G211</f>
        <v>4047.8999999999996</v>
      </c>
      <c r="G16" s="10">
        <f>H16+J16</f>
        <v>814.6</v>
      </c>
      <c r="H16" s="10">
        <f>'4 pr._savarankiškos f-jos'!I17+'4 pr._savarankiškos f-jos'!I82+'4 pr._savarankiškos f-jos'!I137+'4 pr._savarankiškos f-jos'!I141+'4 pr._savarankiškos f-jos'!I182+'4 pr._savarankiškos f-jos'!I187+'4 pr._savarankiškos f-jos'!I204+'5 pr._valstybinės f-jos'!I16+'5 pr._valstybinės f-jos'!I86+'5 pr._valstybinės f-jos'!I112+'6 pr._mokinio krepšelis (2)'!I14+'[2]8 pr._aplinkos apsaugos s. p.'!I12+'[2]8 pr._aplinkos apsaugos s. p.'!I15+'9 pr._įstaigų pajamos (2)'!I15+'9 pr._įstaigų pajamos (2)'!I40+'10 pr._skolintos lėšos'!I16+'10 pr._skolintos lėšos'!I21+'10 pr._skolintos lėšos'!I24+'10 pr._skolintos lėšos'!I27+'10 pr._skolintos lėšos'!I30+'10 pr._skolintos lėšos'!I33+'[2]11 pr._apyvartinės lėšos'!I14+'[2]11 pr._apyvartinės lėšos'!I25+'[2]11 pr._apyvartinės lėšos'!I35+'[2]11 pr._apyvartinės lėšos'!I65+'7 pr._kita dotacija'!I16+'7 pr._kita dotacija'!I65+'7 pr._kita dotacija'!I71+'7 pr._kita dotacija'!I75+'7 pr._kita dotacija'!I161+'7 pr._kita dotacija'!I165+'7 pr._kita dotacija'!I211</f>
        <v>28.000000000000004</v>
      </c>
      <c r="I16" s="10">
        <f>'4 pr._savarankiškos f-jos'!J17+'4 pr._savarankiškos f-jos'!J82+'4 pr._savarankiškos f-jos'!J137+'4 pr._savarankiškos f-jos'!J141+'4 pr._savarankiškos f-jos'!J182+'4 pr._savarankiškos f-jos'!J187+'4 pr._savarankiškos f-jos'!J204+'5 pr._valstybinės f-jos'!J16+'5 pr._valstybinės f-jos'!J86+'5 pr._valstybinės f-jos'!J112+'6 pr._mokinio krepšelis (2)'!J14+'[2]8 pr._aplinkos apsaugos s. p.'!J12+'[2]8 pr._aplinkos apsaugos s. p.'!J15+'9 pr._įstaigų pajamos (2)'!J15+'9 pr._įstaigų pajamos (2)'!J40+'10 pr._skolintos lėšos'!J16+'10 pr._skolintos lėšos'!J21+'10 pr._skolintos lėšos'!J24+'10 pr._skolintos lėšos'!J27+'10 pr._skolintos lėšos'!J30+'10 pr._skolintos lėšos'!J33+'[2]11 pr._apyvartinės lėšos'!J14+'[2]11 pr._apyvartinės lėšos'!J25+'[2]11 pr._apyvartinės lėšos'!J35+'[2]11 pr._apyvartinės lėšos'!J65+'7 pr._kita dotacija'!J16+'7 pr._kita dotacija'!J65+'7 pr._kita dotacija'!J71+'7 pr._kita dotacija'!J75+'7 pr._kita dotacija'!J161+'7 pr._kita dotacija'!J165+'7 pr._kita dotacija'!J211</f>
        <v>88.3</v>
      </c>
      <c r="J16" s="10">
        <f>'4 pr._savarankiškos f-jos'!K17+'4 pr._savarankiškos f-jos'!K82+'4 pr._savarankiškos f-jos'!K137+'4 pr._savarankiškos f-jos'!K141+'4 pr._savarankiškos f-jos'!K182+'4 pr._savarankiškos f-jos'!K187+'4 pr._savarankiškos f-jos'!K204+'5 pr._valstybinės f-jos'!K16+'5 pr._valstybinės f-jos'!K86+'5 pr._valstybinės f-jos'!K112+'6 pr._mokinio krepšelis (2)'!K14+'[2]8 pr._aplinkos apsaugos s. p.'!K12+'[2]8 pr._aplinkos apsaugos s. p.'!K15+'9 pr._įstaigų pajamos (2)'!K15+'9 pr._įstaigų pajamos (2)'!K40+'10 pr._skolintos lėšos'!K16+'10 pr._skolintos lėšos'!K21+'10 pr._skolintos lėšos'!K24+'10 pr._skolintos lėšos'!K27+'10 pr._skolintos lėšos'!K30+'10 pr._skolintos lėšos'!K33+'[2]11 pr._apyvartinės lėšos'!K14+'[2]11 pr._apyvartinės lėšos'!K25+'[2]11 pr._apyvartinės lėšos'!K35+'[2]11 pr._apyvartinės lėšos'!K65+'7 pr._kita dotacija'!K16+'7 pr._kita dotacija'!K65+'7 pr._kita dotacija'!K71+'7 pr._kita dotacija'!K75+'7 pr._kita dotacija'!K161+'7 pr._kita dotacija'!K165+'7 pr._kita dotacija'!K211</f>
        <v>786.6</v>
      </c>
      <c r="K16" s="86">
        <f>L16+N16</f>
        <v>16458.400000000001</v>
      </c>
      <c r="L16" s="86">
        <f>'4 pr._savarankiškos f-jos'!M17+'4 pr._savarankiškos f-jos'!M82+'4 pr._savarankiškos f-jos'!M137+'4 pr._savarankiškos f-jos'!M141+'4 pr._savarankiškos f-jos'!M182+'4 pr._savarankiškos f-jos'!M187+'4 pr._savarankiškos f-jos'!M204+'5 pr._valstybinės f-jos'!M16+'5 pr._valstybinės f-jos'!M86+'5 pr._valstybinės f-jos'!M112+'6 pr._mokinio krepšelis (2)'!M14+'[2]8 pr._aplinkos apsaugos s. p.'!M12+'[2]8 pr._aplinkos apsaugos s. p.'!M15+'9 pr._įstaigų pajamos (2)'!M15+'9 pr._įstaigų pajamos (2)'!M40+'10 pr._skolintos lėšos'!M16+'10 pr._skolintos lėšos'!M21+'10 pr._skolintos lėšos'!M24+'10 pr._skolintos lėšos'!M27+'10 pr._skolintos lėšos'!M30+'10 pr._skolintos lėšos'!M33+'[2]11 pr._apyvartinės lėšos'!M14+'[2]11 pr._apyvartinės lėšos'!M25+'[2]11 pr._apyvartinės lėšos'!M35+'[2]11 pr._apyvartinės lėšos'!M65+'7 pr._kita dotacija'!M16+'7 pr._kita dotacija'!M65+'7 pr._kita dotacija'!M71+'7 pr._kita dotacija'!M75+'7 pr._kita dotacija'!M161+'7 pr._kita dotacija'!M165+'7 pr._kita dotacija'!M211</f>
        <v>11623.9</v>
      </c>
      <c r="M16" s="86">
        <f>'4 pr._savarankiškos f-jos'!N17+'4 pr._savarankiškos f-jos'!N82+'4 pr._savarankiškos f-jos'!N137+'4 pr._savarankiškos f-jos'!N141+'4 pr._savarankiškos f-jos'!N182+'4 pr._savarankiškos f-jos'!N187+'4 pr._savarankiškos f-jos'!N204+'5 pr._valstybinės f-jos'!N16+'5 pr._valstybinės f-jos'!N86+'5 pr._valstybinės f-jos'!N112+'6 pr._mokinio krepšelis (2)'!N14+'[2]8 pr._aplinkos apsaugos s. p.'!N12+'[2]8 pr._aplinkos apsaugos s. p.'!N15+'9 pr._įstaigų pajamos (2)'!N15+'9 pr._įstaigų pajamos (2)'!N40+'10 pr._skolintos lėšos'!N16+'10 pr._skolintos lėšos'!N21+'10 pr._skolintos lėšos'!N24+'10 pr._skolintos lėšos'!N27+'10 pr._skolintos lėšos'!N30+'10 pr._skolintos lėšos'!N33+'[2]11 pr._apyvartinės lėšos'!N14+'[2]11 pr._apyvartinės lėšos'!N25+'[2]11 pr._apyvartinės lėšos'!N35+'[2]11 pr._apyvartinės lėšos'!N65+'7 pr._kita dotacija'!N16+'7 pr._kita dotacija'!N65+'7 pr._kita dotacija'!N71+'7 pr._kita dotacija'!N75+'7 pr._kita dotacija'!N161+'7 pr._kita dotacija'!N165+'7 pr._kita dotacija'!N211</f>
        <v>2282.1999999999998</v>
      </c>
      <c r="N16" s="86">
        <f>'4 pr._savarankiškos f-jos'!O17+'4 pr._savarankiškos f-jos'!O82+'4 pr._savarankiškos f-jos'!O137+'4 pr._savarankiškos f-jos'!O141+'4 pr._savarankiškos f-jos'!O182+'4 pr._savarankiškos f-jos'!O187+'4 pr._savarankiškos f-jos'!O204+'5 pr._valstybinės f-jos'!O16+'5 pr._valstybinės f-jos'!O86+'5 pr._valstybinės f-jos'!O112+'6 pr._mokinio krepšelis (2)'!O14+'[2]8 pr._aplinkos apsaugos s. p.'!O12+'[2]8 pr._aplinkos apsaugos s. p.'!O15+'9 pr._įstaigų pajamos (2)'!O15+'9 pr._įstaigų pajamos (2)'!O40+'10 pr._skolintos lėšos'!O16+'10 pr._skolintos lėšos'!O21+'10 pr._skolintos lėšos'!O24+'10 pr._skolintos lėšos'!O27+'10 pr._skolintos lėšos'!O30+'10 pr._skolintos lėšos'!O33+'[2]11 pr._apyvartinės lėšos'!O14+'[2]11 pr._apyvartinės lėšos'!O25+'[2]11 pr._apyvartinės lėšos'!O35+'[2]11 pr._apyvartinės lėšos'!O65+'7 pr._kita dotacija'!O16+'7 pr._kita dotacija'!O65+'7 pr._kita dotacija'!O71+'7 pr._kita dotacija'!O75+'7 pr._kita dotacija'!O161+'7 pr._kita dotacija'!O165+'7 pr._kita dotacija'!O211</f>
        <v>4834.5</v>
      </c>
    </row>
    <row r="17" spans="1:14" ht="15" customHeight="1" x14ac:dyDescent="0.25">
      <c r="A17" s="5" t="s">
        <v>73</v>
      </c>
      <c r="B17" s="17" t="s">
        <v>7</v>
      </c>
      <c r="C17" s="16">
        <f>D17+F17</f>
        <v>142.39999999999998</v>
      </c>
      <c r="D17" s="16">
        <f>'4 pr._savarankiškos f-jos'!E22+'4 pr._savarankiškos f-jos'!E90+'4 pr._savarankiškos f-jos'!E188+'5 pr._valstybinės f-jos'!E34+'5 pr._valstybinės f-jos'!E88+'7 pr._kita dotacija'!E19+'7 pr._kita dotacija'!E168+'9 pr._įstaigų pajamos (2)'!E16+'9 pr._įstaigų pajamos (2)'!E27++'9 pr._įstaigų pajamos (2)'!E74</f>
        <v>142.39999999999998</v>
      </c>
      <c r="E17" s="16">
        <f>'4 pr._savarankiškos f-jos'!F22+'4 pr._savarankiškos f-jos'!F90+'4 pr._savarankiškos f-jos'!F188+'5 pr._valstybinės f-jos'!F34+'5 pr._valstybinės f-jos'!F88+'7 pr._kita dotacija'!F19+'7 pr._kita dotacija'!F168+'9 pr._įstaigų pajamos (2)'!F16+'9 pr._įstaigų pajamos (2)'!F27++'9 pr._įstaigų pajamos (2)'!F74</f>
        <v>77.800000000000011</v>
      </c>
      <c r="F17" s="16">
        <f>'4 pr._savarankiškos f-jos'!G22+'4 pr._savarankiškos f-jos'!G90+'4 pr._savarankiškos f-jos'!G188+'5 pr._valstybinės f-jos'!G34+'5 pr._valstybinės f-jos'!G88+'7 pr._kita dotacija'!G19+'7 pr._kita dotacija'!G168+'9 pr._įstaigų pajamos (2)'!G16+'9 pr._įstaigų pajamos (2)'!G27++'9 pr._įstaigų pajamos (2)'!G74</f>
        <v>0</v>
      </c>
      <c r="G17" s="10">
        <f>H17+J17</f>
        <v>0</v>
      </c>
      <c r="H17" s="10">
        <f>'4 pr._savarankiškos f-jos'!I22+'4 pr._savarankiškos f-jos'!I90+'4 pr._savarankiškos f-jos'!I188+'5 pr._valstybinės f-jos'!I34+'5 pr._valstybinės f-jos'!I88+'7 pr._kita dotacija'!I19+'7 pr._kita dotacija'!I168+'9 pr._įstaigų pajamos (2)'!I16+'9 pr._įstaigų pajamos (2)'!I27++'9 pr._įstaigų pajamos (2)'!I74</f>
        <v>0</v>
      </c>
      <c r="I17" s="10">
        <f>'4 pr._savarankiškos f-jos'!J22+'4 pr._savarankiškos f-jos'!J90+'4 pr._savarankiškos f-jos'!J188+'5 pr._valstybinės f-jos'!J34+'5 pr._valstybinės f-jos'!J88+'7 pr._kita dotacija'!J19+'7 pr._kita dotacija'!J168+'9 pr._įstaigų pajamos (2)'!J16+'9 pr._įstaigų pajamos (2)'!J27++'9 pr._įstaigų pajamos (2)'!J74</f>
        <v>0</v>
      </c>
      <c r="J17" s="10">
        <f>'4 pr._savarankiškos f-jos'!K22+'4 pr._savarankiškos f-jos'!K90+'4 pr._savarankiškos f-jos'!K188+'5 pr._valstybinės f-jos'!K34+'5 pr._valstybinės f-jos'!K88+'7 pr._kita dotacija'!K19+'7 pr._kita dotacija'!K168+'9 pr._įstaigų pajamos (2)'!K16+'9 pr._įstaigų pajamos (2)'!K27++'9 pr._įstaigų pajamos (2)'!K74</f>
        <v>0</v>
      </c>
      <c r="K17" s="86">
        <f>L17+N17</f>
        <v>142.39999999999998</v>
      </c>
      <c r="L17" s="86">
        <f>'4 pr._savarankiškos f-jos'!M22+'4 pr._savarankiškos f-jos'!M90+'4 pr._savarankiškos f-jos'!M188+'5 pr._valstybinės f-jos'!M34+'5 pr._valstybinės f-jos'!M88+'7 pr._kita dotacija'!M19+'7 pr._kita dotacija'!M168+'9 pr._įstaigų pajamos (2)'!M16+'9 pr._įstaigų pajamos (2)'!M27++'9 pr._įstaigų pajamos (2)'!M74</f>
        <v>142.39999999999998</v>
      </c>
      <c r="M17" s="86">
        <f>'4 pr._savarankiškos f-jos'!N22+'4 pr._savarankiškos f-jos'!N90+'4 pr._savarankiškos f-jos'!N188+'5 pr._valstybinės f-jos'!N34+'5 pr._valstybinės f-jos'!N88+'7 pr._kita dotacija'!N19+'7 pr._kita dotacija'!N168+'9 pr._įstaigų pajamos (2)'!N16+'9 pr._įstaigų pajamos (2)'!N27++'9 pr._įstaigų pajamos (2)'!N74</f>
        <v>77.800000000000011</v>
      </c>
      <c r="N17" s="86">
        <f>'4 pr._savarankiškos f-jos'!O22+'4 pr._savarankiškos f-jos'!O90+'4 pr._savarankiškos f-jos'!O188+'5 pr._valstybinės f-jos'!O34+'5 pr._valstybinės f-jos'!O88+'7 pr._kita dotacija'!O19+'7 pr._kita dotacija'!O168+'9 pr._įstaigų pajamos (2)'!O16+'9 pr._įstaigų pajamos (2)'!O27++'9 pr._įstaigų pajamos (2)'!O74</f>
        <v>0</v>
      </c>
    </row>
    <row r="18" spans="1:14" ht="15" customHeight="1" x14ac:dyDescent="0.25">
      <c r="A18" s="5" t="s">
        <v>74</v>
      </c>
      <c r="B18" s="17" t="s">
        <v>10</v>
      </c>
      <c r="C18" s="16">
        <f>D18+F18</f>
        <v>145.39999999999998</v>
      </c>
      <c r="D18" s="16">
        <f>'4 pr._savarankiškos f-jos'!E28+'4 pr._savarankiškos f-jos'!E94+'4 pr._savarankiškos f-jos'!E189+'5 pr._valstybinės f-jos'!E38+'5 pr._valstybinės f-jos'!E90+'7 pr._kita dotacija'!E171+'7 pr._kita dotacija'!E23+'9 pr._įstaigų pajamos (2)'!E17+'9 pr._įstaigų pajamos (2)'!E28+'9 pr._įstaigų pajamos (2)'!E75</f>
        <v>130.39999999999998</v>
      </c>
      <c r="E18" s="16">
        <f>'4 pr._savarankiškos f-jos'!F28+'4 pr._savarankiškos f-jos'!F94+'4 pr._savarankiškos f-jos'!F189+'5 pr._valstybinės f-jos'!F38+'5 pr._valstybinės f-jos'!F90+'7 pr._kita dotacija'!F171+'7 pr._kita dotacija'!F23+'9 pr._įstaigų pajamos (2)'!F17+'9 pr._įstaigų pajamos (2)'!F28+'9 pr._įstaigų pajamos (2)'!F75</f>
        <v>77.5</v>
      </c>
      <c r="F18" s="16">
        <f>'4 pr._savarankiškos f-jos'!G28+'4 pr._savarankiškos f-jos'!G94+'4 pr._savarankiškos f-jos'!G189+'5 pr._valstybinės f-jos'!G38+'5 pr._valstybinės f-jos'!G90+'7 pr._kita dotacija'!G171+'7 pr._kita dotacija'!G23+'9 pr._įstaigų pajamos (2)'!G17+'9 pr._įstaigų pajamos (2)'!G28+'9 pr._įstaigų pajamos (2)'!G75</f>
        <v>15</v>
      </c>
      <c r="G18" s="10">
        <f>H18+J18</f>
        <v>0</v>
      </c>
      <c r="H18" s="10">
        <f>'4 pr._savarankiškos f-jos'!I28+'4 pr._savarankiškos f-jos'!I94+'4 pr._savarankiškos f-jos'!I189+'5 pr._valstybinės f-jos'!I38+'5 pr._valstybinės f-jos'!I90+'7 pr._kita dotacija'!I171+'7 pr._kita dotacija'!I23+'9 pr._įstaigų pajamos (2)'!I17+'9 pr._įstaigų pajamos (2)'!I28+'9 pr._įstaigų pajamos (2)'!I75</f>
        <v>0</v>
      </c>
      <c r="I18" s="10">
        <f>'4 pr._savarankiškos f-jos'!J28+'4 pr._savarankiškos f-jos'!J94+'4 pr._savarankiškos f-jos'!J189+'5 pr._valstybinės f-jos'!J38+'5 pr._valstybinės f-jos'!J90+'7 pr._kita dotacija'!J171+'7 pr._kita dotacija'!J23+'9 pr._įstaigų pajamos (2)'!J17+'9 pr._įstaigų pajamos (2)'!J28+'9 pr._įstaigų pajamos (2)'!J75</f>
        <v>0</v>
      </c>
      <c r="J18" s="10">
        <f>'4 pr._savarankiškos f-jos'!K28+'4 pr._savarankiškos f-jos'!K94+'4 pr._savarankiškos f-jos'!K189+'5 pr._valstybinės f-jos'!K38+'5 pr._valstybinės f-jos'!K90+'7 pr._kita dotacija'!K171+'7 pr._kita dotacija'!K23+'9 pr._įstaigų pajamos (2)'!K17+'9 pr._įstaigų pajamos (2)'!K28+'9 pr._įstaigų pajamos (2)'!K75</f>
        <v>0</v>
      </c>
      <c r="K18" s="86">
        <f>L18+N18</f>
        <v>145.39999999999998</v>
      </c>
      <c r="L18" s="86">
        <f>'4 pr._savarankiškos f-jos'!M28+'4 pr._savarankiškos f-jos'!M94+'4 pr._savarankiškos f-jos'!M189+'5 pr._valstybinės f-jos'!M38+'5 pr._valstybinės f-jos'!M90+'7 pr._kita dotacija'!M171+'7 pr._kita dotacija'!M23+'9 pr._įstaigų pajamos (2)'!M17+'9 pr._įstaigų pajamos (2)'!M28+'9 pr._įstaigų pajamos (2)'!M75</f>
        <v>130.39999999999998</v>
      </c>
      <c r="M18" s="86">
        <f>'4 pr._savarankiškos f-jos'!N28+'4 pr._savarankiškos f-jos'!N94+'4 pr._savarankiškos f-jos'!N189+'5 pr._valstybinės f-jos'!N38+'5 pr._valstybinės f-jos'!N90+'7 pr._kita dotacija'!N171+'7 pr._kita dotacija'!N23+'9 pr._įstaigų pajamos (2)'!N17+'9 pr._įstaigų pajamos (2)'!N28+'9 pr._įstaigų pajamos (2)'!N75</f>
        <v>77.5</v>
      </c>
      <c r="N18" s="86">
        <f>'4 pr._savarankiškos f-jos'!O28+'4 pr._savarankiškos f-jos'!O94+'4 pr._savarankiškos f-jos'!O189+'5 pr._valstybinės f-jos'!O38+'5 pr._valstybinės f-jos'!O90+'7 pr._kita dotacija'!O171+'7 pr._kita dotacija'!O23+'9 pr._įstaigų pajamos (2)'!O17+'9 pr._įstaigų pajamos (2)'!O28+'9 pr._įstaigų pajamos (2)'!O75</f>
        <v>15</v>
      </c>
    </row>
    <row r="19" spans="1:14" ht="15" customHeight="1" x14ac:dyDescent="0.25">
      <c r="A19" s="5" t="s">
        <v>75</v>
      </c>
      <c r="B19" s="17" t="s">
        <v>11</v>
      </c>
      <c r="C19" s="16">
        <f>D19+F19</f>
        <v>254.9</v>
      </c>
      <c r="D19" s="16">
        <f>'4 pr._savarankiškos f-jos'!E33+'4 pr._savarankiškos f-jos'!E98+'4 pr._savarankiškos f-jos'!E190+'5 pr._valstybinės f-jos'!E42+'5 pr._valstybinės f-jos'!E92+'7 pr._kita dotacija'!E27+'7 pr._kita dotacija'!E174+'9 pr._įstaigų pajamos (2)'!E18+'9 pr._įstaigų pajamos (2)'!E29+'9 pr._įstaigų pajamos (2)'!E76</f>
        <v>251.9</v>
      </c>
      <c r="E19" s="16">
        <f>'4 pr._savarankiškos f-jos'!F33+'4 pr._savarankiškos f-jos'!F98+'4 pr._savarankiškos f-jos'!F190+'5 pr._valstybinės f-jos'!F42+'5 pr._valstybinės f-jos'!F92+'7 pr._kita dotacija'!F27+'7 pr._kita dotacija'!F174+'9 pr._įstaigų pajamos (2)'!F18+'9 pr._įstaigų pajamos (2)'!F29+'9 pr._įstaigų pajamos (2)'!F76</f>
        <v>142.29999999999998</v>
      </c>
      <c r="F19" s="16">
        <f>'4 pr._savarankiškos f-jos'!G33+'4 pr._savarankiškos f-jos'!G98+'4 pr._savarankiškos f-jos'!G190+'5 pr._valstybinės f-jos'!G42+'5 pr._valstybinės f-jos'!G92+'7 pr._kita dotacija'!G27+'7 pr._kita dotacija'!G174+'9 pr._įstaigų pajamos (2)'!G18+'9 pr._įstaigų pajamos (2)'!G29+'9 pr._įstaigų pajamos (2)'!G76</f>
        <v>3</v>
      </c>
      <c r="G19" s="10">
        <f>H19+J19</f>
        <v>0</v>
      </c>
      <c r="H19" s="10">
        <f>'4 pr._savarankiškos f-jos'!I33+'4 pr._savarankiškos f-jos'!I98+'4 pr._savarankiškos f-jos'!I190+'5 pr._valstybinės f-jos'!I42+'5 pr._valstybinės f-jos'!I92+'7 pr._kita dotacija'!I27+'7 pr._kita dotacija'!I174+'9 pr._įstaigų pajamos (2)'!I18+'9 pr._įstaigų pajamos (2)'!I29+'9 pr._įstaigų pajamos (2)'!I76</f>
        <v>0</v>
      </c>
      <c r="I19" s="10">
        <f>'4 pr._savarankiškos f-jos'!J33+'4 pr._savarankiškos f-jos'!J98+'4 pr._savarankiškos f-jos'!J190+'5 pr._valstybinės f-jos'!J42+'5 pr._valstybinės f-jos'!J92+'7 pr._kita dotacija'!J27+'7 pr._kita dotacija'!J174+'9 pr._įstaigų pajamos (2)'!J18+'9 pr._įstaigų pajamos (2)'!J29+'9 pr._įstaigų pajamos (2)'!J76</f>
        <v>0</v>
      </c>
      <c r="J19" s="10">
        <f>'4 pr._savarankiškos f-jos'!K33+'4 pr._savarankiškos f-jos'!K98+'4 pr._savarankiškos f-jos'!K190+'5 pr._valstybinės f-jos'!K42+'5 pr._valstybinės f-jos'!K92+'7 pr._kita dotacija'!K27+'7 pr._kita dotacija'!K174+'9 pr._įstaigų pajamos (2)'!K18+'9 pr._įstaigų pajamos (2)'!K29+'9 pr._įstaigų pajamos (2)'!K76</f>
        <v>0</v>
      </c>
      <c r="K19" s="86">
        <f>L19+N19</f>
        <v>254.9</v>
      </c>
      <c r="L19" s="86">
        <f>'4 pr._savarankiškos f-jos'!M33+'4 pr._savarankiškos f-jos'!M98+'4 pr._savarankiškos f-jos'!M190+'5 pr._valstybinės f-jos'!M42+'5 pr._valstybinės f-jos'!M92+'7 pr._kita dotacija'!M27+'7 pr._kita dotacija'!M174+'9 pr._įstaigų pajamos (2)'!M18+'9 pr._įstaigų pajamos (2)'!M29+'9 pr._įstaigų pajamos (2)'!M76</f>
        <v>251.9</v>
      </c>
      <c r="M19" s="86">
        <f>'4 pr._savarankiškos f-jos'!N33+'4 pr._savarankiškos f-jos'!N98+'4 pr._savarankiškos f-jos'!N190+'5 pr._valstybinės f-jos'!N42+'5 pr._valstybinės f-jos'!N92+'7 pr._kita dotacija'!N27+'7 pr._kita dotacija'!N174+'9 pr._įstaigų pajamos (2)'!N18+'9 pr._įstaigų pajamos (2)'!N29+'9 pr._įstaigų pajamos (2)'!N76</f>
        <v>142.29999999999998</v>
      </c>
      <c r="N19" s="86">
        <f>'4 pr._savarankiškos f-jos'!O33+'4 pr._savarankiškos f-jos'!O98+'4 pr._savarankiškos f-jos'!O190+'5 pr._valstybinės f-jos'!O42+'5 pr._valstybinės f-jos'!O92+'7 pr._kita dotacija'!O27+'7 pr._kita dotacija'!O174+'9 pr._įstaigų pajamos (2)'!O18+'9 pr._įstaigų pajamos (2)'!O29+'9 pr._įstaigų pajamos (2)'!O76</f>
        <v>3</v>
      </c>
    </row>
    <row r="20" spans="1:14" ht="15" customHeight="1" x14ac:dyDescent="0.25">
      <c r="A20" s="5" t="s">
        <v>76</v>
      </c>
      <c r="B20" s="17" t="s">
        <v>12</v>
      </c>
      <c r="C20" s="16">
        <f>D20+F20</f>
        <v>168.69999999999996</v>
      </c>
      <c r="D20" s="16">
        <f>'4 pr._savarankiškos f-jos'!E39+'4 pr._savarankiškos f-jos'!E102+'5 pr._valstybinės f-jos'!E46+'5 pr._valstybinės f-jos'!E94+'7 pr._kita dotacija'!E31+'9 pr._įstaigų pajamos (2)'!E19+'9 pr._įstaigų pajamos (2)'!E30</f>
        <v>153.69999999999996</v>
      </c>
      <c r="E20" s="16">
        <f>'4 pr._savarankiškos f-jos'!F39+'4 pr._savarankiškos f-jos'!F102+'5 pr._valstybinės f-jos'!F46+'5 pr._valstybinės f-jos'!F94+'7 pr._kita dotacija'!F31+'9 pr._įstaigų pajamos (2)'!F19+'9 pr._įstaigų pajamos (2)'!F30</f>
        <v>86.9</v>
      </c>
      <c r="F20" s="16">
        <f>'4 pr._savarankiškos f-jos'!G39+'4 pr._savarankiškos f-jos'!G102+'5 pr._valstybinės f-jos'!G46+'5 pr._valstybinės f-jos'!G94+'7 pr._kita dotacija'!G31+'9 pr._įstaigų pajamos (2)'!G19+'9 pr._įstaigų pajamos (2)'!G30</f>
        <v>15</v>
      </c>
      <c r="G20" s="10">
        <f>H20+J20</f>
        <v>0</v>
      </c>
      <c r="H20" s="10">
        <f>'4 pr._savarankiškos f-jos'!I39+'4 pr._savarankiškos f-jos'!I102+'5 pr._valstybinės f-jos'!I46+'5 pr._valstybinės f-jos'!I94+'7 pr._kita dotacija'!I31+'9 pr._įstaigų pajamos (2)'!I19+'9 pr._įstaigų pajamos (2)'!I30</f>
        <v>0</v>
      </c>
      <c r="I20" s="10">
        <f>'4 pr._savarankiškos f-jos'!J39+'4 pr._savarankiškos f-jos'!J102+'5 pr._valstybinės f-jos'!J46+'5 pr._valstybinės f-jos'!J94+'7 pr._kita dotacija'!J31+'9 pr._įstaigų pajamos (2)'!J19+'9 pr._įstaigų pajamos (2)'!J30</f>
        <v>0</v>
      </c>
      <c r="J20" s="10">
        <f>'4 pr._savarankiškos f-jos'!K39+'4 pr._savarankiškos f-jos'!K102+'5 pr._valstybinės f-jos'!K46+'5 pr._valstybinės f-jos'!K94+'7 pr._kita dotacija'!K31+'9 pr._įstaigų pajamos (2)'!K19+'9 pr._įstaigų pajamos (2)'!K30</f>
        <v>0</v>
      </c>
      <c r="K20" s="86">
        <f>L20+N20</f>
        <v>168.69999999999996</v>
      </c>
      <c r="L20" s="86">
        <f>'4 pr._savarankiškos f-jos'!M39+'4 pr._savarankiškos f-jos'!M102+'5 pr._valstybinės f-jos'!M46+'5 pr._valstybinės f-jos'!M94+'7 pr._kita dotacija'!M31+'9 pr._įstaigų pajamos (2)'!M19+'9 pr._įstaigų pajamos (2)'!M30</f>
        <v>153.69999999999996</v>
      </c>
      <c r="M20" s="86">
        <f>'4 pr._savarankiškos f-jos'!N39+'4 pr._savarankiškos f-jos'!N102+'5 pr._valstybinės f-jos'!N46+'5 pr._valstybinės f-jos'!N94+'7 pr._kita dotacija'!N31+'9 pr._įstaigų pajamos (2)'!N19+'9 pr._įstaigų pajamos (2)'!N30</f>
        <v>86.9</v>
      </c>
      <c r="N20" s="86">
        <f>'4 pr._savarankiškos f-jos'!O39+'4 pr._savarankiškos f-jos'!O102+'5 pr._valstybinės f-jos'!O46+'5 pr._valstybinės f-jos'!O94+'7 pr._kita dotacija'!O31+'9 pr._įstaigų pajamos (2)'!O19+'9 pr._įstaigų pajamos (2)'!O30</f>
        <v>15</v>
      </c>
    </row>
    <row r="21" spans="1:14" ht="15" customHeight="1" x14ac:dyDescent="0.25">
      <c r="A21" s="5" t="s">
        <v>77</v>
      </c>
      <c r="B21" s="17" t="s">
        <v>13</v>
      </c>
      <c r="C21" s="16">
        <f>D21+F21</f>
        <v>106.79999999999998</v>
      </c>
      <c r="D21" s="16">
        <f>'4 pr._savarankiškos f-jos'!E44+'4 pr._savarankiškos f-jos'!E106+'5 pr._valstybinės f-jos'!E50+'5 pr._valstybinės f-jos'!E96+'7 pr._kita dotacija'!E35+'9 pr._įstaigų pajamos (2)'!E31</f>
        <v>106.79999999999998</v>
      </c>
      <c r="E21" s="16">
        <f>'4 pr._savarankiškos f-jos'!F44+'4 pr._savarankiškos f-jos'!F106+'5 pr._valstybinės f-jos'!F50+'5 pr._valstybinės f-jos'!F96+'7 pr._kita dotacija'!F35+'9 pr._įstaigų pajamos (2)'!F31</f>
        <v>61.9</v>
      </c>
      <c r="F21" s="16">
        <f>'4 pr._savarankiškos f-jos'!G44+'4 pr._savarankiškos f-jos'!G106+'5 pr._valstybinės f-jos'!G50+'5 pr._valstybinės f-jos'!G96+'7 pr._kita dotacija'!G35+'9 pr._įstaigų pajamos (2)'!G31</f>
        <v>0</v>
      </c>
      <c r="G21" s="10">
        <f>H21+J21</f>
        <v>0</v>
      </c>
      <c r="H21" s="10">
        <f>'4 pr._savarankiškos f-jos'!I44+'4 pr._savarankiškos f-jos'!I106+'5 pr._valstybinės f-jos'!I50+'5 pr._valstybinės f-jos'!I96+'7 pr._kita dotacija'!I35+'9 pr._įstaigų pajamos (2)'!I31</f>
        <v>0</v>
      </c>
      <c r="I21" s="10">
        <f>'4 pr._savarankiškos f-jos'!J44+'4 pr._savarankiškos f-jos'!J106+'5 pr._valstybinės f-jos'!J50+'5 pr._valstybinės f-jos'!J96+'7 pr._kita dotacija'!J35+'9 pr._įstaigų pajamos (2)'!J31</f>
        <v>0</v>
      </c>
      <c r="J21" s="10">
        <f>'4 pr._savarankiškos f-jos'!K44+'4 pr._savarankiškos f-jos'!K106+'5 pr._valstybinės f-jos'!K50+'5 pr._valstybinės f-jos'!K96+'7 pr._kita dotacija'!K35+'9 pr._įstaigų pajamos (2)'!K31</f>
        <v>0</v>
      </c>
      <c r="K21" s="86">
        <f>L21+N21</f>
        <v>106.79999999999998</v>
      </c>
      <c r="L21" s="86">
        <f>'4 pr._savarankiškos f-jos'!M44+'4 pr._savarankiškos f-jos'!M106+'5 pr._valstybinės f-jos'!M50+'5 pr._valstybinės f-jos'!M96+'7 pr._kita dotacija'!M35+'9 pr._įstaigų pajamos (2)'!M31</f>
        <v>106.79999999999998</v>
      </c>
      <c r="M21" s="86">
        <f>'4 pr._savarankiškos f-jos'!N44+'4 pr._savarankiškos f-jos'!N106+'5 pr._valstybinės f-jos'!N50+'5 pr._valstybinės f-jos'!N96+'7 pr._kita dotacija'!N35+'9 pr._įstaigų pajamos (2)'!N31</f>
        <v>61.9</v>
      </c>
      <c r="N21" s="86">
        <f>'4 pr._savarankiškos f-jos'!O44+'4 pr._savarankiškos f-jos'!O106+'5 pr._valstybinės f-jos'!O50+'5 pr._valstybinės f-jos'!O96+'7 pr._kita dotacija'!O35+'9 pr._įstaigų pajamos (2)'!O31</f>
        <v>0</v>
      </c>
    </row>
    <row r="22" spans="1:14" ht="15" customHeight="1" x14ac:dyDescent="0.25">
      <c r="A22" s="5" t="s">
        <v>78</v>
      </c>
      <c r="B22" s="12" t="s">
        <v>14</v>
      </c>
      <c r="C22" s="16">
        <f>D22+F22</f>
        <v>123</v>
      </c>
      <c r="D22" s="16">
        <f>'4 pr._savarankiškos f-jos'!E49+'4 pr._savarankiškos f-jos'!E110+'5 pr._valstybinės f-jos'!E54+'5 pr._valstybinės f-jos'!E98+'7 pr._kita dotacija'!E39+'9 pr._įstaigų pajamos (2)'!E20+'9 pr._įstaigų pajamos (2)'!E32</f>
        <v>123</v>
      </c>
      <c r="E22" s="16">
        <f>'4 pr._savarankiškos f-jos'!F49+'4 pr._savarankiškos f-jos'!F110+'5 pr._valstybinės f-jos'!F54+'5 pr._valstybinės f-jos'!F98+'7 pr._kita dotacija'!F39+'9 pr._įstaigų pajamos (2)'!F20+'9 pr._įstaigų pajamos (2)'!F32</f>
        <v>65.300000000000011</v>
      </c>
      <c r="F22" s="16">
        <f>'4 pr._savarankiškos f-jos'!G49+'4 pr._savarankiškos f-jos'!G110+'5 pr._valstybinės f-jos'!G54+'5 pr._valstybinės f-jos'!G98+'7 pr._kita dotacija'!G39+'9 pr._įstaigų pajamos (2)'!G20+'9 pr._įstaigų pajamos (2)'!G32</f>
        <v>0</v>
      </c>
      <c r="G22" s="10">
        <f>H22+J22</f>
        <v>0</v>
      </c>
      <c r="H22" s="10">
        <f>'4 pr._savarankiškos f-jos'!I49+'4 pr._savarankiškos f-jos'!I110+'5 pr._valstybinės f-jos'!I54+'5 pr._valstybinės f-jos'!I98+'7 pr._kita dotacija'!I39+'9 pr._įstaigų pajamos (2)'!I20+'9 pr._įstaigų pajamos (2)'!I32</f>
        <v>0</v>
      </c>
      <c r="I22" s="10">
        <f>'4 pr._savarankiškos f-jos'!J49+'4 pr._savarankiškos f-jos'!J110+'5 pr._valstybinės f-jos'!J54+'5 pr._valstybinės f-jos'!J98+'7 pr._kita dotacija'!J39+'9 pr._įstaigų pajamos (2)'!J20+'9 pr._įstaigų pajamos (2)'!J32</f>
        <v>0</v>
      </c>
      <c r="J22" s="10">
        <f>'4 pr._savarankiškos f-jos'!K49+'4 pr._savarankiškos f-jos'!K110+'5 pr._valstybinės f-jos'!K54+'5 pr._valstybinės f-jos'!K98+'7 pr._kita dotacija'!K39+'9 pr._įstaigų pajamos (2)'!K20+'9 pr._įstaigų pajamos (2)'!K32</f>
        <v>0</v>
      </c>
      <c r="K22" s="86">
        <f>L22+N22</f>
        <v>123</v>
      </c>
      <c r="L22" s="86">
        <f>'4 pr._savarankiškos f-jos'!M49+'4 pr._savarankiškos f-jos'!M110+'5 pr._valstybinės f-jos'!M54+'5 pr._valstybinės f-jos'!M98+'7 pr._kita dotacija'!M39+'9 pr._įstaigų pajamos (2)'!M20+'9 pr._įstaigų pajamos (2)'!M32</f>
        <v>123</v>
      </c>
      <c r="M22" s="86">
        <f>'4 pr._savarankiškos f-jos'!N49+'4 pr._savarankiškos f-jos'!N110+'5 pr._valstybinės f-jos'!N54+'5 pr._valstybinės f-jos'!N98+'7 pr._kita dotacija'!N39+'9 pr._įstaigų pajamos (2)'!N20+'9 pr._įstaigų pajamos (2)'!N32</f>
        <v>65.300000000000011</v>
      </c>
      <c r="N22" s="86">
        <f>'4 pr._savarankiškos f-jos'!O49+'4 pr._savarankiškos f-jos'!O110+'5 pr._valstybinės f-jos'!O54+'5 pr._valstybinės f-jos'!O98+'7 pr._kita dotacija'!O39+'9 pr._įstaigų pajamos (2)'!O20+'9 pr._įstaigų pajamos (2)'!O32</f>
        <v>0</v>
      </c>
    </row>
    <row r="23" spans="1:14" ht="15" customHeight="1" x14ac:dyDescent="0.25">
      <c r="A23" s="13" t="s">
        <v>79</v>
      </c>
      <c r="B23" s="12" t="s">
        <v>15</v>
      </c>
      <c r="C23" s="16">
        <f>D23+F23</f>
        <v>150.5</v>
      </c>
      <c r="D23" s="16">
        <f>'4 pr._savarankiškos f-jos'!E54+'4 pr._savarankiškos f-jos'!E114++'4 pr._savarankiškos f-jos'!E191+'5 pr._valstybinės f-jos'!E58+'5 pr._valstybinės f-jos'!E100+'7 pr._kita dotacija'!E43+'7 pr._kita dotacija'!E177+'9 pr._įstaigų pajamos (2)'!E21+'9 pr._įstaigų pajamos (2)'!E33+'9 pr._įstaigų pajamos (2)'!E77</f>
        <v>150.5</v>
      </c>
      <c r="E23" s="16">
        <f>'4 pr._savarankiškos f-jos'!F54+'4 pr._savarankiškos f-jos'!F114++'4 pr._savarankiškos f-jos'!F191+'5 pr._valstybinės f-jos'!F58+'5 pr._valstybinės f-jos'!F100+'7 pr._kita dotacija'!F43+'7 pr._kita dotacija'!F177+'9 pr._įstaigų pajamos (2)'!F21+'9 pr._įstaigų pajamos (2)'!F33+'9 pr._įstaigų pajamos (2)'!F77</f>
        <v>89.7</v>
      </c>
      <c r="F23" s="16">
        <f>'4 pr._savarankiškos f-jos'!G54+'4 pr._savarankiškos f-jos'!G114++'4 pr._savarankiškos f-jos'!G191+'5 pr._valstybinės f-jos'!G58+'5 pr._valstybinės f-jos'!G100+'7 pr._kita dotacija'!G43+'7 pr._kita dotacija'!G177+'9 pr._įstaigų pajamos (2)'!G21+'9 pr._įstaigų pajamos (2)'!G33+'9 pr._įstaigų pajamos (2)'!G77</f>
        <v>0</v>
      </c>
      <c r="G23" s="10">
        <f>H23+J23</f>
        <v>0</v>
      </c>
      <c r="H23" s="10">
        <f>'4 pr._savarankiškos f-jos'!I54+'4 pr._savarankiškos f-jos'!I114++'4 pr._savarankiškos f-jos'!I191+'5 pr._valstybinės f-jos'!I58+'5 pr._valstybinės f-jos'!I100+'7 pr._kita dotacija'!I43+'7 pr._kita dotacija'!I177+'9 pr._įstaigų pajamos (2)'!I21+'9 pr._įstaigų pajamos (2)'!I33+'9 pr._įstaigų pajamos (2)'!I77</f>
        <v>0</v>
      </c>
      <c r="I23" s="10">
        <f>'4 pr._savarankiškos f-jos'!J54+'4 pr._savarankiškos f-jos'!J114++'4 pr._savarankiškos f-jos'!J191+'5 pr._valstybinės f-jos'!J58+'5 pr._valstybinės f-jos'!J100+'7 pr._kita dotacija'!J43+'7 pr._kita dotacija'!J177+'9 pr._įstaigų pajamos (2)'!J21+'9 pr._įstaigų pajamos (2)'!J33+'9 pr._įstaigų pajamos (2)'!J77</f>
        <v>0</v>
      </c>
      <c r="J23" s="10">
        <f>'4 pr._savarankiškos f-jos'!K54+'4 pr._savarankiškos f-jos'!K114++'4 pr._savarankiškos f-jos'!K191+'5 pr._valstybinės f-jos'!K58+'5 pr._valstybinės f-jos'!K100+'7 pr._kita dotacija'!K43+'7 pr._kita dotacija'!K177+'9 pr._įstaigų pajamos (2)'!K21+'9 pr._įstaigų pajamos (2)'!K33+'9 pr._įstaigų pajamos (2)'!K77</f>
        <v>0</v>
      </c>
      <c r="K23" s="86">
        <f>L23+N23</f>
        <v>150.5</v>
      </c>
      <c r="L23" s="86">
        <f>'4 pr._savarankiškos f-jos'!M54+'4 pr._savarankiškos f-jos'!M114++'4 pr._savarankiškos f-jos'!M191+'5 pr._valstybinės f-jos'!M58+'5 pr._valstybinės f-jos'!M100+'7 pr._kita dotacija'!M43+'7 pr._kita dotacija'!M177+'9 pr._įstaigų pajamos (2)'!M21+'9 pr._įstaigų pajamos (2)'!M33+'9 pr._įstaigų pajamos (2)'!M77</f>
        <v>150.5</v>
      </c>
      <c r="M23" s="86">
        <f>'4 pr._savarankiškos f-jos'!N54+'4 pr._savarankiškos f-jos'!N114++'4 pr._savarankiškos f-jos'!N191+'5 pr._valstybinės f-jos'!N58+'5 pr._valstybinės f-jos'!N100+'7 pr._kita dotacija'!N43+'7 pr._kita dotacija'!N177+'9 pr._įstaigų pajamos (2)'!N21+'9 pr._įstaigų pajamos (2)'!N33+'9 pr._įstaigų pajamos (2)'!N77</f>
        <v>89.7</v>
      </c>
      <c r="N23" s="86">
        <f>'4 pr._savarankiškos f-jos'!O54+'4 pr._savarankiškos f-jos'!O114++'4 pr._savarankiškos f-jos'!O191+'5 pr._valstybinės f-jos'!O58+'5 pr._valstybinės f-jos'!O100+'7 pr._kita dotacija'!O43+'7 pr._kita dotacija'!O177+'9 pr._įstaigų pajamos (2)'!O21+'9 pr._įstaigų pajamos (2)'!O33+'9 pr._įstaigų pajamos (2)'!O77</f>
        <v>0</v>
      </c>
    </row>
    <row r="24" spans="1:14" ht="15" customHeight="1" x14ac:dyDescent="0.25">
      <c r="A24" s="19" t="s">
        <v>80</v>
      </c>
      <c r="B24" s="17" t="s">
        <v>16</v>
      </c>
      <c r="C24" s="16">
        <f>D24+F24</f>
        <v>253.2</v>
      </c>
      <c r="D24" s="16">
        <f>'4 pr._savarankiškos f-jos'!E59+'4 pr._savarankiškos f-jos'!E118+'5 pr._valstybinės f-jos'!E62+'5 pr._valstybinės f-jos'!E102+'7 pr._kita dotacija'!E47+'9 pr._įstaigų pajamos (2)'!E22+'9 pr._įstaigų pajamos (2)'!E34</f>
        <v>253.2</v>
      </c>
      <c r="E24" s="16">
        <f>'4 pr._savarankiškos f-jos'!F59+'4 pr._savarankiškos f-jos'!F118+'5 pr._valstybinės f-jos'!F62+'5 pr._valstybinės f-jos'!F102+'7 pr._kita dotacija'!F47+'9 pr._įstaigų pajamos (2)'!F22+'9 pr._įstaigų pajamos (2)'!F34</f>
        <v>143.30000000000001</v>
      </c>
      <c r="F24" s="16">
        <f>'4 pr._savarankiškos f-jos'!G59+'4 pr._savarankiškos f-jos'!G118+'5 pr._valstybinės f-jos'!G62+'5 pr._valstybinės f-jos'!G102+'7 pr._kita dotacija'!G47+'9 pr._įstaigų pajamos (2)'!G22+'9 pr._įstaigų pajamos (2)'!G34</f>
        <v>0</v>
      </c>
      <c r="G24" s="10">
        <f>H24+J24</f>
        <v>0</v>
      </c>
      <c r="H24" s="10">
        <f>'4 pr._savarankiškos f-jos'!I59+'4 pr._savarankiškos f-jos'!I118+'5 pr._valstybinės f-jos'!I62+'5 pr._valstybinės f-jos'!I102+'7 pr._kita dotacija'!I47+'9 pr._įstaigų pajamos (2)'!I22+'9 pr._įstaigų pajamos (2)'!I34</f>
        <v>0</v>
      </c>
      <c r="I24" s="10">
        <f>'4 pr._savarankiškos f-jos'!J59+'4 pr._savarankiškos f-jos'!J118+'5 pr._valstybinės f-jos'!J62+'5 pr._valstybinės f-jos'!J102+'7 pr._kita dotacija'!J47+'9 pr._įstaigų pajamos (2)'!J22+'9 pr._įstaigų pajamos (2)'!J34</f>
        <v>0</v>
      </c>
      <c r="J24" s="10">
        <f>'4 pr._savarankiškos f-jos'!K59+'4 pr._savarankiškos f-jos'!K118+'5 pr._valstybinės f-jos'!K62+'5 pr._valstybinės f-jos'!K102+'7 pr._kita dotacija'!K47+'9 pr._įstaigų pajamos (2)'!K22+'9 pr._įstaigų pajamos (2)'!K34</f>
        <v>0</v>
      </c>
      <c r="K24" s="86">
        <f>L24+N24</f>
        <v>253.2</v>
      </c>
      <c r="L24" s="86">
        <f>'4 pr._savarankiškos f-jos'!M59+'4 pr._savarankiškos f-jos'!M118+'5 pr._valstybinės f-jos'!M62+'5 pr._valstybinės f-jos'!M102+'7 pr._kita dotacija'!M47+'9 pr._įstaigų pajamos (2)'!M22+'9 pr._įstaigų pajamos (2)'!M34</f>
        <v>253.2</v>
      </c>
      <c r="M24" s="86">
        <f>'4 pr._savarankiškos f-jos'!N59+'4 pr._savarankiškos f-jos'!N118+'5 pr._valstybinės f-jos'!N62+'5 pr._valstybinės f-jos'!N102+'7 pr._kita dotacija'!N47+'9 pr._įstaigų pajamos (2)'!N22+'9 pr._įstaigų pajamos (2)'!N34</f>
        <v>143.20000000000002</v>
      </c>
      <c r="N24" s="86">
        <f>'4 pr._savarankiškos f-jos'!O59+'4 pr._savarankiškos f-jos'!O118+'5 pr._valstybinės f-jos'!O62+'5 pr._valstybinės f-jos'!O102+'7 pr._kita dotacija'!O47+'9 pr._įstaigų pajamos (2)'!O22+'9 pr._įstaigų pajamos (2)'!O34</f>
        <v>0</v>
      </c>
    </row>
    <row r="25" spans="1:14" ht="15" customHeight="1" x14ac:dyDescent="0.25">
      <c r="A25" s="5" t="s">
        <v>81</v>
      </c>
      <c r="B25" s="17" t="s">
        <v>17</v>
      </c>
      <c r="C25" s="16">
        <f>D25+F25</f>
        <v>127</v>
      </c>
      <c r="D25" s="16">
        <f>'4 pr._savarankiškos f-jos'!E64+'4 pr._savarankiškos f-jos'!E122+'5 pr._valstybinės f-jos'!E66+'5 pr._valstybinės f-jos'!E104+'7 pr._kita dotacija'!E51+'9 pr._įstaigų pajamos (2)'!E23+'9 pr._įstaigų pajamos (2)'!E35</f>
        <v>117</v>
      </c>
      <c r="E25" s="16">
        <f>'4 pr._savarankiškos f-jos'!F64+'4 pr._savarankiškos f-jos'!F122+'5 pr._valstybinės f-jos'!F66+'5 pr._valstybinės f-jos'!F104+'7 pr._kita dotacija'!F51+'9 pr._įstaigų pajamos (2)'!F23+'9 pr._įstaigų pajamos (2)'!F35</f>
        <v>68.100000000000009</v>
      </c>
      <c r="F25" s="16">
        <f>'4 pr._savarankiškos f-jos'!G64+'4 pr._savarankiškos f-jos'!G122+'5 pr._valstybinės f-jos'!G66+'5 pr._valstybinės f-jos'!G104+'7 pr._kita dotacija'!G51+'9 pr._įstaigų pajamos (2)'!G23+'9 pr._įstaigų pajamos (2)'!G35</f>
        <v>10</v>
      </c>
      <c r="G25" s="10">
        <f>H25+J25</f>
        <v>0</v>
      </c>
      <c r="H25" s="10">
        <f>'4 pr._savarankiškos f-jos'!I64+'4 pr._savarankiškos f-jos'!I122+'5 pr._valstybinės f-jos'!I66+'5 pr._valstybinės f-jos'!I104+'7 pr._kita dotacija'!I51+'9 pr._įstaigų pajamos (2)'!I23+'9 pr._įstaigų pajamos (2)'!I35</f>
        <v>0</v>
      </c>
      <c r="I25" s="10">
        <f>'4 pr._savarankiškos f-jos'!J64+'4 pr._savarankiškos f-jos'!J122+'5 pr._valstybinės f-jos'!J66+'5 pr._valstybinės f-jos'!J104+'7 pr._kita dotacija'!J51+'9 pr._įstaigų pajamos (2)'!J23+'9 pr._įstaigų pajamos (2)'!J35</f>
        <v>0</v>
      </c>
      <c r="J25" s="10">
        <f>'4 pr._savarankiškos f-jos'!K64+'4 pr._savarankiškos f-jos'!K122+'5 pr._valstybinės f-jos'!K66+'5 pr._valstybinės f-jos'!K104+'7 pr._kita dotacija'!K51+'9 pr._įstaigų pajamos (2)'!K23+'9 pr._įstaigų pajamos (2)'!K35</f>
        <v>0</v>
      </c>
      <c r="K25" s="86">
        <f>L25+N25</f>
        <v>127</v>
      </c>
      <c r="L25" s="86">
        <f>'4 pr._savarankiškos f-jos'!M64+'4 pr._savarankiškos f-jos'!M122+'5 pr._valstybinės f-jos'!M66+'5 pr._valstybinės f-jos'!M104+'7 pr._kita dotacija'!M51+'9 pr._įstaigų pajamos (2)'!M23+'9 pr._įstaigų pajamos (2)'!M35</f>
        <v>117</v>
      </c>
      <c r="M25" s="86">
        <f>'4 pr._savarankiškos f-jos'!N64+'4 pr._savarankiškos f-jos'!N122+'5 pr._valstybinės f-jos'!N66+'5 pr._valstybinės f-jos'!N104+'7 pr._kita dotacija'!N51+'9 pr._įstaigų pajamos (2)'!N23+'9 pr._įstaigų pajamos (2)'!N35</f>
        <v>68.100000000000009</v>
      </c>
      <c r="N25" s="86">
        <f>'4 pr._savarankiškos f-jos'!O64+'4 pr._savarankiškos f-jos'!O122+'5 pr._valstybinės f-jos'!O66+'5 pr._valstybinės f-jos'!O104+'7 pr._kita dotacija'!O51+'9 pr._įstaigų pajamos (2)'!O23+'9 pr._įstaigų pajamos (2)'!O35</f>
        <v>10</v>
      </c>
    </row>
    <row r="26" spans="1:14" ht="15" customHeight="1" x14ac:dyDescent="0.25">
      <c r="A26" s="5" t="s">
        <v>82</v>
      </c>
      <c r="B26" s="17" t="s">
        <v>18</v>
      </c>
      <c r="C26" s="16">
        <f>D26+F26</f>
        <v>88.3</v>
      </c>
      <c r="D26" s="16">
        <f>'4 pr._savarankiškos f-jos'!E69+'4 pr._savarankiškos f-jos'!E126+'5 pr._valstybinės f-jos'!E70+'5 pr._valstybinės f-jos'!E106+'7 pr._kita dotacija'!E55+'9 pr._įstaigų pajamos (2)'!E24+'9 pr._įstaigų pajamos (2)'!E36+'[2]11 pr._apyvartinės lėšos'!E16</f>
        <v>88.3</v>
      </c>
      <c r="E26" s="16">
        <f>'4 pr._savarankiškos f-jos'!F69+'4 pr._savarankiškos f-jos'!F126+'5 pr._valstybinės f-jos'!F70+'5 pr._valstybinės f-jos'!F106+'7 pr._kita dotacija'!F55+'9 pr._įstaigų pajamos (2)'!F24+'9 pr._įstaigų pajamos (2)'!F36+'[2]11 pr._apyvartinės lėšos'!F16</f>
        <v>53.4</v>
      </c>
      <c r="F26" s="16">
        <f>'4 pr._savarankiškos f-jos'!G69+'4 pr._savarankiškos f-jos'!G126+'5 pr._valstybinės f-jos'!G70+'5 pr._valstybinės f-jos'!G106+'7 pr._kita dotacija'!G55+'9 pr._įstaigų pajamos (2)'!G24+'9 pr._įstaigų pajamos (2)'!G36+'[2]11 pr._apyvartinės lėšos'!G16</f>
        <v>0</v>
      </c>
      <c r="G26" s="10">
        <f>H26+J26</f>
        <v>0.1</v>
      </c>
      <c r="H26" s="10">
        <f>'4 pr._savarankiškos f-jos'!I69+'4 pr._savarankiškos f-jos'!I126+'5 pr._valstybinės f-jos'!I70+'5 pr._valstybinės f-jos'!I106+'7 pr._kita dotacija'!I55+'9 pr._įstaigų pajamos (2)'!I24+'9 pr._įstaigų pajamos (2)'!I36+'[2]11 pr._apyvartinės lėšos'!I16</f>
        <v>0.1</v>
      </c>
      <c r="I26" s="10">
        <f>'4 pr._savarankiškos f-jos'!J69+'4 pr._savarankiškos f-jos'!J126+'5 pr._valstybinės f-jos'!J70+'5 pr._valstybinės f-jos'!J106+'7 pr._kita dotacija'!J55+'9 pr._įstaigų pajamos (2)'!J24+'9 pr._įstaigų pajamos (2)'!J36+'[2]11 pr._apyvartinės lėšos'!J16</f>
        <v>0</v>
      </c>
      <c r="J26" s="10">
        <f>'4 pr._savarankiškos f-jos'!K69+'4 pr._savarankiškos f-jos'!K126+'5 pr._valstybinės f-jos'!K70+'5 pr._valstybinės f-jos'!K106+'7 pr._kita dotacija'!K55+'9 pr._įstaigų pajamos (2)'!K24+'9 pr._įstaigų pajamos (2)'!K36+'[2]11 pr._apyvartinės lėšos'!K16</f>
        <v>0</v>
      </c>
      <c r="K26" s="86">
        <f>L26+N26</f>
        <v>88.399999999999991</v>
      </c>
      <c r="L26" s="86">
        <f>'4 pr._savarankiškos f-jos'!M69+'4 pr._savarankiškos f-jos'!M126+'5 pr._valstybinės f-jos'!M70+'5 pr._valstybinės f-jos'!M106+'7 pr._kita dotacija'!M55+'9 pr._įstaigų pajamos (2)'!M24+'9 pr._įstaigų pajamos (2)'!M36+'[2]11 pr._apyvartinės lėšos'!M16</f>
        <v>88.399999999999991</v>
      </c>
      <c r="M26" s="86">
        <f>'4 pr._savarankiškos f-jos'!N69+'4 pr._savarankiškos f-jos'!N126+'5 pr._valstybinės f-jos'!N70+'5 pr._valstybinės f-jos'!N106+'7 pr._kita dotacija'!N55+'9 pr._įstaigų pajamos (2)'!N24+'9 pr._įstaigų pajamos (2)'!N36+'[2]11 pr._apyvartinės lėšos'!N16</f>
        <v>53.4</v>
      </c>
      <c r="N26" s="86">
        <f>'4 pr._savarankiškos f-jos'!O69+'4 pr._savarankiškos f-jos'!O126+'5 pr._valstybinės f-jos'!O70+'5 pr._valstybinės f-jos'!O106+'7 pr._kita dotacija'!O55+'9 pr._įstaigų pajamos (2)'!O24+'9 pr._įstaigų pajamos (2)'!O36+'[2]11 pr._apyvartinės lėšos'!O16</f>
        <v>0</v>
      </c>
    </row>
    <row r="27" spans="1:14" ht="15" customHeight="1" x14ac:dyDescent="0.25">
      <c r="A27" s="5" t="s">
        <v>83</v>
      </c>
      <c r="B27" s="17" t="s">
        <v>19</v>
      </c>
      <c r="C27" s="16">
        <f>D27+F27</f>
        <v>729.8</v>
      </c>
      <c r="D27" s="16">
        <f>'4 pr._savarankiškos f-jos'!E74+'4 pr._savarankiškos f-jos'!E130+'5 pr._valstybinės f-jos'!E74+'5 pr._valstybinės f-jos'!E108+'7 pr._kita dotacija'!E59+'9 pr._įstaigų pajamos (2)'!E37</f>
        <v>715.19999999999993</v>
      </c>
      <c r="E27" s="16">
        <f>'4 pr._savarankiškos f-jos'!F74+'4 pr._savarankiškos f-jos'!F130+'5 pr._valstybinės f-jos'!F74+'5 pr._valstybinės f-jos'!F108+'7 pr._kita dotacija'!F59+'9 pr._įstaigų pajamos (2)'!F37</f>
        <v>142.6</v>
      </c>
      <c r="F27" s="16">
        <f>'4 pr._savarankiškos f-jos'!G74+'4 pr._savarankiškos f-jos'!G130+'5 pr._valstybinės f-jos'!G74+'5 pr._valstybinės f-jos'!G108+'7 pr._kita dotacija'!G59+'9 pr._įstaigų pajamos (2)'!G37</f>
        <v>14.6</v>
      </c>
      <c r="G27" s="10">
        <f>H27+J27</f>
        <v>0</v>
      </c>
      <c r="H27" s="10">
        <f>'4 pr._savarankiškos f-jos'!I74+'4 pr._savarankiškos f-jos'!I130+'5 pr._valstybinės f-jos'!I74+'5 pr._valstybinės f-jos'!I108+'7 pr._kita dotacija'!I59+'9 pr._įstaigų pajamos (2)'!I37</f>
        <v>0</v>
      </c>
      <c r="I27" s="10">
        <f>'4 pr._savarankiškos f-jos'!J74+'4 pr._savarankiškos f-jos'!J130+'5 pr._valstybinės f-jos'!J74+'5 pr._valstybinės f-jos'!J108+'7 pr._kita dotacija'!J59+'9 pr._įstaigų pajamos (2)'!J37</f>
        <v>0</v>
      </c>
      <c r="J27" s="10">
        <f>'4 pr._savarankiškos f-jos'!K74+'4 pr._savarankiškos f-jos'!K130+'5 pr._valstybinės f-jos'!K74+'5 pr._valstybinės f-jos'!K108+'7 pr._kita dotacija'!K59+'9 pr._įstaigų pajamos (2)'!K37</f>
        <v>0</v>
      </c>
      <c r="K27" s="86">
        <f>L27+N27</f>
        <v>729.8</v>
      </c>
      <c r="L27" s="86">
        <f>'4 pr._savarankiškos f-jos'!M74+'4 pr._savarankiškos f-jos'!M130+'5 pr._valstybinės f-jos'!M74+'5 pr._valstybinės f-jos'!M108+'7 pr._kita dotacija'!M59+'9 pr._įstaigų pajamos (2)'!M37</f>
        <v>715.19999999999993</v>
      </c>
      <c r="M27" s="86">
        <f>'4 pr._savarankiškos f-jos'!N74+'4 pr._savarankiškos f-jos'!N130+'5 pr._valstybinės f-jos'!N74+'5 pr._valstybinės f-jos'!N108+'7 pr._kita dotacija'!N59+'9 pr._įstaigų pajamos (2)'!N37</f>
        <v>142.6</v>
      </c>
      <c r="N27" s="86">
        <f>'4 pr._savarankiškos f-jos'!O74+'4 pr._savarankiškos f-jos'!O130+'5 pr._valstybinės f-jos'!O74+'5 pr._valstybinės f-jos'!O108+'7 pr._kita dotacija'!O59+'9 pr._įstaigų pajamos (2)'!O37</f>
        <v>14.6</v>
      </c>
    </row>
    <row r="28" spans="1:14" ht="15" customHeight="1" x14ac:dyDescent="0.25">
      <c r="A28" s="5" t="s">
        <v>84</v>
      </c>
      <c r="B28" s="17" t="s">
        <v>26</v>
      </c>
      <c r="C28" s="16">
        <f>D28+F28</f>
        <v>1352.5</v>
      </c>
      <c r="D28" s="16">
        <f>'4 pr._savarankiškos f-jos'!E78+'[2]11 pr._apyvartinės lėšos'!E18</f>
        <v>345.5</v>
      </c>
      <c r="E28" s="16">
        <f>'4 pr._savarankiškos f-jos'!F78+'[2]11 pr._apyvartinės lėšos'!F18</f>
        <v>0</v>
      </c>
      <c r="F28" s="16">
        <f>'4 pr._savarankiškos f-jos'!G78+'[2]11 pr._apyvartinės lėšos'!G18</f>
        <v>1007</v>
      </c>
      <c r="G28" s="10">
        <f>H28+J28</f>
        <v>0</v>
      </c>
      <c r="H28" s="10">
        <f>'4 pr._savarankiškos f-jos'!I78+'[2]11 pr._apyvartinės lėšos'!I18</f>
        <v>0</v>
      </c>
      <c r="I28" s="10">
        <f>'4 pr._savarankiškos f-jos'!J78+'[2]11 pr._apyvartinės lėšos'!J18</f>
        <v>0</v>
      </c>
      <c r="J28" s="10">
        <f>'4 pr._savarankiškos f-jos'!K78+'[2]11 pr._apyvartinės lėšos'!K18</f>
        <v>0</v>
      </c>
      <c r="K28" s="86">
        <f>L28+N28</f>
        <v>1352.5</v>
      </c>
      <c r="L28" s="86">
        <f>'4 pr._savarankiškos f-jos'!M78+'[2]11 pr._apyvartinės lėšos'!M18</f>
        <v>345.5</v>
      </c>
      <c r="M28" s="86">
        <f>'4 pr._savarankiškos f-jos'!N78+'[2]11 pr._apyvartinės lėšos'!N18</f>
        <v>0</v>
      </c>
      <c r="N28" s="86">
        <f>'4 pr._savarankiškos f-jos'!O78+'[2]11 pr._apyvartinės lėšos'!O18</f>
        <v>1007</v>
      </c>
    </row>
    <row r="29" spans="1:14" ht="15" customHeight="1" x14ac:dyDescent="0.25">
      <c r="A29" s="13" t="s">
        <v>85</v>
      </c>
      <c r="B29" s="35" t="s">
        <v>175</v>
      </c>
      <c r="C29" s="16">
        <f>D29+F29</f>
        <v>368.5</v>
      </c>
      <c r="D29" s="16">
        <f>'4 pr._savarankiškos f-jos'!E79+'5 pr._valstybinės f-jos'!E76</f>
        <v>347.5</v>
      </c>
      <c r="E29" s="16">
        <f>'4 pr._savarankiškos f-jos'!F79+'5 pr._valstybinės f-jos'!F76</f>
        <v>246.1</v>
      </c>
      <c r="F29" s="16">
        <f>'4 pr._savarankiškos f-jos'!G79+'5 pr._valstybinės f-jos'!G76</f>
        <v>21</v>
      </c>
      <c r="G29" s="10">
        <f>H29+J29</f>
        <v>0</v>
      </c>
      <c r="H29" s="10">
        <f>'4 pr._savarankiškos f-jos'!I79+'5 pr._valstybinės f-jos'!I76</f>
        <v>0</v>
      </c>
      <c r="I29" s="10">
        <f>'4 pr._savarankiškos f-jos'!J79+'5 pr._valstybinės f-jos'!J76</f>
        <v>0</v>
      </c>
      <c r="J29" s="10">
        <f>'4 pr._savarankiškos f-jos'!K79+'5 pr._valstybinės f-jos'!K76</f>
        <v>0</v>
      </c>
      <c r="K29" s="86">
        <f>L29+N29</f>
        <v>368.5</v>
      </c>
      <c r="L29" s="86">
        <f>'4 pr._savarankiškos f-jos'!M79+'5 pr._valstybinės f-jos'!M76</f>
        <v>347.5</v>
      </c>
      <c r="M29" s="86">
        <f>'4 pr._savarankiškos f-jos'!N79+'5 pr._valstybinės f-jos'!N76</f>
        <v>246.1</v>
      </c>
      <c r="N29" s="86">
        <f>'4 pr._savarankiškos f-jos'!O79+'5 pr._valstybinės f-jos'!O76</f>
        <v>21</v>
      </c>
    </row>
    <row r="30" spans="1:14" ht="15" customHeight="1" x14ac:dyDescent="0.25">
      <c r="A30" s="19" t="s">
        <v>86</v>
      </c>
      <c r="B30" s="29" t="s">
        <v>71</v>
      </c>
      <c r="C30" s="16">
        <f>D30+F30</f>
        <v>178.2</v>
      </c>
      <c r="D30" s="16">
        <f>'4 pr._savarankiškos f-jos'!E138+'5 pr._valstybinės f-jos'!E80</f>
        <v>178.2</v>
      </c>
      <c r="E30" s="16">
        <f>'4 pr._savarankiškos f-jos'!F138+'5 pr._valstybinės f-jos'!F80</f>
        <v>107.7</v>
      </c>
      <c r="F30" s="16">
        <f>'4 pr._savarankiškos f-jos'!G138+'5 pr._valstybinės f-jos'!G80</f>
        <v>0</v>
      </c>
      <c r="G30" s="10">
        <f>H30+J30</f>
        <v>0</v>
      </c>
      <c r="H30" s="10">
        <f>'4 pr._savarankiškos f-jos'!I138+'5 pr._valstybinės f-jos'!I80</f>
        <v>0</v>
      </c>
      <c r="I30" s="10">
        <f>'4 pr._savarankiškos f-jos'!J138+'5 pr._valstybinės f-jos'!J80</f>
        <v>0</v>
      </c>
      <c r="J30" s="10">
        <f>'4 pr._savarankiškos f-jos'!K138+'5 pr._valstybinės f-jos'!K80</f>
        <v>0</v>
      </c>
      <c r="K30" s="86">
        <f>L30+N30</f>
        <v>178.2</v>
      </c>
      <c r="L30" s="86">
        <f>'4 pr._savarankiškos f-jos'!M138+'5 pr._valstybinės f-jos'!M80</f>
        <v>178.2</v>
      </c>
      <c r="M30" s="86">
        <f>'4 pr._savarankiškos f-jos'!N138+'5 pr._valstybinės f-jos'!N80</f>
        <v>107.7</v>
      </c>
      <c r="N30" s="86">
        <f>'4 pr._savarankiškos f-jos'!O138+'5 pr._valstybinės f-jos'!O80</f>
        <v>0</v>
      </c>
    </row>
    <row r="31" spans="1:14" ht="15" customHeight="1" x14ac:dyDescent="0.25">
      <c r="A31" s="5" t="s">
        <v>87</v>
      </c>
      <c r="B31" s="84" t="s">
        <v>55</v>
      </c>
      <c r="C31" s="16">
        <f>D31+F31</f>
        <v>571.9</v>
      </c>
      <c r="D31" s="16">
        <f>'4 pr._savarankiškos f-jos'!E144+'6 pr._mokinio krepšelis (2)'!E17+'7 pr._kita dotacija'!E78</f>
        <v>571.9</v>
      </c>
      <c r="E31" s="16">
        <f>'4 pr._savarankiškos f-jos'!F144+'6 pr._mokinio krepšelis (2)'!F17+'7 pr._kita dotacija'!F78</f>
        <v>409.59999999999997</v>
      </c>
      <c r="F31" s="16">
        <f>'4 pr._savarankiškos f-jos'!G144+'6 pr._mokinio krepšelis (2)'!G17+'7 pr._kita dotacija'!G78</f>
        <v>0</v>
      </c>
      <c r="G31" s="10">
        <f>H31+J31</f>
        <v>0</v>
      </c>
      <c r="H31" s="10">
        <f>'4 pr._savarankiškos f-jos'!I144+'6 pr._mokinio krepšelis (2)'!I17+'7 pr._kita dotacija'!I78</f>
        <v>0</v>
      </c>
      <c r="I31" s="10">
        <f>'4 pr._savarankiškos f-jos'!J144+'6 pr._mokinio krepšelis (2)'!J17+'7 pr._kita dotacija'!J78</f>
        <v>0</v>
      </c>
      <c r="J31" s="10">
        <f>'4 pr._savarankiškos f-jos'!K144+'6 pr._mokinio krepšelis (2)'!K17+'7 pr._kita dotacija'!K78</f>
        <v>0</v>
      </c>
      <c r="K31" s="86">
        <f>L31+N31</f>
        <v>571.9</v>
      </c>
      <c r="L31" s="86">
        <f>'4 pr._savarankiškos f-jos'!M144+'6 pr._mokinio krepšelis (2)'!M17+'7 pr._kita dotacija'!M78</f>
        <v>571.9</v>
      </c>
      <c r="M31" s="86">
        <f>'4 pr._savarankiškos f-jos'!N144+'6 pr._mokinio krepšelis (2)'!N17+'7 pr._kita dotacija'!N78</f>
        <v>409.59999999999997</v>
      </c>
      <c r="N31" s="86">
        <f>'4 pr._savarankiškos f-jos'!O144+'6 pr._mokinio krepšelis (2)'!O17+'7 pr._kita dotacija'!O78</f>
        <v>0</v>
      </c>
    </row>
    <row r="32" spans="1:14" ht="15" customHeight="1" x14ac:dyDescent="0.25">
      <c r="A32" s="5" t="s">
        <v>88</v>
      </c>
      <c r="B32" s="29" t="s">
        <v>33</v>
      </c>
      <c r="C32" s="16">
        <f>D32+F32</f>
        <v>580.19999999999993</v>
      </c>
      <c r="D32" s="16">
        <f>'4 pr._savarankiškos f-jos'!E145+'6 pr._mokinio krepšelis (2)'!E18+'7 pr._kita dotacija'!E81</f>
        <v>580.19999999999993</v>
      </c>
      <c r="E32" s="16">
        <f>'4 pr._savarankiškos f-jos'!F145+'6 pr._mokinio krepšelis (2)'!F18+'7 pr._kita dotacija'!F81</f>
        <v>409.4</v>
      </c>
      <c r="F32" s="16">
        <f>'4 pr._savarankiškos f-jos'!G145+'6 pr._mokinio krepšelis (2)'!G18+'7 pr._kita dotacija'!G81</f>
        <v>0</v>
      </c>
      <c r="G32" s="10">
        <f>H32+J32</f>
        <v>0</v>
      </c>
      <c r="H32" s="10">
        <f>'4 pr._savarankiškos f-jos'!I145+'6 pr._mokinio krepšelis (2)'!I18+'7 pr._kita dotacija'!I81</f>
        <v>0</v>
      </c>
      <c r="I32" s="10">
        <f>'4 pr._savarankiškos f-jos'!J145+'6 pr._mokinio krepšelis (2)'!J18+'7 pr._kita dotacija'!J81</f>
        <v>0</v>
      </c>
      <c r="J32" s="10">
        <f>'4 pr._savarankiškos f-jos'!K145+'6 pr._mokinio krepšelis (2)'!K18+'7 pr._kita dotacija'!K81</f>
        <v>0</v>
      </c>
      <c r="K32" s="86">
        <f>L32+N32</f>
        <v>580.19999999999993</v>
      </c>
      <c r="L32" s="86">
        <f>'4 pr._savarankiškos f-jos'!M145+'6 pr._mokinio krepšelis (2)'!M18+'7 pr._kita dotacija'!M81</f>
        <v>580.19999999999993</v>
      </c>
      <c r="M32" s="86">
        <f>'4 pr._savarankiškos f-jos'!N145+'6 pr._mokinio krepšelis (2)'!N18+'7 pr._kita dotacija'!N81</f>
        <v>409.4</v>
      </c>
      <c r="N32" s="86">
        <f>'4 pr._savarankiškos f-jos'!O145+'6 pr._mokinio krepšelis (2)'!O18+'7 pr._kita dotacija'!O81</f>
        <v>0</v>
      </c>
    </row>
    <row r="33" spans="1:14" ht="15" customHeight="1" x14ac:dyDescent="0.25">
      <c r="A33" s="5" t="s">
        <v>89</v>
      </c>
      <c r="B33" s="29" t="s">
        <v>164</v>
      </c>
      <c r="C33" s="16">
        <f>D33+F33</f>
        <v>918.8</v>
      </c>
      <c r="D33" s="16">
        <f>'4 pr._savarankiškos f-jos'!E146+'6 pr._mokinio krepšelis (2)'!E19+'9 pr._įstaigų pajamos (2)'!E43+'7 pr._kita dotacija'!E83</f>
        <v>918.8</v>
      </c>
      <c r="E33" s="16">
        <f>'4 pr._savarankiškos f-jos'!F146+'6 pr._mokinio krepšelis (2)'!F19+'9 pr._įstaigų pajamos (2)'!F43+'7 pr._kita dotacija'!F83</f>
        <v>633.69999999999993</v>
      </c>
      <c r="F33" s="16">
        <f>'4 pr._savarankiškos f-jos'!G146+'6 pr._mokinio krepšelis (2)'!G19+'9 pr._įstaigų pajamos (2)'!G43+'7 pr._kita dotacija'!G83</f>
        <v>0</v>
      </c>
      <c r="G33" s="10">
        <f>H33+J33</f>
        <v>0</v>
      </c>
      <c r="H33" s="10">
        <f>'4 pr._savarankiškos f-jos'!I146+'6 pr._mokinio krepšelis (2)'!I19+'9 pr._įstaigų pajamos (2)'!I43+'7 pr._kita dotacija'!I83</f>
        <v>0</v>
      </c>
      <c r="I33" s="10">
        <f>'4 pr._savarankiškos f-jos'!J146+'6 pr._mokinio krepšelis (2)'!J19+'9 pr._įstaigų pajamos (2)'!J43+'7 pr._kita dotacija'!J83</f>
        <v>0</v>
      </c>
      <c r="J33" s="10">
        <f>'4 pr._savarankiškos f-jos'!K146+'6 pr._mokinio krepšelis (2)'!K19+'9 pr._įstaigų pajamos (2)'!K43+'7 pr._kita dotacija'!K83</f>
        <v>0</v>
      </c>
      <c r="K33" s="86">
        <f>L33+N33</f>
        <v>918.8</v>
      </c>
      <c r="L33" s="86">
        <f>'4 pr._savarankiškos f-jos'!M146+'6 pr._mokinio krepšelis (2)'!M19+'9 pr._įstaigų pajamos (2)'!M43+'7 pr._kita dotacija'!M83</f>
        <v>918.8</v>
      </c>
      <c r="M33" s="86">
        <f>'4 pr._savarankiškos f-jos'!N146+'6 pr._mokinio krepšelis (2)'!N19+'9 pr._įstaigų pajamos (2)'!N43+'7 pr._kita dotacija'!N83</f>
        <v>633.69999999999993</v>
      </c>
      <c r="N33" s="86">
        <f>'4 pr._savarankiškos f-jos'!O146+'6 pr._mokinio krepšelis (2)'!O19+'9 pr._įstaigų pajamos (2)'!O43+'7 pr._kita dotacija'!O83</f>
        <v>0</v>
      </c>
    </row>
    <row r="34" spans="1:14" ht="15" customHeight="1" x14ac:dyDescent="0.25">
      <c r="A34" s="5" t="s">
        <v>90</v>
      </c>
      <c r="B34" s="29" t="s">
        <v>171</v>
      </c>
      <c r="C34" s="16">
        <f>D34+F34</f>
        <v>560.29999999999995</v>
      </c>
      <c r="D34" s="16">
        <f>'4 pr._savarankiškos f-jos'!E147+'6 pr._mokinio krepšelis (2)'!E20+'9 pr._įstaigų pajamos (2)'!E44+'7 pr._kita dotacija'!E86</f>
        <v>560.29999999999995</v>
      </c>
      <c r="E34" s="16">
        <f>'4 pr._savarankiškos f-jos'!F147+'6 pr._mokinio krepšelis (2)'!F20+'9 pr._įstaigų pajamos (2)'!F44+'7 pr._kita dotacija'!F86</f>
        <v>390.7</v>
      </c>
      <c r="F34" s="16">
        <f>'4 pr._savarankiškos f-jos'!G147+'6 pr._mokinio krepšelis (2)'!G20+'9 pr._įstaigų pajamos (2)'!G44+'7 pr._kita dotacija'!G86</f>
        <v>0</v>
      </c>
      <c r="G34" s="10">
        <f>H34+J34</f>
        <v>0</v>
      </c>
      <c r="H34" s="10">
        <f>'4 pr._savarankiškos f-jos'!I147+'6 pr._mokinio krepšelis (2)'!I20+'9 pr._įstaigų pajamos (2)'!I44+'7 pr._kita dotacija'!I86</f>
        <v>0</v>
      </c>
      <c r="I34" s="10">
        <f>'4 pr._savarankiškos f-jos'!J147+'6 pr._mokinio krepšelis (2)'!J20+'9 pr._įstaigų pajamos (2)'!J44+'7 pr._kita dotacija'!J86</f>
        <v>0</v>
      </c>
      <c r="J34" s="10">
        <f>'4 pr._savarankiškos f-jos'!K147+'6 pr._mokinio krepšelis (2)'!K20+'9 pr._įstaigų pajamos (2)'!K44+'7 pr._kita dotacija'!K86</f>
        <v>0</v>
      </c>
      <c r="K34" s="86">
        <f>L34+N34</f>
        <v>560.29999999999995</v>
      </c>
      <c r="L34" s="86">
        <f>'4 pr._savarankiškos f-jos'!M147+'6 pr._mokinio krepšelis (2)'!M20+'9 pr._įstaigų pajamos (2)'!M44+'7 pr._kita dotacija'!M86</f>
        <v>560.29999999999995</v>
      </c>
      <c r="M34" s="86">
        <f>'4 pr._savarankiškos f-jos'!N147+'6 pr._mokinio krepšelis (2)'!N20+'9 pr._įstaigų pajamos (2)'!N44+'7 pr._kita dotacija'!N86</f>
        <v>390.7</v>
      </c>
      <c r="N34" s="86">
        <f>'4 pr._savarankiškos f-jos'!O147+'6 pr._mokinio krepšelis (2)'!O20+'9 pr._įstaigų pajamos (2)'!O44+'7 pr._kita dotacija'!O86</f>
        <v>0</v>
      </c>
    </row>
    <row r="35" spans="1:14" ht="15" customHeight="1" x14ac:dyDescent="0.25">
      <c r="A35" s="5" t="s">
        <v>91</v>
      </c>
      <c r="B35" s="18" t="s">
        <v>153</v>
      </c>
      <c r="C35" s="16">
        <f>D35+F35</f>
        <v>365.50000000000006</v>
      </c>
      <c r="D35" s="16">
        <f>'4 pr._savarankiškos f-jos'!E148+'6 pr._mokinio krepšelis (2)'!E21+'9 pr._įstaigų pajamos (2)'!E45+'7 pr._kita dotacija'!E89</f>
        <v>365.50000000000006</v>
      </c>
      <c r="E35" s="16">
        <f>'4 pr._savarankiškos f-jos'!F148+'6 pr._mokinio krepšelis (2)'!F21+'9 pr._įstaigų pajamos (2)'!F45+'7 pr._kita dotacija'!F89</f>
        <v>257.60000000000002</v>
      </c>
      <c r="F35" s="16">
        <f>'4 pr._savarankiškos f-jos'!G148+'6 pr._mokinio krepšelis (2)'!G21+'9 pr._įstaigų pajamos (2)'!G45+'7 pr._kita dotacija'!G89</f>
        <v>0</v>
      </c>
      <c r="G35" s="10">
        <f>H35+J35</f>
        <v>0</v>
      </c>
      <c r="H35" s="10">
        <f>'4 pr._savarankiškos f-jos'!I148+'6 pr._mokinio krepšelis (2)'!I21+'9 pr._įstaigų pajamos (2)'!I45+'7 pr._kita dotacija'!I89</f>
        <v>0</v>
      </c>
      <c r="I35" s="10">
        <f>'4 pr._savarankiškos f-jos'!J148+'6 pr._mokinio krepšelis (2)'!J21+'9 pr._įstaigų pajamos (2)'!J45+'7 pr._kita dotacija'!J89</f>
        <v>0</v>
      </c>
      <c r="J35" s="10">
        <f>'4 pr._savarankiškos f-jos'!K148+'6 pr._mokinio krepšelis (2)'!K21+'9 pr._įstaigų pajamos (2)'!K45+'7 pr._kita dotacija'!K89</f>
        <v>0</v>
      </c>
      <c r="K35" s="86">
        <f>L35+N35</f>
        <v>365.50000000000006</v>
      </c>
      <c r="L35" s="86">
        <f>'4 pr._savarankiškos f-jos'!M148+'6 pr._mokinio krepšelis (2)'!M21+'9 pr._įstaigų pajamos (2)'!M45+'7 pr._kita dotacija'!M89</f>
        <v>365.50000000000006</v>
      </c>
      <c r="M35" s="86">
        <f>'4 pr._savarankiškos f-jos'!N148+'6 pr._mokinio krepšelis (2)'!N21+'9 pr._įstaigų pajamos (2)'!N45+'7 pr._kita dotacija'!N89</f>
        <v>257.60000000000002</v>
      </c>
      <c r="N35" s="86">
        <f>'4 pr._savarankiškos f-jos'!O148+'6 pr._mokinio krepšelis (2)'!O21+'9 pr._įstaigų pajamos (2)'!O45+'7 pr._kita dotacija'!O89</f>
        <v>0</v>
      </c>
    </row>
    <row r="36" spans="1:14" ht="15" customHeight="1" x14ac:dyDescent="0.25">
      <c r="A36" s="13" t="s">
        <v>92</v>
      </c>
      <c r="B36" s="31" t="s">
        <v>368</v>
      </c>
      <c r="C36" s="16">
        <f>D36+F36</f>
        <v>553.1</v>
      </c>
      <c r="D36" s="16">
        <f>'4 pr._savarankiškos f-jos'!E149+'6 pr._mokinio krepšelis (2)'!E22+'9 pr._įstaigų pajamos (2)'!E46+'7 pr._kita dotacija'!E91</f>
        <v>553.1</v>
      </c>
      <c r="E36" s="16">
        <f>'4 pr._savarankiškos f-jos'!F149+'6 pr._mokinio krepšelis (2)'!F22+'9 pr._įstaigų pajamos (2)'!F46+'7 pr._kita dotacija'!F91</f>
        <v>391.2</v>
      </c>
      <c r="F36" s="16">
        <f>'4 pr._savarankiškos f-jos'!G149+'6 pr._mokinio krepšelis (2)'!G22+'9 pr._įstaigų pajamos (2)'!G46+'7 pr._kita dotacija'!G91</f>
        <v>0</v>
      </c>
      <c r="G36" s="10">
        <f>H36+J36</f>
        <v>0</v>
      </c>
      <c r="H36" s="10">
        <f>'4 pr._savarankiškos f-jos'!I149+'6 pr._mokinio krepšelis (2)'!I22+'9 pr._įstaigų pajamos (2)'!I46+'7 pr._kita dotacija'!I91</f>
        <v>0</v>
      </c>
      <c r="I36" s="10">
        <f>'4 pr._savarankiškos f-jos'!J149+'6 pr._mokinio krepšelis (2)'!J22+'9 pr._įstaigų pajamos (2)'!J46+'7 pr._kita dotacija'!J91</f>
        <v>0</v>
      </c>
      <c r="J36" s="10">
        <f>'4 pr._savarankiškos f-jos'!K149+'6 pr._mokinio krepšelis (2)'!K22+'9 pr._įstaigų pajamos (2)'!K46+'7 pr._kita dotacija'!K91</f>
        <v>0</v>
      </c>
      <c r="K36" s="86">
        <f>L36+N36</f>
        <v>553.1</v>
      </c>
      <c r="L36" s="86">
        <f>'4 pr._savarankiškos f-jos'!M149+'6 pr._mokinio krepšelis (2)'!M22+'9 pr._įstaigų pajamos (2)'!M46+'7 pr._kita dotacija'!M91</f>
        <v>553.1</v>
      </c>
      <c r="M36" s="86">
        <f>'4 pr._savarankiškos f-jos'!N149+'6 pr._mokinio krepšelis (2)'!N22+'9 pr._įstaigų pajamos (2)'!N46+'7 pr._kita dotacija'!N91</f>
        <v>391.2</v>
      </c>
      <c r="N36" s="86">
        <f>'4 pr._savarankiškos f-jos'!O149+'6 pr._mokinio krepšelis (2)'!O22+'9 pr._įstaigų pajamos (2)'!O46+'7 pr._kita dotacija'!O91</f>
        <v>0</v>
      </c>
    </row>
    <row r="37" spans="1:14" ht="15" customHeight="1" x14ac:dyDescent="0.25">
      <c r="A37" s="5" t="s">
        <v>93</v>
      </c>
      <c r="B37" s="29" t="s">
        <v>156</v>
      </c>
      <c r="C37" s="16">
        <f>D37+F37</f>
        <v>714</v>
      </c>
      <c r="D37" s="16">
        <f>'4 pr._savarankiškos f-jos'!E150+'6 pr._mokinio krepšelis (2)'!E23+'9 pr._įstaigų pajamos (2)'!E47+'7 pr._kita dotacija'!E94</f>
        <v>714</v>
      </c>
      <c r="E37" s="16">
        <f>'4 pr._savarankiškos f-jos'!F150+'6 pr._mokinio krepšelis (2)'!F23+'9 pr._įstaigų pajamos (2)'!F47+'7 pr._kita dotacija'!F94</f>
        <v>463.70000000000005</v>
      </c>
      <c r="F37" s="16">
        <f>'4 pr._savarankiškos f-jos'!G150+'6 pr._mokinio krepšelis (2)'!G23+'9 pr._įstaigų pajamos (2)'!G47+'7 pr._kita dotacija'!G94</f>
        <v>0</v>
      </c>
      <c r="G37" s="10">
        <f>H37+J37</f>
        <v>0</v>
      </c>
      <c r="H37" s="10">
        <f>'4 pr._savarankiškos f-jos'!I150+'6 pr._mokinio krepšelis (2)'!I23+'9 pr._įstaigų pajamos (2)'!I47+'7 pr._kita dotacija'!I94</f>
        <v>0</v>
      </c>
      <c r="I37" s="10">
        <f>'4 pr._savarankiškos f-jos'!J150+'6 pr._mokinio krepšelis (2)'!J23+'9 pr._įstaigų pajamos (2)'!J47+'7 pr._kita dotacija'!J94</f>
        <v>0</v>
      </c>
      <c r="J37" s="10">
        <f>'4 pr._savarankiškos f-jos'!K150+'6 pr._mokinio krepšelis (2)'!K23+'9 pr._įstaigų pajamos (2)'!K47+'7 pr._kita dotacija'!K94</f>
        <v>0</v>
      </c>
      <c r="K37" s="86">
        <f>L37+N37</f>
        <v>714</v>
      </c>
      <c r="L37" s="86">
        <f>'4 pr._savarankiškos f-jos'!M150+'6 pr._mokinio krepšelis (2)'!M23+'9 pr._įstaigų pajamos (2)'!M47+'7 pr._kita dotacija'!M94</f>
        <v>714</v>
      </c>
      <c r="M37" s="86">
        <f>'4 pr._savarankiškos f-jos'!N150+'6 pr._mokinio krepšelis (2)'!N23+'9 pr._įstaigų pajamos (2)'!N47+'7 pr._kita dotacija'!N94</f>
        <v>463.70000000000005</v>
      </c>
      <c r="N37" s="86">
        <f>'4 pr._savarankiškos f-jos'!O150+'6 pr._mokinio krepšelis (2)'!O23+'9 pr._įstaigų pajamos (2)'!O47+'7 pr._kita dotacija'!O94</f>
        <v>0</v>
      </c>
    </row>
    <row r="38" spans="1:14" ht="15" customHeight="1" x14ac:dyDescent="0.25">
      <c r="A38" s="5" t="s">
        <v>94</v>
      </c>
      <c r="B38" s="29" t="s">
        <v>155</v>
      </c>
      <c r="C38" s="16">
        <f>D38+F38</f>
        <v>695.7</v>
      </c>
      <c r="D38" s="16">
        <f>'4 pr._savarankiškos f-jos'!E151+'6 pr._mokinio krepšelis (2)'!E24+'9 pr._įstaigų pajamos (2)'!E48+'7 pr._kita dotacija'!E96</f>
        <v>695.7</v>
      </c>
      <c r="E38" s="16">
        <f>'4 pr._savarankiškos f-jos'!F151+'6 pr._mokinio krepšelis (2)'!F24+'9 pr._įstaigų pajamos (2)'!F48+'7 pr._kita dotacija'!F96</f>
        <v>478.2</v>
      </c>
      <c r="F38" s="16">
        <f>'4 pr._savarankiškos f-jos'!G151+'6 pr._mokinio krepšelis (2)'!G24+'9 pr._įstaigų pajamos (2)'!G48+'7 pr._kita dotacija'!G96</f>
        <v>0</v>
      </c>
      <c r="G38" s="10">
        <f>H38+J38</f>
        <v>0</v>
      </c>
      <c r="H38" s="10">
        <f>'4 pr._savarankiškos f-jos'!I151+'6 pr._mokinio krepšelis (2)'!I24+'9 pr._įstaigų pajamos (2)'!I48+'7 pr._kita dotacija'!I96</f>
        <v>0</v>
      </c>
      <c r="I38" s="10">
        <f>'4 pr._savarankiškos f-jos'!J151+'6 pr._mokinio krepšelis (2)'!J24+'9 pr._įstaigų pajamos (2)'!J48+'7 pr._kita dotacija'!J96</f>
        <v>0</v>
      </c>
      <c r="J38" s="10">
        <f>'4 pr._savarankiškos f-jos'!K151+'6 pr._mokinio krepšelis (2)'!K24+'9 pr._įstaigų pajamos (2)'!K48+'7 pr._kita dotacija'!K96</f>
        <v>0</v>
      </c>
      <c r="K38" s="86">
        <f>L38+N38</f>
        <v>695.7</v>
      </c>
      <c r="L38" s="86">
        <f>'4 pr._savarankiškos f-jos'!M151+'6 pr._mokinio krepšelis (2)'!M24+'9 pr._įstaigų pajamos (2)'!M48+'7 pr._kita dotacija'!M96</f>
        <v>695.7</v>
      </c>
      <c r="M38" s="86">
        <f>'4 pr._savarankiškos f-jos'!N151+'6 pr._mokinio krepšelis (2)'!N24+'9 pr._įstaigų pajamos (2)'!N48+'7 pr._kita dotacija'!N96</f>
        <v>478.2</v>
      </c>
      <c r="N38" s="86">
        <f>'4 pr._savarankiškos f-jos'!O151+'6 pr._mokinio krepšelis (2)'!O24+'9 pr._įstaigų pajamos (2)'!O48+'7 pr._kita dotacija'!O96</f>
        <v>0</v>
      </c>
    </row>
    <row r="39" spans="1:14" ht="15" customHeight="1" x14ac:dyDescent="0.25">
      <c r="A39" s="5" t="s">
        <v>95</v>
      </c>
      <c r="B39" s="29" t="s">
        <v>154</v>
      </c>
      <c r="C39" s="16">
        <f>D39+F39</f>
        <v>683.6</v>
      </c>
      <c r="D39" s="16">
        <f>'4 pr._savarankiškos f-jos'!E152+'6 pr._mokinio krepšelis (2)'!E25+'7 pr._kita dotacija'!E99</f>
        <v>683.6</v>
      </c>
      <c r="E39" s="16">
        <f>'4 pr._savarankiškos f-jos'!F152+'6 pr._mokinio krepšelis (2)'!F25+'7 pr._kita dotacija'!F99</f>
        <v>478.20000000000005</v>
      </c>
      <c r="F39" s="16">
        <f>'4 pr._savarankiškos f-jos'!G152+'6 pr._mokinio krepšelis (2)'!G25+'7 pr._kita dotacija'!G99</f>
        <v>0</v>
      </c>
      <c r="G39" s="10">
        <f>H39+J39</f>
        <v>0</v>
      </c>
      <c r="H39" s="10">
        <f>'4 pr._savarankiškos f-jos'!I152+'6 pr._mokinio krepšelis (2)'!I25+'7 pr._kita dotacija'!I99</f>
        <v>0</v>
      </c>
      <c r="I39" s="10">
        <f>'4 pr._savarankiškos f-jos'!J152+'6 pr._mokinio krepšelis (2)'!J25+'7 pr._kita dotacija'!J99</f>
        <v>0</v>
      </c>
      <c r="J39" s="10">
        <f>'4 pr._savarankiškos f-jos'!K152+'6 pr._mokinio krepšelis (2)'!K25+'7 pr._kita dotacija'!K99</f>
        <v>0</v>
      </c>
      <c r="K39" s="86">
        <f>L39+N39</f>
        <v>683.6</v>
      </c>
      <c r="L39" s="86">
        <f>'4 pr._savarankiškos f-jos'!M152+'6 pr._mokinio krepšelis (2)'!M25+'7 pr._kita dotacija'!M99</f>
        <v>683.6</v>
      </c>
      <c r="M39" s="86">
        <f>'4 pr._savarankiškos f-jos'!N152+'6 pr._mokinio krepšelis (2)'!N25+'7 pr._kita dotacija'!N99</f>
        <v>478.20000000000005</v>
      </c>
      <c r="N39" s="86">
        <f>'4 pr._savarankiškos f-jos'!O152+'6 pr._mokinio krepšelis (2)'!O25+'7 pr._kita dotacija'!O99</f>
        <v>0</v>
      </c>
    </row>
    <row r="40" spans="1:14" ht="15" customHeight="1" x14ac:dyDescent="0.25">
      <c r="A40" s="5" t="s">
        <v>96</v>
      </c>
      <c r="B40" s="12" t="s">
        <v>424</v>
      </c>
      <c r="C40" s="16">
        <f>D40+F40</f>
        <v>725.90000000000009</v>
      </c>
      <c r="D40" s="16">
        <f>'4 pr._savarankiškos f-jos'!E153+'6 pr._mokinio krepšelis (2)'!E26+'9 pr._įstaigų pajamos (2)'!E49+'7 pr._kita dotacija'!E102</f>
        <v>725.90000000000009</v>
      </c>
      <c r="E40" s="16">
        <f>'4 pr._savarankiškos f-jos'!F153+'6 pr._mokinio krepšelis (2)'!F26+'9 pr._įstaigų pajamos (2)'!F49+'7 pr._kita dotacija'!F102</f>
        <v>502.6</v>
      </c>
      <c r="F40" s="16">
        <f>'4 pr._savarankiškos f-jos'!G153+'6 pr._mokinio krepšelis (2)'!G26+'9 pr._įstaigų pajamos (2)'!G49+'7 pr._kita dotacija'!G102</f>
        <v>0</v>
      </c>
      <c r="G40" s="10">
        <f>H40+J40</f>
        <v>0</v>
      </c>
      <c r="H40" s="10">
        <f>'4 pr._savarankiškos f-jos'!I153+'6 pr._mokinio krepšelis (2)'!I26+'9 pr._įstaigų pajamos (2)'!I49+'7 pr._kita dotacija'!I102</f>
        <v>0</v>
      </c>
      <c r="I40" s="10">
        <f>'4 pr._savarankiškos f-jos'!J153+'6 pr._mokinio krepšelis (2)'!J26+'9 pr._įstaigų pajamos (2)'!J49+'7 pr._kita dotacija'!J102</f>
        <v>0</v>
      </c>
      <c r="J40" s="10">
        <f>'4 pr._savarankiškos f-jos'!K153+'6 pr._mokinio krepšelis (2)'!K26+'9 pr._įstaigų pajamos (2)'!K49+'7 pr._kita dotacija'!K102</f>
        <v>0</v>
      </c>
      <c r="K40" s="86">
        <f>L40+N40</f>
        <v>725.90000000000009</v>
      </c>
      <c r="L40" s="86">
        <f>'4 pr._savarankiškos f-jos'!M153+'6 pr._mokinio krepšelis (2)'!M26+'9 pr._įstaigų pajamos (2)'!M49+'7 pr._kita dotacija'!M102</f>
        <v>725.90000000000009</v>
      </c>
      <c r="M40" s="86">
        <f>'4 pr._savarankiškos f-jos'!N153+'6 pr._mokinio krepšelis (2)'!N26+'9 pr._įstaigų pajamos (2)'!N49+'7 pr._kita dotacija'!N102</f>
        <v>502.6</v>
      </c>
      <c r="N40" s="86">
        <f>'4 pr._savarankiškos f-jos'!O153+'6 pr._mokinio krepšelis (2)'!O26+'9 pr._įstaigų pajamos (2)'!O49+'7 pr._kita dotacija'!O102</f>
        <v>0</v>
      </c>
    </row>
    <row r="41" spans="1:14" ht="15" customHeight="1" x14ac:dyDescent="0.25">
      <c r="A41" s="5" t="s">
        <v>97</v>
      </c>
      <c r="B41" s="85" t="s">
        <v>46</v>
      </c>
      <c r="C41" s="16">
        <f>D41+F41</f>
        <v>238.29999999999998</v>
      </c>
      <c r="D41" s="16">
        <f>'4 pr._savarankiškos f-jos'!E154+'6 pr._mokinio krepšelis (2)'!E27+'7 pr._kita dotacija'!E105</f>
        <v>238.29999999999998</v>
      </c>
      <c r="E41" s="16">
        <f>'4 pr._savarankiškos f-jos'!F154+'6 pr._mokinio krepšelis (2)'!F27+'7 pr._kita dotacija'!F105</f>
        <v>169.3</v>
      </c>
      <c r="F41" s="16">
        <f>'4 pr._savarankiškos f-jos'!G154+'6 pr._mokinio krepšelis (2)'!G27+'7 pr._kita dotacija'!G105</f>
        <v>0</v>
      </c>
      <c r="G41" s="10">
        <f>H41+J41</f>
        <v>0</v>
      </c>
      <c r="H41" s="10">
        <f>'4 pr._savarankiškos f-jos'!I154+'6 pr._mokinio krepšelis (2)'!I27+'7 pr._kita dotacija'!I105</f>
        <v>0</v>
      </c>
      <c r="I41" s="10">
        <f>'4 pr._savarankiškos f-jos'!J154+'6 pr._mokinio krepšelis (2)'!J27+'7 pr._kita dotacija'!J105</f>
        <v>0</v>
      </c>
      <c r="J41" s="10">
        <f>'4 pr._savarankiškos f-jos'!K154+'6 pr._mokinio krepšelis (2)'!K27+'7 pr._kita dotacija'!K105</f>
        <v>0</v>
      </c>
      <c r="K41" s="86">
        <f>L41+N41</f>
        <v>238.29999999999998</v>
      </c>
      <c r="L41" s="86">
        <f>'4 pr._savarankiškos f-jos'!M154+'6 pr._mokinio krepšelis (2)'!M27+'7 pr._kita dotacija'!M105</f>
        <v>238.29999999999998</v>
      </c>
      <c r="M41" s="86">
        <f>'4 pr._savarankiškos f-jos'!N154+'6 pr._mokinio krepšelis (2)'!N27+'7 pr._kita dotacija'!N105</f>
        <v>169.3</v>
      </c>
      <c r="N41" s="86">
        <f>'4 pr._savarankiškos f-jos'!O154+'6 pr._mokinio krepšelis (2)'!O27+'7 pr._kita dotacija'!O105</f>
        <v>0</v>
      </c>
    </row>
    <row r="42" spans="1:14" ht="15" customHeight="1" x14ac:dyDescent="0.25">
      <c r="A42" s="5" t="s">
        <v>98</v>
      </c>
      <c r="B42" s="29" t="s">
        <v>43</v>
      </c>
      <c r="C42" s="16">
        <f>D42+F42</f>
        <v>297.10000000000002</v>
      </c>
      <c r="D42" s="16">
        <f>'4 pr._savarankiškos f-jos'!E155+'6 pr._mokinio krepšelis (2)'!E28+'7 pr._kita dotacija'!E107</f>
        <v>297.10000000000002</v>
      </c>
      <c r="E42" s="16">
        <f>'4 pr._savarankiškos f-jos'!F155+'6 pr._mokinio krepšelis (2)'!F28+'7 pr._kita dotacija'!F107</f>
        <v>212.60000000000002</v>
      </c>
      <c r="F42" s="16">
        <f>'4 pr._savarankiškos f-jos'!G155+'6 pr._mokinio krepšelis (2)'!G28+'7 pr._kita dotacija'!G107</f>
        <v>0</v>
      </c>
      <c r="G42" s="10">
        <f>H42+J42</f>
        <v>0</v>
      </c>
      <c r="H42" s="10">
        <f>'4 pr._savarankiškos f-jos'!I155+'6 pr._mokinio krepšelis (2)'!I28+'7 pr._kita dotacija'!I107</f>
        <v>0</v>
      </c>
      <c r="I42" s="10">
        <f>'4 pr._savarankiškos f-jos'!J155+'6 pr._mokinio krepšelis (2)'!J28+'7 pr._kita dotacija'!J107</f>
        <v>0</v>
      </c>
      <c r="J42" s="10">
        <f>'4 pr._savarankiškos f-jos'!K155+'6 pr._mokinio krepšelis (2)'!K28+'7 pr._kita dotacija'!K107</f>
        <v>0</v>
      </c>
      <c r="K42" s="86">
        <f>L42+N42</f>
        <v>297.10000000000002</v>
      </c>
      <c r="L42" s="86">
        <f>'4 pr._savarankiškos f-jos'!M155+'6 pr._mokinio krepšelis (2)'!M28+'7 pr._kita dotacija'!M107</f>
        <v>297.10000000000002</v>
      </c>
      <c r="M42" s="86">
        <f>'4 pr._savarankiškos f-jos'!N155+'6 pr._mokinio krepšelis (2)'!N28+'7 pr._kita dotacija'!N107</f>
        <v>212.60000000000002</v>
      </c>
      <c r="N42" s="86">
        <f>'4 pr._savarankiškos f-jos'!O155+'6 pr._mokinio krepšelis (2)'!O28+'7 pr._kita dotacija'!O107</f>
        <v>0</v>
      </c>
    </row>
    <row r="43" spans="1:14" ht="15" customHeight="1" x14ac:dyDescent="0.25">
      <c r="A43" s="5" t="s">
        <v>99</v>
      </c>
      <c r="B43" s="29" t="s">
        <v>45</v>
      </c>
      <c r="C43" s="16">
        <f>D43+F43</f>
        <v>261.5</v>
      </c>
      <c r="D43" s="16">
        <f>'4 pr._savarankiškos f-jos'!E156+'6 pr._mokinio krepšelis (2)'!E29+'7 pr._kita dotacija'!E110</f>
        <v>261.5</v>
      </c>
      <c r="E43" s="16">
        <f>'4 pr._savarankiškos f-jos'!F156+'6 pr._mokinio krepšelis (2)'!F29+'7 pr._kita dotacija'!F110</f>
        <v>188.4</v>
      </c>
      <c r="F43" s="16">
        <f>'4 pr._savarankiškos f-jos'!G156+'6 pr._mokinio krepšelis (2)'!G29+'7 pr._kita dotacija'!G110</f>
        <v>0</v>
      </c>
      <c r="G43" s="10">
        <f>H43+J43</f>
        <v>0</v>
      </c>
      <c r="H43" s="10">
        <f>'4 pr._savarankiškos f-jos'!I156+'6 pr._mokinio krepšelis (2)'!I29+'7 pr._kita dotacija'!I110</f>
        <v>0</v>
      </c>
      <c r="I43" s="10">
        <f>'4 pr._savarankiškos f-jos'!J156+'6 pr._mokinio krepšelis (2)'!J29+'7 pr._kita dotacija'!J110</f>
        <v>0</v>
      </c>
      <c r="J43" s="10">
        <f>'4 pr._savarankiškos f-jos'!K156+'6 pr._mokinio krepšelis (2)'!K29+'7 pr._kita dotacija'!K110</f>
        <v>0</v>
      </c>
      <c r="K43" s="86">
        <f>L43+N43</f>
        <v>261.5</v>
      </c>
      <c r="L43" s="86">
        <f>'4 pr._savarankiškos f-jos'!M156+'6 pr._mokinio krepšelis (2)'!M29+'7 pr._kita dotacija'!M110</f>
        <v>261.5</v>
      </c>
      <c r="M43" s="86">
        <f>'4 pr._savarankiškos f-jos'!N156+'6 pr._mokinio krepšelis (2)'!N29+'7 pr._kita dotacija'!N110</f>
        <v>188.4</v>
      </c>
      <c r="N43" s="86">
        <f>'4 pr._savarankiškos f-jos'!O156+'6 pr._mokinio krepšelis (2)'!O29+'7 pr._kita dotacija'!O110</f>
        <v>0</v>
      </c>
    </row>
    <row r="44" spans="1:14" ht="15" customHeight="1" x14ac:dyDescent="0.25">
      <c r="A44" s="5" t="s">
        <v>100</v>
      </c>
      <c r="B44" s="29" t="s">
        <v>169</v>
      </c>
      <c r="C44" s="16">
        <f>D44+F44</f>
        <v>426.5</v>
      </c>
      <c r="D44" s="16">
        <f>'4 pr._savarankiškos f-jos'!E157+'6 pr._mokinio krepšelis (2)'!E30+'7 pr._kita dotacija'!E112+'9 pr._įstaigų pajamos (2)'!E50</f>
        <v>426.5</v>
      </c>
      <c r="E44" s="16">
        <f>'4 pr._savarankiškos f-jos'!F157+'6 pr._mokinio krepšelis (2)'!F30+'7 pr._kita dotacija'!F112+'9 pr._įstaigų pajamos (2)'!F50</f>
        <v>293.8</v>
      </c>
      <c r="F44" s="16">
        <f>'4 pr._savarankiškos f-jos'!G157+'6 pr._mokinio krepšelis (2)'!G30+'7 pr._kita dotacija'!G112+'9 pr._įstaigų pajamos (2)'!G50</f>
        <v>0</v>
      </c>
      <c r="G44" s="10">
        <f>H44+J44</f>
        <v>0</v>
      </c>
      <c r="H44" s="10">
        <f>'4 pr._savarankiškos f-jos'!I157+'6 pr._mokinio krepšelis (2)'!I30+'7 pr._kita dotacija'!I112+'9 pr._įstaigų pajamos (2)'!I50</f>
        <v>0</v>
      </c>
      <c r="I44" s="10">
        <f>'4 pr._savarankiškos f-jos'!J157+'6 pr._mokinio krepšelis (2)'!J30+'7 pr._kita dotacija'!J112+'9 pr._įstaigų pajamos (2)'!J50</f>
        <v>0</v>
      </c>
      <c r="J44" s="10">
        <f>'4 pr._savarankiškos f-jos'!K157+'6 pr._mokinio krepšelis (2)'!K30+'7 pr._kita dotacija'!K112+'9 pr._įstaigų pajamos (2)'!K50</f>
        <v>0</v>
      </c>
      <c r="K44" s="86">
        <f>L44+N44</f>
        <v>426.5</v>
      </c>
      <c r="L44" s="86">
        <f>'4 pr._savarankiškos f-jos'!M157+'6 pr._mokinio krepšelis (2)'!M30+'7 pr._kita dotacija'!M112+'9 pr._įstaigų pajamos (2)'!M50</f>
        <v>426.5</v>
      </c>
      <c r="M44" s="86">
        <f>'4 pr._savarankiškos f-jos'!N157+'6 pr._mokinio krepšelis (2)'!N30+'7 pr._kita dotacija'!N112+'9 pr._įstaigų pajamos (2)'!N50</f>
        <v>293.8</v>
      </c>
      <c r="N44" s="86">
        <f>'4 pr._savarankiškos f-jos'!O157+'6 pr._mokinio krepšelis (2)'!O30+'7 pr._kita dotacija'!O112+'9 pr._įstaigų pajamos (2)'!O50</f>
        <v>0</v>
      </c>
    </row>
    <row r="45" spans="1:14" ht="15" customHeight="1" x14ac:dyDescent="0.25">
      <c r="A45" s="5" t="s">
        <v>101</v>
      </c>
      <c r="B45" s="29" t="s">
        <v>44</v>
      </c>
      <c r="C45" s="16">
        <f>D45+F45</f>
        <v>190.1</v>
      </c>
      <c r="D45" s="16">
        <f>'4 pr._savarankiškos f-jos'!E158+'6 pr._mokinio krepšelis (2)'!E31+'7 pr._kita dotacija'!E114+'9 pr._įstaigų pajamos (2)'!E51</f>
        <v>190.1</v>
      </c>
      <c r="E45" s="16">
        <f>'4 pr._savarankiškos f-jos'!F158+'6 pr._mokinio krepšelis (2)'!F31+'7 pr._kita dotacija'!F114+'9 pr._įstaigų pajamos (2)'!F51</f>
        <v>134</v>
      </c>
      <c r="F45" s="16">
        <f>'4 pr._savarankiškos f-jos'!G158+'6 pr._mokinio krepšelis (2)'!G31+'7 pr._kita dotacija'!G114+'9 pr._įstaigų pajamos (2)'!G51</f>
        <v>0</v>
      </c>
      <c r="G45" s="10">
        <f>H45+J45</f>
        <v>0</v>
      </c>
      <c r="H45" s="10">
        <f>'4 pr._savarankiškos f-jos'!I158+'6 pr._mokinio krepšelis (2)'!I31+'7 pr._kita dotacija'!I114+'9 pr._įstaigų pajamos (2)'!I51</f>
        <v>0</v>
      </c>
      <c r="I45" s="10">
        <f>'4 pr._savarankiškos f-jos'!J158+'6 pr._mokinio krepšelis (2)'!J31+'7 pr._kita dotacija'!J114+'9 pr._įstaigų pajamos (2)'!J51</f>
        <v>0</v>
      </c>
      <c r="J45" s="10">
        <f>'4 pr._savarankiškos f-jos'!K158+'6 pr._mokinio krepšelis (2)'!K31+'7 pr._kita dotacija'!K114+'9 pr._įstaigų pajamos (2)'!K51</f>
        <v>0</v>
      </c>
      <c r="K45" s="86">
        <f>L45+N45</f>
        <v>190.1</v>
      </c>
      <c r="L45" s="86">
        <f>'4 pr._savarankiškos f-jos'!M158+'6 pr._mokinio krepšelis (2)'!M31+'7 pr._kita dotacija'!M114+'9 pr._įstaigų pajamos (2)'!M51</f>
        <v>190.1</v>
      </c>
      <c r="M45" s="86">
        <f>'4 pr._savarankiškos f-jos'!N158+'6 pr._mokinio krepšelis (2)'!N31+'7 pr._kita dotacija'!N114+'9 pr._įstaigų pajamos (2)'!N51</f>
        <v>134</v>
      </c>
      <c r="N45" s="86">
        <f>'4 pr._savarankiškos f-jos'!O158+'6 pr._mokinio krepšelis (2)'!O31+'7 pr._kita dotacija'!O114+'9 pr._įstaigų pajamos (2)'!O51</f>
        <v>0</v>
      </c>
    </row>
    <row r="46" spans="1:14" ht="15" customHeight="1" x14ac:dyDescent="0.25">
      <c r="A46" s="5" t="s">
        <v>102</v>
      </c>
      <c r="B46" s="85" t="s">
        <v>47</v>
      </c>
      <c r="C46" s="16">
        <f>D46+F46</f>
        <v>360.6</v>
      </c>
      <c r="D46" s="16">
        <f>'4 pr._savarankiškos f-jos'!E159+'6 pr._mokinio krepšelis (2)'!E32+'7 pr._kita dotacija'!E116</f>
        <v>360.6</v>
      </c>
      <c r="E46" s="16">
        <f>'4 pr._savarankiškos f-jos'!F159+'6 pr._mokinio krepšelis (2)'!F32+'7 pr._kita dotacija'!F116</f>
        <v>251.8</v>
      </c>
      <c r="F46" s="16">
        <f>'4 pr._savarankiškos f-jos'!G159+'6 pr._mokinio krepšelis (2)'!G32+'7 pr._kita dotacija'!G116</f>
        <v>0</v>
      </c>
      <c r="G46" s="10">
        <f>H46+J46</f>
        <v>0</v>
      </c>
      <c r="H46" s="10">
        <f>'4 pr._savarankiškos f-jos'!I159+'6 pr._mokinio krepšelis (2)'!I32+'7 pr._kita dotacija'!I116</f>
        <v>0</v>
      </c>
      <c r="I46" s="10">
        <f>'4 pr._savarankiškos f-jos'!J159+'6 pr._mokinio krepšelis (2)'!J32+'7 pr._kita dotacija'!J116</f>
        <v>0</v>
      </c>
      <c r="J46" s="10">
        <f>'4 pr._savarankiškos f-jos'!K159+'6 pr._mokinio krepšelis (2)'!K32+'7 pr._kita dotacija'!K116</f>
        <v>0</v>
      </c>
      <c r="K46" s="86">
        <f>L46+N46</f>
        <v>360.6</v>
      </c>
      <c r="L46" s="86">
        <f>'4 pr._savarankiškos f-jos'!M159+'6 pr._mokinio krepšelis (2)'!M32+'7 pr._kita dotacija'!M116</f>
        <v>360.6</v>
      </c>
      <c r="M46" s="86">
        <f>'4 pr._savarankiškos f-jos'!N159+'6 pr._mokinio krepšelis (2)'!N32+'7 pr._kita dotacija'!N116</f>
        <v>251.8</v>
      </c>
      <c r="N46" s="86">
        <f>'4 pr._savarankiškos f-jos'!O159+'6 pr._mokinio krepšelis (2)'!O32+'7 pr._kita dotacija'!O116</f>
        <v>0</v>
      </c>
    </row>
    <row r="47" spans="1:14" ht="15" customHeight="1" x14ac:dyDescent="0.25">
      <c r="A47" s="5" t="s">
        <v>103</v>
      </c>
      <c r="B47" s="33" t="s">
        <v>425</v>
      </c>
      <c r="C47" s="16">
        <f>D47+F47</f>
        <v>312.60000000000002</v>
      </c>
      <c r="D47" s="16">
        <f>'4 pr._savarankiškos f-jos'!E160+'6 pr._mokinio krepšelis (2)'!E33+'7 pr._kita dotacija'!E118+'9 pr._įstaigų pajamos (2)'!E52</f>
        <v>312.60000000000002</v>
      </c>
      <c r="E47" s="16">
        <f>'4 pr._savarankiškos f-jos'!F160+'6 pr._mokinio krepšelis (2)'!F33+'7 pr._kita dotacija'!F118+'9 pr._įstaigų pajamos (2)'!F52</f>
        <v>215.10000000000002</v>
      </c>
      <c r="F47" s="16">
        <f>'4 pr._savarankiškos f-jos'!G160+'6 pr._mokinio krepšelis (2)'!G33+'7 pr._kita dotacija'!G118+'9 pr._įstaigų pajamos (2)'!G52</f>
        <v>0</v>
      </c>
      <c r="G47" s="10">
        <f>H47+J47</f>
        <v>0</v>
      </c>
      <c r="H47" s="10">
        <f>'4 pr._savarankiškos f-jos'!I160+'6 pr._mokinio krepšelis (2)'!I33+'7 pr._kita dotacija'!I118+'9 pr._įstaigų pajamos (2)'!I52</f>
        <v>0</v>
      </c>
      <c r="I47" s="10">
        <f>'4 pr._savarankiškos f-jos'!J160+'6 pr._mokinio krepšelis (2)'!J33+'7 pr._kita dotacija'!J118+'9 pr._įstaigų pajamos (2)'!J52</f>
        <v>0</v>
      </c>
      <c r="J47" s="10">
        <f>'4 pr._savarankiškos f-jos'!K160+'6 pr._mokinio krepšelis (2)'!K33+'7 pr._kita dotacija'!K118+'9 pr._įstaigų pajamos (2)'!K52</f>
        <v>0</v>
      </c>
      <c r="K47" s="86">
        <f>L47+N47</f>
        <v>312.60000000000002</v>
      </c>
      <c r="L47" s="86">
        <f>'4 pr._savarankiškos f-jos'!M160+'6 pr._mokinio krepšelis (2)'!M33+'7 pr._kita dotacija'!M118+'9 pr._įstaigų pajamos (2)'!M52</f>
        <v>312.60000000000002</v>
      </c>
      <c r="M47" s="86">
        <f>'4 pr._savarankiškos f-jos'!N160+'6 pr._mokinio krepšelis (2)'!N33+'7 pr._kita dotacija'!N118+'9 pr._įstaigų pajamos (2)'!N52</f>
        <v>215.10000000000002</v>
      </c>
      <c r="N47" s="86">
        <f>'4 pr._savarankiškos f-jos'!O160+'6 pr._mokinio krepšelis (2)'!O33+'7 pr._kita dotacija'!O118+'9 pr._įstaigų pajamos (2)'!O52</f>
        <v>0</v>
      </c>
    </row>
    <row r="48" spans="1:14" ht="15" customHeight="1" x14ac:dyDescent="0.25">
      <c r="A48" s="5" t="s">
        <v>104</v>
      </c>
      <c r="B48" s="29" t="s">
        <v>64</v>
      </c>
      <c r="C48" s="16">
        <f>D48+F48</f>
        <v>176.6</v>
      </c>
      <c r="D48" s="16">
        <f>'4 pr._savarankiškos f-jos'!E161+'6 pr._mokinio krepšelis (2)'!E34+'9 pr._įstaigų pajamos (2)'!E53+'7 pr._kita dotacija'!E120</f>
        <v>176.6</v>
      </c>
      <c r="E48" s="16">
        <f>'4 pr._savarankiškos f-jos'!F161+'6 pr._mokinio krepšelis (2)'!F34+'9 pr._įstaigų pajamos (2)'!F53+'7 pr._kita dotacija'!F120</f>
        <v>111.2</v>
      </c>
      <c r="F48" s="16">
        <f>'4 pr._savarankiškos f-jos'!G161+'6 pr._mokinio krepšelis (2)'!G34+'9 pr._įstaigų pajamos (2)'!G53+'7 pr._kita dotacija'!G120</f>
        <v>0</v>
      </c>
      <c r="G48" s="10">
        <f>H48+J48</f>
        <v>0</v>
      </c>
      <c r="H48" s="10">
        <f>'4 pr._savarankiškos f-jos'!I161+'6 pr._mokinio krepšelis (2)'!I34+'9 pr._įstaigų pajamos (2)'!I53+'7 pr._kita dotacija'!I120</f>
        <v>0</v>
      </c>
      <c r="I48" s="10">
        <f>'4 pr._savarankiškos f-jos'!J161+'6 pr._mokinio krepšelis (2)'!J34+'9 pr._įstaigų pajamos (2)'!J53+'7 pr._kita dotacija'!J120</f>
        <v>0</v>
      </c>
      <c r="J48" s="10">
        <f>'4 pr._savarankiškos f-jos'!K161+'6 pr._mokinio krepšelis (2)'!K34+'9 pr._įstaigų pajamos (2)'!K53+'7 pr._kita dotacija'!K120</f>
        <v>0</v>
      </c>
      <c r="K48" s="86">
        <f>L48+N48</f>
        <v>176.6</v>
      </c>
      <c r="L48" s="86">
        <f>'4 pr._savarankiškos f-jos'!M161+'6 pr._mokinio krepšelis (2)'!M34+'9 pr._įstaigų pajamos (2)'!M53+'7 pr._kita dotacija'!M120</f>
        <v>176.6</v>
      </c>
      <c r="M48" s="86">
        <f>'4 pr._savarankiškos f-jos'!N161+'6 pr._mokinio krepšelis (2)'!N34+'9 pr._įstaigų pajamos (2)'!N53+'7 pr._kita dotacija'!N120</f>
        <v>111.2</v>
      </c>
      <c r="N48" s="86">
        <f>'4 pr._savarankiškos f-jos'!O161+'6 pr._mokinio krepšelis (2)'!O34+'9 pr._įstaigų pajamos (2)'!O53+'7 pr._kita dotacija'!O120</f>
        <v>0</v>
      </c>
    </row>
    <row r="49" spans="1:14" ht="15" customHeight="1" x14ac:dyDescent="0.25">
      <c r="A49" s="13" t="s">
        <v>105</v>
      </c>
      <c r="B49" s="29" t="s">
        <v>42</v>
      </c>
      <c r="C49" s="16">
        <f>D49+F49</f>
        <v>373.40000000000003</v>
      </c>
      <c r="D49" s="16">
        <f>'4 pr._savarankiškos f-jos'!E162+'6 pr._mokinio krepšelis (2)'!E35+'9 pr._įstaigų pajamos (2)'!E54+'[2]11 pr._apyvartinės lėšos'!E43+'7 pr._kita dotacija'!E122</f>
        <v>373.40000000000003</v>
      </c>
      <c r="E49" s="16">
        <f>'4 pr._savarankiškos f-jos'!F162+'6 pr._mokinio krepšelis (2)'!F35+'9 pr._įstaigų pajamos (2)'!F54+'[2]11 pr._apyvartinės lėšos'!F43+'7 pr._kita dotacija'!F122</f>
        <v>228.7</v>
      </c>
      <c r="F49" s="16">
        <f>'4 pr._savarankiškos f-jos'!G162+'6 pr._mokinio krepšelis (2)'!G35+'9 pr._įstaigų pajamos (2)'!G54+'[2]11 pr._apyvartinės lėšos'!G43+'7 pr._kita dotacija'!G122</f>
        <v>0</v>
      </c>
      <c r="G49" s="10">
        <f>H49+J49</f>
        <v>0</v>
      </c>
      <c r="H49" s="10">
        <f>'4 pr._savarankiškos f-jos'!I162+'6 pr._mokinio krepšelis (2)'!I35+'9 pr._įstaigų pajamos (2)'!I54+'[2]11 pr._apyvartinės lėšos'!I43+'7 pr._kita dotacija'!I122</f>
        <v>0</v>
      </c>
      <c r="I49" s="10">
        <f>'4 pr._savarankiškos f-jos'!J162+'6 pr._mokinio krepšelis (2)'!J35+'9 pr._įstaigų pajamos (2)'!J54+'[2]11 pr._apyvartinės lėšos'!J43+'7 pr._kita dotacija'!J122</f>
        <v>0</v>
      </c>
      <c r="J49" s="10">
        <f>'4 pr._savarankiškos f-jos'!K162+'6 pr._mokinio krepšelis (2)'!K35+'9 pr._įstaigų pajamos (2)'!K54+'[2]11 pr._apyvartinės lėšos'!K43+'7 pr._kita dotacija'!K122</f>
        <v>0</v>
      </c>
      <c r="K49" s="86">
        <f>L49+N49</f>
        <v>373.40000000000003</v>
      </c>
      <c r="L49" s="86">
        <f>'4 pr._savarankiškos f-jos'!M162+'6 pr._mokinio krepšelis (2)'!M35+'9 pr._įstaigų pajamos (2)'!M54+'[2]11 pr._apyvartinės lėšos'!M43+'7 pr._kita dotacija'!M122</f>
        <v>373.40000000000003</v>
      </c>
      <c r="M49" s="86">
        <f>'4 pr._savarankiškos f-jos'!N162+'6 pr._mokinio krepšelis (2)'!N35+'9 pr._įstaigų pajamos (2)'!N54+'[2]11 pr._apyvartinės lėšos'!N43+'7 pr._kita dotacija'!N122</f>
        <v>228.7</v>
      </c>
      <c r="N49" s="86">
        <f>'4 pr._savarankiškos f-jos'!O162+'6 pr._mokinio krepšelis (2)'!O35+'9 pr._įstaigų pajamos (2)'!O54+'[2]11 pr._apyvartinės lėšos'!O43+'7 pr._kita dotacija'!O122</f>
        <v>0</v>
      </c>
    </row>
    <row r="50" spans="1:14" ht="15" customHeight="1" x14ac:dyDescent="0.25">
      <c r="A50" s="32" t="s">
        <v>106</v>
      </c>
      <c r="B50" s="29" t="s">
        <v>426</v>
      </c>
      <c r="C50" s="16">
        <f>D50+F50</f>
        <v>201</v>
      </c>
      <c r="D50" s="16">
        <f>'4 pr._savarankiškos f-jos'!E163+'6 pr._mokinio krepšelis (2)'!E36+'7 pr._kita dotacija'!E124+'9 pr._įstaigų pajamos (2)'!E55</f>
        <v>201</v>
      </c>
      <c r="E50" s="16">
        <f>'4 pr._savarankiškos f-jos'!F163+'6 pr._mokinio krepšelis (2)'!F36+'7 pr._kita dotacija'!F124+'9 pr._įstaigų pajamos (2)'!F55</f>
        <v>126.2</v>
      </c>
      <c r="F50" s="16">
        <f>'4 pr._savarankiškos f-jos'!G163+'6 pr._mokinio krepšelis (2)'!G36+'7 pr._kita dotacija'!G124+'9 pr._įstaigų pajamos (2)'!G55</f>
        <v>0</v>
      </c>
      <c r="G50" s="10">
        <f>H50+J50</f>
        <v>0</v>
      </c>
      <c r="H50" s="10">
        <f>'4 pr._savarankiškos f-jos'!I163+'6 pr._mokinio krepšelis (2)'!I36+'7 pr._kita dotacija'!I124+'9 pr._įstaigų pajamos (2)'!I55</f>
        <v>0</v>
      </c>
      <c r="I50" s="10">
        <f>'4 pr._savarankiškos f-jos'!J163+'6 pr._mokinio krepšelis (2)'!J36+'7 pr._kita dotacija'!J124+'9 pr._įstaigų pajamos (2)'!J55</f>
        <v>0</v>
      </c>
      <c r="J50" s="10">
        <f>'4 pr._savarankiškos f-jos'!K163+'6 pr._mokinio krepšelis (2)'!K36+'7 pr._kita dotacija'!K124+'9 pr._įstaigų pajamos (2)'!K55</f>
        <v>0</v>
      </c>
      <c r="K50" s="86">
        <f>L50+N50</f>
        <v>201</v>
      </c>
      <c r="L50" s="86">
        <f>'4 pr._savarankiškos f-jos'!M163+'6 pr._mokinio krepšelis (2)'!M36+'7 pr._kita dotacija'!M124+'9 pr._įstaigų pajamos (2)'!M55</f>
        <v>201</v>
      </c>
      <c r="M50" s="86">
        <f>'4 pr._savarankiškos f-jos'!N163+'6 pr._mokinio krepšelis (2)'!N36+'7 pr._kita dotacija'!N124+'9 pr._įstaigų pajamos (2)'!N55</f>
        <v>126.2</v>
      </c>
      <c r="N50" s="86">
        <f>'4 pr._savarankiškos f-jos'!O163+'6 pr._mokinio krepšelis (2)'!O36+'7 pr._kita dotacija'!O124+'9 pr._įstaigų pajamos (2)'!O55</f>
        <v>0</v>
      </c>
    </row>
    <row r="51" spans="1:14" ht="15" customHeight="1" x14ac:dyDescent="0.25">
      <c r="A51" s="5" t="s">
        <v>107</v>
      </c>
      <c r="B51" s="85" t="s">
        <v>41</v>
      </c>
      <c r="C51" s="16">
        <f>D51+F51</f>
        <v>189.3</v>
      </c>
      <c r="D51" s="16">
        <f>'4 pr._savarankiškos f-jos'!E164+'6 pr._mokinio krepšelis (2)'!E37+'9 pr._įstaigų pajamos (2)'!E56+'[2]11 pr._apyvartinės lėšos'!E45+'7 pr._kita dotacija'!E126</f>
        <v>189.3</v>
      </c>
      <c r="E51" s="16">
        <f>'4 pr._savarankiškos f-jos'!F164+'6 pr._mokinio krepšelis (2)'!F37+'9 pr._įstaigų pajamos (2)'!F56+'[2]11 pr._apyvartinės lėšos'!F45+'7 pr._kita dotacija'!F126</f>
        <v>110.4</v>
      </c>
      <c r="F51" s="16">
        <f>'4 pr._savarankiškos f-jos'!G164+'6 pr._mokinio krepšelis (2)'!G37+'9 pr._įstaigų pajamos (2)'!G56+'[2]11 pr._apyvartinės lėšos'!G45+'7 pr._kita dotacija'!G126</f>
        <v>0</v>
      </c>
      <c r="G51" s="10">
        <f>H51+J51</f>
        <v>0</v>
      </c>
      <c r="H51" s="10">
        <f>'4 pr._savarankiškos f-jos'!I164+'6 pr._mokinio krepšelis (2)'!I37+'9 pr._įstaigų pajamos (2)'!I56+'[2]11 pr._apyvartinės lėšos'!I45+'7 pr._kita dotacija'!I126</f>
        <v>0</v>
      </c>
      <c r="I51" s="10">
        <f>'4 pr._savarankiškos f-jos'!J164+'6 pr._mokinio krepšelis (2)'!J37+'9 pr._įstaigų pajamos (2)'!J56+'[2]11 pr._apyvartinės lėšos'!J45+'7 pr._kita dotacija'!J126</f>
        <v>0</v>
      </c>
      <c r="J51" s="10">
        <f>'4 pr._savarankiškos f-jos'!K164+'6 pr._mokinio krepšelis (2)'!K37+'9 pr._įstaigų pajamos (2)'!K56+'[2]11 pr._apyvartinės lėšos'!K45+'7 pr._kita dotacija'!K126</f>
        <v>0</v>
      </c>
      <c r="K51" s="86">
        <f>L51+N51</f>
        <v>189.3</v>
      </c>
      <c r="L51" s="86">
        <f>'4 pr._savarankiškos f-jos'!M164+'6 pr._mokinio krepšelis (2)'!M37+'9 pr._įstaigų pajamos (2)'!M56+'[2]11 pr._apyvartinės lėšos'!M45+'7 pr._kita dotacija'!M126</f>
        <v>189.3</v>
      </c>
      <c r="M51" s="86">
        <f>'4 pr._savarankiškos f-jos'!N164+'6 pr._mokinio krepšelis (2)'!N37+'9 pr._įstaigų pajamos (2)'!N56+'[2]11 pr._apyvartinės lėšos'!N45+'7 pr._kita dotacija'!N126</f>
        <v>110.4</v>
      </c>
      <c r="N51" s="86">
        <f>'4 pr._savarankiškos f-jos'!O164+'6 pr._mokinio krepšelis (2)'!O37+'9 pr._įstaigų pajamos (2)'!O56+'[2]11 pr._apyvartinės lėšos'!O45+'7 pr._kita dotacija'!O126</f>
        <v>0</v>
      </c>
    </row>
    <row r="52" spans="1:14" ht="15" customHeight="1" x14ac:dyDescent="0.25">
      <c r="A52" s="5" t="s">
        <v>108</v>
      </c>
      <c r="B52" s="29" t="s">
        <v>165</v>
      </c>
      <c r="C52" s="16">
        <f>D52+F52</f>
        <v>206.8</v>
      </c>
      <c r="D52" s="16">
        <f>'4 pr._savarankiškos f-jos'!E165+'6 pr._mokinio krepšelis (2)'!E38+'9 pr._įstaigų pajamos (2)'!E57+'[2]11 pr._apyvartinės lėšos'!E47+'7 pr._kita dotacija'!E128</f>
        <v>206.8</v>
      </c>
      <c r="E52" s="16">
        <f>'4 pr._savarankiškos f-jos'!F165+'6 pr._mokinio krepšelis (2)'!F38+'9 pr._įstaigų pajamos (2)'!F57+'[2]11 pr._apyvartinės lėšos'!F47+'7 pr._kita dotacija'!F128</f>
        <v>128.30000000000001</v>
      </c>
      <c r="F52" s="16">
        <f>'4 pr._savarankiškos f-jos'!G165+'6 pr._mokinio krepšelis (2)'!G38+'9 pr._įstaigų pajamos (2)'!G57+'[2]11 pr._apyvartinės lėšos'!G47+'7 pr._kita dotacija'!G128</f>
        <v>0</v>
      </c>
      <c r="G52" s="10">
        <f>H52+J52</f>
        <v>0</v>
      </c>
      <c r="H52" s="10">
        <f>'4 pr._savarankiškos f-jos'!I165+'6 pr._mokinio krepšelis (2)'!I38+'9 pr._įstaigų pajamos (2)'!I57+'[2]11 pr._apyvartinės lėšos'!I47+'7 pr._kita dotacija'!I128</f>
        <v>0</v>
      </c>
      <c r="I52" s="10">
        <f>'4 pr._savarankiškos f-jos'!J165+'6 pr._mokinio krepšelis (2)'!J38+'9 pr._įstaigų pajamos (2)'!J57+'[2]11 pr._apyvartinės lėšos'!J47+'7 pr._kita dotacija'!J128</f>
        <v>0</v>
      </c>
      <c r="J52" s="10">
        <f>'4 pr._savarankiškos f-jos'!K165+'6 pr._mokinio krepšelis (2)'!K38+'9 pr._įstaigų pajamos (2)'!K57+'[2]11 pr._apyvartinės lėšos'!K47+'7 pr._kita dotacija'!K128</f>
        <v>0</v>
      </c>
      <c r="K52" s="86">
        <f>L52+N52</f>
        <v>206.8</v>
      </c>
      <c r="L52" s="86">
        <f>'4 pr._savarankiškos f-jos'!M165+'6 pr._mokinio krepšelis (2)'!M38+'9 pr._įstaigų pajamos (2)'!M57+'[2]11 pr._apyvartinės lėšos'!M47+'7 pr._kita dotacija'!M128</f>
        <v>206.8</v>
      </c>
      <c r="M52" s="86">
        <f>'4 pr._savarankiškos f-jos'!N165+'6 pr._mokinio krepšelis (2)'!N38+'9 pr._įstaigų pajamos (2)'!N57+'[2]11 pr._apyvartinės lėšos'!N47+'7 pr._kita dotacija'!N128</f>
        <v>128.30000000000001</v>
      </c>
      <c r="N52" s="86">
        <f>'4 pr._savarankiškos f-jos'!O165+'6 pr._mokinio krepšelis (2)'!O38+'9 pr._įstaigų pajamos (2)'!O57+'[2]11 pr._apyvartinės lėšos'!O47+'7 pr._kita dotacija'!O128</f>
        <v>0</v>
      </c>
    </row>
    <row r="53" spans="1:14" ht="15" customHeight="1" x14ac:dyDescent="0.25">
      <c r="A53" s="5" t="s">
        <v>109</v>
      </c>
      <c r="B53" s="29" t="s">
        <v>157</v>
      </c>
      <c r="C53" s="16">
        <f>D53+F53</f>
        <v>461.19999999999993</v>
      </c>
      <c r="D53" s="16">
        <f>'4 pr._savarankiškos f-jos'!E166+'6 pr._mokinio krepšelis (2)'!E39+'9 pr._įstaigų pajamos (2)'!E58+'7 pr._kita dotacija'!E130</f>
        <v>461.19999999999993</v>
      </c>
      <c r="E53" s="16">
        <f>'4 pr._savarankiškos f-jos'!F166+'6 pr._mokinio krepšelis (2)'!F39+'9 pr._įstaigų pajamos (2)'!F58+'7 pr._kita dotacija'!F130</f>
        <v>256.60000000000002</v>
      </c>
      <c r="F53" s="16">
        <f>'4 pr._savarankiškos f-jos'!G166+'6 pr._mokinio krepšelis (2)'!G39+'9 pr._įstaigų pajamos (2)'!G58+'7 pr._kita dotacija'!G130</f>
        <v>0</v>
      </c>
      <c r="G53" s="10">
        <f>H53+J53</f>
        <v>0</v>
      </c>
      <c r="H53" s="10">
        <f>'4 pr._savarankiškos f-jos'!I166+'6 pr._mokinio krepšelis (2)'!I39+'9 pr._įstaigų pajamos (2)'!I58+'7 pr._kita dotacija'!I130</f>
        <v>0</v>
      </c>
      <c r="I53" s="10">
        <f>'4 pr._savarankiškos f-jos'!J166+'6 pr._mokinio krepšelis (2)'!J39+'9 pr._įstaigų pajamos (2)'!J58+'7 pr._kita dotacija'!J130</f>
        <v>0</v>
      </c>
      <c r="J53" s="10">
        <f>'4 pr._savarankiškos f-jos'!K166+'6 pr._mokinio krepšelis (2)'!K39+'9 pr._įstaigų pajamos (2)'!K58+'7 pr._kita dotacija'!K130</f>
        <v>0</v>
      </c>
      <c r="K53" s="86">
        <f>L53+N53</f>
        <v>461.19999999999993</v>
      </c>
      <c r="L53" s="86">
        <f>'4 pr._savarankiškos f-jos'!M166+'6 pr._mokinio krepšelis (2)'!M39+'9 pr._įstaigų pajamos (2)'!M58+'7 pr._kita dotacija'!M130</f>
        <v>461.19999999999993</v>
      </c>
      <c r="M53" s="86">
        <f>'4 pr._savarankiškos f-jos'!N166+'6 pr._mokinio krepšelis (2)'!N39+'9 pr._įstaigų pajamos (2)'!N58+'7 pr._kita dotacija'!N130</f>
        <v>256.60000000000002</v>
      </c>
      <c r="N53" s="86">
        <f>'4 pr._savarankiškos f-jos'!O166+'6 pr._mokinio krepšelis (2)'!O39+'9 pr._įstaigų pajamos (2)'!O58+'7 pr._kita dotacija'!O130</f>
        <v>0</v>
      </c>
    </row>
    <row r="54" spans="1:14" ht="15" customHeight="1" x14ac:dyDescent="0.25">
      <c r="A54" s="5" t="s">
        <v>110</v>
      </c>
      <c r="B54" s="29" t="s">
        <v>34</v>
      </c>
      <c r="C54" s="16">
        <f>D54+F54</f>
        <v>270.40000000000003</v>
      </c>
      <c r="D54" s="16">
        <f>'4 pr._savarankiškos f-jos'!E167+'6 pr._mokinio krepšelis (2)'!E40+'9 pr._įstaigų pajamos (2)'!E59+'7 pr._kita dotacija'!E132</f>
        <v>270.40000000000003</v>
      </c>
      <c r="E54" s="16">
        <f>'4 pr._savarankiškos f-jos'!F167+'6 pr._mokinio krepšelis (2)'!F40+'9 pr._įstaigų pajamos (2)'!F59+'7 pr._kita dotacija'!F132</f>
        <v>157.60000000000002</v>
      </c>
      <c r="F54" s="16">
        <f>'4 pr._savarankiškos f-jos'!G167+'6 pr._mokinio krepšelis (2)'!G40+'9 pr._įstaigų pajamos (2)'!G59+'7 pr._kita dotacija'!G132</f>
        <v>0</v>
      </c>
      <c r="G54" s="10">
        <f>H54+J54</f>
        <v>0</v>
      </c>
      <c r="H54" s="10">
        <f>'4 pr._savarankiškos f-jos'!I167+'6 pr._mokinio krepšelis (2)'!I40+'9 pr._įstaigų pajamos (2)'!I59+'7 pr._kita dotacija'!I132</f>
        <v>0</v>
      </c>
      <c r="I54" s="10">
        <f>'4 pr._savarankiškos f-jos'!J167+'6 pr._mokinio krepšelis (2)'!J40+'9 pr._įstaigų pajamos (2)'!J59+'7 pr._kita dotacija'!J132</f>
        <v>0</v>
      </c>
      <c r="J54" s="10">
        <f>'4 pr._savarankiškos f-jos'!K167+'6 pr._mokinio krepšelis (2)'!K40+'9 pr._įstaigų pajamos (2)'!K59+'7 pr._kita dotacija'!K132</f>
        <v>0</v>
      </c>
      <c r="K54" s="86">
        <f>L54+N54</f>
        <v>270.40000000000003</v>
      </c>
      <c r="L54" s="86">
        <f>'4 pr._savarankiškos f-jos'!M167+'6 pr._mokinio krepšelis (2)'!M40+'9 pr._įstaigų pajamos (2)'!M59+'7 pr._kita dotacija'!M132</f>
        <v>270.40000000000003</v>
      </c>
      <c r="M54" s="86">
        <f>'4 pr._savarankiškos f-jos'!N167+'6 pr._mokinio krepšelis (2)'!N40+'9 pr._įstaigų pajamos (2)'!N59+'7 pr._kita dotacija'!N132</f>
        <v>157.60000000000002</v>
      </c>
      <c r="N54" s="86">
        <f>'4 pr._savarankiškos f-jos'!O167+'6 pr._mokinio krepšelis (2)'!O40+'9 pr._įstaigų pajamos (2)'!O59+'7 pr._kita dotacija'!O132</f>
        <v>0</v>
      </c>
    </row>
    <row r="55" spans="1:14" ht="15" customHeight="1" x14ac:dyDescent="0.25">
      <c r="A55" s="5" t="s">
        <v>159</v>
      </c>
      <c r="B55" s="29" t="s">
        <v>36</v>
      </c>
      <c r="C55" s="16">
        <f>D55+F55</f>
        <v>297.90000000000003</v>
      </c>
      <c r="D55" s="16">
        <f>'4 pr._savarankiškos f-jos'!E168+'6 pr._mokinio krepšelis (2)'!E41+'9 pr._įstaigų pajamos (2)'!E60+'[2]11 pr._apyvartinės lėšos'!E49+'7 pr._kita dotacija'!E134</f>
        <v>297.90000000000003</v>
      </c>
      <c r="E55" s="16">
        <f>'4 pr._savarankiškos f-jos'!F168+'6 pr._mokinio krepšelis (2)'!F41+'9 pr._įstaigų pajamos (2)'!F60+'[2]11 pr._apyvartinės lėšos'!F49+'7 pr._kita dotacija'!F134</f>
        <v>168</v>
      </c>
      <c r="F55" s="16">
        <f>'4 pr._savarankiškos f-jos'!G168+'6 pr._mokinio krepšelis (2)'!G41+'9 pr._įstaigų pajamos (2)'!G60+'[2]11 pr._apyvartinės lėšos'!G49+'7 pr._kita dotacija'!G134</f>
        <v>0</v>
      </c>
      <c r="G55" s="10">
        <f>H55+J55</f>
        <v>0</v>
      </c>
      <c r="H55" s="10">
        <f>'4 pr._savarankiškos f-jos'!I168+'6 pr._mokinio krepšelis (2)'!I41+'9 pr._įstaigų pajamos (2)'!I60+'[2]11 pr._apyvartinės lėšos'!I49+'7 pr._kita dotacija'!I134</f>
        <v>0</v>
      </c>
      <c r="I55" s="10">
        <f>'4 pr._savarankiškos f-jos'!J168+'6 pr._mokinio krepšelis (2)'!J41+'9 pr._įstaigų pajamos (2)'!J60+'[2]11 pr._apyvartinės lėšos'!J49+'7 pr._kita dotacija'!J134</f>
        <v>0</v>
      </c>
      <c r="J55" s="10">
        <f>'4 pr._savarankiškos f-jos'!K168+'6 pr._mokinio krepšelis (2)'!K41+'9 pr._įstaigų pajamos (2)'!K60+'[2]11 pr._apyvartinės lėšos'!K49+'7 pr._kita dotacija'!K134</f>
        <v>0</v>
      </c>
      <c r="K55" s="86">
        <f>L55+N55</f>
        <v>297.90000000000003</v>
      </c>
      <c r="L55" s="86">
        <f>'4 pr._savarankiškos f-jos'!M168+'6 pr._mokinio krepšelis (2)'!M41+'9 pr._įstaigų pajamos (2)'!M60+'[2]11 pr._apyvartinės lėšos'!M49+'7 pr._kita dotacija'!M134</f>
        <v>297.90000000000003</v>
      </c>
      <c r="M55" s="86">
        <f>'4 pr._savarankiškos f-jos'!N168+'6 pr._mokinio krepšelis (2)'!N41+'9 pr._įstaigų pajamos (2)'!N60+'[2]11 pr._apyvartinės lėšos'!N49+'7 pr._kita dotacija'!N134</f>
        <v>168</v>
      </c>
      <c r="N55" s="86">
        <f>'4 pr._savarankiškos f-jos'!O168+'6 pr._mokinio krepšelis (2)'!O41+'9 pr._įstaigų pajamos (2)'!O60+'[2]11 pr._apyvartinės lėšos'!O49+'7 pr._kita dotacija'!O134</f>
        <v>0</v>
      </c>
    </row>
    <row r="56" spans="1:14" ht="15" customHeight="1" x14ac:dyDescent="0.25">
      <c r="A56" s="5" t="s">
        <v>160</v>
      </c>
      <c r="B56" s="29" t="s">
        <v>38</v>
      </c>
      <c r="C56" s="16">
        <f>D56+F56</f>
        <v>530.70000000000005</v>
      </c>
      <c r="D56" s="16">
        <f>'4 pr._savarankiškos f-jos'!E169+'6 pr._mokinio krepšelis (2)'!E42+'9 pr._įstaigų pajamos (2)'!E61+'[2]11 pr._apyvartinės lėšos'!E51+'7 pr._kita dotacija'!E136</f>
        <v>530.70000000000005</v>
      </c>
      <c r="E56" s="16">
        <f>'4 pr._savarankiškos f-jos'!F169+'6 pr._mokinio krepšelis (2)'!F42+'9 pr._įstaigų pajamos (2)'!F61+'[2]11 pr._apyvartinės lėšos'!F51+'7 pr._kita dotacija'!F136</f>
        <v>291.39999999999998</v>
      </c>
      <c r="F56" s="16">
        <f>'4 pr._savarankiškos f-jos'!G169+'6 pr._mokinio krepšelis (2)'!G42+'9 pr._įstaigų pajamos (2)'!G61+'[2]11 pr._apyvartinės lėšos'!G51+'7 pr._kita dotacija'!G136</f>
        <v>0</v>
      </c>
      <c r="G56" s="10">
        <f>H56+J56</f>
        <v>0</v>
      </c>
      <c r="H56" s="10">
        <f>'4 pr._savarankiškos f-jos'!I169+'6 pr._mokinio krepšelis (2)'!I42+'9 pr._įstaigų pajamos (2)'!I61+'[2]11 pr._apyvartinės lėšos'!I51+'7 pr._kita dotacija'!I136</f>
        <v>0</v>
      </c>
      <c r="I56" s="10">
        <f>'4 pr._savarankiškos f-jos'!J169+'6 pr._mokinio krepšelis (2)'!J42+'9 pr._įstaigų pajamos (2)'!J61+'[2]11 pr._apyvartinės lėšos'!J51+'7 pr._kita dotacija'!J136</f>
        <v>0</v>
      </c>
      <c r="J56" s="10">
        <f>'4 pr._savarankiškos f-jos'!K169+'6 pr._mokinio krepšelis (2)'!K42+'9 pr._įstaigų pajamos (2)'!K61+'[2]11 pr._apyvartinės lėšos'!K51+'7 pr._kita dotacija'!K136</f>
        <v>0</v>
      </c>
      <c r="K56" s="86">
        <f>L56+N56</f>
        <v>530.70000000000005</v>
      </c>
      <c r="L56" s="86">
        <f>'4 pr._savarankiškos f-jos'!M169+'6 pr._mokinio krepšelis (2)'!M42+'9 pr._įstaigų pajamos (2)'!M61+'[2]11 pr._apyvartinės lėšos'!M51+'7 pr._kita dotacija'!M136</f>
        <v>530.70000000000005</v>
      </c>
      <c r="M56" s="86">
        <f>'4 pr._savarankiškos f-jos'!N169+'6 pr._mokinio krepšelis (2)'!N42+'9 pr._įstaigų pajamos (2)'!N61+'[2]11 pr._apyvartinės lėšos'!N51+'7 pr._kita dotacija'!N136</f>
        <v>291.39999999999998</v>
      </c>
      <c r="N56" s="86">
        <f>'4 pr._savarankiškos f-jos'!O169+'6 pr._mokinio krepšelis (2)'!O42+'9 pr._įstaigų pajamos (2)'!O61+'[2]11 pr._apyvartinės lėšos'!O51+'7 pr._kita dotacija'!O136</f>
        <v>0</v>
      </c>
    </row>
    <row r="57" spans="1:14" ht="15" customHeight="1" x14ac:dyDescent="0.25">
      <c r="A57" s="5" t="s">
        <v>111</v>
      </c>
      <c r="B57" s="29" t="s">
        <v>37</v>
      </c>
      <c r="C57" s="16">
        <f>D57+F57</f>
        <v>292.59999999999997</v>
      </c>
      <c r="D57" s="16">
        <f>'4 pr._savarankiškos f-jos'!E170+'6 pr._mokinio krepšelis (2)'!E43+'9 pr._įstaigų pajamos (2)'!E62+'7 pr._kita dotacija'!E138</f>
        <v>292.59999999999997</v>
      </c>
      <c r="E57" s="16">
        <f>'4 pr._savarankiškos f-jos'!F170+'6 pr._mokinio krepšelis (2)'!F43+'9 pr._įstaigų pajamos (2)'!F62+'7 pr._kita dotacija'!F138</f>
        <v>171.4</v>
      </c>
      <c r="F57" s="16">
        <f>'4 pr._savarankiškos f-jos'!G170+'6 pr._mokinio krepšelis (2)'!G43+'9 pr._įstaigų pajamos (2)'!G62+'7 pr._kita dotacija'!G138</f>
        <v>0</v>
      </c>
      <c r="G57" s="10">
        <f>H57+J57</f>
        <v>0</v>
      </c>
      <c r="H57" s="10">
        <f>'4 pr._savarankiškos f-jos'!I170+'6 pr._mokinio krepšelis (2)'!I43+'9 pr._įstaigų pajamos (2)'!I62+'7 pr._kita dotacija'!I138</f>
        <v>0</v>
      </c>
      <c r="I57" s="10">
        <f>'4 pr._savarankiškos f-jos'!J170+'6 pr._mokinio krepšelis (2)'!J43+'9 pr._įstaigų pajamos (2)'!J62+'7 pr._kita dotacija'!J138</f>
        <v>0</v>
      </c>
      <c r="J57" s="10">
        <f>'4 pr._savarankiškos f-jos'!K170+'6 pr._mokinio krepšelis (2)'!K43+'9 pr._įstaigų pajamos (2)'!K62+'7 pr._kita dotacija'!K138</f>
        <v>0</v>
      </c>
      <c r="K57" s="86">
        <f>L57+N57</f>
        <v>292.59999999999997</v>
      </c>
      <c r="L57" s="86">
        <f>'4 pr._savarankiškos f-jos'!M170+'6 pr._mokinio krepšelis (2)'!M43+'9 pr._įstaigų pajamos (2)'!M62+'7 pr._kita dotacija'!M138</f>
        <v>292.59999999999997</v>
      </c>
      <c r="M57" s="86">
        <f>'4 pr._savarankiškos f-jos'!N170+'6 pr._mokinio krepšelis (2)'!N43+'9 pr._įstaigų pajamos (2)'!N62+'7 pr._kita dotacija'!N138</f>
        <v>171.4</v>
      </c>
      <c r="N57" s="86">
        <f>'4 pr._savarankiškos f-jos'!O170+'6 pr._mokinio krepšelis (2)'!O43+'9 pr._įstaigų pajamos (2)'!O62+'7 pr._kita dotacija'!O138</f>
        <v>0</v>
      </c>
    </row>
    <row r="58" spans="1:14" ht="15" customHeight="1" x14ac:dyDescent="0.25">
      <c r="A58" s="5" t="s">
        <v>161</v>
      </c>
      <c r="B58" s="35" t="s">
        <v>35</v>
      </c>
      <c r="C58" s="16">
        <f>D58+F58</f>
        <v>497.1</v>
      </c>
      <c r="D58" s="16">
        <f>'4 pr._savarankiškos f-jos'!E171+'6 pr._mokinio krepšelis (2)'!E44+'9 pr._įstaigų pajamos (2)'!E63+'7 pr._kita dotacija'!E140</f>
        <v>457.1</v>
      </c>
      <c r="E58" s="16">
        <f>'4 pr._savarankiškos f-jos'!F171+'6 pr._mokinio krepšelis (2)'!F44+'9 pr._įstaigų pajamos (2)'!F63+'7 pr._kita dotacija'!F140</f>
        <v>246.89999999999998</v>
      </c>
      <c r="F58" s="16">
        <f>'4 pr._savarankiškos f-jos'!G171+'6 pr._mokinio krepšelis (2)'!G44+'9 pr._įstaigų pajamos (2)'!G63+'7 pr._kita dotacija'!G140</f>
        <v>40</v>
      </c>
      <c r="G58" s="10">
        <f>H58+J58</f>
        <v>0</v>
      </c>
      <c r="H58" s="10">
        <f>'4 pr._savarankiškos f-jos'!I171+'6 pr._mokinio krepšelis (2)'!I44+'9 pr._įstaigų pajamos (2)'!I63+'7 pr._kita dotacija'!I140</f>
        <v>0</v>
      </c>
      <c r="I58" s="10">
        <f>'4 pr._savarankiškos f-jos'!J171+'6 pr._mokinio krepšelis (2)'!J44+'9 pr._įstaigų pajamos (2)'!J63+'7 pr._kita dotacija'!J140</f>
        <v>0</v>
      </c>
      <c r="J58" s="10">
        <f>'4 pr._savarankiškos f-jos'!K171+'6 pr._mokinio krepšelis (2)'!K44+'9 pr._įstaigų pajamos (2)'!K63+'7 pr._kita dotacija'!K140</f>
        <v>0</v>
      </c>
      <c r="K58" s="86">
        <f>L58+N58</f>
        <v>497.1</v>
      </c>
      <c r="L58" s="86">
        <f>'4 pr._savarankiškos f-jos'!M171+'6 pr._mokinio krepšelis (2)'!M44+'9 pr._įstaigų pajamos (2)'!M63+'7 pr._kita dotacija'!M140</f>
        <v>457.1</v>
      </c>
      <c r="M58" s="86">
        <f>'4 pr._savarankiškos f-jos'!N171+'6 pr._mokinio krepšelis (2)'!N44+'9 pr._įstaigų pajamos (2)'!N63+'7 pr._kita dotacija'!N140</f>
        <v>246.89999999999998</v>
      </c>
      <c r="N58" s="86">
        <f>'4 pr._savarankiškos f-jos'!O171+'6 pr._mokinio krepšelis (2)'!O44+'9 pr._įstaigų pajamos (2)'!O63+'7 pr._kita dotacija'!O140</f>
        <v>40</v>
      </c>
    </row>
    <row r="59" spans="1:14" ht="15" customHeight="1" x14ac:dyDescent="0.25">
      <c r="A59" s="5" t="s">
        <v>162</v>
      </c>
      <c r="B59" s="36" t="s">
        <v>39</v>
      </c>
      <c r="C59" s="16">
        <f>D59+F59</f>
        <v>109.1</v>
      </c>
      <c r="D59" s="16">
        <f>'4 pr._savarankiškos f-jos'!E172+'6 pr._mokinio krepšelis (2)'!E45+'9 pr._įstaigų pajamos (2)'!E64+'[2]11 pr._apyvartinės lėšos'!E53+'7 pr._kita dotacija'!E142</f>
        <v>109.1</v>
      </c>
      <c r="E59" s="16">
        <f>'4 pr._savarankiškos f-jos'!F172+'6 pr._mokinio krepšelis (2)'!F45+'9 pr._įstaigų pajamos (2)'!F64+'[2]11 pr._apyvartinės lėšos'!F53+'7 pr._kita dotacija'!F142</f>
        <v>67.900000000000006</v>
      </c>
      <c r="F59" s="16">
        <f>'4 pr._savarankiškos f-jos'!G172+'6 pr._mokinio krepšelis (2)'!G45+'9 pr._įstaigų pajamos (2)'!G64+'[2]11 pr._apyvartinės lėšos'!G53+'7 pr._kita dotacija'!G142</f>
        <v>0</v>
      </c>
      <c r="G59" s="10">
        <f>H59+J59</f>
        <v>0</v>
      </c>
      <c r="H59" s="10">
        <f>'4 pr._savarankiškos f-jos'!I172+'6 pr._mokinio krepšelis (2)'!I45+'9 pr._įstaigų pajamos (2)'!I64+'[2]11 pr._apyvartinės lėšos'!I53+'7 pr._kita dotacija'!I142</f>
        <v>0</v>
      </c>
      <c r="I59" s="10">
        <f>'4 pr._savarankiškos f-jos'!J172+'6 pr._mokinio krepšelis (2)'!J45+'9 pr._įstaigų pajamos (2)'!J64+'[2]11 pr._apyvartinės lėšos'!J53+'7 pr._kita dotacija'!J142</f>
        <v>0</v>
      </c>
      <c r="J59" s="10">
        <f>'4 pr._savarankiškos f-jos'!K172+'6 pr._mokinio krepšelis (2)'!K45+'9 pr._įstaigų pajamos (2)'!K64+'[2]11 pr._apyvartinės lėšos'!K53+'7 pr._kita dotacija'!K142</f>
        <v>0</v>
      </c>
      <c r="K59" s="86">
        <f>L59+N59</f>
        <v>109.1</v>
      </c>
      <c r="L59" s="86">
        <f>'4 pr._savarankiškos f-jos'!M172+'6 pr._mokinio krepšelis (2)'!M45+'9 pr._įstaigų pajamos (2)'!M64+'[2]11 pr._apyvartinės lėšos'!M53+'7 pr._kita dotacija'!M142</f>
        <v>109.1</v>
      </c>
      <c r="M59" s="86">
        <f>'4 pr._savarankiškos f-jos'!N172+'6 pr._mokinio krepšelis (2)'!N45+'9 pr._įstaigų pajamos (2)'!N64+'[2]11 pr._apyvartinės lėšos'!N53+'7 pr._kita dotacija'!N142</f>
        <v>67.900000000000006</v>
      </c>
      <c r="N59" s="86">
        <f>'4 pr._savarankiškos f-jos'!O172+'6 pr._mokinio krepšelis (2)'!O45+'9 pr._įstaigų pajamos (2)'!O64+'[2]11 pr._apyvartinės lėšos'!O53+'7 pr._kita dotacija'!O142</f>
        <v>0</v>
      </c>
    </row>
    <row r="60" spans="1:14" ht="15" customHeight="1" x14ac:dyDescent="0.25">
      <c r="A60" s="5" t="s">
        <v>112</v>
      </c>
      <c r="B60" s="36" t="s">
        <v>40</v>
      </c>
      <c r="C60" s="16">
        <f>D60+F60</f>
        <v>153.39999999999998</v>
      </c>
      <c r="D60" s="16">
        <f>'4 pr._savarankiškos f-jos'!E173+'6 pr._mokinio krepšelis (2)'!E46+'9 pr._įstaigų pajamos (2)'!E65+'[2]11 pr._apyvartinės lėšos'!E55+'7 pr._kita dotacija'!E144</f>
        <v>153.39999999999998</v>
      </c>
      <c r="E60" s="16">
        <f>'4 pr._savarankiškos f-jos'!F173+'6 pr._mokinio krepšelis (2)'!F46+'9 pr._įstaigų pajamos (2)'!F65+'[2]11 pr._apyvartinės lėšos'!F55+'7 pr._kita dotacija'!F144</f>
        <v>94.3</v>
      </c>
      <c r="F60" s="16">
        <f>'4 pr._savarankiškos f-jos'!G173+'6 pr._mokinio krepšelis (2)'!G46+'9 pr._įstaigų pajamos (2)'!G65+'[2]11 pr._apyvartinės lėšos'!G55+'7 pr._kita dotacija'!G144</f>
        <v>0</v>
      </c>
      <c r="G60" s="10">
        <f>H60+J60</f>
        <v>0</v>
      </c>
      <c r="H60" s="10">
        <f>'4 pr._savarankiškos f-jos'!I173+'6 pr._mokinio krepšelis (2)'!I46+'9 pr._įstaigų pajamos (2)'!I65+'[2]11 pr._apyvartinės lėšos'!I55+'7 pr._kita dotacija'!I144</f>
        <v>0</v>
      </c>
      <c r="I60" s="10">
        <f>'4 pr._savarankiškos f-jos'!J173+'6 pr._mokinio krepšelis (2)'!J46+'9 pr._įstaigų pajamos (2)'!J65+'[2]11 pr._apyvartinės lėšos'!J55+'7 pr._kita dotacija'!J144</f>
        <v>0</v>
      </c>
      <c r="J60" s="10">
        <f>'4 pr._savarankiškos f-jos'!K173+'6 pr._mokinio krepšelis (2)'!K46+'9 pr._įstaigų pajamos (2)'!K65+'[2]11 pr._apyvartinės lėšos'!K55+'7 pr._kita dotacija'!K144</f>
        <v>0</v>
      </c>
      <c r="K60" s="86">
        <f>L60+N60</f>
        <v>153.39999999999998</v>
      </c>
      <c r="L60" s="86">
        <f>'4 pr._savarankiškos f-jos'!M173+'6 pr._mokinio krepšelis (2)'!M46+'9 pr._įstaigų pajamos (2)'!M65+'[2]11 pr._apyvartinės lėšos'!M55+'7 pr._kita dotacija'!M144</f>
        <v>153.39999999999998</v>
      </c>
      <c r="M60" s="86">
        <f>'4 pr._savarankiškos f-jos'!N173+'6 pr._mokinio krepšelis (2)'!N46+'9 pr._įstaigų pajamos (2)'!N65+'[2]11 pr._apyvartinės lėšos'!N55+'7 pr._kita dotacija'!N144</f>
        <v>94.3</v>
      </c>
      <c r="N60" s="86">
        <f>'4 pr._savarankiškos f-jos'!O173+'6 pr._mokinio krepšelis (2)'!O46+'9 pr._įstaigų pajamos (2)'!O65+'[2]11 pr._apyvartinės lėšos'!O55+'7 pr._kita dotacija'!O144</f>
        <v>0</v>
      </c>
    </row>
    <row r="61" spans="1:14" ht="15" customHeight="1" x14ac:dyDescent="0.25">
      <c r="A61" s="5" t="s">
        <v>113</v>
      </c>
      <c r="B61" s="35" t="s">
        <v>49</v>
      </c>
      <c r="C61" s="16">
        <f>D61+F61</f>
        <v>72.5</v>
      </c>
      <c r="D61" s="16">
        <f>'4 pr._savarankiškos f-jos'!E174+'6 pr._mokinio krepšelis (2)'!E47+'9 pr._įstaigų pajamos (2)'!E66+'7 pr._kita dotacija'!E146</f>
        <v>72.5</v>
      </c>
      <c r="E61" s="16">
        <f>'4 pr._savarankiškos f-jos'!F174+'6 pr._mokinio krepšelis (2)'!F47+'9 pr._įstaigų pajamos (2)'!F66+'7 pr._kita dotacija'!F146</f>
        <v>53.900000000000006</v>
      </c>
      <c r="F61" s="16">
        <f>'4 pr._savarankiškos f-jos'!G174+'6 pr._mokinio krepšelis (2)'!G47+'9 pr._įstaigų pajamos (2)'!G66+'7 pr._kita dotacija'!G146</f>
        <v>0</v>
      </c>
      <c r="G61" s="10">
        <f>H61+J61</f>
        <v>0</v>
      </c>
      <c r="H61" s="10">
        <f>'4 pr._savarankiškos f-jos'!I174+'6 pr._mokinio krepšelis (2)'!I47+'9 pr._įstaigų pajamos (2)'!I66+'7 pr._kita dotacija'!I146</f>
        <v>0</v>
      </c>
      <c r="I61" s="10">
        <f>'4 pr._savarankiškos f-jos'!J174+'6 pr._mokinio krepšelis (2)'!J47+'9 pr._įstaigų pajamos (2)'!J66+'7 pr._kita dotacija'!J146</f>
        <v>0</v>
      </c>
      <c r="J61" s="10">
        <f>'4 pr._savarankiškos f-jos'!K174+'6 pr._mokinio krepšelis (2)'!K47+'9 pr._įstaigų pajamos (2)'!K66+'7 pr._kita dotacija'!K146</f>
        <v>0</v>
      </c>
      <c r="K61" s="86">
        <f>L61+N61</f>
        <v>72.5</v>
      </c>
      <c r="L61" s="86">
        <f>'4 pr._savarankiškos f-jos'!M174+'6 pr._mokinio krepšelis (2)'!M47+'9 pr._įstaigų pajamos (2)'!M66+'7 pr._kita dotacija'!M146</f>
        <v>72.5</v>
      </c>
      <c r="M61" s="86">
        <f>'4 pr._savarankiškos f-jos'!N174+'6 pr._mokinio krepšelis (2)'!N47+'9 pr._įstaigų pajamos (2)'!N66+'7 pr._kita dotacija'!N146</f>
        <v>53.900000000000006</v>
      </c>
      <c r="N61" s="86">
        <f>'4 pr._savarankiškos f-jos'!O174+'6 pr._mokinio krepšelis (2)'!O47+'9 pr._įstaigų pajamos (2)'!O66+'7 pr._kita dotacija'!O146</f>
        <v>0</v>
      </c>
    </row>
    <row r="62" spans="1:14" ht="15" customHeight="1" x14ac:dyDescent="0.25">
      <c r="A62" s="5" t="s">
        <v>114</v>
      </c>
      <c r="B62" s="35" t="s">
        <v>48</v>
      </c>
      <c r="C62" s="16">
        <f>D62+F62</f>
        <v>568.4</v>
      </c>
      <c r="D62" s="16">
        <f>'4 pr._savarankiškos f-jos'!E175+'6 pr._mokinio krepšelis (2)'!E48+'9 pr._įstaigų pajamos (2)'!E67+'[2]11 pr._apyvartinės lėšos'!E57+'7 pr._kita dotacija'!E149</f>
        <v>568.4</v>
      </c>
      <c r="E62" s="16">
        <f>'4 pr._savarankiškos f-jos'!F175+'6 pr._mokinio krepšelis (2)'!F48+'9 pr._įstaigų pajamos (2)'!F67+'[2]11 pr._apyvartinės lėšos'!F57+'7 pr._kita dotacija'!F149</f>
        <v>415.7</v>
      </c>
      <c r="F62" s="16">
        <f>'4 pr._savarankiškos f-jos'!G175+'6 pr._mokinio krepšelis (2)'!G48+'9 pr._įstaigų pajamos (2)'!G67+'[2]11 pr._apyvartinės lėšos'!G57+'7 pr._kita dotacija'!G149</f>
        <v>0</v>
      </c>
      <c r="G62" s="10">
        <f>H62+J62</f>
        <v>0</v>
      </c>
      <c r="H62" s="10">
        <f>'4 pr._savarankiškos f-jos'!I175+'6 pr._mokinio krepšelis (2)'!I48+'9 pr._įstaigų pajamos (2)'!I67+'[2]11 pr._apyvartinės lėšos'!I57+'7 pr._kita dotacija'!I149</f>
        <v>0</v>
      </c>
      <c r="I62" s="10">
        <f>'4 pr._savarankiškos f-jos'!J175+'6 pr._mokinio krepšelis (2)'!J48+'9 pr._įstaigų pajamos (2)'!J67+'[2]11 pr._apyvartinės lėšos'!J57+'7 pr._kita dotacija'!J149</f>
        <v>0</v>
      </c>
      <c r="J62" s="10">
        <f>'4 pr._savarankiškos f-jos'!K175+'6 pr._mokinio krepšelis (2)'!K48+'9 pr._įstaigų pajamos (2)'!K67+'[2]11 pr._apyvartinės lėšos'!K57+'7 pr._kita dotacija'!K149</f>
        <v>0</v>
      </c>
      <c r="K62" s="86">
        <f>L62+N62</f>
        <v>568.4</v>
      </c>
      <c r="L62" s="86">
        <f>'4 pr._savarankiškos f-jos'!M175+'6 pr._mokinio krepšelis (2)'!M48+'9 pr._įstaigų pajamos (2)'!M67+'[2]11 pr._apyvartinės lėšos'!M57+'7 pr._kita dotacija'!M149</f>
        <v>568.4</v>
      </c>
      <c r="M62" s="86">
        <f>'4 pr._savarankiškos f-jos'!N175+'6 pr._mokinio krepšelis (2)'!N48+'9 pr._įstaigų pajamos (2)'!N67+'[2]11 pr._apyvartinės lėšos'!N57+'7 pr._kita dotacija'!N149</f>
        <v>415.7</v>
      </c>
      <c r="N62" s="86">
        <f>'4 pr._savarankiškos f-jos'!O175+'6 pr._mokinio krepšelis (2)'!O48+'9 pr._įstaigų pajamos (2)'!O67+'[2]11 pr._apyvartinės lėšos'!O57+'7 pr._kita dotacija'!O149</f>
        <v>0</v>
      </c>
    </row>
    <row r="63" spans="1:14" ht="15" customHeight="1" x14ac:dyDescent="0.25">
      <c r="A63" s="5" t="s">
        <v>115</v>
      </c>
      <c r="B63" s="35" t="s">
        <v>66</v>
      </c>
      <c r="C63" s="16">
        <f>D63+F63</f>
        <v>69.23</v>
      </c>
      <c r="D63" s="16">
        <f>'4 pr._savarankiškos f-jos'!E176+'6 pr._mokinio krepšelis (2)'!E49+'9 pr._įstaigų pajamos (2)'!E68+'7 pr._kita dotacija'!E152</f>
        <v>69.23</v>
      </c>
      <c r="E63" s="16">
        <f>'4 pr._savarankiškos f-jos'!F176+'6 pr._mokinio krepšelis (2)'!F49+'9 pr._įstaigų pajamos (2)'!F68+'7 pr._kita dotacija'!F152</f>
        <v>46.900000000000006</v>
      </c>
      <c r="F63" s="16">
        <f>'4 pr._savarankiškos f-jos'!G176+'6 pr._mokinio krepšelis (2)'!G49+'9 pr._įstaigų pajamos (2)'!G68+'7 pr._kita dotacija'!G152</f>
        <v>0</v>
      </c>
      <c r="G63" s="10">
        <f>H63+J63</f>
        <v>0</v>
      </c>
      <c r="H63" s="10">
        <f>'4 pr._savarankiškos f-jos'!I176+'6 pr._mokinio krepšelis (2)'!I49+'9 pr._įstaigų pajamos (2)'!I68+'7 pr._kita dotacija'!I152</f>
        <v>0</v>
      </c>
      <c r="I63" s="10">
        <f>'4 pr._savarankiškos f-jos'!J176+'6 pr._mokinio krepšelis (2)'!J49+'9 pr._įstaigų pajamos (2)'!J68+'7 pr._kita dotacija'!J152</f>
        <v>0</v>
      </c>
      <c r="J63" s="10">
        <f>'4 pr._savarankiškos f-jos'!K176+'6 pr._mokinio krepšelis (2)'!K49+'9 pr._įstaigų pajamos (2)'!K68+'7 pr._kita dotacija'!K152</f>
        <v>0</v>
      </c>
      <c r="K63" s="86">
        <f>L63+N63</f>
        <v>69.23</v>
      </c>
      <c r="L63" s="86">
        <f>'4 pr._savarankiškos f-jos'!M176+'6 pr._mokinio krepšelis (2)'!M49+'9 pr._įstaigų pajamos (2)'!M68+'7 pr._kita dotacija'!M152</f>
        <v>69.23</v>
      </c>
      <c r="M63" s="86">
        <f>'4 pr._savarankiškos f-jos'!N176+'6 pr._mokinio krepšelis (2)'!N49+'9 pr._įstaigų pajamos (2)'!N68+'7 pr._kita dotacija'!N152</f>
        <v>46.900000000000006</v>
      </c>
      <c r="N63" s="86">
        <f>'4 pr._savarankiškos f-jos'!O176+'6 pr._mokinio krepšelis (2)'!O49+'9 pr._įstaigų pajamos (2)'!O68+'7 pr._kita dotacija'!O152</f>
        <v>0</v>
      </c>
    </row>
    <row r="64" spans="1:14" ht="15" customHeight="1" x14ac:dyDescent="0.25">
      <c r="A64" s="5" t="s">
        <v>116</v>
      </c>
      <c r="B64" s="35" t="s">
        <v>50</v>
      </c>
      <c r="C64" s="16">
        <f>D64+F64</f>
        <v>152.99999999999997</v>
      </c>
      <c r="D64" s="16">
        <f>'4 pr._savarankiškos f-jos'!E177+'6 pr._mokinio krepšelis (2)'!E50+'9 pr._įstaigų pajamos (2)'!E69+'[2]11 pr._apyvartinės lėšos'!E59</f>
        <v>152.99999999999997</v>
      </c>
      <c r="E64" s="16">
        <f>'4 pr._savarankiškos f-jos'!F177+'6 pr._mokinio krepšelis (2)'!F50+'9 pr._įstaigų pajamos (2)'!F69+'[2]11 pr._apyvartinės lėšos'!F59</f>
        <v>93.9</v>
      </c>
      <c r="F64" s="16">
        <f>'4 pr._savarankiškos f-jos'!G177+'6 pr._mokinio krepšelis (2)'!G50+'9 pr._įstaigų pajamos (2)'!G69+'[2]11 pr._apyvartinės lėšos'!G59</f>
        <v>0</v>
      </c>
      <c r="G64" s="10">
        <f>H64+J64</f>
        <v>0</v>
      </c>
      <c r="H64" s="10">
        <f>'4 pr._savarankiškos f-jos'!I177+'6 pr._mokinio krepšelis (2)'!I50+'9 pr._įstaigų pajamos (2)'!I69+'[2]11 pr._apyvartinės lėšos'!I59</f>
        <v>0</v>
      </c>
      <c r="I64" s="10">
        <f>'4 pr._savarankiškos f-jos'!J177+'6 pr._mokinio krepšelis (2)'!J50+'9 pr._įstaigų pajamos (2)'!J69+'[2]11 pr._apyvartinės lėšos'!J59</f>
        <v>0</v>
      </c>
      <c r="J64" s="10">
        <f>'4 pr._savarankiškos f-jos'!K177+'6 pr._mokinio krepšelis (2)'!K50+'9 pr._įstaigų pajamos (2)'!K69+'[2]11 pr._apyvartinės lėšos'!K59</f>
        <v>0</v>
      </c>
      <c r="K64" s="86">
        <f>L64+N64</f>
        <v>152.99999999999997</v>
      </c>
      <c r="L64" s="86">
        <f>'4 pr._savarankiškos f-jos'!M177+'6 pr._mokinio krepšelis (2)'!M50+'9 pr._įstaigų pajamos (2)'!M69+'[2]11 pr._apyvartinės lėšos'!M59</f>
        <v>152.99999999999997</v>
      </c>
      <c r="M64" s="86">
        <f>'4 pr._savarankiškos f-jos'!N177+'6 pr._mokinio krepšelis (2)'!N50+'9 pr._įstaigų pajamos (2)'!N69+'[2]11 pr._apyvartinės lėšos'!N59</f>
        <v>93.9</v>
      </c>
      <c r="N64" s="86">
        <f>'4 pr._savarankiškos f-jos'!O177+'6 pr._mokinio krepšelis (2)'!O50+'9 pr._įstaigų pajamos (2)'!O69+'[2]11 pr._apyvartinės lėšos'!O59</f>
        <v>0</v>
      </c>
    </row>
    <row r="65" spans="1:14" ht="15" customHeight="1" x14ac:dyDescent="0.25">
      <c r="A65" s="5" t="s">
        <v>170</v>
      </c>
      <c r="B65" s="35" t="s">
        <v>172</v>
      </c>
      <c r="C65" s="16">
        <f>D65+F65</f>
        <v>689.2</v>
      </c>
      <c r="D65" s="16">
        <f>'4 pr._savarankiškos f-jos'!E178+'4 pr._savarankiškos f-jos'!E209+'6 pr._mokinio krepšelis (2)'!E51+'7 pr._kita dotacija'!E154+'9 pr._įstaigų pajamos (2)'!E70+'9 pr._įstaigų pajamos (2)'!E92</f>
        <v>689.2</v>
      </c>
      <c r="E65" s="16">
        <f>'4 pr._savarankiškos f-jos'!F178+'4 pr._savarankiškos f-jos'!F209+'6 pr._mokinio krepšelis (2)'!F51+'7 pr._kita dotacija'!F154+'9 pr._įstaigų pajamos (2)'!F70+'9 pr._įstaigų pajamos (2)'!F92</f>
        <v>466.69999999999993</v>
      </c>
      <c r="F65" s="16">
        <f>'4 pr._savarankiškos f-jos'!G178+'4 pr._savarankiškos f-jos'!G209+'6 pr._mokinio krepšelis (2)'!G51+'7 pr._kita dotacija'!G154+'9 pr._įstaigų pajamos (2)'!G70+'9 pr._įstaigų pajamos (2)'!G92</f>
        <v>0</v>
      </c>
      <c r="G65" s="10">
        <f>H65+J65</f>
        <v>0</v>
      </c>
      <c r="H65" s="10">
        <f>'4 pr._savarankiškos f-jos'!I178+'4 pr._savarankiškos f-jos'!I209+'6 pr._mokinio krepšelis (2)'!I51+'7 pr._kita dotacija'!I154+'9 pr._įstaigų pajamos (2)'!I70+'9 pr._įstaigų pajamos (2)'!I92</f>
        <v>0</v>
      </c>
      <c r="I65" s="10">
        <f>'4 pr._savarankiškos f-jos'!J178+'4 pr._savarankiškos f-jos'!J209+'6 pr._mokinio krepšelis (2)'!J51+'7 pr._kita dotacija'!J154+'9 pr._įstaigų pajamos (2)'!J70+'9 pr._įstaigų pajamos (2)'!J92</f>
        <v>0</v>
      </c>
      <c r="J65" s="10">
        <f>'4 pr._savarankiškos f-jos'!K178+'4 pr._savarankiškos f-jos'!K209+'6 pr._mokinio krepšelis (2)'!K51+'7 pr._kita dotacija'!K154+'9 pr._įstaigų pajamos (2)'!K70+'9 pr._įstaigų pajamos (2)'!K92</f>
        <v>0</v>
      </c>
      <c r="K65" s="86">
        <f>L65+N65</f>
        <v>689.2</v>
      </c>
      <c r="L65" s="86">
        <f>'4 pr._savarankiškos f-jos'!M178+'4 pr._savarankiškos f-jos'!M209+'6 pr._mokinio krepšelis (2)'!M51+'7 pr._kita dotacija'!M154+'9 pr._įstaigų pajamos (2)'!M70+'9 pr._įstaigų pajamos (2)'!M92</f>
        <v>689.2</v>
      </c>
      <c r="M65" s="86">
        <f>'4 pr._savarankiškos f-jos'!N178+'4 pr._savarankiškos f-jos'!N209+'6 pr._mokinio krepšelis (2)'!N51+'7 pr._kita dotacija'!N154+'9 pr._įstaigų pajamos (2)'!N70+'9 pr._įstaigų pajamos (2)'!N92</f>
        <v>466.69999999999993</v>
      </c>
      <c r="N65" s="86">
        <f>'4 pr._savarankiškos f-jos'!O178+'4 pr._savarankiškos f-jos'!O209+'6 pr._mokinio krepšelis (2)'!O51+'7 pr._kita dotacija'!O154+'9 pr._įstaigų pajamos (2)'!O70+'9 pr._įstaigų pajamos (2)'!O92</f>
        <v>0</v>
      </c>
    </row>
    <row r="66" spans="1:14" s="37" customFormat="1" ht="15" customHeight="1" x14ac:dyDescent="0.25">
      <c r="A66" s="5" t="s">
        <v>117</v>
      </c>
      <c r="B66" s="35" t="s">
        <v>173</v>
      </c>
      <c r="C66" s="16">
        <f>D66+F66</f>
        <v>398.8</v>
      </c>
      <c r="D66" s="16">
        <f>'4 pr._savarankiškos f-jos'!E179+'6 pr._mokinio krepšelis (2)'!E52+'7 pr._kita dotacija'!E157+'9 pr._įstaigų pajamos (2)'!E71</f>
        <v>398.8</v>
      </c>
      <c r="E66" s="16">
        <f>'4 pr._savarankiškos f-jos'!F179+'6 pr._mokinio krepšelis (2)'!F52+'7 pr._kita dotacija'!F157+'9 pr._įstaigų pajamos (2)'!F71</f>
        <v>270.2</v>
      </c>
      <c r="F66" s="16">
        <f>'4 pr._savarankiškos f-jos'!G179+'6 pr._mokinio krepšelis (2)'!G52+'7 pr._kita dotacija'!G157+'9 pr._įstaigų pajamos (2)'!G71</f>
        <v>0</v>
      </c>
      <c r="G66" s="10">
        <f>H66+J66</f>
        <v>0</v>
      </c>
      <c r="H66" s="10">
        <f>'4 pr._savarankiškos f-jos'!I179+'6 pr._mokinio krepšelis (2)'!I52+'7 pr._kita dotacija'!I157+'9 pr._įstaigų pajamos (2)'!I71</f>
        <v>0</v>
      </c>
      <c r="I66" s="10">
        <f>'4 pr._savarankiškos f-jos'!J179+'6 pr._mokinio krepšelis (2)'!J52+'7 pr._kita dotacija'!J157+'9 pr._įstaigų pajamos (2)'!J71</f>
        <v>0</v>
      </c>
      <c r="J66" s="10">
        <f>'4 pr._savarankiškos f-jos'!K179+'6 pr._mokinio krepšelis (2)'!K52+'7 pr._kita dotacija'!K157+'9 pr._įstaigų pajamos (2)'!K71</f>
        <v>0</v>
      </c>
      <c r="K66" s="86">
        <f>L66+N66</f>
        <v>398.8</v>
      </c>
      <c r="L66" s="86">
        <f>'4 pr._savarankiškos f-jos'!M179+'6 pr._mokinio krepšelis (2)'!M52+'7 pr._kita dotacija'!M157+'9 pr._įstaigų pajamos (2)'!M71</f>
        <v>398.8</v>
      </c>
      <c r="M66" s="86">
        <f>'4 pr._savarankiškos f-jos'!N179+'6 pr._mokinio krepšelis (2)'!N52+'7 pr._kita dotacija'!N157+'9 pr._įstaigų pajamos (2)'!N71</f>
        <v>270.2</v>
      </c>
      <c r="N66" s="86">
        <f>'4 pr._savarankiškos f-jos'!O179+'6 pr._mokinio krepšelis (2)'!O52+'7 pr._kita dotacija'!O157+'9 pr._įstaigų pajamos (2)'!O71</f>
        <v>0</v>
      </c>
    </row>
    <row r="67" spans="1:14" ht="15" customHeight="1" x14ac:dyDescent="0.25">
      <c r="A67" s="5" t="s">
        <v>118</v>
      </c>
      <c r="B67" s="29" t="s">
        <v>27</v>
      </c>
      <c r="C67" s="16">
        <f>D67+F67</f>
        <v>216.99999999999997</v>
      </c>
      <c r="D67" s="16">
        <f>'4 pr._savarankiškos f-jos'!E192+'9 pr._įstaigų pajamos (2)'!E78+'7 pr._kita dotacija'!E180</f>
        <v>216.29999999999998</v>
      </c>
      <c r="E67" s="16">
        <f>'4 pr._savarankiškos f-jos'!F192+'9 pr._įstaigų pajamos (2)'!F78+'7 pr._kita dotacija'!F180</f>
        <v>134.19999999999999</v>
      </c>
      <c r="F67" s="16">
        <f>'4 pr._savarankiškos f-jos'!G192+'9 pr._įstaigų pajamos (2)'!G78+'7 pr._kita dotacija'!G180</f>
        <v>0.7</v>
      </c>
      <c r="G67" s="10">
        <f>H67+J67</f>
        <v>0</v>
      </c>
      <c r="H67" s="10">
        <f>'4 pr._savarankiškos f-jos'!I192+'9 pr._įstaigų pajamos (2)'!I78+'7 pr._kita dotacija'!I180</f>
        <v>0</v>
      </c>
      <c r="I67" s="10">
        <f>'4 pr._savarankiškos f-jos'!J192+'9 pr._įstaigų pajamos (2)'!J78+'7 pr._kita dotacija'!J180</f>
        <v>0</v>
      </c>
      <c r="J67" s="10">
        <f>'4 pr._savarankiškos f-jos'!K192+'9 pr._įstaigų pajamos (2)'!K78+'7 pr._kita dotacija'!K180</f>
        <v>0</v>
      </c>
      <c r="K67" s="86">
        <f>L67+N67</f>
        <v>216.99999999999997</v>
      </c>
      <c r="L67" s="86">
        <f>'4 pr._savarankiškos f-jos'!M192+'9 pr._įstaigų pajamos (2)'!M78+'7 pr._kita dotacija'!M180</f>
        <v>216.29999999999998</v>
      </c>
      <c r="M67" s="86">
        <f>'4 pr._savarankiškos f-jos'!N192+'9 pr._įstaigų pajamos (2)'!N78+'7 pr._kita dotacija'!N180</f>
        <v>134.19999999999999</v>
      </c>
      <c r="N67" s="86">
        <f>'4 pr._savarankiškos f-jos'!O192+'9 pr._įstaigų pajamos (2)'!O78+'7 pr._kita dotacija'!O180</f>
        <v>0.7</v>
      </c>
    </row>
    <row r="68" spans="1:14" ht="15" customHeight="1" x14ac:dyDescent="0.25">
      <c r="A68" s="13" t="s">
        <v>119</v>
      </c>
      <c r="B68" s="29" t="s">
        <v>57</v>
      </c>
      <c r="C68" s="16">
        <f>D68+F68</f>
        <v>59.3</v>
      </c>
      <c r="D68" s="16">
        <f>'4 pr._savarankiškos f-jos'!E193+'9 pr._įstaigų pajamos (2)'!E79+'7 pr._kita dotacija'!E183</f>
        <v>59.3</v>
      </c>
      <c r="E68" s="16">
        <f>'4 pr._savarankiškos f-jos'!F193+'9 pr._įstaigų pajamos (2)'!F79+'7 pr._kita dotacija'!F183</f>
        <v>40.4</v>
      </c>
      <c r="F68" s="16">
        <f>'4 pr._savarankiškos f-jos'!G193+'9 pr._įstaigų pajamos (2)'!G79+'7 pr._kita dotacija'!G183</f>
        <v>0</v>
      </c>
      <c r="G68" s="10">
        <f>H68+J68</f>
        <v>0</v>
      </c>
      <c r="H68" s="10">
        <f>'4 pr._savarankiškos f-jos'!I193+'9 pr._įstaigų pajamos (2)'!I79+'7 pr._kita dotacija'!I183</f>
        <v>0</v>
      </c>
      <c r="I68" s="10">
        <f>'4 pr._savarankiškos f-jos'!J193+'9 pr._įstaigų pajamos (2)'!J79+'7 pr._kita dotacija'!J183</f>
        <v>0</v>
      </c>
      <c r="J68" s="10">
        <f>'4 pr._savarankiškos f-jos'!K193+'9 pr._įstaigų pajamos (2)'!K79+'7 pr._kita dotacija'!K183</f>
        <v>0</v>
      </c>
      <c r="K68" s="86">
        <f>L68+N68</f>
        <v>59.3</v>
      </c>
      <c r="L68" s="86">
        <f>'4 pr._savarankiškos f-jos'!M193+'9 pr._įstaigų pajamos (2)'!M79+'7 pr._kita dotacija'!M183</f>
        <v>59.3</v>
      </c>
      <c r="M68" s="86">
        <f>'4 pr._savarankiškos f-jos'!N193+'9 pr._įstaigų pajamos (2)'!N79+'7 pr._kita dotacija'!N183</f>
        <v>40.4</v>
      </c>
      <c r="N68" s="86">
        <f>'4 pr._savarankiškos f-jos'!O193+'9 pr._įstaigų pajamos (2)'!O79+'7 pr._kita dotacija'!O183</f>
        <v>0</v>
      </c>
    </row>
    <row r="69" spans="1:14" ht="15" customHeight="1" x14ac:dyDescent="0.25">
      <c r="A69" s="40" t="s">
        <v>120</v>
      </c>
      <c r="B69" s="29" t="s">
        <v>58</v>
      </c>
      <c r="C69" s="16">
        <f>D69+F69</f>
        <v>47.4</v>
      </c>
      <c r="D69" s="16">
        <f>'4 pr._savarankiškos f-jos'!E194+'9 pr._įstaigų pajamos (2)'!E80+'7 pr._kita dotacija'!E186</f>
        <v>47.4</v>
      </c>
      <c r="E69" s="16">
        <f>'4 pr._savarankiškos f-jos'!F194+'9 pr._įstaigų pajamos (2)'!F80+'7 pr._kita dotacija'!F186</f>
        <v>29.3</v>
      </c>
      <c r="F69" s="16">
        <f>'4 pr._savarankiškos f-jos'!G194+'9 pr._įstaigų pajamos (2)'!G80+'7 pr._kita dotacija'!G186</f>
        <v>0</v>
      </c>
      <c r="G69" s="10">
        <f>H69+J69</f>
        <v>0</v>
      </c>
      <c r="H69" s="10">
        <f>'4 pr._savarankiškos f-jos'!I194+'9 pr._įstaigų pajamos (2)'!I80+'7 pr._kita dotacija'!I186</f>
        <v>0</v>
      </c>
      <c r="I69" s="10">
        <f>'4 pr._savarankiškos f-jos'!J194+'9 pr._įstaigų pajamos (2)'!J80+'7 pr._kita dotacija'!J186</f>
        <v>0</v>
      </c>
      <c r="J69" s="10">
        <f>'4 pr._savarankiškos f-jos'!K194+'9 pr._įstaigų pajamos (2)'!K80+'7 pr._kita dotacija'!K186</f>
        <v>0</v>
      </c>
      <c r="K69" s="86">
        <f>L69+N69</f>
        <v>47.4</v>
      </c>
      <c r="L69" s="86">
        <f>'4 pr._savarankiškos f-jos'!M194+'9 pr._įstaigų pajamos (2)'!M80+'7 pr._kita dotacija'!M186</f>
        <v>47.4</v>
      </c>
      <c r="M69" s="86">
        <f>'4 pr._savarankiškos f-jos'!N194+'9 pr._įstaigų pajamos (2)'!N80+'7 pr._kita dotacija'!N186</f>
        <v>29.3</v>
      </c>
      <c r="N69" s="86">
        <f>'4 pr._savarankiškos f-jos'!O194+'9 pr._įstaigų pajamos (2)'!O80+'7 pr._kita dotacija'!O186</f>
        <v>0</v>
      </c>
    </row>
    <row r="70" spans="1:14" ht="15" customHeight="1" x14ac:dyDescent="0.25">
      <c r="A70" s="32" t="s">
        <v>121</v>
      </c>
      <c r="B70" s="29" t="s">
        <v>427</v>
      </c>
      <c r="C70" s="16">
        <f>D70+F70</f>
        <v>32.6</v>
      </c>
      <c r="D70" s="16">
        <f>'4 pr._savarankiškos f-jos'!E195+'9 pr._įstaigų pajamos (2)'!E81+'7 pr._kita dotacija'!E189</f>
        <v>32.6</v>
      </c>
      <c r="E70" s="16">
        <f>'4 pr._savarankiškos f-jos'!F195+'9 pr._įstaigų pajamos (2)'!F81+'7 pr._kita dotacija'!F189</f>
        <v>21.7</v>
      </c>
      <c r="F70" s="16">
        <f>'4 pr._savarankiškos f-jos'!G195+'9 pr._įstaigų pajamos (2)'!G81+'7 pr._kita dotacija'!G189</f>
        <v>0</v>
      </c>
      <c r="G70" s="10">
        <f>H70+J70</f>
        <v>0</v>
      </c>
      <c r="H70" s="10">
        <f>'4 pr._savarankiškos f-jos'!I195+'9 pr._įstaigų pajamos (2)'!I81+'7 pr._kita dotacija'!I189</f>
        <v>0</v>
      </c>
      <c r="I70" s="10">
        <f>'4 pr._savarankiškos f-jos'!J195+'9 pr._įstaigų pajamos (2)'!J81+'7 pr._kita dotacija'!J189</f>
        <v>0</v>
      </c>
      <c r="J70" s="10">
        <f>'4 pr._savarankiškos f-jos'!K195+'9 pr._įstaigų pajamos (2)'!K81+'7 pr._kita dotacija'!K189</f>
        <v>0</v>
      </c>
      <c r="K70" s="86">
        <f>L70+N70</f>
        <v>32.6</v>
      </c>
      <c r="L70" s="86">
        <f>'4 pr._savarankiškos f-jos'!M195+'9 pr._įstaigų pajamos (2)'!M81+'7 pr._kita dotacija'!M189</f>
        <v>32.6</v>
      </c>
      <c r="M70" s="86">
        <f>'4 pr._savarankiškos f-jos'!N195+'9 pr._įstaigų pajamos (2)'!N81+'7 pr._kita dotacija'!N189</f>
        <v>21.7</v>
      </c>
      <c r="N70" s="86">
        <f>'4 pr._savarankiškos f-jos'!O195+'9 pr._įstaigų pajamos (2)'!O81+'7 pr._kita dotacija'!O189</f>
        <v>0</v>
      </c>
    </row>
    <row r="71" spans="1:14" ht="15" customHeight="1" x14ac:dyDescent="0.25">
      <c r="A71" s="32" t="s">
        <v>166</v>
      </c>
      <c r="B71" s="29" t="s">
        <v>429</v>
      </c>
      <c r="C71" s="16">
        <f>D71+F71</f>
        <v>68.099999999999994</v>
      </c>
      <c r="D71" s="16">
        <f>'4 pr._savarankiškos f-jos'!E196+'9 pr._įstaigų pajamos (2)'!E82+'7 pr._kita dotacija'!E192</f>
        <v>68.099999999999994</v>
      </c>
      <c r="E71" s="16">
        <f>'4 pr._savarankiškos f-jos'!F196+'9 pr._įstaigų pajamos (2)'!F82+'7 pr._kita dotacija'!F192</f>
        <v>45.5</v>
      </c>
      <c r="F71" s="16">
        <f>'4 pr._savarankiškos f-jos'!G196+'9 pr._įstaigų pajamos (2)'!G82+'7 pr._kita dotacija'!G192</f>
        <v>0</v>
      </c>
      <c r="G71" s="10">
        <f>H71+J71</f>
        <v>0</v>
      </c>
      <c r="H71" s="10">
        <f>'4 pr._savarankiškos f-jos'!I196+'9 pr._įstaigų pajamos (2)'!I82+'7 pr._kita dotacija'!I192</f>
        <v>0</v>
      </c>
      <c r="I71" s="10">
        <f>'4 pr._savarankiškos f-jos'!J196+'9 pr._įstaigų pajamos (2)'!J82+'7 pr._kita dotacija'!J192</f>
        <v>0</v>
      </c>
      <c r="J71" s="10">
        <f>'4 pr._savarankiškos f-jos'!K196+'9 pr._įstaigų pajamos (2)'!K82+'7 pr._kita dotacija'!K192</f>
        <v>0</v>
      </c>
      <c r="K71" s="86">
        <f>L71+N71</f>
        <v>68.099999999999994</v>
      </c>
      <c r="L71" s="86">
        <f>'4 pr._savarankiškos f-jos'!M196+'9 pr._įstaigų pajamos (2)'!M82+'7 pr._kita dotacija'!M192</f>
        <v>68.099999999999994</v>
      </c>
      <c r="M71" s="86">
        <f>'4 pr._savarankiškos f-jos'!N196+'9 pr._įstaigų pajamos (2)'!N82+'7 pr._kita dotacija'!N192</f>
        <v>45.5</v>
      </c>
      <c r="N71" s="86">
        <f>'4 pr._savarankiškos f-jos'!O196+'9 pr._įstaigų pajamos (2)'!O82+'7 pr._kita dotacija'!O192</f>
        <v>0</v>
      </c>
    </row>
    <row r="72" spans="1:14" ht="15" customHeight="1" x14ac:dyDescent="0.25">
      <c r="A72" s="32" t="s">
        <v>122</v>
      </c>
      <c r="B72" s="29" t="s">
        <v>68</v>
      </c>
      <c r="C72" s="16">
        <f>D72+F72</f>
        <v>36.1</v>
      </c>
      <c r="D72" s="16">
        <f>'4 pr._savarankiškos f-jos'!E197+'9 pr._įstaigų pajamos (2)'!E83+'7 pr._kita dotacija'!E195</f>
        <v>36.1</v>
      </c>
      <c r="E72" s="16">
        <f>'4 pr._savarankiškos f-jos'!F197+'9 pr._įstaigų pajamos (2)'!F83+'7 pr._kita dotacija'!F195</f>
        <v>24.5</v>
      </c>
      <c r="F72" s="16">
        <f>'4 pr._savarankiškos f-jos'!G197+'9 pr._įstaigų pajamos (2)'!G83+'7 pr._kita dotacija'!G195</f>
        <v>0</v>
      </c>
      <c r="G72" s="10">
        <f>H72+J72</f>
        <v>0</v>
      </c>
      <c r="H72" s="10">
        <f>'4 pr._savarankiškos f-jos'!I197+'9 pr._įstaigų pajamos (2)'!I83+'7 pr._kita dotacija'!I195</f>
        <v>0</v>
      </c>
      <c r="I72" s="10">
        <f>'4 pr._savarankiškos f-jos'!J197+'9 pr._įstaigų pajamos (2)'!J83+'7 pr._kita dotacija'!J195</f>
        <v>0</v>
      </c>
      <c r="J72" s="10">
        <f>'4 pr._savarankiškos f-jos'!K197+'9 pr._įstaigų pajamos (2)'!K83+'7 pr._kita dotacija'!K195</f>
        <v>0</v>
      </c>
      <c r="K72" s="86">
        <f>L72+N72</f>
        <v>36.1</v>
      </c>
      <c r="L72" s="86">
        <f>'4 pr._savarankiškos f-jos'!M197+'9 pr._įstaigų pajamos (2)'!M83+'7 pr._kita dotacija'!M195</f>
        <v>36.1</v>
      </c>
      <c r="M72" s="86">
        <f>'4 pr._savarankiškos f-jos'!N197+'9 pr._įstaigų pajamos (2)'!N83+'7 pr._kita dotacija'!N195</f>
        <v>24.5</v>
      </c>
      <c r="N72" s="86">
        <f>'4 pr._savarankiškos f-jos'!O197+'9 pr._įstaigų pajamos (2)'!O83+'7 pr._kita dotacija'!O195</f>
        <v>0</v>
      </c>
    </row>
    <row r="73" spans="1:14" ht="15" customHeight="1" x14ac:dyDescent="0.25">
      <c r="A73" s="32" t="s">
        <v>123</v>
      </c>
      <c r="B73" s="29" t="s">
        <v>158</v>
      </c>
      <c r="C73" s="16">
        <f>D73+F73</f>
        <v>29.200000000000003</v>
      </c>
      <c r="D73" s="16">
        <f>'4 pr._savarankiškos f-jos'!E198+'9 pr._įstaigų pajamos (2)'!E84+'7 pr._kita dotacija'!E198</f>
        <v>29.200000000000003</v>
      </c>
      <c r="E73" s="16">
        <f>'4 pr._savarankiškos f-jos'!F198+'9 pr._įstaigų pajamos (2)'!F84+'7 pr._kita dotacija'!F198</f>
        <v>18.5</v>
      </c>
      <c r="F73" s="16">
        <f>'4 pr._savarankiškos f-jos'!G198+'9 pr._įstaigų pajamos (2)'!G84+'7 pr._kita dotacija'!G198</f>
        <v>0</v>
      </c>
      <c r="G73" s="10">
        <f>H73+J73</f>
        <v>0</v>
      </c>
      <c r="H73" s="10">
        <f>'4 pr._savarankiškos f-jos'!I198+'9 pr._įstaigų pajamos (2)'!I84+'7 pr._kita dotacija'!I198</f>
        <v>0</v>
      </c>
      <c r="I73" s="10">
        <f>'4 pr._savarankiškos f-jos'!J198+'9 pr._įstaigų pajamos (2)'!J84+'7 pr._kita dotacija'!J198</f>
        <v>0</v>
      </c>
      <c r="J73" s="10">
        <f>'4 pr._savarankiškos f-jos'!K198+'9 pr._įstaigų pajamos (2)'!K84+'7 pr._kita dotacija'!K198</f>
        <v>0</v>
      </c>
      <c r="K73" s="86">
        <f>L73+N73</f>
        <v>29.200000000000003</v>
      </c>
      <c r="L73" s="86">
        <f>'4 pr._savarankiškos f-jos'!M198+'9 pr._įstaigų pajamos (2)'!M84+'7 pr._kita dotacija'!M198</f>
        <v>29.200000000000003</v>
      </c>
      <c r="M73" s="86">
        <f>'4 pr._savarankiškos f-jos'!N198+'9 pr._įstaigų pajamos (2)'!N84+'7 pr._kita dotacija'!N198</f>
        <v>18.5</v>
      </c>
      <c r="N73" s="86">
        <f>'4 pr._savarankiškos f-jos'!O198+'9 pr._įstaigų pajamos (2)'!O84+'7 pr._kita dotacija'!O198</f>
        <v>0</v>
      </c>
    </row>
    <row r="74" spans="1:14" ht="15" customHeight="1" x14ac:dyDescent="0.25">
      <c r="A74" s="32" t="s">
        <v>124</v>
      </c>
      <c r="B74" s="29" t="s">
        <v>28</v>
      </c>
      <c r="C74" s="16">
        <f>D74+F74</f>
        <v>419.2</v>
      </c>
      <c r="D74" s="16">
        <f>'4 pr._savarankiškos f-jos'!E199+'9 pr._įstaigų pajamos (2)'!E85+'7 pr._kita dotacija'!E201</f>
        <v>419.2</v>
      </c>
      <c r="E74" s="16">
        <f>'4 pr._savarankiškos f-jos'!F199+'9 pr._įstaigų pajamos (2)'!F85+'7 pr._kita dotacija'!F201</f>
        <v>276.2</v>
      </c>
      <c r="F74" s="16">
        <f>'4 pr._savarankiškos f-jos'!G199+'9 pr._įstaigų pajamos (2)'!G85+'7 pr._kita dotacija'!G201</f>
        <v>0</v>
      </c>
      <c r="G74" s="10">
        <f>H74+J74</f>
        <v>0</v>
      </c>
      <c r="H74" s="10">
        <f>'4 pr._savarankiškos f-jos'!I199+'9 pr._įstaigų pajamos (2)'!I85+'7 pr._kita dotacija'!I201</f>
        <v>0</v>
      </c>
      <c r="I74" s="10">
        <f>'4 pr._savarankiškos f-jos'!J199+'9 pr._įstaigų pajamos (2)'!J85+'7 pr._kita dotacija'!J201</f>
        <v>0</v>
      </c>
      <c r="J74" s="10">
        <f>'4 pr._savarankiškos f-jos'!K199+'9 pr._įstaigų pajamos (2)'!K85+'7 pr._kita dotacija'!K201</f>
        <v>0</v>
      </c>
      <c r="K74" s="86">
        <f>L74+N74</f>
        <v>419.2</v>
      </c>
      <c r="L74" s="86">
        <f>'4 pr._savarankiškos f-jos'!M199+'9 pr._įstaigų pajamos (2)'!M85+'7 pr._kita dotacija'!M201</f>
        <v>419.2</v>
      </c>
      <c r="M74" s="86">
        <f>'4 pr._savarankiškos f-jos'!N199+'9 pr._įstaigų pajamos (2)'!N85+'7 pr._kita dotacija'!N201</f>
        <v>276.2</v>
      </c>
      <c r="N74" s="86">
        <f>'4 pr._savarankiškos f-jos'!O199+'9 pr._įstaigų pajamos (2)'!O85+'7 pr._kita dotacija'!O201</f>
        <v>0</v>
      </c>
    </row>
    <row r="75" spans="1:14" ht="15" customHeight="1" x14ac:dyDescent="0.25">
      <c r="A75" s="32" t="s">
        <v>125</v>
      </c>
      <c r="B75" s="12" t="s">
        <v>29</v>
      </c>
      <c r="C75" s="16">
        <f>D75+F75</f>
        <v>130.30000000000001</v>
      </c>
      <c r="D75" s="16">
        <f>'4 pr._savarankiškos f-jos'!E200+'9 pr._įstaigų pajamos (2)'!E86+'7 pr._kita dotacija'!E204</f>
        <v>130.30000000000001</v>
      </c>
      <c r="E75" s="16">
        <f>'4 pr._savarankiškos f-jos'!F200+'9 pr._įstaigų pajamos (2)'!F86+'7 pr._kita dotacija'!F204</f>
        <v>81.7</v>
      </c>
      <c r="F75" s="16">
        <f>'4 pr._savarankiškos f-jos'!G200+'9 pr._įstaigų pajamos (2)'!G86+'7 pr._kita dotacija'!G204</f>
        <v>0</v>
      </c>
      <c r="G75" s="10">
        <f>H75+J75</f>
        <v>0</v>
      </c>
      <c r="H75" s="10">
        <f>'4 pr._savarankiškos f-jos'!I200+'9 pr._įstaigų pajamos (2)'!I86+'7 pr._kita dotacija'!I204</f>
        <v>0</v>
      </c>
      <c r="I75" s="10">
        <f>'4 pr._savarankiškos f-jos'!J200+'9 pr._įstaigų pajamos (2)'!J86+'7 pr._kita dotacija'!J204</f>
        <v>0</v>
      </c>
      <c r="J75" s="10">
        <f>'4 pr._savarankiškos f-jos'!K200+'9 pr._įstaigų pajamos (2)'!K86+'7 pr._kita dotacija'!K204</f>
        <v>0</v>
      </c>
      <c r="K75" s="86">
        <f>L75+N75</f>
        <v>130.30000000000001</v>
      </c>
      <c r="L75" s="86">
        <f>'4 pr._savarankiškos f-jos'!M200+'9 pr._įstaigų pajamos (2)'!M86+'7 pr._kita dotacija'!M204</f>
        <v>130.30000000000001</v>
      </c>
      <c r="M75" s="86">
        <f>'4 pr._savarankiškos f-jos'!N200+'9 pr._įstaigų pajamos (2)'!N86+'7 pr._kita dotacija'!N204</f>
        <v>81.7</v>
      </c>
      <c r="N75" s="86">
        <f>'4 pr._savarankiškos f-jos'!O200+'9 pr._įstaigų pajamos (2)'!O86+'7 pr._kita dotacija'!O204</f>
        <v>0</v>
      </c>
    </row>
    <row r="76" spans="1:14" ht="15" customHeight="1" x14ac:dyDescent="0.25">
      <c r="A76" s="32" t="s">
        <v>126</v>
      </c>
      <c r="B76" s="86" t="s">
        <v>65</v>
      </c>
      <c r="C76" s="16">
        <f>D76+F76</f>
        <v>377.40000000000003</v>
      </c>
      <c r="D76" s="16">
        <f>'4 pr._savarankiškos f-jos'!E201+'6 pr._mokinio krepšelis (2)'!E53+'9 pr._įstaigų pajamos (2)'!E87+'7 pr._kita dotacija'!E207</f>
        <v>377.40000000000003</v>
      </c>
      <c r="E76" s="16">
        <f>'4 pr._savarankiškos f-jos'!F201+'6 pr._mokinio krepšelis (2)'!F53+'9 pr._įstaigų pajamos (2)'!F87+'7 pr._kita dotacija'!F207</f>
        <v>245.4</v>
      </c>
      <c r="F76" s="16">
        <f>'4 pr._savarankiškos f-jos'!G201+'6 pr._mokinio krepšelis (2)'!G53+'9 pr._įstaigų pajamos (2)'!G87+'7 pr._kita dotacija'!G207</f>
        <v>0</v>
      </c>
      <c r="G76" s="10">
        <f>H76+J76</f>
        <v>0</v>
      </c>
      <c r="H76" s="10">
        <f>'4 pr._savarankiškos f-jos'!I201+'6 pr._mokinio krepšelis (2)'!I53+'9 pr._įstaigų pajamos (2)'!I87+'7 pr._kita dotacija'!I207</f>
        <v>0</v>
      </c>
      <c r="I76" s="10">
        <f>'4 pr._savarankiškos f-jos'!J201+'6 pr._mokinio krepšelis (2)'!J53+'9 pr._įstaigų pajamos (2)'!J87+'7 pr._kita dotacija'!J207</f>
        <v>0</v>
      </c>
      <c r="J76" s="10">
        <f>'4 pr._savarankiškos f-jos'!K201+'6 pr._mokinio krepšelis (2)'!K53+'9 pr._įstaigų pajamos (2)'!K87+'7 pr._kita dotacija'!K207</f>
        <v>0</v>
      </c>
      <c r="K76" s="86">
        <f>L76+N76</f>
        <v>377.40000000000003</v>
      </c>
      <c r="L76" s="86">
        <f>'4 pr._savarankiškos f-jos'!M201+'6 pr._mokinio krepšelis (2)'!M53+'9 pr._įstaigų pajamos (2)'!M87+'7 pr._kita dotacija'!M207</f>
        <v>377.40000000000003</v>
      </c>
      <c r="M76" s="86">
        <f>'4 pr._savarankiškos f-jos'!N201+'6 pr._mokinio krepšelis (2)'!N53+'9 pr._įstaigų pajamos (2)'!N87+'7 pr._kita dotacija'!N207</f>
        <v>245.4</v>
      </c>
      <c r="N76" s="86">
        <f>'4 pr._savarankiškos f-jos'!O201+'6 pr._mokinio krepšelis (2)'!O53+'9 pr._įstaigų pajamos (2)'!O87+'7 pr._kita dotacija'!O207</f>
        <v>0</v>
      </c>
    </row>
    <row r="77" spans="1:14" ht="15" customHeight="1" x14ac:dyDescent="0.25">
      <c r="A77" s="32" t="s">
        <v>127</v>
      </c>
      <c r="B77" s="76" t="s">
        <v>52</v>
      </c>
      <c r="C77" s="16">
        <f>D77+F77</f>
        <v>460.7</v>
      </c>
      <c r="D77" s="43">
        <f>'4 pr._savarankiškos f-jos'!E207+'9 pr._įstaigų pajamos (2)'!E90+'7 pr._kita dotacija'!E214</f>
        <v>460.7</v>
      </c>
      <c r="E77" s="43">
        <f>'4 pr._savarankiškos f-jos'!F207+'9 pr._įstaigų pajamos (2)'!F90+'7 pr._kita dotacija'!F214</f>
        <v>239.3</v>
      </c>
      <c r="F77" s="43">
        <f>'4 pr._savarankiškos f-jos'!G207+'9 pr._įstaigų pajamos (2)'!G90+'7 pr._kita dotacija'!G214</f>
        <v>0</v>
      </c>
      <c r="G77" s="10">
        <f>H77+J77</f>
        <v>0</v>
      </c>
      <c r="H77" s="97">
        <f>'4 pr._savarankiškos f-jos'!I207+'9 pr._įstaigų pajamos (2)'!I90+'7 pr._kita dotacija'!I214</f>
        <v>0</v>
      </c>
      <c r="I77" s="97">
        <f>'4 pr._savarankiškos f-jos'!J207+'9 pr._įstaigų pajamos (2)'!J90+'7 pr._kita dotacija'!J214</f>
        <v>0</v>
      </c>
      <c r="J77" s="97">
        <f>'4 pr._savarankiškos f-jos'!K207+'9 pr._įstaigų pajamos (2)'!K90+'7 pr._kita dotacija'!K214</f>
        <v>0</v>
      </c>
      <c r="K77" s="86">
        <f>L77+N77</f>
        <v>460.7</v>
      </c>
      <c r="L77" s="96">
        <f>'4 pr._savarankiškos f-jos'!M207+'9 pr._įstaigų pajamos (2)'!M90+'7 pr._kita dotacija'!M214</f>
        <v>460.7</v>
      </c>
      <c r="M77" s="96">
        <f>'4 pr._savarankiškos f-jos'!N207+'9 pr._įstaigų pajamos (2)'!N90+'7 pr._kita dotacija'!N214</f>
        <v>239.3</v>
      </c>
      <c r="N77" s="96">
        <f>'4 pr._savarankiškos f-jos'!O207+'9 pr._įstaigų pajamos (2)'!O90+'7 pr._kita dotacija'!O214</f>
        <v>0</v>
      </c>
    </row>
    <row r="78" spans="1:14" ht="15" customHeight="1" x14ac:dyDescent="0.25">
      <c r="A78" s="32" t="s">
        <v>128</v>
      </c>
      <c r="B78" s="29" t="s">
        <v>53</v>
      </c>
      <c r="C78" s="16">
        <f>D78+F78</f>
        <v>599</v>
      </c>
      <c r="D78" s="16">
        <f>'4 pr._savarankiškos f-jos'!E208+'5 pr._valstybinės f-jos'!E118+'9 pr._įstaigų pajamos (2)'!E91</f>
        <v>599</v>
      </c>
      <c r="E78" s="16">
        <f>'4 pr._savarankiškos f-jos'!F208+'5 pr._valstybinės f-jos'!F118+'9 pr._įstaigų pajamos (2)'!F91</f>
        <v>423.4</v>
      </c>
      <c r="F78" s="16">
        <f>'4 pr._savarankiškos f-jos'!G208+'5 pr._valstybinės f-jos'!G118+'9 pr._įstaigų pajamos (2)'!G91</f>
        <v>0</v>
      </c>
      <c r="G78" s="10">
        <f>H78+J78</f>
        <v>2.4</v>
      </c>
      <c r="H78" s="10">
        <f>'4 pr._savarankiškos f-jos'!I208+'5 pr._valstybinės f-jos'!I118+'9 pr._įstaigų pajamos (2)'!I91</f>
        <v>2.4</v>
      </c>
      <c r="I78" s="10">
        <f>'4 pr._savarankiškos f-jos'!J208+'5 pr._valstybinės f-jos'!J118+'9 pr._įstaigų pajamos (2)'!J91</f>
        <v>0</v>
      </c>
      <c r="J78" s="10">
        <f>'4 pr._savarankiškos f-jos'!K208+'5 pr._valstybinės f-jos'!K118+'9 pr._įstaigų pajamos (2)'!K91</f>
        <v>0</v>
      </c>
      <c r="K78" s="86">
        <f>L78+N78</f>
        <v>601.4</v>
      </c>
      <c r="L78" s="86">
        <f>'4 pr._savarankiškos f-jos'!M208+'5 pr._valstybinės f-jos'!M118+'9 pr._įstaigų pajamos (2)'!M91</f>
        <v>601.4</v>
      </c>
      <c r="M78" s="86">
        <f>'4 pr._savarankiškos f-jos'!N208+'5 pr._valstybinės f-jos'!N118+'9 pr._įstaigų pajamos (2)'!N91</f>
        <v>423.4</v>
      </c>
      <c r="N78" s="86">
        <f>'4 pr._savarankiškos f-jos'!O208+'5 pr._valstybinės f-jos'!O118+'9 pr._įstaigų pajamos (2)'!O91</f>
        <v>0</v>
      </c>
    </row>
    <row r="79" spans="1:14" s="37" customFormat="1" ht="15" customHeight="1" x14ac:dyDescent="0.25">
      <c r="A79" s="38" t="s">
        <v>129</v>
      </c>
      <c r="B79" s="12" t="s">
        <v>70</v>
      </c>
      <c r="C79" s="16">
        <f>D79+F79</f>
        <v>632.20000000000005</v>
      </c>
      <c r="D79" s="16">
        <f>'4 pr._savarankiškos f-jos'!E210+'7 pr._kita dotacija'!E216+'9 pr._įstaigų pajamos (2)'!E93</f>
        <v>632.20000000000005</v>
      </c>
      <c r="E79" s="16">
        <f>'4 pr._savarankiškos f-jos'!F210+'7 pr._kita dotacija'!F216+'9 pr._įstaigų pajamos (2)'!F93</f>
        <v>378.79999999999995</v>
      </c>
      <c r="F79" s="16">
        <f>'4 pr._savarankiškos f-jos'!G210+'7 pr._kita dotacija'!G216+'9 pr._įstaigų pajamos (2)'!G93</f>
        <v>0</v>
      </c>
      <c r="G79" s="10">
        <f>H79+J79</f>
        <v>0</v>
      </c>
      <c r="H79" s="10">
        <f>'4 pr._savarankiškos f-jos'!I210+'7 pr._kita dotacija'!I216+'9 pr._įstaigų pajamos (2)'!I93</f>
        <v>0</v>
      </c>
      <c r="I79" s="10">
        <f>'4 pr._savarankiškos f-jos'!J210+'7 pr._kita dotacija'!J216+'9 pr._įstaigų pajamos (2)'!J93</f>
        <v>0</v>
      </c>
      <c r="J79" s="10">
        <f>'4 pr._savarankiškos f-jos'!K210+'7 pr._kita dotacija'!K216+'9 pr._įstaigų pajamos (2)'!K93</f>
        <v>0</v>
      </c>
      <c r="K79" s="86">
        <f>L79+N79</f>
        <v>632.20000000000005</v>
      </c>
      <c r="L79" s="86">
        <f>'4 pr._savarankiškos f-jos'!M210+'7 pr._kita dotacija'!M216+'9 pr._įstaigų pajamos (2)'!M93</f>
        <v>632.20000000000005</v>
      </c>
      <c r="M79" s="86">
        <f>'4 pr._savarankiškos f-jos'!N210+'7 pr._kita dotacija'!N216+'9 pr._įstaigų pajamos (2)'!N93</f>
        <v>378.79999999999995</v>
      </c>
      <c r="N79" s="86">
        <f>'4 pr._savarankiškos f-jos'!O210+'7 pr._kita dotacija'!O216+'9 pr._įstaigų pajamos (2)'!O93</f>
        <v>0</v>
      </c>
    </row>
    <row r="80" spans="1:14" ht="15.95" customHeight="1" x14ac:dyDescent="0.25">
      <c r="A80" s="20" t="s">
        <v>130</v>
      </c>
      <c r="B80" s="45" t="s">
        <v>177</v>
      </c>
      <c r="C80" s="47">
        <f>SUM(C15:C79)</f>
        <v>37179.629999999983</v>
      </c>
      <c r="D80" s="47">
        <f>SUM(D15:D79)</f>
        <v>32005.429999999993</v>
      </c>
      <c r="E80" s="47">
        <f>SUM(E15:E79)</f>
        <v>14954.9</v>
      </c>
      <c r="F80" s="47">
        <f>SUM(F15:F79)</f>
        <v>5174.2</v>
      </c>
      <c r="G80" s="48">
        <f>SUM(G15:G79)</f>
        <v>817.1</v>
      </c>
      <c r="H80" s="48">
        <f>SUM(H15:H79)</f>
        <v>30.500000000000004</v>
      </c>
      <c r="I80" s="48">
        <f>SUM(I15:I79)</f>
        <v>88.3</v>
      </c>
      <c r="J80" s="48">
        <f>SUM(J15:J79)</f>
        <v>786.6</v>
      </c>
      <c r="K80" s="49">
        <f>SUM(K15:K79)</f>
        <v>37996.730000000003</v>
      </c>
      <c r="L80" s="49">
        <f>SUM(L15:L79)</f>
        <v>32035.929999999993</v>
      </c>
      <c r="M80" s="49">
        <f>SUM(M15:M79)</f>
        <v>15043.099999999999</v>
      </c>
      <c r="N80" s="49">
        <f>SUM(N15:N79)</f>
        <v>5960.8</v>
      </c>
    </row>
    <row r="81" spans="1:13" x14ac:dyDescent="0.25">
      <c r="A81" s="6"/>
      <c r="B81" s="50"/>
      <c r="C81" s="50"/>
      <c r="D81" s="50"/>
      <c r="E81" s="50"/>
      <c r="F81" s="50"/>
      <c r="G81" s="50"/>
      <c r="H81" s="50"/>
      <c r="I81" s="50"/>
      <c r="J81" s="50"/>
      <c r="K81" s="50"/>
      <c r="L81" s="50"/>
      <c r="M81" s="50"/>
    </row>
    <row r="82" spans="1:13" x14ac:dyDescent="0.25">
      <c r="A82" s="6"/>
      <c r="B82" s="6"/>
      <c r="C82" s="6"/>
      <c r="D82" s="6"/>
      <c r="E82" s="6"/>
      <c r="F82" s="6"/>
    </row>
    <row r="83" spans="1:13" x14ac:dyDescent="0.25">
      <c r="A83" s="6"/>
      <c r="B83" s="6"/>
      <c r="C83" s="6"/>
      <c r="D83" s="6"/>
      <c r="E83" s="6"/>
      <c r="F83" s="6"/>
    </row>
    <row r="84" spans="1:13" x14ac:dyDescent="0.25">
      <c r="A84" s="6"/>
      <c r="B84" s="6"/>
      <c r="C84" s="6"/>
      <c r="D84" s="6"/>
      <c r="E84" s="6"/>
      <c r="F84" s="6"/>
    </row>
    <row r="85" spans="1:13" x14ac:dyDescent="0.25">
      <c r="A85" s="6"/>
      <c r="B85" s="6"/>
      <c r="C85" s="6"/>
      <c r="D85" s="6"/>
      <c r="E85" s="6"/>
      <c r="F85" s="6"/>
    </row>
    <row r="86" spans="1:13" x14ac:dyDescent="0.25">
      <c r="A86" s="6"/>
      <c r="B86" s="6"/>
      <c r="C86" s="6"/>
      <c r="D86" s="6"/>
      <c r="E86" s="6"/>
      <c r="F86" s="6"/>
    </row>
    <row r="87" spans="1:13" x14ac:dyDescent="0.25">
      <c r="A87" s="6"/>
      <c r="B87" s="6"/>
      <c r="C87" s="6"/>
      <c r="D87" s="6"/>
      <c r="E87" s="6"/>
      <c r="F87" s="6"/>
    </row>
    <row r="88" spans="1:13" x14ac:dyDescent="0.25">
      <c r="A88" s="6"/>
      <c r="B88" s="6"/>
      <c r="C88" s="6"/>
      <c r="D88" s="6"/>
      <c r="E88" s="6"/>
      <c r="F88" s="6"/>
    </row>
    <row r="89" spans="1:13" x14ac:dyDescent="0.25">
      <c r="A89" s="6"/>
      <c r="B89" s="6"/>
      <c r="C89" s="6"/>
      <c r="D89" s="6"/>
      <c r="E89" s="6"/>
      <c r="F89" s="6"/>
    </row>
    <row r="90" spans="1:13" x14ac:dyDescent="0.25">
      <c r="A90" s="6"/>
      <c r="B90" s="6"/>
      <c r="C90" s="6"/>
      <c r="D90" s="6"/>
      <c r="E90" s="6"/>
      <c r="F90" s="6"/>
    </row>
    <row r="91" spans="1:13" x14ac:dyDescent="0.25">
      <c r="A91" s="6"/>
      <c r="B91" s="6"/>
      <c r="C91" s="6"/>
      <c r="D91" s="6"/>
      <c r="E91" s="6"/>
      <c r="F91" s="6"/>
    </row>
    <row r="92" spans="1:13" x14ac:dyDescent="0.25">
      <c r="A92" s="6"/>
      <c r="B92" s="6"/>
      <c r="C92" s="6"/>
      <c r="D92" s="6"/>
      <c r="E92" s="6"/>
      <c r="F92" s="6"/>
    </row>
    <row r="93" spans="1:13" x14ac:dyDescent="0.25">
      <c r="A93" s="6"/>
      <c r="B93" s="6"/>
      <c r="C93" s="6"/>
      <c r="D93" s="6"/>
      <c r="E93" s="6"/>
      <c r="F93" s="6"/>
    </row>
    <row r="94" spans="1:13" x14ac:dyDescent="0.25">
      <c r="A94" s="6"/>
      <c r="B94" s="6"/>
      <c r="C94" s="6"/>
      <c r="D94" s="6"/>
      <c r="E94" s="6"/>
      <c r="F94" s="6"/>
    </row>
    <row r="95" spans="1:13" x14ac:dyDescent="0.25">
      <c r="A95" s="6"/>
      <c r="B95" s="6"/>
      <c r="C95" s="6"/>
      <c r="D95" s="6"/>
      <c r="E95" s="6"/>
      <c r="F95" s="6"/>
    </row>
    <row r="96" spans="1:13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  <row r="138" spans="1:6" x14ac:dyDescent="0.25">
      <c r="A138" s="6"/>
      <c r="B138" s="6"/>
      <c r="C138" s="6"/>
      <c r="D138" s="6"/>
      <c r="E138" s="6"/>
      <c r="F138" s="6"/>
    </row>
    <row r="139" spans="1:6" x14ac:dyDescent="0.25">
      <c r="A139" s="6"/>
      <c r="B139" s="6"/>
      <c r="C139" s="6"/>
      <c r="D139" s="6"/>
      <c r="E139" s="6"/>
      <c r="F139" s="6"/>
    </row>
    <row r="140" spans="1:6" x14ac:dyDescent="0.25">
      <c r="A140" s="6"/>
      <c r="B140" s="6"/>
      <c r="C140" s="6"/>
      <c r="D140" s="6"/>
      <c r="E140" s="6"/>
      <c r="F140" s="6"/>
    </row>
    <row r="141" spans="1:6" x14ac:dyDescent="0.25">
      <c r="A141" s="6"/>
      <c r="B141" s="6"/>
      <c r="C141" s="6"/>
      <c r="D141" s="6"/>
      <c r="E141" s="6"/>
      <c r="F141" s="6"/>
    </row>
    <row r="142" spans="1:6" x14ac:dyDescent="0.25">
      <c r="A142" s="6"/>
      <c r="B142" s="6"/>
      <c r="C142" s="6"/>
      <c r="D142" s="6"/>
      <c r="E142" s="6"/>
      <c r="F142" s="6"/>
    </row>
    <row r="143" spans="1:6" x14ac:dyDescent="0.25">
      <c r="A143" s="6"/>
      <c r="B143" s="6"/>
      <c r="C143" s="6"/>
      <c r="D143" s="6"/>
      <c r="E143" s="6"/>
      <c r="F143" s="6"/>
    </row>
    <row r="144" spans="1:6" x14ac:dyDescent="0.25">
      <c r="A144" s="6"/>
      <c r="B144" s="6"/>
      <c r="C144" s="6"/>
      <c r="D144" s="6"/>
      <c r="E144" s="6"/>
      <c r="F144" s="6"/>
    </row>
    <row r="145" spans="1:6" x14ac:dyDescent="0.25">
      <c r="A145" s="6"/>
      <c r="B145" s="6"/>
      <c r="C145" s="6"/>
      <c r="D145" s="6"/>
      <c r="E145" s="6"/>
      <c r="F145" s="6"/>
    </row>
    <row r="146" spans="1:6" x14ac:dyDescent="0.25">
      <c r="A146" s="6"/>
      <c r="B146" s="6"/>
      <c r="C146" s="6"/>
      <c r="D146" s="6"/>
      <c r="E146" s="6"/>
      <c r="F146" s="6"/>
    </row>
    <row r="147" spans="1:6" x14ac:dyDescent="0.25">
      <c r="A147" s="6"/>
      <c r="B147" s="6"/>
      <c r="C147" s="6"/>
      <c r="D147" s="6"/>
      <c r="E147" s="6"/>
      <c r="F147" s="6"/>
    </row>
    <row r="148" spans="1:6" x14ac:dyDescent="0.25">
      <c r="A148" s="6"/>
      <c r="B148" s="6"/>
      <c r="C148" s="6"/>
      <c r="D148" s="6"/>
      <c r="E148" s="6"/>
      <c r="F148" s="6"/>
    </row>
    <row r="149" spans="1:6" x14ac:dyDescent="0.25">
      <c r="A149" s="6"/>
      <c r="B149" s="6"/>
      <c r="C149" s="6"/>
      <c r="D149" s="6"/>
      <c r="E149" s="6"/>
      <c r="F149" s="6"/>
    </row>
    <row r="150" spans="1:6" x14ac:dyDescent="0.25">
      <c r="A150" s="6"/>
      <c r="B150" s="6"/>
      <c r="C150" s="6"/>
      <c r="D150" s="6"/>
      <c r="E150" s="6"/>
      <c r="F150" s="6"/>
    </row>
    <row r="151" spans="1:6" x14ac:dyDescent="0.25">
      <c r="A151" s="6"/>
      <c r="B151" s="6"/>
      <c r="C151" s="6"/>
      <c r="D151" s="6"/>
      <c r="E151" s="6"/>
      <c r="F151" s="6"/>
    </row>
    <row r="152" spans="1:6" x14ac:dyDescent="0.25">
      <c r="A152" s="6"/>
      <c r="B152" s="6"/>
      <c r="C152" s="6"/>
      <c r="D152" s="6"/>
      <c r="E152" s="6"/>
      <c r="F152" s="6"/>
    </row>
    <row r="153" spans="1:6" x14ac:dyDescent="0.25">
      <c r="A153" s="6"/>
      <c r="B153" s="6"/>
      <c r="C153" s="6"/>
      <c r="D153" s="6"/>
      <c r="E153" s="6"/>
      <c r="F153" s="6"/>
    </row>
    <row r="154" spans="1:6" x14ac:dyDescent="0.25">
      <c r="A154" s="6"/>
      <c r="B154" s="6"/>
      <c r="C154" s="6"/>
      <c r="D154" s="6"/>
      <c r="E154" s="6"/>
      <c r="F154" s="6"/>
    </row>
    <row r="155" spans="1:6" x14ac:dyDescent="0.25">
      <c r="A155" s="6"/>
      <c r="B155" s="6"/>
      <c r="C155" s="6"/>
      <c r="D155" s="6"/>
      <c r="E155" s="6"/>
      <c r="F155" s="6"/>
    </row>
    <row r="156" spans="1:6" x14ac:dyDescent="0.25">
      <c r="A156" s="6"/>
      <c r="B156" s="6"/>
      <c r="C156" s="6"/>
      <c r="D156" s="6"/>
      <c r="E156" s="6"/>
      <c r="F156" s="6"/>
    </row>
    <row r="157" spans="1:6" x14ac:dyDescent="0.25">
      <c r="A157" s="6"/>
      <c r="B157" s="6"/>
      <c r="C157" s="6"/>
      <c r="D157" s="6"/>
      <c r="E157" s="6"/>
      <c r="F157" s="6"/>
    </row>
    <row r="158" spans="1:6" x14ac:dyDescent="0.25">
      <c r="A158" s="6"/>
      <c r="B158" s="6"/>
      <c r="C158" s="6"/>
      <c r="D158" s="6"/>
      <c r="E158" s="6"/>
      <c r="F158" s="6"/>
    </row>
    <row r="159" spans="1:6" x14ac:dyDescent="0.25">
      <c r="A159" s="6"/>
      <c r="B159" s="6"/>
      <c r="C159" s="6"/>
      <c r="D159" s="6"/>
      <c r="E159" s="6"/>
      <c r="F159" s="6"/>
    </row>
    <row r="160" spans="1:6" x14ac:dyDescent="0.25">
      <c r="A160" s="6"/>
      <c r="B160" s="6"/>
      <c r="C160" s="6"/>
      <c r="D160" s="6"/>
      <c r="E160" s="6"/>
      <c r="F160" s="6"/>
    </row>
    <row r="161" spans="1:6" x14ac:dyDescent="0.25">
      <c r="A161" s="6"/>
      <c r="B161" s="6"/>
      <c r="C161" s="6"/>
      <c r="D161" s="6"/>
      <c r="E161" s="6"/>
      <c r="F161" s="6"/>
    </row>
    <row r="162" spans="1:6" x14ac:dyDescent="0.25">
      <c r="A162" s="6"/>
      <c r="B162" s="6"/>
      <c r="C162" s="6"/>
      <c r="D162" s="6"/>
      <c r="E162" s="6"/>
      <c r="F162" s="6"/>
    </row>
    <row r="163" spans="1:6" x14ac:dyDescent="0.25">
      <c r="A163" s="6"/>
      <c r="B163" s="6"/>
      <c r="C163" s="6"/>
      <c r="D163" s="6"/>
      <c r="E163" s="6"/>
      <c r="F163" s="6"/>
    </row>
    <row r="164" spans="1:6" x14ac:dyDescent="0.25">
      <c r="A164" s="6"/>
      <c r="B164" s="6"/>
      <c r="C164" s="6"/>
      <c r="D164" s="6"/>
      <c r="E164" s="6"/>
      <c r="F164" s="6"/>
    </row>
    <row r="165" spans="1:6" x14ac:dyDescent="0.25">
      <c r="A165" s="6"/>
      <c r="B165" s="6"/>
      <c r="C165" s="6"/>
      <c r="D165" s="6"/>
      <c r="E165" s="6"/>
      <c r="F165" s="6"/>
    </row>
    <row r="166" spans="1:6" x14ac:dyDescent="0.25">
      <c r="A166" s="6"/>
      <c r="B166" s="6"/>
      <c r="C166" s="6"/>
      <c r="D166" s="6"/>
      <c r="E166" s="6"/>
      <c r="F166" s="6"/>
    </row>
    <row r="167" spans="1:6" x14ac:dyDescent="0.25">
      <c r="A167" s="6"/>
      <c r="B167" s="6"/>
      <c r="C167" s="6"/>
      <c r="D167" s="6"/>
      <c r="E167" s="6"/>
      <c r="F167" s="6"/>
    </row>
    <row r="168" spans="1:6" x14ac:dyDescent="0.25">
      <c r="A168" s="6"/>
      <c r="B168" s="6"/>
      <c r="C168" s="6"/>
      <c r="D168" s="6"/>
      <c r="E168" s="6"/>
      <c r="F168" s="6"/>
    </row>
    <row r="169" spans="1:6" x14ac:dyDescent="0.25">
      <c r="A169" s="6"/>
      <c r="B169" s="6"/>
      <c r="C169" s="6"/>
      <c r="D169" s="6"/>
      <c r="E169" s="6"/>
      <c r="F169" s="6"/>
    </row>
    <row r="170" spans="1:6" x14ac:dyDescent="0.25">
      <c r="A170" s="6"/>
      <c r="B170" s="6"/>
      <c r="C170" s="6"/>
      <c r="D170" s="6"/>
      <c r="E170" s="6"/>
      <c r="F170" s="6"/>
    </row>
    <row r="171" spans="1:6" x14ac:dyDescent="0.25">
      <c r="A171" s="6"/>
      <c r="B171" s="6"/>
      <c r="C171" s="6"/>
      <c r="D171" s="6"/>
      <c r="E171" s="6"/>
      <c r="F171" s="6"/>
    </row>
    <row r="172" spans="1:6" x14ac:dyDescent="0.25">
      <c r="A172" s="6"/>
      <c r="B172" s="6"/>
      <c r="C172" s="6"/>
      <c r="D172" s="6"/>
      <c r="E172" s="6"/>
      <c r="F172" s="6"/>
    </row>
    <row r="173" spans="1:6" x14ac:dyDescent="0.25">
      <c r="A173" s="6"/>
      <c r="B173" s="6"/>
      <c r="C173" s="6"/>
      <c r="D173" s="6"/>
      <c r="E173" s="6"/>
      <c r="F173" s="6"/>
    </row>
  </sheetData>
  <mergeCells count="23">
    <mergeCell ref="B6:N6"/>
    <mergeCell ref="B5:N5"/>
    <mergeCell ref="B1:N1"/>
    <mergeCell ref="B2:N2"/>
    <mergeCell ref="B3:N3"/>
    <mergeCell ref="B4:N4"/>
    <mergeCell ref="C12:C14"/>
    <mergeCell ref="N13:N14"/>
    <mergeCell ref="J13:J14"/>
    <mergeCell ref="H13:I13"/>
    <mergeCell ref="K12:K14"/>
    <mergeCell ref="B7:N7"/>
    <mergeCell ref="B8:N8"/>
    <mergeCell ref="A12:A14"/>
    <mergeCell ref="B12:B14"/>
    <mergeCell ref="A10:N10"/>
    <mergeCell ref="G12:G14"/>
    <mergeCell ref="H12:J12"/>
    <mergeCell ref="F13:F14"/>
    <mergeCell ref="D13:E13"/>
    <mergeCell ref="L13:M13"/>
    <mergeCell ref="D12:F12"/>
    <mergeCell ref="L12:N12"/>
  </mergeCells>
  <pageMargins left="1.1811023622047245" right="0.39370078740157483" top="0.78740157480314965" bottom="0.78740157480314965" header="0.31496062992125984" footer="0.31496062992125984"/>
  <pageSetup paperSize="9" scale="96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54"/>
  <sheetViews>
    <sheetView showZeros="0" zoomScaleNormal="100" zoomScaleSheetLayoutView="100" workbookViewId="0">
      <selection activeCell="T33" sqref="T33"/>
    </sheetView>
  </sheetViews>
  <sheetFormatPr defaultRowHeight="15" x14ac:dyDescent="0.25"/>
  <cols>
    <col min="1" max="1" width="5" style="2" customWidth="1"/>
    <col min="2" max="2" width="38.28515625" style="2" customWidth="1"/>
    <col min="3" max="3" width="6.7109375" style="3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8" width="9.140625" style="2" customWidth="1"/>
    <col min="19" max="16384" width="9.140625" style="2"/>
  </cols>
  <sheetData>
    <row r="1" spans="1:17" x14ac:dyDescent="0.25">
      <c r="B1" s="499" t="s">
        <v>354</v>
      </c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</row>
    <row r="2" spans="1:17" x14ac:dyDescent="0.25">
      <c r="B2" s="499" t="s">
        <v>445</v>
      </c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</row>
    <row r="3" spans="1:17" x14ac:dyDescent="0.25">
      <c r="B3" s="499" t="s">
        <v>466</v>
      </c>
      <c r="C3" s="499"/>
      <c r="D3" s="499"/>
      <c r="E3" s="499"/>
      <c r="F3" s="499"/>
      <c r="G3" s="499"/>
      <c r="H3" s="499"/>
      <c r="I3" s="499"/>
      <c r="J3" s="499"/>
      <c r="K3" s="499"/>
      <c r="L3" s="499"/>
      <c r="M3" s="499"/>
      <c r="N3" s="499"/>
      <c r="O3" s="499"/>
    </row>
    <row r="4" spans="1:17" x14ac:dyDescent="0.25">
      <c r="B4" s="499" t="s">
        <v>361</v>
      </c>
      <c r="C4" s="499"/>
      <c r="D4" s="499"/>
      <c r="E4" s="499"/>
      <c r="F4" s="499"/>
      <c r="G4" s="499"/>
      <c r="H4" s="499"/>
      <c r="I4" s="499"/>
      <c r="J4" s="499"/>
      <c r="K4" s="499"/>
      <c r="L4" s="499"/>
      <c r="M4" s="499"/>
      <c r="N4" s="499"/>
      <c r="O4" s="499"/>
    </row>
    <row r="5" spans="1:17" s="439" customFormat="1" ht="15" customHeight="1" x14ac:dyDescent="0.25">
      <c r="B5" s="450" t="s">
        <v>469</v>
      </c>
      <c r="C5" s="450"/>
      <c r="D5" s="450"/>
      <c r="E5" s="450"/>
      <c r="F5" s="450"/>
      <c r="G5" s="450"/>
      <c r="H5" s="450"/>
      <c r="I5" s="450"/>
      <c r="J5" s="450"/>
      <c r="K5" s="450"/>
      <c r="L5" s="450"/>
      <c r="M5" s="450"/>
      <c r="N5" s="450"/>
      <c r="O5" s="450"/>
    </row>
    <row r="6" spans="1:17" s="439" customFormat="1" x14ac:dyDescent="0.25">
      <c r="B6" s="450" t="s">
        <v>482</v>
      </c>
      <c r="C6" s="450"/>
      <c r="D6" s="450"/>
      <c r="E6" s="450"/>
      <c r="F6" s="450"/>
      <c r="G6" s="450"/>
      <c r="H6" s="450"/>
      <c r="I6" s="450"/>
      <c r="J6" s="450"/>
      <c r="K6" s="450"/>
      <c r="L6" s="450"/>
      <c r="M6" s="450"/>
      <c r="N6" s="450"/>
      <c r="O6" s="450"/>
    </row>
    <row r="7" spans="1:17" s="439" customFormat="1" x14ac:dyDescent="0.25">
      <c r="B7" s="450" t="s">
        <v>481</v>
      </c>
      <c r="C7" s="450"/>
      <c r="D7" s="450"/>
      <c r="E7" s="450"/>
      <c r="F7" s="450"/>
      <c r="G7" s="450"/>
      <c r="H7" s="450"/>
      <c r="I7" s="450"/>
      <c r="J7" s="450"/>
      <c r="K7" s="450"/>
      <c r="L7" s="450"/>
      <c r="M7" s="450"/>
      <c r="N7" s="450"/>
      <c r="O7" s="450"/>
    </row>
    <row r="8" spans="1:17" s="439" customFormat="1" x14ac:dyDescent="0.25">
      <c r="B8" s="450" t="s">
        <v>480</v>
      </c>
      <c r="C8" s="450"/>
      <c r="D8" s="450"/>
      <c r="E8" s="450"/>
      <c r="F8" s="450"/>
      <c r="G8" s="450"/>
      <c r="H8" s="450"/>
      <c r="I8" s="450"/>
      <c r="J8" s="450"/>
      <c r="K8" s="450"/>
      <c r="L8" s="450"/>
      <c r="M8" s="450"/>
      <c r="N8" s="450"/>
      <c r="O8" s="450"/>
    </row>
    <row r="9" spans="1:17" s="439" customFormat="1" x14ac:dyDescent="0.25">
      <c r="B9" s="440"/>
      <c r="C9" s="440"/>
      <c r="D9" s="440"/>
      <c r="E9" s="440"/>
      <c r="F9" s="440"/>
      <c r="G9" s="440"/>
      <c r="H9" s="440"/>
      <c r="I9" s="440"/>
      <c r="J9" s="440"/>
      <c r="K9" s="440"/>
      <c r="L9" s="440"/>
      <c r="M9" s="440"/>
      <c r="N9" s="440"/>
      <c r="O9" s="440"/>
    </row>
    <row r="10" spans="1:17" ht="32.25" customHeight="1" x14ac:dyDescent="0.25">
      <c r="A10" s="472" t="s">
        <v>468</v>
      </c>
      <c r="B10" s="472"/>
      <c r="C10" s="472"/>
      <c r="D10" s="472"/>
      <c r="E10" s="472"/>
      <c r="F10" s="472"/>
      <c r="G10" s="472"/>
      <c r="H10" s="472"/>
      <c r="I10" s="472"/>
      <c r="J10" s="472"/>
      <c r="K10" s="472"/>
      <c r="L10" s="472"/>
      <c r="M10" s="472"/>
      <c r="N10" s="472"/>
      <c r="O10" s="472"/>
    </row>
    <row r="11" spans="1:17" ht="17.25" customHeight="1" x14ac:dyDescent="0.25">
      <c r="G11" s="4"/>
      <c r="H11" s="4"/>
      <c r="I11" s="4"/>
      <c r="J11" s="4"/>
      <c r="K11" s="4"/>
      <c r="L11" s="4"/>
      <c r="M11" s="4"/>
      <c r="N11" s="4"/>
      <c r="O11" s="4" t="s">
        <v>456</v>
      </c>
    </row>
    <row r="12" spans="1:17" ht="15" customHeight="1" x14ac:dyDescent="0.25">
      <c r="A12" s="476" t="s">
        <v>5</v>
      </c>
      <c r="B12" s="479" t="s">
        <v>353</v>
      </c>
      <c r="C12" s="479" t="s">
        <v>54</v>
      </c>
      <c r="D12" s="456" t="s">
        <v>362</v>
      </c>
      <c r="E12" s="459" t="s">
        <v>200</v>
      </c>
      <c r="F12" s="460"/>
      <c r="G12" s="461"/>
      <c r="H12" s="482" t="s">
        <v>364</v>
      </c>
      <c r="I12" s="485" t="s">
        <v>200</v>
      </c>
      <c r="J12" s="486"/>
      <c r="K12" s="486"/>
      <c r="L12" s="455" t="s">
        <v>0</v>
      </c>
      <c r="M12" s="455" t="s">
        <v>200</v>
      </c>
      <c r="N12" s="455"/>
      <c r="O12" s="455"/>
    </row>
    <row r="13" spans="1:17" x14ac:dyDescent="0.25">
      <c r="A13" s="477"/>
      <c r="B13" s="480"/>
      <c r="C13" s="480"/>
      <c r="D13" s="457"/>
      <c r="E13" s="459" t="s">
        <v>1</v>
      </c>
      <c r="F13" s="461"/>
      <c r="G13" s="456" t="s">
        <v>2</v>
      </c>
      <c r="H13" s="483"/>
      <c r="I13" s="485" t="s">
        <v>1</v>
      </c>
      <c r="J13" s="487"/>
      <c r="K13" s="496" t="s">
        <v>2</v>
      </c>
      <c r="L13" s="455"/>
      <c r="M13" s="455" t="s">
        <v>1</v>
      </c>
      <c r="N13" s="455"/>
      <c r="O13" s="467" t="s">
        <v>2</v>
      </c>
    </row>
    <row r="14" spans="1:17" ht="49.5" customHeight="1" x14ac:dyDescent="0.25">
      <c r="A14" s="478"/>
      <c r="B14" s="481"/>
      <c r="C14" s="481"/>
      <c r="D14" s="458"/>
      <c r="E14" s="60" t="s">
        <v>3</v>
      </c>
      <c r="F14" s="419" t="s">
        <v>4</v>
      </c>
      <c r="G14" s="458"/>
      <c r="H14" s="484"/>
      <c r="I14" s="61" t="s">
        <v>3</v>
      </c>
      <c r="J14" s="416" t="s">
        <v>4</v>
      </c>
      <c r="K14" s="497"/>
      <c r="L14" s="455"/>
      <c r="M14" s="418" t="s">
        <v>3</v>
      </c>
      <c r="N14" s="413" t="s">
        <v>4</v>
      </c>
      <c r="O14" s="467"/>
    </row>
    <row r="15" spans="1:17" ht="15.95" customHeight="1" x14ac:dyDescent="0.25">
      <c r="A15" s="135" t="s">
        <v>72</v>
      </c>
      <c r="B15" s="495" t="s">
        <v>6</v>
      </c>
      <c r="C15" s="495"/>
      <c r="D15" s="495"/>
      <c r="E15" s="495"/>
      <c r="F15" s="495"/>
      <c r="G15" s="495"/>
      <c r="H15" s="495"/>
      <c r="I15" s="495"/>
      <c r="J15" s="495"/>
      <c r="K15" s="495"/>
      <c r="L15" s="495"/>
      <c r="M15" s="495"/>
      <c r="N15" s="495"/>
      <c r="O15" s="495"/>
    </row>
    <row r="16" spans="1:17" ht="15" customHeight="1" x14ac:dyDescent="0.25">
      <c r="A16" s="5" t="s">
        <v>187</v>
      </c>
      <c r="B16" s="6" t="s">
        <v>56</v>
      </c>
      <c r="C16" s="7" t="s">
        <v>9</v>
      </c>
      <c r="D16" s="8">
        <f>E16+G16</f>
        <v>71.8</v>
      </c>
      <c r="E16" s="8">
        <v>71.8</v>
      </c>
      <c r="F16" s="8">
        <v>53.4</v>
      </c>
      <c r="G16" s="8"/>
      <c r="H16" s="9">
        <f>I16+K16</f>
        <v>0</v>
      </c>
      <c r="I16" s="9"/>
      <c r="J16" s="9"/>
      <c r="K16" s="236"/>
      <c r="L16" s="11">
        <f>M16+O16</f>
        <v>71.8</v>
      </c>
      <c r="M16" s="11">
        <f>E16+I16</f>
        <v>71.8</v>
      </c>
      <c r="N16" s="11">
        <f>F16+J16</f>
        <v>53.4</v>
      </c>
      <c r="O16" s="11">
        <f>G16+K16</f>
        <v>0</v>
      </c>
      <c r="P16" s="66" t="s">
        <v>329</v>
      </c>
      <c r="Q16" s="67">
        <f>SUMIF(C16:C210,1,L16:L210)</f>
        <v>3735.4</v>
      </c>
    </row>
    <row r="17" spans="1:17" ht="15" customHeight="1" x14ac:dyDescent="0.25">
      <c r="A17" s="135" t="s">
        <v>73</v>
      </c>
      <c r="B17" s="29" t="s">
        <v>20</v>
      </c>
      <c r="C17" s="30"/>
      <c r="D17" s="8">
        <f>E17+G17</f>
        <v>3015.7999999999997</v>
      </c>
      <c r="E17" s="8">
        <f>E18+E19+E20+E21</f>
        <v>2828.7999999999997</v>
      </c>
      <c r="F17" s="8">
        <f>F18+F19+F20+F21</f>
        <v>1259.8</v>
      </c>
      <c r="G17" s="8">
        <f>G18+G19+G20+G21</f>
        <v>187</v>
      </c>
      <c r="H17" s="9">
        <f>I17+K17</f>
        <v>0</v>
      </c>
      <c r="I17" s="9">
        <f>I18+I19+I20+I21</f>
        <v>-6.8</v>
      </c>
      <c r="J17" s="9">
        <f>J18+J19+J20+J21</f>
        <v>0</v>
      </c>
      <c r="K17" s="236">
        <f>K18+K19+K20+K21</f>
        <v>6.8</v>
      </c>
      <c r="L17" s="11">
        <f>L18+L19+L20+L21</f>
        <v>3015.7999999999997</v>
      </c>
      <c r="M17" s="11">
        <f>M18+M19+M20+M21</f>
        <v>2821.9999999999995</v>
      </c>
      <c r="N17" s="11">
        <f>N18+N19+N20+N21</f>
        <v>1259.8</v>
      </c>
      <c r="O17" s="11">
        <f>O18+O19+O20+O21</f>
        <v>193.8</v>
      </c>
      <c r="P17" s="66" t="s">
        <v>330</v>
      </c>
      <c r="Q17" s="67">
        <f>SUMIF(C16:C210,2,L16:L210)</f>
        <v>0</v>
      </c>
    </row>
    <row r="18" spans="1:17" ht="15" customHeight="1" x14ac:dyDescent="0.25">
      <c r="A18" s="139"/>
      <c r="B18" s="76"/>
      <c r="C18" s="30" t="s">
        <v>9</v>
      </c>
      <c r="D18" s="8">
        <f>E18+G18</f>
        <v>2195.4</v>
      </c>
      <c r="E18" s="16">
        <v>2108.4</v>
      </c>
      <c r="F18" s="16">
        <v>1259.8</v>
      </c>
      <c r="G18" s="16">
        <v>87</v>
      </c>
      <c r="H18" s="9">
        <f>I18+K18</f>
        <v>0</v>
      </c>
      <c r="I18" s="10">
        <v>-2.8</v>
      </c>
      <c r="J18" s="10"/>
      <c r="K18" s="10">
        <v>2.8</v>
      </c>
      <c r="L18" s="11">
        <f>M18+O18</f>
        <v>2195.4</v>
      </c>
      <c r="M18" s="11">
        <f>E18+I18</f>
        <v>2105.6</v>
      </c>
      <c r="N18" s="11">
        <f>F18+J18</f>
        <v>1259.8</v>
      </c>
      <c r="O18" s="11">
        <f>G18+K18</f>
        <v>89.8</v>
      </c>
      <c r="P18" s="66" t="s">
        <v>331</v>
      </c>
      <c r="Q18" s="67">
        <f>SUMIF(C16:C210,3,L16:L210)</f>
        <v>101.89999999999999</v>
      </c>
    </row>
    <row r="19" spans="1:17" ht="15" customHeight="1" x14ac:dyDescent="0.25">
      <c r="A19" s="139"/>
      <c r="B19" s="41"/>
      <c r="C19" s="30" t="s">
        <v>25</v>
      </c>
      <c r="D19" s="8">
        <f>E19+G19</f>
        <v>437.2</v>
      </c>
      <c r="E19" s="16">
        <v>437.2</v>
      </c>
      <c r="F19" s="16"/>
      <c r="G19" s="16"/>
      <c r="H19" s="9">
        <f>I19+K19</f>
        <v>0</v>
      </c>
      <c r="I19" s="10"/>
      <c r="J19" s="10"/>
      <c r="K19" s="10"/>
      <c r="L19" s="11">
        <f>M19+O19</f>
        <v>437.2</v>
      </c>
      <c r="M19" s="11">
        <f>E19+I19</f>
        <v>437.2</v>
      </c>
      <c r="N19" s="11">
        <f>F19+J19</f>
        <v>0</v>
      </c>
      <c r="O19" s="11">
        <f>G19+K19</f>
        <v>0</v>
      </c>
      <c r="P19" s="66" t="s">
        <v>332</v>
      </c>
      <c r="Q19" s="67">
        <f>SUMIF(C16:C210,4,L16:L210)</f>
        <v>742.40000000000009</v>
      </c>
    </row>
    <row r="20" spans="1:17" ht="15" customHeight="1" x14ac:dyDescent="0.25">
      <c r="A20" s="139"/>
      <c r="B20" s="237"/>
      <c r="C20" s="30" t="s">
        <v>22</v>
      </c>
      <c r="D20" s="8">
        <f>E20+G20</f>
        <v>369.7</v>
      </c>
      <c r="E20" s="16">
        <v>269.7</v>
      </c>
      <c r="F20" s="16"/>
      <c r="G20" s="16">
        <v>100</v>
      </c>
      <c r="H20" s="9">
        <f>I20+K20</f>
        <v>0</v>
      </c>
      <c r="I20" s="10">
        <v>-4</v>
      </c>
      <c r="J20" s="10"/>
      <c r="K20" s="192">
        <v>4</v>
      </c>
      <c r="L20" s="12">
        <f>M20+O20</f>
        <v>369.7</v>
      </c>
      <c r="M20" s="12">
        <f>E20+I20</f>
        <v>265.7</v>
      </c>
      <c r="N20" s="12">
        <f>F20+J20</f>
        <v>0</v>
      </c>
      <c r="O20" s="12">
        <f>G20+K20</f>
        <v>104</v>
      </c>
      <c r="P20" s="66"/>
      <c r="Q20" s="67"/>
    </row>
    <row r="21" spans="1:17" ht="15" customHeight="1" x14ac:dyDescent="0.25">
      <c r="A21" s="139"/>
      <c r="B21" s="238"/>
      <c r="C21" s="279">
        <v>10</v>
      </c>
      <c r="D21" s="8">
        <f>E21+G21</f>
        <v>13.5</v>
      </c>
      <c r="E21" s="16">
        <v>13.5</v>
      </c>
      <c r="F21" s="16"/>
      <c r="G21" s="16"/>
      <c r="H21" s="9">
        <f>I21+K21</f>
        <v>0</v>
      </c>
      <c r="I21" s="10"/>
      <c r="J21" s="10"/>
      <c r="K21" s="192"/>
      <c r="L21" s="12">
        <f>M21+O21</f>
        <v>13.5</v>
      </c>
      <c r="M21" s="12">
        <f>E21+I21</f>
        <v>13.5</v>
      </c>
      <c r="N21" s="12">
        <f>F21+J21</f>
        <v>0</v>
      </c>
      <c r="O21" s="12">
        <f>G21+K21</f>
        <v>0</v>
      </c>
      <c r="P21" s="66" t="s">
        <v>335</v>
      </c>
      <c r="Q21" s="67">
        <f>SUMIF(C17:C211,5,L17:L211)</f>
        <v>1358.9</v>
      </c>
    </row>
    <row r="22" spans="1:17" ht="15" customHeight="1" x14ac:dyDescent="0.25">
      <c r="A22" s="5" t="s">
        <v>74</v>
      </c>
      <c r="B22" s="6" t="s">
        <v>7</v>
      </c>
      <c r="C22" s="15"/>
      <c r="D22" s="8">
        <f>E22+G22</f>
        <v>77.400000000000006</v>
      </c>
      <c r="E22" s="16">
        <f>SUM(E23:E27)</f>
        <v>77.400000000000006</v>
      </c>
      <c r="F22" s="16">
        <f>SUM(F23:F27)</f>
        <v>49.6</v>
      </c>
      <c r="G22" s="16">
        <f>SUM(G23:G27)</f>
        <v>0</v>
      </c>
      <c r="H22" s="9">
        <f>I22+K22</f>
        <v>0</v>
      </c>
      <c r="I22" s="10">
        <f>SUM(I23:I27)</f>
        <v>0</v>
      </c>
      <c r="J22" s="10">
        <f>SUM(J23:J27)</f>
        <v>0</v>
      </c>
      <c r="K22" s="192">
        <f>SUM(K23:K27)</f>
        <v>0</v>
      </c>
      <c r="L22" s="12">
        <f>SUM(L23:L27)</f>
        <v>77.400000000000006</v>
      </c>
      <c r="M22" s="12">
        <f>SUM(M23:M27)</f>
        <v>77.400000000000006</v>
      </c>
      <c r="N22" s="12">
        <f>SUM(N23:N27)</f>
        <v>49.6</v>
      </c>
      <c r="O22" s="12">
        <f>SUM(O23:O27)</f>
        <v>0</v>
      </c>
      <c r="P22" s="66" t="s">
        <v>333</v>
      </c>
      <c r="Q22" s="67">
        <f>SUMIF(C16:C210,6,L16:L210)</f>
        <v>1366.3999999999999</v>
      </c>
    </row>
    <row r="23" spans="1:17" ht="15" customHeight="1" x14ac:dyDescent="0.25">
      <c r="A23" s="19"/>
      <c r="C23" s="15" t="s">
        <v>9</v>
      </c>
      <c r="D23" s="8">
        <f>E23+G23</f>
        <v>31.4</v>
      </c>
      <c r="E23" s="16">
        <v>31.4</v>
      </c>
      <c r="F23" s="16">
        <v>18.5</v>
      </c>
      <c r="G23" s="16"/>
      <c r="H23" s="9">
        <f>I23+K23</f>
        <v>0</v>
      </c>
      <c r="I23" s="10"/>
      <c r="J23" s="10"/>
      <c r="K23" s="192"/>
      <c r="L23" s="12">
        <f>M23+O23</f>
        <v>31.4</v>
      </c>
      <c r="M23" s="12">
        <f>E23+I23</f>
        <v>31.4</v>
      </c>
      <c r="N23" s="12">
        <f>F23+J23</f>
        <v>18.5</v>
      </c>
      <c r="O23" s="12">
        <f>G23+K23</f>
        <v>0</v>
      </c>
      <c r="P23" s="66" t="s">
        <v>334</v>
      </c>
      <c r="Q23" s="67">
        <f>SUMIF(C16:C210,7,L16:L210)</f>
        <v>39.299999999999997</v>
      </c>
    </row>
    <row r="24" spans="1:17" ht="15" customHeight="1" x14ac:dyDescent="0.25">
      <c r="A24" s="19"/>
      <c r="C24" s="15" t="s">
        <v>31</v>
      </c>
      <c r="D24" s="8">
        <f>E24+G24</f>
        <v>2.5</v>
      </c>
      <c r="E24" s="16">
        <v>2.5</v>
      </c>
      <c r="F24" s="16">
        <v>1.9</v>
      </c>
      <c r="G24" s="16"/>
      <c r="H24" s="9">
        <f>I24+K24</f>
        <v>0</v>
      </c>
      <c r="I24" s="10"/>
      <c r="J24" s="10"/>
      <c r="K24" s="192"/>
      <c r="L24" s="12">
        <f>M24+O24</f>
        <v>2.5</v>
      </c>
      <c r="M24" s="12">
        <f>E24+I24</f>
        <v>2.5</v>
      </c>
      <c r="N24" s="12">
        <f>F24+J24</f>
        <v>1.9</v>
      </c>
      <c r="O24" s="12">
        <f>G24+K24</f>
        <v>0</v>
      </c>
      <c r="P24" s="66" t="s">
        <v>336</v>
      </c>
      <c r="Q24" s="67">
        <f>SUMIF(C16:C210,8,L16:L210)</f>
        <v>2193.6999999999998</v>
      </c>
    </row>
    <row r="25" spans="1:17" ht="15" customHeight="1" x14ac:dyDescent="0.25">
      <c r="A25" s="19"/>
      <c r="C25" s="15" t="s">
        <v>22</v>
      </c>
      <c r="D25" s="8">
        <f>E25+G25</f>
        <v>21.3</v>
      </c>
      <c r="E25" s="16">
        <v>21.3</v>
      </c>
      <c r="F25" s="16">
        <v>16.3</v>
      </c>
      <c r="G25" s="16"/>
      <c r="H25" s="9">
        <f>I25+K25</f>
        <v>0</v>
      </c>
      <c r="I25" s="10"/>
      <c r="J25" s="10"/>
      <c r="K25" s="192"/>
      <c r="L25" s="12">
        <f>M25+O25</f>
        <v>21.3</v>
      </c>
      <c r="M25" s="12">
        <f>E25+I25</f>
        <v>21.3</v>
      </c>
      <c r="N25" s="12">
        <f>F25+J25</f>
        <v>16.3</v>
      </c>
      <c r="O25" s="12">
        <f>G25+K25</f>
        <v>0</v>
      </c>
      <c r="P25" s="66" t="s">
        <v>337</v>
      </c>
      <c r="Q25" s="67">
        <f>SUMIF(C16:C210,9,L16:L210)</f>
        <v>5607.0299999999988</v>
      </c>
    </row>
    <row r="26" spans="1:17" ht="15" customHeight="1" x14ac:dyDescent="0.25">
      <c r="A26" s="19"/>
      <c r="C26" s="89" t="s">
        <v>30</v>
      </c>
      <c r="D26" s="8">
        <f>E26+G26</f>
        <v>8.1999999999999993</v>
      </c>
      <c r="E26" s="16">
        <v>8.1999999999999993</v>
      </c>
      <c r="F26" s="16">
        <v>2.2999999999999998</v>
      </c>
      <c r="G26" s="16"/>
      <c r="H26" s="9">
        <f>I26+K26</f>
        <v>0</v>
      </c>
      <c r="I26" s="10"/>
      <c r="J26" s="10"/>
      <c r="K26" s="192"/>
      <c r="L26" s="12">
        <f>M26+O26</f>
        <v>8.1999999999999993</v>
      </c>
      <c r="M26" s="12">
        <f>E26+I26</f>
        <v>8.1999999999999993</v>
      </c>
      <c r="N26" s="12">
        <f>F26+J26</f>
        <v>2.2999999999999998</v>
      </c>
      <c r="O26" s="12">
        <f>G26+K26</f>
        <v>0</v>
      </c>
      <c r="P26" s="66" t="s">
        <v>338</v>
      </c>
      <c r="Q26" s="67">
        <f>SUMIF(C16:C210,10,L16:L210)</f>
        <v>4132.5</v>
      </c>
    </row>
    <row r="27" spans="1:17" ht="15" customHeight="1" x14ac:dyDescent="0.25">
      <c r="A27" s="40"/>
      <c r="B27" s="239"/>
      <c r="C27" s="89" t="s">
        <v>24</v>
      </c>
      <c r="D27" s="8">
        <f>E27+G27</f>
        <v>14</v>
      </c>
      <c r="E27" s="16">
        <v>14</v>
      </c>
      <c r="F27" s="16">
        <v>10.6</v>
      </c>
      <c r="G27" s="16"/>
      <c r="H27" s="9">
        <f>I27+K27</f>
        <v>0</v>
      </c>
      <c r="I27" s="10"/>
      <c r="J27" s="10"/>
      <c r="K27" s="192"/>
      <c r="L27" s="11">
        <f>M27+O27</f>
        <v>14</v>
      </c>
      <c r="M27" s="11">
        <f>E27+I27</f>
        <v>14</v>
      </c>
      <c r="N27" s="11">
        <f>F27+J27</f>
        <v>10.6</v>
      </c>
      <c r="O27" s="11">
        <f>G27+K27</f>
        <v>0</v>
      </c>
      <c r="P27" s="71" t="s">
        <v>177</v>
      </c>
      <c r="Q27" s="72">
        <f>SUM(Q16:Q26)</f>
        <v>19277.53</v>
      </c>
    </row>
    <row r="28" spans="1:17" ht="15" customHeight="1" x14ac:dyDescent="0.25">
      <c r="A28" s="5" t="s">
        <v>75</v>
      </c>
      <c r="B28" s="17" t="s">
        <v>10</v>
      </c>
      <c r="C28" s="15"/>
      <c r="D28" s="8">
        <f>E28+G28</f>
        <v>76.599999999999994</v>
      </c>
      <c r="E28" s="16">
        <f>SUM(E29:E32)</f>
        <v>71.599999999999994</v>
      </c>
      <c r="F28" s="16">
        <f>SUM(F29:F32)</f>
        <v>50.7</v>
      </c>
      <c r="G28" s="16">
        <f>SUM(G29:G32)</f>
        <v>5</v>
      </c>
      <c r="H28" s="9">
        <f>I28+K28</f>
        <v>0</v>
      </c>
      <c r="I28" s="10">
        <f>SUM(I29:I32)</f>
        <v>0</v>
      </c>
      <c r="J28" s="10">
        <f>SUM(J29:J32)</f>
        <v>0</v>
      </c>
      <c r="K28" s="192">
        <f>SUM(K29:K32)</f>
        <v>0</v>
      </c>
      <c r="L28" s="12">
        <f>SUM(L29:L32)</f>
        <v>76.599999999999994</v>
      </c>
      <c r="M28" s="12">
        <f>SUM(M29:M32)</f>
        <v>71.599999999999994</v>
      </c>
      <c r="N28" s="12">
        <f>SUM(N29:N32)</f>
        <v>50.7</v>
      </c>
      <c r="O28" s="12">
        <f>SUM(O29:O32)</f>
        <v>5</v>
      </c>
      <c r="P28" s="73"/>
      <c r="Q28" s="73"/>
    </row>
    <row r="29" spans="1:17" ht="15" customHeight="1" x14ac:dyDescent="0.25">
      <c r="A29" s="19"/>
      <c r="C29" s="15" t="s">
        <v>9</v>
      </c>
      <c r="D29" s="8">
        <f>E29+G29</f>
        <v>41.1</v>
      </c>
      <c r="E29" s="16">
        <v>36.1</v>
      </c>
      <c r="F29" s="16">
        <v>23.8</v>
      </c>
      <c r="G29" s="16">
        <v>5</v>
      </c>
      <c r="H29" s="9">
        <f>I29+K29</f>
        <v>0</v>
      </c>
      <c r="I29" s="10"/>
      <c r="J29" s="10"/>
      <c r="K29" s="192"/>
      <c r="L29" s="12">
        <f>M29+O29</f>
        <v>41.1</v>
      </c>
      <c r="M29" s="12">
        <f>E29+I29</f>
        <v>36.1</v>
      </c>
      <c r="N29" s="12">
        <f>F29+J29</f>
        <v>23.8</v>
      </c>
      <c r="O29" s="12">
        <f>G29+K29</f>
        <v>5</v>
      </c>
      <c r="P29" s="73"/>
      <c r="Q29" s="73">
        <f>Q27-L213</f>
        <v>0</v>
      </c>
    </row>
    <row r="30" spans="1:17" ht="15" customHeight="1" x14ac:dyDescent="0.25">
      <c r="A30" s="19"/>
      <c r="C30" s="15" t="s">
        <v>31</v>
      </c>
      <c r="D30" s="8">
        <f>E30+G30</f>
        <v>2.5</v>
      </c>
      <c r="E30" s="16">
        <v>2.5</v>
      </c>
      <c r="F30" s="16">
        <v>1.9</v>
      </c>
      <c r="G30" s="16"/>
      <c r="H30" s="9">
        <f>I30+K30</f>
        <v>0</v>
      </c>
      <c r="I30" s="10"/>
      <c r="J30" s="10"/>
      <c r="K30" s="192"/>
      <c r="L30" s="12">
        <f>M30+O30</f>
        <v>2.5</v>
      </c>
      <c r="M30" s="12">
        <f>E30+I30</f>
        <v>2.5</v>
      </c>
      <c r="N30" s="12">
        <f>F30+J30</f>
        <v>1.9</v>
      </c>
      <c r="O30" s="12">
        <f>G30+K30</f>
        <v>0</v>
      </c>
    </row>
    <row r="31" spans="1:17" ht="15" customHeight="1" x14ac:dyDescent="0.25">
      <c r="A31" s="19"/>
      <c r="C31" s="15" t="s">
        <v>22</v>
      </c>
      <c r="D31" s="8">
        <f>E31+G31</f>
        <v>18.899999999999999</v>
      </c>
      <c r="E31" s="16">
        <v>18.899999999999999</v>
      </c>
      <c r="F31" s="16">
        <v>14.4</v>
      </c>
      <c r="G31" s="16"/>
      <c r="H31" s="9">
        <f>I31+K31</f>
        <v>0</v>
      </c>
      <c r="I31" s="10"/>
      <c r="J31" s="10"/>
      <c r="K31" s="192"/>
      <c r="L31" s="12">
        <f>M31+O31</f>
        <v>18.899999999999999</v>
      </c>
      <c r="M31" s="12">
        <f>E31+I31</f>
        <v>18.899999999999999</v>
      </c>
      <c r="N31" s="12">
        <f>F31+J31</f>
        <v>14.4</v>
      </c>
      <c r="O31" s="12">
        <f>G31+K31</f>
        <v>0</v>
      </c>
      <c r="Q31" s="2">
        <f>L213-Q27</f>
        <v>0</v>
      </c>
    </row>
    <row r="32" spans="1:17" ht="15" customHeight="1" x14ac:dyDescent="0.25">
      <c r="A32" s="40"/>
      <c r="B32" s="239"/>
      <c r="C32" s="89" t="s">
        <v>24</v>
      </c>
      <c r="D32" s="8">
        <f>E32+G32</f>
        <v>14.1</v>
      </c>
      <c r="E32" s="16">
        <v>14.1</v>
      </c>
      <c r="F32" s="16">
        <v>10.6</v>
      </c>
      <c r="G32" s="16"/>
      <c r="H32" s="9">
        <f>I32+K32</f>
        <v>0</v>
      </c>
      <c r="I32" s="10"/>
      <c r="J32" s="10"/>
      <c r="K32" s="192"/>
      <c r="L32" s="11">
        <f>M32+O32</f>
        <v>14.1</v>
      </c>
      <c r="M32" s="11">
        <f>E32+I32</f>
        <v>14.1</v>
      </c>
      <c r="N32" s="11">
        <f>F32+J32</f>
        <v>10.6</v>
      </c>
      <c r="O32" s="11">
        <f>G32+K32</f>
        <v>0</v>
      </c>
    </row>
    <row r="33" spans="1:15" ht="15" customHeight="1" x14ac:dyDescent="0.25">
      <c r="A33" s="5" t="s">
        <v>76</v>
      </c>
      <c r="B33" s="17" t="s">
        <v>11</v>
      </c>
      <c r="C33" s="15"/>
      <c r="D33" s="8">
        <f>E33+G33</f>
        <v>126.8</v>
      </c>
      <c r="E33" s="16">
        <f>SUM(E34:E38)</f>
        <v>126.8</v>
      </c>
      <c r="F33" s="16">
        <f>SUM(F34:F38)</f>
        <v>84.299999999999983</v>
      </c>
      <c r="G33" s="16">
        <f>SUM(G34:G38)</f>
        <v>0</v>
      </c>
      <c r="H33" s="9">
        <f>I33+K33</f>
        <v>0</v>
      </c>
      <c r="I33" s="10">
        <f>SUM(I34:I38)</f>
        <v>0</v>
      </c>
      <c r="J33" s="10">
        <f>SUM(J34:J38)</f>
        <v>0</v>
      </c>
      <c r="K33" s="192">
        <f>SUM(K34:K38)</f>
        <v>0</v>
      </c>
      <c r="L33" s="12">
        <f>SUM(L34:L38)</f>
        <v>126.8</v>
      </c>
      <c r="M33" s="12">
        <f>SUM(M34:M38)</f>
        <v>126.8</v>
      </c>
      <c r="N33" s="12">
        <f>SUM(N34:N38)</f>
        <v>84.299999999999983</v>
      </c>
      <c r="O33" s="12">
        <f>SUM(O34:O38)</f>
        <v>0</v>
      </c>
    </row>
    <row r="34" spans="1:15" ht="15" customHeight="1" x14ac:dyDescent="0.25">
      <c r="A34" s="19"/>
      <c r="C34" s="15" t="s">
        <v>9</v>
      </c>
      <c r="D34" s="8">
        <f>E34+G34</f>
        <v>40.1</v>
      </c>
      <c r="E34" s="16">
        <v>40.1</v>
      </c>
      <c r="F34" s="16">
        <v>26.2</v>
      </c>
      <c r="G34" s="16"/>
      <c r="H34" s="9">
        <f>I34+K34</f>
        <v>0</v>
      </c>
      <c r="I34" s="10"/>
      <c r="J34" s="10"/>
      <c r="K34" s="192"/>
      <c r="L34" s="12">
        <f>M34+O34</f>
        <v>40.1</v>
      </c>
      <c r="M34" s="12">
        <f>E34+I34</f>
        <v>40.1</v>
      </c>
      <c r="N34" s="12">
        <f>F34+J34</f>
        <v>26.2</v>
      </c>
      <c r="O34" s="12">
        <f>G34+K34</f>
        <v>0</v>
      </c>
    </row>
    <row r="35" spans="1:15" ht="15" customHeight="1" x14ac:dyDescent="0.25">
      <c r="A35" s="19"/>
      <c r="C35" s="15" t="s">
        <v>31</v>
      </c>
      <c r="D35" s="8">
        <f>E35+G35</f>
        <v>5.0999999999999996</v>
      </c>
      <c r="E35" s="16">
        <v>5.0999999999999996</v>
      </c>
      <c r="F35" s="16">
        <v>3.9</v>
      </c>
      <c r="G35" s="16"/>
      <c r="H35" s="9">
        <f>I35+K35</f>
        <v>0</v>
      </c>
      <c r="I35" s="10"/>
      <c r="J35" s="10"/>
      <c r="K35" s="192"/>
      <c r="L35" s="12">
        <f>M35+O35</f>
        <v>5.0999999999999996</v>
      </c>
      <c r="M35" s="12">
        <f>E35+I35</f>
        <v>5.0999999999999996</v>
      </c>
      <c r="N35" s="12">
        <f>F35+J35</f>
        <v>3.9</v>
      </c>
      <c r="O35" s="12">
        <f>G35+K35</f>
        <v>0</v>
      </c>
    </row>
    <row r="36" spans="1:15" ht="15" customHeight="1" x14ac:dyDescent="0.25">
      <c r="A36" s="19"/>
      <c r="C36" s="15" t="s">
        <v>22</v>
      </c>
      <c r="D36" s="8">
        <f>E36+G36</f>
        <v>64.8</v>
      </c>
      <c r="E36" s="16">
        <v>64.8</v>
      </c>
      <c r="F36" s="16">
        <v>41.5</v>
      </c>
      <c r="G36" s="16"/>
      <c r="H36" s="9">
        <f>I36+K36</f>
        <v>0</v>
      </c>
      <c r="I36" s="10"/>
      <c r="J36" s="10"/>
      <c r="K36" s="192"/>
      <c r="L36" s="12">
        <f>M36+O36</f>
        <v>64.8</v>
      </c>
      <c r="M36" s="12">
        <f>E36+I36</f>
        <v>64.8</v>
      </c>
      <c r="N36" s="12">
        <f>F36+J36</f>
        <v>41.5</v>
      </c>
      <c r="O36" s="12">
        <f>G36+K36</f>
        <v>0</v>
      </c>
    </row>
    <row r="37" spans="1:15" ht="15" customHeight="1" x14ac:dyDescent="0.25">
      <c r="A37" s="19"/>
      <c r="C37" s="89" t="s">
        <v>30</v>
      </c>
      <c r="D37" s="8">
        <f>E37+G37</f>
        <v>2.8</v>
      </c>
      <c r="E37" s="16">
        <v>2.8</v>
      </c>
      <c r="F37" s="16">
        <v>2.1</v>
      </c>
      <c r="G37" s="16"/>
      <c r="H37" s="9">
        <f>I37+K37</f>
        <v>0</v>
      </c>
      <c r="I37" s="10"/>
      <c r="J37" s="10"/>
      <c r="K37" s="192"/>
      <c r="L37" s="12">
        <f>M37+O37</f>
        <v>2.8</v>
      </c>
      <c r="M37" s="12">
        <f>E37+I37</f>
        <v>2.8</v>
      </c>
      <c r="N37" s="12">
        <f>F37+J37</f>
        <v>2.1</v>
      </c>
      <c r="O37" s="12">
        <f>G37+K37</f>
        <v>0</v>
      </c>
    </row>
    <row r="38" spans="1:15" ht="15" customHeight="1" x14ac:dyDescent="0.25">
      <c r="A38" s="40"/>
      <c r="B38" s="239"/>
      <c r="C38" s="89" t="s">
        <v>24</v>
      </c>
      <c r="D38" s="8">
        <f>E38+G38</f>
        <v>14</v>
      </c>
      <c r="E38" s="16">
        <v>14</v>
      </c>
      <c r="F38" s="16">
        <v>10.6</v>
      </c>
      <c r="G38" s="16"/>
      <c r="H38" s="9">
        <f>I38+K38</f>
        <v>0</v>
      </c>
      <c r="I38" s="10"/>
      <c r="J38" s="10"/>
      <c r="K38" s="192"/>
      <c r="L38" s="12">
        <f>M38+O38</f>
        <v>14</v>
      </c>
      <c r="M38" s="12">
        <f>E38+I38</f>
        <v>14</v>
      </c>
      <c r="N38" s="12">
        <f>F38+J38</f>
        <v>10.6</v>
      </c>
      <c r="O38" s="12">
        <f>G38+K38</f>
        <v>0</v>
      </c>
    </row>
    <row r="39" spans="1:15" ht="15" customHeight="1" x14ac:dyDescent="0.25">
      <c r="A39" s="5" t="s">
        <v>77</v>
      </c>
      <c r="B39" s="17" t="s">
        <v>12</v>
      </c>
      <c r="C39" s="15"/>
      <c r="D39" s="8">
        <f>E39+G39</f>
        <v>116.5</v>
      </c>
      <c r="E39" s="16">
        <f>SUM(E40:E43)</f>
        <v>116.5</v>
      </c>
      <c r="F39" s="16">
        <f>SUM(F40:F43)</f>
        <v>75.3</v>
      </c>
      <c r="G39" s="16">
        <f>SUM(G40:G43)</f>
        <v>0</v>
      </c>
      <c r="H39" s="9">
        <f>I39+K39</f>
        <v>0</v>
      </c>
      <c r="I39" s="10">
        <f>SUM(I40:I43)</f>
        <v>0</v>
      </c>
      <c r="J39" s="10">
        <f>SUM(J40:J43)</f>
        <v>0</v>
      </c>
      <c r="K39" s="192">
        <f>SUM(K40:K43)</f>
        <v>0</v>
      </c>
      <c r="L39" s="12">
        <f>SUM(L40:L43)</f>
        <v>116.5</v>
      </c>
      <c r="M39" s="12">
        <f>SUM(M40:M43)</f>
        <v>116.5</v>
      </c>
      <c r="N39" s="12">
        <f>SUM(N40:N43)</f>
        <v>75.3</v>
      </c>
      <c r="O39" s="12">
        <f>SUM(O40:O43)</f>
        <v>0</v>
      </c>
    </row>
    <row r="40" spans="1:15" ht="15" customHeight="1" x14ac:dyDescent="0.25">
      <c r="A40" s="19"/>
      <c r="C40" s="15" t="s">
        <v>9</v>
      </c>
      <c r="D40" s="8">
        <f>E40+G40</f>
        <v>35.200000000000003</v>
      </c>
      <c r="E40" s="16">
        <v>35.200000000000003</v>
      </c>
      <c r="F40" s="16">
        <v>23.6</v>
      </c>
      <c r="G40" s="16"/>
      <c r="H40" s="9">
        <f>I40+K40</f>
        <v>0</v>
      </c>
      <c r="I40" s="10"/>
      <c r="J40" s="10"/>
      <c r="K40" s="192"/>
      <c r="L40" s="12">
        <f>M40+O40</f>
        <v>35.200000000000003</v>
      </c>
      <c r="M40" s="12">
        <f>E40+I40</f>
        <v>35.200000000000003</v>
      </c>
      <c r="N40" s="12">
        <f>F40+J40</f>
        <v>23.6</v>
      </c>
      <c r="O40" s="12">
        <f>G40+K40</f>
        <v>0</v>
      </c>
    </row>
    <row r="41" spans="1:15" ht="15" customHeight="1" x14ac:dyDescent="0.25">
      <c r="A41" s="19"/>
      <c r="C41" s="15" t="s">
        <v>31</v>
      </c>
      <c r="D41" s="8">
        <f>E41+G41</f>
        <v>7.6</v>
      </c>
      <c r="E41" s="16">
        <v>7.6</v>
      </c>
      <c r="F41" s="16">
        <v>5.8</v>
      </c>
      <c r="G41" s="16"/>
      <c r="H41" s="9">
        <f>I41+K41</f>
        <v>0</v>
      </c>
      <c r="I41" s="10"/>
      <c r="J41" s="10"/>
      <c r="K41" s="192"/>
      <c r="L41" s="12">
        <f>M41+O41</f>
        <v>7.6</v>
      </c>
      <c r="M41" s="12">
        <f>E41+I41</f>
        <v>7.6</v>
      </c>
      <c r="N41" s="12">
        <f>F41+J41</f>
        <v>5.8</v>
      </c>
      <c r="O41" s="12">
        <f>G41+K41</f>
        <v>0</v>
      </c>
    </row>
    <row r="42" spans="1:15" ht="15" customHeight="1" x14ac:dyDescent="0.25">
      <c r="A42" s="19"/>
      <c r="C42" s="15" t="s">
        <v>22</v>
      </c>
      <c r="D42" s="8">
        <f>E42+G42</f>
        <v>59.7</v>
      </c>
      <c r="E42" s="16">
        <v>59.7</v>
      </c>
      <c r="F42" s="16">
        <v>35.299999999999997</v>
      </c>
      <c r="G42" s="16"/>
      <c r="H42" s="9">
        <f>I42+K42</f>
        <v>0</v>
      </c>
      <c r="I42" s="10"/>
      <c r="J42" s="10"/>
      <c r="K42" s="192"/>
      <c r="L42" s="12">
        <f>M42+O42</f>
        <v>59.7</v>
      </c>
      <c r="M42" s="12">
        <f>E42+I42</f>
        <v>59.7</v>
      </c>
      <c r="N42" s="12">
        <f>F42+J42</f>
        <v>35.299999999999997</v>
      </c>
      <c r="O42" s="12">
        <f>G42+K42</f>
        <v>0</v>
      </c>
    </row>
    <row r="43" spans="1:15" ht="15" customHeight="1" x14ac:dyDescent="0.25">
      <c r="A43" s="40"/>
      <c r="B43" s="239"/>
      <c r="C43" s="89" t="s">
        <v>24</v>
      </c>
      <c r="D43" s="8">
        <f>E43+G43</f>
        <v>14</v>
      </c>
      <c r="E43" s="16">
        <v>14</v>
      </c>
      <c r="F43" s="16">
        <v>10.6</v>
      </c>
      <c r="G43" s="16"/>
      <c r="H43" s="9">
        <f>I43+K43</f>
        <v>0</v>
      </c>
      <c r="I43" s="10"/>
      <c r="J43" s="10"/>
      <c r="K43" s="192"/>
      <c r="L43" s="11">
        <f>M43+O43</f>
        <v>14</v>
      </c>
      <c r="M43" s="11">
        <f>E43+I43</f>
        <v>14</v>
      </c>
      <c r="N43" s="11">
        <f>F43+J43</f>
        <v>10.6</v>
      </c>
      <c r="O43" s="11">
        <f>G43+K43</f>
        <v>0</v>
      </c>
    </row>
    <row r="44" spans="1:15" ht="15" customHeight="1" x14ac:dyDescent="0.25">
      <c r="A44" s="5" t="s">
        <v>78</v>
      </c>
      <c r="B44" s="17" t="s">
        <v>13</v>
      </c>
      <c r="C44" s="15"/>
      <c r="D44" s="8">
        <f>E44+G44</f>
        <v>69.599999999999994</v>
      </c>
      <c r="E44" s="16">
        <f>SUM(E45:E48)</f>
        <v>69.599999999999994</v>
      </c>
      <c r="F44" s="16">
        <f>SUM(F45:F48)</f>
        <v>46.4</v>
      </c>
      <c r="G44" s="16">
        <f>SUM(G45:G48)</f>
        <v>0</v>
      </c>
      <c r="H44" s="9">
        <f>I44+K44</f>
        <v>0</v>
      </c>
      <c r="I44" s="10">
        <f>SUM(I45:I48)</f>
        <v>0</v>
      </c>
      <c r="J44" s="10">
        <f>SUM(J45:J48)</f>
        <v>0</v>
      </c>
      <c r="K44" s="192">
        <f>SUM(K45:K48)</f>
        <v>0</v>
      </c>
      <c r="L44" s="12">
        <f>SUM(L45:L48)</f>
        <v>69.599999999999994</v>
      </c>
      <c r="M44" s="12">
        <f>SUM(M45:M48)</f>
        <v>69.599999999999994</v>
      </c>
      <c r="N44" s="12">
        <f>SUM(N45:N48)</f>
        <v>46.4</v>
      </c>
      <c r="O44" s="12">
        <f>SUM(O45:O48)</f>
        <v>0</v>
      </c>
    </row>
    <row r="45" spans="1:15" ht="15" customHeight="1" x14ac:dyDescent="0.25">
      <c r="A45" s="19"/>
      <c r="C45" s="15" t="s">
        <v>9</v>
      </c>
      <c r="D45" s="8">
        <f>E45+G45</f>
        <v>35.9</v>
      </c>
      <c r="E45" s="16">
        <v>35.9</v>
      </c>
      <c r="F45" s="16">
        <v>21.4</v>
      </c>
      <c r="G45" s="16"/>
      <c r="H45" s="9">
        <f>I45+K45</f>
        <v>0</v>
      </c>
      <c r="I45" s="10"/>
      <c r="J45" s="10"/>
      <c r="K45" s="192"/>
      <c r="L45" s="12">
        <f>M45+O45</f>
        <v>35.9</v>
      </c>
      <c r="M45" s="12">
        <f>E45+I45</f>
        <v>35.9</v>
      </c>
      <c r="N45" s="12">
        <f>F45+J45</f>
        <v>21.4</v>
      </c>
      <c r="O45" s="12">
        <f>G45+K45</f>
        <v>0</v>
      </c>
    </row>
    <row r="46" spans="1:15" ht="15" customHeight="1" x14ac:dyDescent="0.25">
      <c r="A46" s="19"/>
      <c r="C46" s="15" t="s">
        <v>31</v>
      </c>
      <c r="D46" s="8">
        <f>E46+G46</f>
        <v>5.0999999999999996</v>
      </c>
      <c r="E46" s="16">
        <v>5.0999999999999996</v>
      </c>
      <c r="F46" s="16">
        <v>3.9</v>
      </c>
      <c r="G46" s="16"/>
      <c r="H46" s="9">
        <f>I46+K46</f>
        <v>0</v>
      </c>
      <c r="I46" s="10"/>
      <c r="J46" s="10"/>
      <c r="K46" s="192"/>
      <c r="L46" s="12">
        <f>M46+O46</f>
        <v>5.0999999999999996</v>
      </c>
      <c r="M46" s="12">
        <f>E46+I46</f>
        <v>5.0999999999999996</v>
      </c>
      <c r="N46" s="12">
        <f>F46+J46</f>
        <v>3.9</v>
      </c>
      <c r="O46" s="12">
        <f>G46+K46</f>
        <v>0</v>
      </c>
    </row>
    <row r="47" spans="1:15" ht="15" customHeight="1" x14ac:dyDescent="0.25">
      <c r="A47" s="19"/>
      <c r="C47" s="15" t="s">
        <v>22</v>
      </c>
      <c r="D47" s="8">
        <f>E47+G47</f>
        <v>14.6</v>
      </c>
      <c r="E47" s="16">
        <v>14.6</v>
      </c>
      <c r="F47" s="16">
        <v>10.5</v>
      </c>
      <c r="G47" s="16"/>
      <c r="H47" s="9">
        <f>I47+K47</f>
        <v>0</v>
      </c>
      <c r="I47" s="10"/>
      <c r="J47" s="10"/>
      <c r="K47" s="192"/>
      <c r="L47" s="12">
        <f>M47+O47</f>
        <v>14.6</v>
      </c>
      <c r="M47" s="12">
        <f>E47+I47</f>
        <v>14.6</v>
      </c>
      <c r="N47" s="12">
        <f>F47+J47</f>
        <v>10.5</v>
      </c>
      <c r="O47" s="12">
        <f>G47+K47</f>
        <v>0</v>
      </c>
    </row>
    <row r="48" spans="1:15" ht="15" customHeight="1" x14ac:dyDescent="0.25">
      <c r="A48" s="40"/>
      <c r="B48" s="239"/>
      <c r="C48" s="89" t="s">
        <v>24</v>
      </c>
      <c r="D48" s="8">
        <f>E48+G48</f>
        <v>14</v>
      </c>
      <c r="E48" s="16">
        <v>14</v>
      </c>
      <c r="F48" s="16">
        <v>10.6</v>
      </c>
      <c r="G48" s="16"/>
      <c r="H48" s="9">
        <f>I48+K48</f>
        <v>0</v>
      </c>
      <c r="I48" s="10"/>
      <c r="J48" s="10"/>
      <c r="K48" s="192"/>
      <c r="L48" s="11">
        <f>M48+O48</f>
        <v>14</v>
      </c>
      <c r="M48" s="11">
        <f>E48+I48</f>
        <v>14</v>
      </c>
      <c r="N48" s="11">
        <f>F48+J48</f>
        <v>10.6</v>
      </c>
      <c r="O48" s="11">
        <f>G48+K48</f>
        <v>0</v>
      </c>
    </row>
    <row r="49" spans="1:15" ht="15" customHeight="1" x14ac:dyDescent="0.25">
      <c r="A49" s="5" t="s">
        <v>79</v>
      </c>
      <c r="B49" s="29" t="s">
        <v>14</v>
      </c>
      <c r="C49" s="30"/>
      <c r="D49" s="8">
        <f>E49+G49</f>
        <v>76.099999999999994</v>
      </c>
      <c r="E49" s="16">
        <f>SUM(E50:E53)</f>
        <v>76.099999999999994</v>
      </c>
      <c r="F49" s="16">
        <f>SUM(F50:F53)</f>
        <v>53.1</v>
      </c>
      <c r="G49" s="16">
        <f>SUM(G50:G53)</f>
        <v>0</v>
      </c>
      <c r="H49" s="9">
        <f>I49+K49</f>
        <v>0</v>
      </c>
      <c r="I49" s="10">
        <f>SUM(I50:I53)</f>
        <v>0</v>
      </c>
      <c r="J49" s="10">
        <f>SUM(J50:J53)</f>
        <v>0</v>
      </c>
      <c r="K49" s="192">
        <f>SUM(K50:K53)</f>
        <v>0</v>
      </c>
      <c r="L49" s="12">
        <f>SUM(L50:L53)</f>
        <v>76.099999999999994</v>
      </c>
      <c r="M49" s="12">
        <f>SUM(M50:M53)</f>
        <v>76.099999999999994</v>
      </c>
      <c r="N49" s="12">
        <f>SUM(N50:N53)</f>
        <v>53.1</v>
      </c>
      <c r="O49" s="12">
        <f>SUM(O50:O53)</f>
        <v>0</v>
      </c>
    </row>
    <row r="50" spans="1:15" ht="15" customHeight="1" x14ac:dyDescent="0.25">
      <c r="A50" s="19"/>
      <c r="B50" s="76"/>
      <c r="C50" s="30" t="s">
        <v>9</v>
      </c>
      <c r="D50" s="8">
        <f>E50+G50</f>
        <v>38</v>
      </c>
      <c r="E50" s="16">
        <v>38</v>
      </c>
      <c r="F50" s="16">
        <v>24.2</v>
      </c>
      <c r="G50" s="16"/>
      <c r="H50" s="9">
        <f>I50+K50</f>
        <v>0</v>
      </c>
      <c r="I50" s="10"/>
      <c r="J50" s="10"/>
      <c r="K50" s="192"/>
      <c r="L50" s="12">
        <f>M50+O50</f>
        <v>38</v>
      </c>
      <c r="M50" s="12">
        <f>E50+I50</f>
        <v>38</v>
      </c>
      <c r="N50" s="12">
        <f>F50+J50</f>
        <v>24.2</v>
      </c>
      <c r="O50" s="12">
        <f>G50+K50</f>
        <v>0</v>
      </c>
    </row>
    <row r="51" spans="1:15" ht="15" customHeight="1" x14ac:dyDescent="0.25">
      <c r="A51" s="19"/>
      <c r="B51" s="76"/>
      <c r="C51" s="30" t="s">
        <v>31</v>
      </c>
      <c r="D51" s="8">
        <f>E51+G51</f>
        <v>5.0999999999999996</v>
      </c>
      <c r="E51" s="16">
        <v>5.0999999999999996</v>
      </c>
      <c r="F51" s="16">
        <v>3.9</v>
      </c>
      <c r="G51" s="16"/>
      <c r="H51" s="9">
        <f>I51+K51</f>
        <v>0</v>
      </c>
      <c r="I51" s="10"/>
      <c r="J51" s="10"/>
      <c r="K51" s="192"/>
      <c r="L51" s="12">
        <f>M51+O51</f>
        <v>5.0999999999999996</v>
      </c>
      <c r="M51" s="12">
        <f>E51+I51</f>
        <v>5.0999999999999996</v>
      </c>
      <c r="N51" s="12">
        <f>F51+J51</f>
        <v>3.9</v>
      </c>
      <c r="O51" s="12">
        <f>G51+K51</f>
        <v>0</v>
      </c>
    </row>
    <row r="52" spans="1:15" ht="15" customHeight="1" x14ac:dyDescent="0.25">
      <c r="A52" s="19"/>
      <c r="B52" s="76"/>
      <c r="C52" s="30" t="s">
        <v>22</v>
      </c>
      <c r="D52" s="8">
        <f>E52+G52</f>
        <v>18.899999999999999</v>
      </c>
      <c r="E52" s="16">
        <v>18.899999999999999</v>
      </c>
      <c r="F52" s="16">
        <v>14.4</v>
      </c>
      <c r="G52" s="16"/>
      <c r="H52" s="9">
        <f>I52+K52</f>
        <v>0</v>
      </c>
      <c r="I52" s="10"/>
      <c r="J52" s="10"/>
      <c r="K52" s="192"/>
      <c r="L52" s="12">
        <f>M52+O52</f>
        <v>18.899999999999999</v>
      </c>
      <c r="M52" s="12">
        <f>E52+I52</f>
        <v>18.899999999999999</v>
      </c>
      <c r="N52" s="12">
        <f>F52+J52</f>
        <v>14.4</v>
      </c>
      <c r="O52" s="12">
        <f>G52+K52</f>
        <v>0</v>
      </c>
    </row>
    <row r="53" spans="1:15" ht="15" customHeight="1" x14ac:dyDescent="0.25">
      <c r="A53" s="40"/>
      <c r="B53" s="41"/>
      <c r="C53" s="78" t="s">
        <v>24</v>
      </c>
      <c r="D53" s="8">
        <f>E53+G53</f>
        <v>14.1</v>
      </c>
      <c r="E53" s="16">
        <v>14.1</v>
      </c>
      <c r="F53" s="16">
        <v>10.6</v>
      </c>
      <c r="G53" s="16"/>
      <c r="H53" s="9">
        <f>I53+K53</f>
        <v>0</v>
      </c>
      <c r="I53" s="10"/>
      <c r="J53" s="10"/>
      <c r="K53" s="192"/>
      <c r="L53" s="11">
        <f>M53+O53</f>
        <v>14.1</v>
      </c>
      <c r="M53" s="11">
        <f>E53+I53</f>
        <v>14.1</v>
      </c>
      <c r="N53" s="11">
        <f>F53+J53</f>
        <v>10.6</v>
      </c>
      <c r="O53" s="11">
        <f>G53+K53</f>
        <v>0</v>
      </c>
    </row>
    <row r="54" spans="1:15" ht="15" customHeight="1" x14ac:dyDescent="0.25">
      <c r="A54" s="135" t="s">
        <v>80</v>
      </c>
      <c r="B54" s="29" t="s">
        <v>15</v>
      </c>
      <c r="C54" s="30"/>
      <c r="D54" s="8">
        <f>E54+G54</f>
        <v>83.4</v>
      </c>
      <c r="E54" s="16">
        <f>SUM(E55:E58)</f>
        <v>83.4</v>
      </c>
      <c r="F54" s="16">
        <f>SUM(F55:F58)</f>
        <v>60.1</v>
      </c>
      <c r="G54" s="16">
        <f>SUM(G55:G58)</f>
        <v>0</v>
      </c>
      <c r="H54" s="9">
        <f>I54+K54</f>
        <v>0</v>
      </c>
      <c r="I54" s="10">
        <f>SUM(I55:I58)</f>
        <v>0</v>
      </c>
      <c r="J54" s="10">
        <f>SUM(J55:J58)</f>
        <v>0</v>
      </c>
      <c r="K54" s="192">
        <f>SUM(K55:K58)</f>
        <v>0</v>
      </c>
      <c r="L54" s="12">
        <f>SUM(L55:L58)</f>
        <v>83.4</v>
      </c>
      <c r="M54" s="12">
        <f>SUM(M55:M58)</f>
        <v>83.4</v>
      </c>
      <c r="N54" s="12">
        <f>SUM(N55:N58)</f>
        <v>60.1</v>
      </c>
      <c r="O54" s="12">
        <f>SUM(O55:O58)</f>
        <v>0</v>
      </c>
    </row>
    <row r="55" spans="1:15" ht="15" customHeight="1" x14ac:dyDescent="0.25">
      <c r="A55" s="139"/>
      <c r="B55" s="76"/>
      <c r="C55" s="30" t="s">
        <v>9</v>
      </c>
      <c r="D55" s="8">
        <f>E55+G55</f>
        <v>32.299999999999997</v>
      </c>
      <c r="E55" s="16">
        <v>32.299999999999997</v>
      </c>
      <c r="F55" s="16">
        <v>21.3</v>
      </c>
      <c r="G55" s="16"/>
      <c r="H55" s="9">
        <f>I55+K55</f>
        <v>0</v>
      </c>
      <c r="I55" s="10"/>
      <c r="J55" s="10"/>
      <c r="K55" s="192"/>
      <c r="L55" s="12">
        <f>M55+O55</f>
        <v>32.299999999999997</v>
      </c>
      <c r="M55" s="12">
        <f>E55+I55</f>
        <v>32.299999999999997</v>
      </c>
      <c r="N55" s="12">
        <f>F55+J55</f>
        <v>21.3</v>
      </c>
      <c r="O55" s="12">
        <f>G55+K55</f>
        <v>0</v>
      </c>
    </row>
    <row r="56" spans="1:15" ht="15" customHeight="1" x14ac:dyDescent="0.25">
      <c r="A56" s="139"/>
      <c r="B56" s="76"/>
      <c r="C56" s="30" t="s">
        <v>31</v>
      </c>
      <c r="D56" s="8">
        <f>E56+G56</f>
        <v>7.6</v>
      </c>
      <c r="E56" s="16">
        <v>7.6</v>
      </c>
      <c r="F56" s="16">
        <v>5.8</v>
      </c>
      <c r="G56" s="16"/>
      <c r="H56" s="9">
        <f>I56+K56</f>
        <v>0</v>
      </c>
      <c r="I56" s="10"/>
      <c r="J56" s="10"/>
      <c r="K56" s="192"/>
      <c r="L56" s="12">
        <f>M56+O56</f>
        <v>7.6</v>
      </c>
      <c r="M56" s="12">
        <f>E56+I56</f>
        <v>7.6</v>
      </c>
      <c r="N56" s="12">
        <f>F56+J56</f>
        <v>5.8</v>
      </c>
      <c r="O56" s="12">
        <f>G56+K56</f>
        <v>0</v>
      </c>
    </row>
    <row r="57" spans="1:15" ht="15" customHeight="1" x14ac:dyDescent="0.25">
      <c r="A57" s="139"/>
      <c r="B57" s="76"/>
      <c r="C57" s="30" t="s">
        <v>22</v>
      </c>
      <c r="D57" s="8">
        <f>E57+G57</f>
        <v>29.3</v>
      </c>
      <c r="E57" s="16">
        <v>29.3</v>
      </c>
      <c r="F57" s="16">
        <v>22.4</v>
      </c>
      <c r="G57" s="16"/>
      <c r="H57" s="9">
        <f>I57+K57</f>
        <v>0</v>
      </c>
      <c r="I57" s="10"/>
      <c r="J57" s="10"/>
      <c r="K57" s="192"/>
      <c r="L57" s="12">
        <f>M57+O57</f>
        <v>29.3</v>
      </c>
      <c r="M57" s="12">
        <f>E57+I57</f>
        <v>29.3</v>
      </c>
      <c r="N57" s="12">
        <f>F57+J57</f>
        <v>22.4</v>
      </c>
      <c r="O57" s="12">
        <f>G57+K57</f>
        <v>0</v>
      </c>
    </row>
    <row r="58" spans="1:15" ht="15" customHeight="1" x14ac:dyDescent="0.25">
      <c r="A58" s="240"/>
      <c r="B58" s="41"/>
      <c r="C58" s="78" t="s">
        <v>24</v>
      </c>
      <c r="D58" s="8">
        <f>E58+G58</f>
        <v>14.2</v>
      </c>
      <c r="E58" s="16">
        <v>14.2</v>
      </c>
      <c r="F58" s="16">
        <v>10.6</v>
      </c>
      <c r="G58" s="16"/>
      <c r="H58" s="9">
        <f>I58+K58</f>
        <v>0</v>
      </c>
      <c r="I58" s="10"/>
      <c r="J58" s="10"/>
      <c r="K58" s="192"/>
      <c r="L58" s="11">
        <f>M58+O58</f>
        <v>14.2</v>
      </c>
      <c r="M58" s="11">
        <f>E58+I58</f>
        <v>14.2</v>
      </c>
      <c r="N58" s="11">
        <f>F58+J58</f>
        <v>10.6</v>
      </c>
      <c r="O58" s="11">
        <f>G58+K58</f>
        <v>0</v>
      </c>
    </row>
    <row r="59" spans="1:15" ht="15" customHeight="1" x14ac:dyDescent="0.25">
      <c r="A59" s="5" t="s">
        <v>81</v>
      </c>
      <c r="B59" s="241" t="s">
        <v>16</v>
      </c>
      <c r="C59" s="15"/>
      <c r="D59" s="8">
        <f>E59+G59</f>
        <v>158.1</v>
      </c>
      <c r="E59" s="16">
        <f>SUM(E60:E63)</f>
        <v>158.1</v>
      </c>
      <c r="F59" s="16">
        <f>SUM(F60:F63)</f>
        <v>111.4</v>
      </c>
      <c r="G59" s="16">
        <f>SUM(G60:G63)</f>
        <v>0</v>
      </c>
      <c r="H59" s="9">
        <f>I59+K59</f>
        <v>0</v>
      </c>
      <c r="I59" s="10">
        <f>SUM(I60:I63)</f>
        <v>0</v>
      </c>
      <c r="J59" s="10">
        <f>SUM(J60:J63)</f>
        <v>0</v>
      </c>
      <c r="K59" s="192">
        <f>SUM(K60:K63)</f>
        <v>0</v>
      </c>
      <c r="L59" s="12">
        <f>SUM(L60:L63)</f>
        <v>158.1</v>
      </c>
      <c r="M59" s="12">
        <f>SUM(M60:M63)</f>
        <v>158.1</v>
      </c>
      <c r="N59" s="12">
        <f>SUM(N60:N63)</f>
        <v>111.4</v>
      </c>
      <c r="O59" s="12">
        <f>SUM(O60:O63)</f>
        <v>0</v>
      </c>
    </row>
    <row r="60" spans="1:15" ht="15" customHeight="1" x14ac:dyDescent="0.25">
      <c r="A60" s="19"/>
      <c r="B60" s="242"/>
      <c r="C60" s="15" t="s">
        <v>9</v>
      </c>
      <c r="D60" s="8">
        <f>E60+G60</f>
        <v>65.599999999999994</v>
      </c>
      <c r="E60" s="16">
        <v>65.599999999999994</v>
      </c>
      <c r="F60" s="16">
        <v>43.2</v>
      </c>
      <c r="G60" s="16"/>
      <c r="H60" s="9">
        <f>I60+K60</f>
        <v>0</v>
      </c>
      <c r="I60" s="10"/>
      <c r="J60" s="10"/>
      <c r="K60" s="192"/>
      <c r="L60" s="12">
        <f>M60+O60</f>
        <v>65.599999999999994</v>
      </c>
      <c r="M60" s="12">
        <f>E60+I60</f>
        <v>65.599999999999994</v>
      </c>
      <c r="N60" s="12">
        <f>F60+J60</f>
        <v>43.2</v>
      </c>
      <c r="O60" s="12">
        <f>G60+K60</f>
        <v>0</v>
      </c>
    </row>
    <row r="61" spans="1:15" ht="15" customHeight="1" x14ac:dyDescent="0.25">
      <c r="A61" s="19"/>
      <c r="B61" s="242"/>
      <c r="C61" s="15" t="s">
        <v>31</v>
      </c>
      <c r="D61" s="8">
        <f>E61+G61</f>
        <v>12.6</v>
      </c>
      <c r="E61" s="16">
        <v>12.6</v>
      </c>
      <c r="F61" s="16">
        <v>9.6</v>
      </c>
      <c r="G61" s="16"/>
      <c r="H61" s="9">
        <f>I61+K61</f>
        <v>0</v>
      </c>
      <c r="I61" s="10"/>
      <c r="J61" s="10"/>
      <c r="K61" s="192"/>
      <c r="L61" s="12">
        <f>M61+O61</f>
        <v>12.6</v>
      </c>
      <c r="M61" s="12">
        <f>E61+I61</f>
        <v>12.6</v>
      </c>
      <c r="N61" s="12">
        <f>F61+J61</f>
        <v>9.6</v>
      </c>
      <c r="O61" s="12">
        <f>G61+K61</f>
        <v>0</v>
      </c>
    </row>
    <row r="62" spans="1:15" ht="15" customHeight="1" x14ac:dyDescent="0.25">
      <c r="A62" s="19"/>
      <c r="B62" s="242"/>
      <c r="C62" s="15" t="s">
        <v>22</v>
      </c>
      <c r="D62" s="8">
        <f>E62+G62</f>
        <v>62.5</v>
      </c>
      <c r="E62" s="16">
        <v>62.5</v>
      </c>
      <c r="F62" s="16">
        <v>45.5</v>
      </c>
      <c r="G62" s="16"/>
      <c r="H62" s="9">
        <f>I62+K62</f>
        <v>0</v>
      </c>
      <c r="I62" s="10"/>
      <c r="J62" s="10"/>
      <c r="K62" s="192"/>
      <c r="L62" s="12">
        <f>M62+O62</f>
        <v>62.5</v>
      </c>
      <c r="M62" s="12">
        <f>E62+I62</f>
        <v>62.5</v>
      </c>
      <c r="N62" s="12">
        <f>F62+J62</f>
        <v>45.5</v>
      </c>
      <c r="O62" s="12">
        <f>G62+K62</f>
        <v>0</v>
      </c>
    </row>
    <row r="63" spans="1:15" ht="15" customHeight="1" x14ac:dyDescent="0.25">
      <c r="A63" s="243"/>
      <c r="B63" s="244"/>
      <c r="C63" s="89" t="s">
        <v>24</v>
      </c>
      <c r="D63" s="8">
        <f>E63+G63</f>
        <v>17.399999999999999</v>
      </c>
      <c r="E63" s="16">
        <v>17.399999999999999</v>
      </c>
      <c r="F63" s="16">
        <v>13.1</v>
      </c>
      <c r="G63" s="16"/>
      <c r="H63" s="9">
        <f>I63+K63</f>
        <v>0</v>
      </c>
      <c r="I63" s="10"/>
      <c r="J63" s="10"/>
      <c r="K63" s="192"/>
      <c r="L63" s="11">
        <f>M63+O63</f>
        <v>17.399999999999999</v>
      </c>
      <c r="M63" s="11">
        <f>E63+I63</f>
        <v>17.399999999999999</v>
      </c>
      <c r="N63" s="11">
        <f>F63+J63</f>
        <v>13.1</v>
      </c>
      <c r="O63" s="11">
        <f>G63+K63</f>
        <v>0</v>
      </c>
    </row>
    <row r="64" spans="1:15" ht="15" customHeight="1" x14ac:dyDescent="0.25">
      <c r="A64" s="5" t="s">
        <v>82</v>
      </c>
      <c r="B64" s="17" t="s">
        <v>17</v>
      </c>
      <c r="C64" s="15"/>
      <c r="D64" s="8">
        <f>E64+G64</f>
        <v>79.2</v>
      </c>
      <c r="E64" s="16">
        <f>SUM(E65:E68)</f>
        <v>79.2</v>
      </c>
      <c r="F64" s="16">
        <f>SUM(F65:F68)</f>
        <v>55.5</v>
      </c>
      <c r="G64" s="16">
        <f>SUM(G65:G68)</f>
        <v>0</v>
      </c>
      <c r="H64" s="9">
        <f>I64+K64</f>
        <v>0</v>
      </c>
      <c r="I64" s="10">
        <f>SUM(I65:I68)</f>
        <v>0</v>
      </c>
      <c r="J64" s="10">
        <f>SUM(J65:J68)</f>
        <v>0</v>
      </c>
      <c r="K64" s="192">
        <f>SUM(K65:K68)</f>
        <v>0</v>
      </c>
      <c r="L64" s="12">
        <f>SUM(L65:L68)</f>
        <v>79.2</v>
      </c>
      <c r="M64" s="12">
        <f>SUM(M65:M68)</f>
        <v>79.2</v>
      </c>
      <c r="N64" s="12">
        <f>SUM(N65:N68)</f>
        <v>55.5</v>
      </c>
      <c r="O64" s="12">
        <f>SUM(O65:O68)</f>
        <v>0</v>
      </c>
    </row>
    <row r="65" spans="1:15" ht="15" customHeight="1" x14ac:dyDescent="0.25">
      <c r="A65" s="19"/>
      <c r="C65" s="15" t="s">
        <v>9</v>
      </c>
      <c r="D65" s="8">
        <f>E65+G65</f>
        <v>38.700000000000003</v>
      </c>
      <c r="E65" s="16">
        <v>38.700000000000003</v>
      </c>
      <c r="F65" s="16">
        <v>24.8</v>
      </c>
      <c r="G65" s="16"/>
      <c r="H65" s="9">
        <f>I65+K65</f>
        <v>0</v>
      </c>
      <c r="I65" s="10"/>
      <c r="J65" s="10"/>
      <c r="K65" s="192"/>
      <c r="L65" s="12">
        <f>M65+O65</f>
        <v>38.700000000000003</v>
      </c>
      <c r="M65" s="12">
        <f>E65+I65</f>
        <v>38.700000000000003</v>
      </c>
      <c r="N65" s="12">
        <f>F65+J65</f>
        <v>24.8</v>
      </c>
      <c r="O65" s="12">
        <f>G65+K65</f>
        <v>0</v>
      </c>
    </row>
    <row r="66" spans="1:15" ht="15" customHeight="1" x14ac:dyDescent="0.25">
      <c r="A66" s="19"/>
      <c r="C66" s="15" t="s">
        <v>31</v>
      </c>
      <c r="D66" s="8">
        <f>E66+G66</f>
        <v>2.5</v>
      </c>
      <c r="E66" s="16">
        <v>2.5</v>
      </c>
      <c r="F66" s="16">
        <v>1.9</v>
      </c>
      <c r="G66" s="16"/>
      <c r="H66" s="9">
        <f>I66+K66</f>
        <v>0</v>
      </c>
      <c r="I66" s="10"/>
      <c r="J66" s="10"/>
      <c r="K66" s="192"/>
      <c r="L66" s="12">
        <f>M66+O66</f>
        <v>2.5</v>
      </c>
      <c r="M66" s="12">
        <f>E66+I66</f>
        <v>2.5</v>
      </c>
      <c r="N66" s="12">
        <f>F66+J66</f>
        <v>1.9</v>
      </c>
      <c r="O66" s="12">
        <f>G66+K66</f>
        <v>0</v>
      </c>
    </row>
    <row r="67" spans="1:15" ht="15" customHeight="1" x14ac:dyDescent="0.25">
      <c r="A67" s="19"/>
      <c r="C67" s="15" t="s">
        <v>22</v>
      </c>
      <c r="D67" s="8">
        <f>E67+G67</f>
        <v>23.8</v>
      </c>
      <c r="E67" s="16">
        <v>23.8</v>
      </c>
      <c r="F67" s="16">
        <v>18.2</v>
      </c>
      <c r="G67" s="16"/>
      <c r="H67" s="9">
        <f>I67+K67</f>
        <v>0</v>
      </c>
      <c r="I67" s="10"/>
      <c r="J67" s="10"/>
      <c r="K67" s="192"/>
      <c r="L67" s="12">
        <f>M67+O67</f>
        <v>23.8</v>
      </c>
      <c r="M67" s="12">
        <f>E67+I67</f>
        <v>23.8</v>
      </c>
      <c r="N67" s="12">
        <f>F67+J67</f>
        <v>18.2</v>
      </c>
      <c r="O67" s="12">
        <f>G67+K67</f>
        <v>0</v>
      </c>
    </row>
    <row r="68" spans="1:15" ht="15" customHeight="1" x14ac:dyDescent="0.25">
      <c r="A68" s="40"/>
      <c r="B68" s="239"/>
      <c r="C68" s="89" t="s">
        <v>24</v>
      </c>
      <c r="D68" s="8">
        <f>E68+G68</f>
        <v>14.2</v>
      </c>
      <c r="E68" s="16">
        <v>14.2</v>
      </c>
      <c r="F68" s="16">
        <v>10.6</v>
      </c>
      <c r="G68" s="16"/>
      <c r="H68" s="9">
        <f>I68+K68</f>
        <v>0</v>
      </c>
      <c r="I68" s="10"/>
      <c r="J68" s="10"/>
      <c r="K68" s="192"/>
      <c r="L68" s="11">
        <f>M68+O68</f>
        <v>14.2</v>
      </c>
      <c r="M68" s="11">
        <f>E68+I68</f>
        <v>14.2</v>
      </c>
      <c r="N68" s="11">
        <f>F68+J68</f>
        <v>10.6</v>
      </c>
      <c r="O68" s="11">
        <f>G68+K68</f>
        <v>0</v>
      </c>
    </row>
    <row r="69" spans="1:15" ht="15" customHeight="1" x14ac:dyDescent="0.25">
      <c r="A69" s="5" t="s">
        <v>83</v>
      </c>
      <c r="B69" s="17" t="s">
        <v>18</v>
      </c>
      <c r="C69" s="15"/>
      <c r="D69" s="8">
        <f>E69+G69</f>
        <v>58.2</v>
      </c>
      <c r="E69" s="16">
        <f>SUM(E70:E73)</f>
        <v>58.2</v>
      </c>
      <c r="F69" s="16">
        <f>SUM(F70:F73)</f>
        <v>42.099999999999994</v>
      </c>
      <c r="G69" s="16">
        <f>SUM(G70:G73)</f>
        <v>0</v>
      </c>
      <c r="H69" s="9">
        <f>I69+K69</f>
        <v>0</v>
      </c>
      <c r="I69" s="10">
        <f>SUM(I70:I73)</f>
        <v>0</v>
      </c>
      <c r="J69" s="10">
        <f>SUM(J70:J73)</f>
        <v>0</v>
      </c>
      <c r="K69" s="192">
        <f>SUM(K70:K73)</f>
        <v>0</v>
      </c>
      <c r="L69" s="12">
        <f>SUM(L70:L73)</f>
        <v>58.2</v>
      </c>
      <c r="M69" s="12">
        <f>SUM(M70:M73)</f>
        <v>58.2</v>
      </c>
      <c r="N69" s="12">
        <f>SUM(N70:N73)</f>
        <v>42.099999999999994</v>
      </c>
      <c r="O69" s="12">
        <f>SUM(O70:O73)</f>
        <v>0</v>
      </c>
    </row>
    <row r="70" spans="1:15" ht="15" customHeight="1" x14ac:dyDescent="0.25">
      <c r="A70" s="19"/>
      <c r="C70" s="15" t="s">
        <v>9</v>
      </c>
      <c r="D70" s="8">
        <f>E70+G70</f>
        <v>25.9</v>
      </c>
      <c r="E70" s="16">
        <v>25.9</v>
      </c>
      <c r="F70" s="16">
        <v>17.5</v>
      </c>
      <c r="G70" s="16"/>
      <c r="H70" s="9">
        <f>I70+K70</f>
        <v>0</v>
      </c>
      <c r="I70" s="10"/>
      <c r="J70" s="10"/>
      <c r="K70" s="192"/>
      <c r="L70" s="12">
        <f>M70+O70</f>
        <v>25.9</v>
      </c>
      <c r="M70" s="12">
        <f>E70+I70</f>
        <v>25.9</v>
      </c>
      <c r="N70" s="12">
        <f>F70+J70</f>
        <v>17.5</v>
      </c>
      <c r="O70" s="12">
        <f>G70+K70</f>
        <v>0</v>
      </c>
    </row>
    <row r="71" spans="1:15" ht="15" customHeight="1" x14ac:dyDescent="0.25">
      <c r="A71" s="19"/>
      <c r="C71" s="15" t="s">
        <v>31</v>
      </c>
      <c r="D71" s="8">
        <f>E71+G71</f>
        <v>2.5</v>
      </c>
      <c r="E71" s="16">
        <v>2.5</v>
      </c>
      <c r="F71" s="16">
        <v>1.9</v>
      </c>
      <c r="G71" s="16"/>
      <c r="H71" s="9">
        <f>I71+K71</f>
        <v>0</v>
      </c>
      <c r="I71" s="10"/>
      <c r="J71" s="10"/>
      <c r="K71" s="192"/>
      <c r="L71" s="12">
        <f>M71+O71</f>
        <v>2.5</v>
      </c>
      <c r="M71" s="12">
        <f>E71+I71</f>
        <v>2.5</v>
      </c>
      <c r="N71" s="12">
        <f>F71+J71</f>
        <v>1.9</v>
      </c>
      <c r="O71" s="12">
        <f>G71+K71</f>
        <v>0</v>
      </c>
    </row>
    <row r="72" spans="1:15" ht="15" customHeight="1" x14ac:dyDescent="0.25">
      <c r="A72" s="19"/>
      <c r="C72" s="15" t="s">
        <v>22</v>
      </c>
      <c r="D72" s="8">
        <f>E72+G72</f>
        <v>22.8</v>
      </c>
      <c r="E72" s="16">
        <v>22.8</v>
      </c>
      <c r="F72" s="16">
        <v>17.399999999999999</v>
      </c>
      <c r="G72" s="16"/>
      <c r="H72" s="9">
        <f>I72+K72</f>
        <v>0</v>
      </c>
      <c r="I72" s="10"/>
      <c r="J72" s="10"/>
      <c r="K72" s="192"/>
      <c r="L72" s="12">
        <f>M72+O72</f>
        <v>22.8</v>
      </c>
      <c r="M72" s="12">
        <f>E72+I72</f>
        <v>22.8</v>
      </c>
      <c r="N72" s="12">
        <f>F72+J72</f>
        <v>17.399999999999999</v>
      </c>
      <c r="O72" s="12">
        <f>G72+K72</f>
        <v>0</v>
      </c>
    </row>
    <row r="73" spans="1:15" ht="15" customHeight="1" x14ac:dyDescent="0.25">
      <c r="A73" s="40"/>
      <c r="B73" s="239"/>
      <c r="C73" s="89" t="s">
        <v>24</v>
      </c>
      <c r="D73" s="8">
        <f>E73+G73</f>
        <v>7</v>
      </c>
      <c r="E73" s="16">
        <v>7</v>
      </c>
      <c r="F73" s="16">
        <v>5.3</v>
      </c>
      <c r="G73" s="16"/>
      <c r="H73" s="9">
        <f>I73+K73</f>
        <v>0</v>
      </c>
      <c r="I73" s="10"/>
      <c r="J73" s="10"/>
      <c r="K73" s="192"/>
      <c r="L73" s="11">
        <f>M73+O73</f>
        <v>7</v>
      </c>
      <c r="M73" s="11">
        <f>E73+I73</f>
        <v>7</v>
      </c>
      <c r="N73" s="11">
        <f>F73+J73</f>
        <v>5.3</v>
      </c>
      <c r="O73" s="11">
        <f>G73+K73</f>
        <v>0</v>
      </c>
    </row>
    <row r="74" spans="1:15" ht="15" customHeight="1" x14ac:dyDescent="0.25">
      <c r="A74" s="5" t="s">
        <v>84</v>
      </c>
      <c r="B74" s="17" t="s">
        <v>19</v>
      </c>
      <c r="C74" s="15"/>
      <c r="D74" s="8">
        <f>E74+G74</f>
        <v>148.20000000000002</v>
      </c>
      <c r="E74" s="16">
        <f>SUM(E75:E77)</f>
        <v>139.70000000000002</v>
      </c>
      <c r="F74" s="16">
        <f>SUM(F75:F77)</f>
        <v>92.6</v>
      </c>
      <c r="G74" s="16">
        <f>SUM(G75:G77)</f>
        <v>8.5</v>
      </c>
      <c r="H74" s="9">
        <f>I74+K74</f>
        <v>0</v>
      </c>
      <c r="I74" s="10">
        <f>SUM(I75:I77)</f>
        <v>0</v>
      </c>
      <c r="J74" s="10">
        <f>SUM(J75:J77)</f>
        <v>0</v>
      </c>
      <c r="K74" s="192">
        <f>SUM(K75:K77)</f>
        <v>0</v>
      </c>
      <c r="L74" s="12">
        <f>SUM(L75:L77)</f>
        <v>148.20000000000002</v>
      </c>
      <c r="M74" s="12">
        <f>SUM(M75:M77)</f>
        <v>139.70000000000002</v>
      </c>
      <c r="N74" s="12">
        <f>SUM(N75:N77)</f>
        <v>92.6</v>
      </c>
      <c r="O74" s="12">
        <f>SUM(O75:O77)</f>
        <v>8.5</v>
      </c>
    </row>
    <row r="75" spans="1:15" ht="15" customHeight="1" x14ac:dyDescent="0.25">
      <c r="A75" s="19"/>
      <c r="C75" s="15" t="s">
        <v>9</v>
      </c>
      <c r="D75" s="8">
        <f>E75+G75</f>
        <v>102.4</v>
      </c>
      <c r="E75" s="16">
        <v>93.9</v>
      </c>
      <c r="F75" s="16">
        <v>57.6</v>
      </c>
      <c r="G75" s="16">
        <v>8.5</v>
      </c>
      <c r="H75" s="9">
        <f>I75+K75</f>
        <v>0</v>
      </c>
      <c r="I75" s="10"/>
      <c r="J75" s="10"/>
      <c r="K75" s="192"/>
      <c r="L75" s="12">
        <f>M75+O75</f>
        <v>102.4</v>
      </c>
      <c r="M75" s="12">
        <f>E75+I75</f>
        <v>93.9</v>
      </c>
      <c r="N75" s="12">
        <f>F75+J75</f>
        <v>57.6</v>
      </c>
      <c r="O75" s="12">
        <f>G75+K75</f>
        <v>8.5</v>
      </c>
    </row>
    <row r="76" spans="1:15" ht="15" customHeight="1" x14ac:dyDescent="0.25">
      <c r="A76" s="19"/>
      <c r="C76" s="15" t="s">
        <v>31</v>
      </c>
      <c r="D76" s="8">
        <f>E76+G76</f>
        <v>15.2</v>
      </c>
      <c r="E76" s="16">
        <v>15.2</v>
      </c>
      <c r="F76" s="16">
        <v>11.6</v>
      </c>
      <c r="G76" s="16"/>
      <c r="H76" s="9">
        <f>I76+K76</f>
        <v>0</v>
      </c>
      <c r="I76" s="10"/>
      <c r="J76" s="10"/>
      <c r="K76" s="192"/>
      <c r="L76" s="12">
        <f>M76+O76</f>
        <v>15.2</v>
      </c>
      <c r="M76" s="12">
        <f>E76+I76</f>
        <v>15.2</v>
      </c>
      <c r="N76" s="12">
        <f>F76+J76</f>
        <v>11.6</v>
      </c>
      <c r="O76" s="12">
        <f>G76+K76</f>
        <v>0</v>
      </c>
    </row>
    <row r="77" spans="1:15" ht="15" customHeight="1" x14ac:dyDescent="0.25">
      <c r="A77" s="19"/>
      <c r="C77" s="15" t="s">
        <v>22</v>
      </c>
      <c r="D77" s="8">
        <f>E77+G77</f>
        <v>30.6</v>
      </c>
      <c r="E77" s="16">
        <v>30.6</v>
      </c>
      <c r="F77" s="16">
        <v>23.4</v>
      </c>
      <c r="G77" s="16"/>
      <c r="H77" s="9">
        <f>I77+K77</f>
        <v>0</v>
      </c>
      <c r="I77" s="10"/>
      <c r="J77" s="10"/>
      <c r="K77" s="192"/>
      <c r="L77" s="12">
        <f>M77+O77</f>
        <v>30.6</v>
      </c>
      <c r="M77" s="12">
        <f>E77+I77</f>
        <v>30.6</v>
      </c>
      <c r="N77" s="12">
        <f>F77+J77</f>
        <v>23.4</v>
      </c>
      <c r="O77" s="12">
        <f>G77+K77</f>
        <v>0</v>
      </c>
    </row>
    <row r="78" spans="1:15" ht="30" x14ac:dyDescent="0.25">
      <c r="A78" s="13" t="s">
        <v>85</v>
      </c>
      <c r="B78" s="245" t="s">
        <v>26</v>
      </c>
      <c r="C78" s="15" t="s">
        <v>9</v>
      </c>
      <c r="D78" s="8">
        <f>E78+G78</f>
        <v>981.6</v>
      </c>
      <c r="E78" s="16">
        <v>345.5</v>
      </c>
      <c r="F78" s="16"/>
      <c r="G78" s="16">
        <v>636.1</v>
      </c>
      <c r="H78" s="9">
        <f>I78+K78</f>
        <v>0</v>
      </c>
      <c r="I78" s="10"/>
      <c r="J78" s="10"/>
      <c r="K78" s="192"/>
      <c r="L78" s="12">
        <f>M78+O78</f>
        <v>981.6</v>
      </c>
      <c r="M78" s="12">
        <f>E78+I78</f>
        <v>345.5</v>
      </c>
      <c r="N78" s="12">
        <f>F78+J78</f>
        <v>0</v>
      </c>
      <c r="O78" s="12">
        <f>G78+K78</f>
        <v>636.1</v>
      </c>
    </row>
    <row r="79" spans="1:15" ht="15" customHeight="1" x14ac:dyDescent="0.25">
      <c r="A79" s="19" t="s">
        <v>86</v>
      </c>
      <c r="B79" s="35" t="s">
        <v>175</v>
      </c>
      <c r="C79" s="89" t="s">
        <v>21</v>
      </c>
      <c r="D79" s="8">
        <f>E79+G79</f>
        <v>22</v>
      </c>
      <c r="E79" s="16">
        <v>1</v>
      </c>
      <c r="F79" s="16"/>
      <c r="G79" s="16">
        <v>21</v>
      </c>
      <c r="H79" s="9">
        <f>I79+K79</f>
        <v>0</v>
      </c>
      <c r="I79" s="10"/>
      <c r="J79" s="10"/>
      <c r="K79" s="192"/>
      <c r="L79" s="12">
        <f>M79+O79</f>
        <v>22</v>
      </c>
      <c r="M79" s="12">
        <f>E79+I79</f>
        <v>1</v>
      </c>
      <c r="N79" s="12">
        <f>F79+J79</f>
        <v>0</v>
      </c>
      <c r="O79" s="12">
        <f>G79+K79</f>
        <v>21</v>
      </c>
    </row>
    <row r="80" spans="1:15" ht="15.95" customHeight="1" x14ac:dyDescent="0.25">
      <c r="A80" s="20" t="s">
        <v>87</v>
      </c>
      <c r="B80" s="246" t="s">
        <v>179</v>
      </c>
      <c r="C80" s="68"/>
      <c r="D80" s="69">
        <f>D16+D17+D22+D28+D33+D39+D44+D49+D54+D59+D64+D69+D74+D78+D79</f>
        <v>5161.3</v>
      </c>
      <c r="E80" s="69">
        <f>E16+E17+E22+E28+E33+E39+E44+E49+E54+E59+E64+E69+E74+E78+E79</f>
        <v>4303.6999999999989</v>
      </c>
      <c r="F80" s="69">
        <f>F16+F17+F22+F28+F33+F39+F44+F49+F54+F59+F64+F69+F74+F78+F79</f>
        <v>2034.2999999999997</v>
      </c>
      <c r="G80" s="69">
        <f>G16+G17+G22+G28+G33+G39+G44+G49+G54+G59+G64+G69+G74+G78+G79</f>
        <v>857.6</v>
      </c>
      <c r="H80" s="70">
        <f>H16+H17+H22+H28+H33+H39+H44+H49+H54+H59+H64+H69+H74+H78+H79</f>
        <v>0</v>
      </c>
      <c r="I80" s="70">
        <f>I16+I17+I22+I28+I33+I39+I44+I49+I54+I59+I64+I69+I74+I78+I79</f>
        <v>-6.8</v>
      </c>
      <c r="J80" s="70">
        <f>J16+J17+J22+J28+J33+J39+J44+J49+J54+J59+J64+J69+J74+J78+J79</f>
        <v>0</v>
      </c>
      <c r="K80" s="247">
        <f>K16+K17+K22+K28+K33+K39+K44+K49+K54+K59+K64+K69+K74+K78+K79</f>
        <v>6.8</v>
      </c>
      <c r="L80" s="44">
        <f>L16+L17+L22+L28+L33+L39+L44+L49+L54+L59+L64+L69+L74+L78+L79</f>
        <v>5161.3</v>
      </c>
      <c r="M80" s="44">
        <f>M16+M17+M22+M28+M33+M39+M44+M49+M54+M59+M64+M69+M74+M78+M79</f>
        <v>4296.8999999999996</v>
      </c>
      <c r="N80" s="44">
        <f>N16+N17+N22+N28+N33+N39+N44+N49+N54+N59+N64+N69+N74+N78+N79</f>
        <v>2034.2999999999997</v>
      </c>
      <c r="O80" s="44">
        <f>O16+O17+O22+O28+O33+O39+O44+O49+O54+O59+O64+O69+O74+O78+O79</f>
        <v>864.40000000000009</v>
      </c>
    </row>
    <row r="81" spans="1:15" ht="15.95" customHeight="1" x14ac:dyDescent="0.25">
      <c r="A81" s="139" t="s">
        <v>88</v>
      </c>
      <c r="B81" s="495" t="s">
        <v>59</v>
      </c>
      <c r="C81" s="495"/>
      <c r="D81" s="495"/>
      <c r="E81" s="495"/>
      <c r="F81" s="495"/>
      <c r="G81" s="495"/>
      <c r="H81" s="495"/>
      <c r="I81" s="495"/>
      <c r="J81" s="495"/>
      <c r="K81" s="495"/>
      <c r="L81" s="495"/>
      <c r="M81" s="495"/>
      <c r="N81" s="495"/>
      <c r="O81" s="495"/>
    </row>
    <row r="82" spans="1:15" ht="15" customHeight="1" x14ac:dyDescent="0.25">
      <c r="A82" s="5" t="s">
        <v>89</v>
      </c>
      <c r="B82" s="76" t="s">
        <v>20</v>
      </c>
      <c r="C82" s="77"/>
      <c r="D82" s="8">
        <f>D83+D84+D85+D88+D89</f>
        <v>1403.3000000000002</v>
      </c>
      <c r="E82" s="8">
        <f>E83+E84+E85+E88+E89</f>
        <v>1262</v>
      </c>
      <c r="F82" s="8">
        <f>F83+F84+F85+F88+F89</f>
        <v>0</v>
      </c>
      <c r="G82" s="8">
        <f>G83+G84+G85+G88+G89</f>
        <v>141.30000000000001</v>
      </c>
      <c r="H82" s="9">
        <f>I82+K82</f>
        <v>0</v>
      </c>
      <c r="I82" s="9">
        <f>I83+I84+I85+I88+I89</f>
        <v>0</v>
      </c>
      <c r="J82" s="9">
        <f>J83+J84+J85+J88+J89</f>
        <v>0</v>
      </c>
      <c r="K82" s="236">
        <f>K83+K84+K85+K88+K89</f>
        <v>0</v>
      </c>
      <c r="L82" s="11">
        <f>L83+L84+L85+L88+L89</f>
        <v>1403.3000000000002</v>
      </c>
      <c r="M82" s="11">
        <f>M83+M84+M85+M88+M89</f>
        <v>1262</v>
      </c>
      <c r="N82" s="11">
        <f>N83+N84+N85+N88+N89</f>
        <v>0</v>
      </c>
      <c r="O82" s="11">
        <f>O83+O84+O85+O88+O89</f>
        <v>141.30000000000001</v>
      </c>
    </row>
    <row r="83" spans="1:15" ht="15" customHeight="1" x14ac:dyDescent="0.25">
      <c r="A83" s="19"/>
      <c r="B83" s="76"/>
      <c r="C83" s="30" t="s">
        <v>21</v>
      </c>
      <c r="D83" s="16">
        <f>E83+G83</f>
        <v>79.899999999999991</v>
      </c>
      <c r="E83" s="16">
        <v>70.3</v>
      </c>
      <c r="F83" s="16"/>
      <c r="G83" s="16">
        <v>9.6</v>
      </c>
      <c r="H83" s="9">
        <f>I83+K83</f>
        <v>0</v>
      </c>
      <c r="I83" s="10"/>
      <c r="J83" s="10"/>
      <c r="K83" s="192"/>
      <c r="L83" s="12">
        <f>M83+O83</f>
        <v>79.899999999999991</v>
      </c>
      <c r="M83" s="12">
        <f>E83+I83</f>
        <v>70.3</v>
      </c>
      <c r="N83" s="12">
        <f>F83+J83</f>
        <v>0</v>
      </c>
      <c r="O83" s="12">
        <f>G83+K83</f>
        <v>9.6</v>
      </c>
    </row>
    <row r="84" spans="1:15" hidden="1" x14ac:dyDescent="0.25">
      <c r="A84" s="19"/>
      <c r="B84" s="76"/>
      <c r="C84" s="145" t="s">
        <v>25</v>
      </c>
      <c r="D84" s="16">
        <f>E84+G84</f>
        <v>0</v>
      </c>
      <c r="E84" s="16"/>
      <c r="F84" s="16"/>
      <c r="G84" s="16"/>
      <c r="H84" s="9">
        <f>I84+K84</f>
        <v>0</v>
      </c>
      <c r="I84" s="10"/>
      <c r="J84" s="10"/>
      <c r="K84" s="192"/>
      <c r="L84" s="12">
        <f>M84+O84</f>
        <v>0</v>
      </c>
      <c r="M84" s="12">
        <f>E84+I84</f>
        <v>0</v>
      </c>
      <c r="N84" s="12">
        <f>F84+J84</f>
        <v>0</v>
      </c>
      <c r="O84" s="12">
        <f>G84+K84</f>
        <v>0</v>
      </c>
    </row>
    <row r="85" spans="1:15" ht="15" customHeight="1" x14ac:dyDescent="0.25">
      <c r="A85" s="40"/>
      <c r="B85" s="248"/>
      <c r="C85" s="161" t="s">
        <v>31</v>
      </c>
      <c r="D85" s="249">
        <f>D86+D87</f>
        <v>1135.1000000000001</v>
      </c>
      <c r="E85" s="16">
        <f>E86+E87</f>
        <v>1096.9000000000001</v>
      </c>
      <c r="F85" s="16">
        <f>F86+F87</f>
        <v>0</v>
      </c>
      <c r="G85" s="16">
        <f>G86+G87</f>
        <v>38.200000000000003</v>
      </c>
      <c r="H85" s="9">
        <f>H86+H87</f>
        <v>0</v>
      </c>
      <c r="I85" s="10">
        <f>I86+I87</f>
        <v>0</v>
      </c>
      <c r="J85" s="10">
        <f>J86+J87</f>
        <v>0</v>
      </c>
      <c r="K85" s="192">
        <f>K86+K87</f>
        <v>0</v>
      </c>
      <c r="L85" s="12">
        <f>L86+L87</f>
        <v>1135.1000000000001</v>
      </c>
      <c r="M85" s="12">
        <f>M86+M87</f>
        <v>1096.9000000000001</v>
      </c>
      <c r="N85" s="12">
        <f>N86+N87</f>
        <v>0</v>
      </c>
      <c r="O85" s="12">
        <f>O86+O87</f>
        <v>38.200000000000003</v>
      </c>
    </row>
    <row r="86" spans="1:15" ht="15" hidden="1" customHeight="1" x14ac:dyDescent="0.25">
      <c r="A86" s="250"/>
      <c r="B86" s="251" t="s">
        <v>8</v>
      </c>
      <c r="C86" s="252"/>
      <c r="D86" s="253">
        <f>E86+G86</f>
        <v>121.4</v>
      </c>
      <c r="E86" s="254">
        <v>83.2</v>
      </c>
      <c r="F86" s="254"/>
      <c r="G86" s="254">
        <v>38.200000000000003</v>
      </c>
      <c r="H86" s="9">
        <f>I86+K86</f>
        <v>0</v>
      </c>
      <c r="I86" s="10"/>
      <c r="J86" s="10"/>
      <c r="K86" s="192"/>
      <c r="L86" s="254">
        <f>M86+O86</f>
        <v>121.4</v>
      </c>
      <c r="M86" s="254">
        <f>E86+I86</f>
        <v>83.2</v>
      </c>
      <c r="N86" s="254">
        <f>F86+J86</f>
        <v>0</v>
      </c>
      <c r="O86" s="254">
        <f>G86+K86</f>
        <v>38.200000000000003</v>
      </c>
    </row>
    <row r="87" spans="1:15" ht="27.95" customHeight="1" x14ac:dyDescent="0.25">
      <c r="A87" s="40"/>
      <c r="B87" s="255" t="s">
        <v>174</v>
      </c>
      <c r="C87" s="162"/>
      <c r="D87" s="249">
        <f>E87+G87</f>
        <v>1013.7</v>
      </c>
      <c r="E87" s="16">
        <v>1013.7</v>
      </c>
      <c r="F87" s="88"/>
      <c r="G87" s="88"/>
      <c r="H87" s="9">
        <f>I87+K87</f>
        <v>0</v>
      </c>
      <c r="I87" s="10"/>
      <c r="J87" s="10"/>
      <c r="K87" s="192"/>
      <c r="L87" s="12">
        <f>M87+O87</f>
        <v>1013.7</v>
      </c>
      <c r="M87" s="12">
        <f>E87+I87</f>
        <v>1013.7</v>
      </c>
      <c r="N87" s="12">
        <f>F87+J87</f>
        <v>0</v>
      </c>
      <c r="O87" s="12">
        <f>G87+K87</f>
        <v>0</v>
      </c>
    </row>
    <row r="88" spans="1:15" ht="15" customHeight="1" x14ac:dyDescent="0.25">
      <c r="A88" s="40"/>
      <c r="B88" s="41"/>
      <c r="C88" s="256" t="s">
        <v>22</v>
      </c>
      <c r="D88" s="16">
        <f>E88+G88</f>
        <v>143.19999999999999</v>
      </c>
      <c r="E88" s="16">
        <v>49.7</v>
      </c>
      <c r="F88" s="16"/>
      <c r="G88" s="16">
        <v>93.5</v>
      </c>
      <c r="H88" s="9">
        <f>I88+K88</f>
        <v>0</v>
      </c>
      <c r="I88" s="10"/>
      <c r="J88" s="10"/>
      <c r="K88" s="192"/>
      <c r="L88" s="12">
        <f>M88+O88</f>
        <v>143.19999999999999</v>
      </c>
      <c r="M88" s="12">
        <f>E88+I88</f>
        <v>49.7</v>
      </c>
      <c r="N88" s="12">
        <f>F88+J88</f>
        <v>0</v>
      </c>
      <c r="O88" s="12">
        <f>G88+K88</f>
        <v>93.5</v>
      </c>
    </row>
    <row r="89" spans="1:15" ht="15" customHeight="1" x14ac:dyDescent="0.25">
      <c r="A89" s="40"/>
      <c r="B89" s="41"/>
      <c r="C89" s="78" t="s">
        <v>30</v>
      </c>
      <c r="D89" s="16">
        <f>E89+G89</f>
        <v>45.1</v>
      </c>
      <c r="E89" s="16">
        <v>45.1</v>
      </c>
      <c r="F89" s="16"/>
      <c r="G89" s="16"/>
      <c r="H89" s="9">
        <f>I89+K89</f>
        <v>0</v>
      </c>
      <c r="I89" s="10"/>
      <c r="J89" s="10"/>
      <c r="K89" s="192"/>
      <c r="L89" s="12">
        <f>M89+O89</f>
        <v>45.1</v>
      </c>
      <c r="M89" s="12">
        <f>E89+I89</f>
        <v>45.1</v>
      </c>
      <c r="N89" s="12">
        <f>F89+J89</f>
        <v>0</v>
      </c>
      <c r="O89" s="12">
        <f>G89+K89</f>
        <v>0</v>
      </c>
    </row>
    <row r="90" spans="1:15" ht="15" customHeight="1" x14ac:dyDescent="0.25">
      <c r="A90" s="32" t="s">
        <v>90</v>
      </c>
      <c r="B90" s="241" t="s">
        <v>7</v>
      </c>
      <c r="C90" s="89"/>
      <c r="D90" s="16">
        <f>SUM(D91:D93)</f>
        <v>15.6</v>
      </c>
      <c r="E90" s="16">
        <f>SUM(E91:E93)</f>
        <v>15.6</v>
      </c>
      <c r="F90" s="16">
        <f>SUM(F91:F93)</f>
        <v>0</v>
      </c>
      <c r="G90" s="16">
        <f>SUM(G91:G93)</f>
        <v>0</v>
      </c>
      <c r="H90" s="10">
        <f>SUM(H91:H93)</f>
        <v>0</v>
      </c>
      <c r="I90" s="10">
        <f>SUM(I91:I93)</f>
        <v>0</v>
      </c>
      <c r="J90" s="10">
        <f>SUM(J91:J93)</f>
        <v>0</v>
      </c>
      <c r="K90" s="192">
        <f>SUM(K91:K93)</f>
        <v>0</v>
      </c>
      <c r="L90" s="12">
        <f>SUM(L91:L93)</f>
        <v>15.6</v>
      </c>
      <c r="M90" s="12">
        <f>SUM(M91:M93)</f>
        <v>15.6</v>
      </c>
      <c r="N90" s="12">
        <f>SUM(N91:N93)</f>
        <v>0</v>
      </c>
      <c r="O90" s="12">
        <f>SUM(O91:O93)</f>
        <v>0</v>
      </c>
    </row>
    <row r="91" spans="1:15" ht="15" customHeight="1" x14ac:dyDescent="0.25">
      <c r="A91" s="40"/>
      <c r="B91" s="257"/>
      <c r="C91" s="89" t="s">
        <v>25</v>
      </c>
      <c r="D91" s="16">
        <f>E91+G91</f>
        <v>8</v>
      </c>
      <c r="E91" s="16">
        <v>8</v>
      </c>
      <c r="F91" s="16"/>
      <c r="G91" s="16"/>
      <c r="H91" s="9">
        <f>I91+K91</f>
        <v>0</v>
      </c>
      <c r="I91" s="10"/>
      <c r="J91" s="10"/>
      <c r="K91" s="192"/>
      <c r="L91" s="12">
        <f>M91+O91</f>
        <v>8</v>
      </c>
      <c r="M91" s="12">
        <f>E91+I91</f>
        <v>8</v>
      </c>
      <c r="N91" s="12">
        <f>F91+J91</f>
        <v>0</v>
      </c>
      <c r="O91" s="12">
        <f>G91+K91</f>
        <v>0</v>
      </c>
    </row>
    <row r="92" spans="1:15" ht="15" customHeight="1" x14ac:dyDescent="0.25">
      <c r="A92" s="40"/>
      <c r="B92" s="242"/>
      <c r="C92" s="89" t="s">
        <v>31</v>
      </c>
      <c r="D92" s="16">
        <f>E92+G92</f>
        <v>1.6</v>
      </c>
      <c r="E92" s="16">
        <v>1.6</v>
      </c>
      <c r="F92" s="16"/>
      <c r="G92" s="16"/>
      <c r="H92" s="9">
        <f>I92+K92</f>
        <v>0</v>
      </c>
      <c r="I92" s="10"/>
      <c r="J92" s="10"/>
      <c r="K92" s="192"/>
      <c r="L92" s="12">
        <f>M92+O92</f>
        <v>1.6</v>
      </c>
      <c r="M92" s="12">
        <f>E92+I92</f>
        <v>1.6</v>
      </c>
      <c r="N92" s="12">
        <f>F92+J92</f>
        <v>0</v>
      </c>
      <c r="O92" s="12">
        <f>G92+K92</f>
        <v>0</v>
      </c>
    </row>
    <row r="93" spans="1:15" ht="15" customHeight="1" x14ac:dyDescent="0.25">
      <c r="A93" s="40"/>
      <c r="B93" s="242"/>
      <c r="C93" s="89" t="s">
        <v>22</v>
      </c>
      <c r="D93" s="16">
        <f>E93+G93</f>
        <v>6</v>
      </c>
      <c r="E93" s="16">
        <v>6</v>
      </c>
      <c r="F93" s="16"/>
      <c r="G93" s="16"/>
      <c r="H93" s="9">
        <f>I93+K93</f>
        <v>0</v>
      </c>
      <c r="I93" s="10"/>
      <c r="J93" s="10"/>
      <c r="K93" s="192"/>
      <c r="L93" s="12">
        <f>M93+O93</f>
        <v>6</v>
      </c>
      <c r="M93" s="12">
        <f>E93+I93</f>
        <v>6</v>
      </c>
      <c r="N93" s="12">
        <f>F93+J93</f>
        <v>0</v>
      </c>
      <c r="O93" s="12">
        <f>G93+K93</f>
        <v>0</v>
      </c>
    </row>
    <row r="94" spans="1:15" ht="15" customHeight="1" x14ac:dyDescent="0.25">
      <c r="A94" s="32" t="s">
        <v>91</v>
      </c>
      <c r="B94" s="17" t="s">
        <v>10</v>
      </c>
      <c r="C94" s="89"/>
      <c r="D94" s="16">
        <f>SUM(D95:D97)</f>
        <v>25.5</v>
      </c>
      <c r="E94" s="16">
        <f>SUM(E95:E97)</f>
        <v>15.5</v>
      </c>
      <c r="F94" s="16">
        <f>SUM(F95:F97)</f>
        <v>0</v>
      </c>
      <c r="G94" s="16">
        <f>SUM(G95:G97)</f>
        <v>10</v>
      </c>
      <c r="H94" s="10">
        <f>SUM(H95:H97)</f>
        <v>0</v>
      </c>
      <c r="I94" s="10">
        <f>SUM(I95:I97)</f>
        <v>0</v>
      </c>
      <c r="J94" s="10">
        <f>SUM(J95:J97)</f>
        <v>0</v>
      </c>
      <c r="K94" s="192">
        <f>SUM(K95:K97)</f>
        <v>0</v>
      </c>
      <c r="L94" s="12">
        <f>SUM(L95:L97)</f>
        <v>25.5</v>
      </c>
      <c r="M94" s="12">
        <f>SUM(M95:M97)</f>
        <v>15.5</v>
      </c>
      <c r="N94" s="12">
        <f>SUM(N95:N97)</f>
        <v>0</v>
      </c>
      <c r="O94" s="12">
        <f>SUM(O95:O97)</f>
        <v>10</v>
      </c>
    </row>
    <row r="95" spans="1:15" ht="15" customHeight="1" x14ac:dyDescent="0.25">
      <c r="A95" s="40"/>
      <c r="B95" s="239"/>
      <c r="C95" s="89" t="s">
        <v>25</v>
      </c>
      <c r="D95" s="16">
        <f>E95+G95</f>
        <v>6.5</v>
      </c>
      <c r="E95" s="16">
        <v>6.5</v>
      </c>
      <c r="F95" s="16"/>
      <c r="G95" s="16"/>
      <c r="H95" s="9">
        <f>I95+K95</f>
        <v>0</v>
      </c>
      <c r="I95" s="10"/>
      <c r="J95" s="10"/>
      <c r="K95" s="192"/>
      <c r="L95" s="12">
        <f>M95+O95</f>
        <v>6.5</v>
      </c>
      <c r="M95" s="12">
        <f>E95+I95</f>
        <v>6.5</v>
      </c>
      <c r="N95" s="12">
        <f>F95+J95</f>
        <v>0</v>
      </c>
      <c r="O95" s="12">
        <f>G95+K95</f>
        <v>0</v>
      </c>
    </row>
    <row r="96" spans="1:15" ht="15" customHeight="1" x14ac:dyDescent="0.25">
      <c r="A96" s="40"/>
      <c r="B96" s="6"/>
      <c r="C96" s="89" t="s">
        <v>31</v>
      </c>
      <c r="D96" s="16">
        <f>E96+G96</f>
        <v>0.9</v>
      </c>
      <c r="E96" s="16">
        <v>0.9</v>
      </c>
      <c r="F96" s="16"/>
      <c r="G96" s="16"/>
      <c r="H96" s="9">
        <f>I96+K96</f>
        <v>0</v>
      </c>
      <c r="I96" s="10"/>
      <c r="J96" s="10"/>
      <c r="K96" s="192"/>
      <c r="L96" s="12">
        <f>M96+O96</f>
        <v>0.9</v>
      </c>
      <c r="M96" s="12">
        <f>E96+I96</f>
        <v>0.9</v>
      </c>
      <c r="N96" s="12">
        <f>F96+J96</f>
        <v>0</v>
      </c>
      <c r="O96" s="12">
        <f>G96+K96</f>
        <v>0</v>
      </c>
    </row>
    <row r="97" spans="1:15" ht="15" customHeight="1" x14ac:dyDescent="0.25">
      <c r="A97" s="40"/>
      <c r="B97" s="6"/>
      <c r="C97" s="89" t="s">
        <v>22</v>
      </c>
      <c r="D97" s="16">
        <f>E97+G97</f>
        <v>18.100000000000001</v>
      </c>
      <c r="E97" s="16">
        <v>8.1</v>
      </c>
      <c r="F97" s="16"/>
      <c r="G97" s="16">
        <v>10</v>
      </c>
      <c r="H97" s="9">
        <f>I97+K97</f>
        <v>0</v>
      </c>
      <c r="I97" s="10"/>
      <c r="J97" s="10"/>
      <c r="K97" s="192"/>
      <c r="L97" s="12">
        <f>M97+O97</f>
        <v>18.100000000000001</v>
      </c>
      <c r="M97" s="12">
        <f>E97+I97</f>
        <v>8.1</v>
      </c>
      <c r="N97" s="12">
        <f>F97+J97</f>
        <v>0</v>
      </c>
      <c r="O97" s="12">
        <f>G97+K97</f>
        <v>10</v>
      </c>
    </row>
    <row r="98" spans="1:15" ht="15" customHeight="1" x14ac:dyDescent="0.25">
      <c r="A98" s="32" t="s">
        <v>92</v>
      </c>
      <c r="B98" s="35" t="s">
        <v>11</v>
      </c>
      <c r="C98" s="89"/>
      <c r="D98" s="16">
        <f>SUM(D99:D101)</f>
        <v>19.3</v>
      </c>
      <c r="E98" s="16">
        <f>SUM(E99:E101)</f>
        <v>19.3</v>
      </c>
      <c r="F98" s="16">
        <f>SUM(F99:F101)</f>
        <v>0</v>
      </c>
      <c r="G98" s="16">
        <f>SUM(G99:G101)</f>
        <v>0</v>
      </c>
      <c r="H98" s="10">
        <f>SUM(H99:H101)</f>
        <v>0</v>
      </c>
      <c r="I98" s="10">
        <f>SUM(I99:I101)</f>
        <v>0</v>
      </c>
      <c r="J98" s="10">
        <f>SUM(J99:J101)</f>
        <v>0</v>
      </c>
      <c r="K98" s="192">
        <f>SUM(K99:K101)</f>
        <v>0</v>
      </c>
      <c r="L98" s="12">
        <f>SUM(L99:L101)</f>
        <v>19.3</v>
      </c>
      <c r="M98" s="12">
        <f>SUM(M99:M101)</f>
        <v>19.3</v>
      </c>
      <c r="N98" s="12">
        <f>SUM(N99:N101)</f>
        <v>0</v>
      </c>
      <c r="O98" s="12">
        <f>SUM(O99:O101)</f>
        <v>0</v>
      </c>
    </row>
    <row r="99" spans="1:15" ht="15" customHeight="1" x14ac:dyDescent="0.25">
      <c r="A99" s="40"/>
      <c r="B99" s="239"/>
      <c r="C99" s="89" t="s">
        <v>25</v>
      </c>
      <c r="D99" s="16">
        <f>E99+G99</f>
        <v>9.6999999999999993</v>
      </c>
      <c r="E99" s="16">
        <v>9.6999999999999993</v>
      </c>
      <c r="F99" s="16"/>
      <c r="G99" s="16"/>
      <c r="H99" s="9">
        <f>I99+K99</f>
        <v>0</v>
      </c>
      <c r="I99" s="10"/>
      <c r="J99" s="10"/>
      <c r="K99" s="192"/>
      <c r="L99" s="12">
        <f>M99+O99</f>
        <v>9.6999999999999993</v>
      </c>
      <c r="M99" s="12">
        <f>E99+I99</f>
        <v>9.6999999999999993</v>
      </c>
      <c r="N99" s="12">
        <f>F99+J99</f>
        <v>0</v>
      </c>
      <c r="O99" s="12">
        <f>G99+K99</f>
        <v>0</v>
      </c>
    </row>
    <row r="100" spans="1:15" ht="15" customHeight="1" x14ac:dyDescent="0.25">
      <c r="A100" s="40"/>
      <c r="B100" s="26"/>
      <c r="C100" s="89" t="s">
        <v>31</v>
      </c>
      <c r="D100" s="16">
        <f>E100+G100</f>
        <v>3.4</v>
      </c>
      <c r="E100" s="16">
        <v>3.4</v>
      </c>
      <c r="F100" s="16"/>
      <c r="G100" s="16"/>
      <c r="H100" s="9">
        <f>I100+K100</f>
        <v>0</v>
      </c>
      <c r="I100" s="10"/>
      <c r="J100" s="10"/>
      <c r="K100" s="192"/>
      <c r="L100" s="12">
        <f>M100+O100</f>
        <v>3.4</v>
      </c>
      <c r="M100" s="12">
        <f>E100+I100</f>
        <v>3.4</v>
      </c>
      <c r="N100" s="12">
        <f>F100+J100</f>
        <v>0</v>
      </c>
      <c r="O100" s="12">
        <f>G100+K100</f>
        <v>0</v>
      </c>
    </row>
    <row r="101" spans="1:15" ht="15" customHeight="1" x14ac:dyDescent="0.25">
      <c r="A101" s="40"/>
      <c r="B101" s="26"/>
      <c r="C101" s="89" t="s">
        <v>22</v>
      </c>
      <c r="D101" s="16">
        <f>E101+G101</f>
        <v>6.2</v>
      </c>
      <c r="E101" s="16">
        <v>6.2</v>
      </c>
      <c r="F101" s="16"/>
      <c r="G101" s="16"/>
      <c r="H101" s="9">
        <f>I101+K101</f>
        <v>0</v>
      </c>
      <c r="I101" s="10"/>
      <c r="J101" s="10"/>
      <c r="K101" s="192"/>
      <c r="L101" s="12">
        <f>M101+O101</f>
        <v>6.2</v>
      </c>
      <c r="M101" s="12">
        <f>E101+I101</f>
        <v>6.2</v>
      </c>
      <c r="N101" s="12">
        <f>F101+J101</f>
        <v>0</v>
      </c>
      <c r="O101" s="12">
        <f>G101+K101</f>
        <v>0</v>
      </c>
    </row>
    <row r="102" spans="1:15" ht="15" customHeight="1" x14ac:dyDescent="0.25">
      <c r="A102" s="32" t="s">
        <v>93</v>
      </c>
      <c r="B102" s="35" t="s">
        <v>61</v>
      </c>
      <c r="C102" s="89"/>
      <c r="D102" s="16">
        <f>SUM(D103:D105)</f>
        <v>32.700000000000003</v>
      </c>
      <c r="E102" s="16">
        <f>SUM(E103:E105)</f>
        <v>17.7</v>
      </c>
      <c r="F102" s="16">
        <f>SUM(F103:F105)</f>
        <v>0</v>
      </c>
      <c r="G102" s="16">
        <f>SUM(G103:G105)</f>
        <v>15</v>
      </c>
      <c r="H102" s="10">
        <f>SUM(H103:H105)</f>
        <v>0</v>
      </c>
      <c r="I102" s="10">
        <f>SUM(I103:I105)</f>
        <v>0</v>
      </c>
      <c r="J102" s="10">
        <f>SUM(J103:J105)</f>
        <v>0</v>
      </c>
      <c r="K102" s="192">
        <f>SUM(K103:K105)</f>
        <v>0</v>
      </c>
      <c r="L102" s="12">
        <f>SUM(L103:L105)</f>
        <v>32.700000000000003</v>
      </c>
      <c r="M102" s="12">
        <f>SUM(M103:M105)</f>
        <v>17.7</v>
      </c>
      <c r="N102" s="12">
        <f>SUM(N103:N105)</f>
        <v>0</v>
      </c>
      <c r="O102" s="12">
        <f>SUM(O103:O105)</f>
        <v>15</v>
      </c>
    </row>
    <row r="103" spans="1:15" ht="15" customHeight="1" x14ac:dyDescent="0.25">
      <c r="A103" s="40"/>
      <c r="B103" s="239"/>
      <c r="C103" s="89" t="s">
        <v>25</v>
      </c>
      <c r="D103" s="16">
        <f>E103+G103</f>
        <v>8.1</v>
      </c>
      <c r="E103" s="16">
        <v>8.1</v>
      </c>
      <c r="F103" s="16"/>
      <c r="G103" s="16"/>
      <c r="H103" s="9">
        <f>I103+K103</f>
        <v>0</v>
      </c>
      <c r="I103" s="10"/>
      <c r="J103" s="10"/>
      <c r="K103" s="192"/>
      <c r="L103" s="12">
        <f>M103+O103</f>
        <v>8.1</v>
      </c>
      <c r="M103" s="12">
        <f>E103+I103</f>
        <v>8.1</v>
      </c>
      <c r="N103" s="12">
        <f>F103+J103</f>
        <v>0</v>
      </c>
      <c r="O103" s="12">
        <f>G103+K103</f>
        <v>0</v>
      </c>
    </row>
    <row r="104" spans="1:15" ht="15" customHeight="1" x14ac:dyDescent="0.25">
      <c r="A104" s="40"/>
      <c r="B104" s="26"/>
      <c r="C104" s="89" t="s">
        <v>31</v>
      </c>
      <c r="D104" s="16">
        <f>E104+G104</f>
        <v>1.9</v>
      </c>
      <c r="E104" s="16">
        <v>1.9</v>
      </c>
      <c r="F104" s="16"/>
      <c r="G104" s="16"/>
      <c r="H104" s="9">
        <f>I104+K104</f>
        <v>0</v>
      </c>
      <c r="I104" s="10"/>
      <c r="J104" s="10"/>
      <c r="K104" s="192"/>
      <c r="L104" s="12">
        <f>M104+O104</f>
        <v>1.9</v>
      </c>
      <c r="M104" s="12">
        <f>E104+I104</f>
        <v>1.9</v>
      </c>
      <c r="N104" s="12">
        <f>F104+J104</f>
        <v>0</v>
      </c>
      <c r="O104" s="12">
        <f>G104+K104</f>
        <v>0</v>
      </c>
    </row>
    <row r="105" spans="1:15" ht="15" customHeight="1" x14ac:dyDescent="0.25">
      <c r="A105" s="40"/>
      <c r="B105" s="26"/>
      <c r="C105" s="89" t="s">
        <v>22</v>
      </c>
      <c r="D105" s="16">
        <f>E105+G105</f>
        <v>22.7</v>
      </c>
      <c r="E105" s="16">
        <v>7.7</v>
      </c>
      <c r="F105" s="16"/>
      <c r="G105" s="16">
        <v>15</v>
      </c>
      <c r="H105" s="9">
        <f>I105+K105</f>
        <v>0</v>
      </c>
      <c r="I105" s="10"/>
      <c r="J105" s="10"/>
      <c r="K105" s="192"/>
      <c r="L105" s="12">
        <f>M105+O105</f>
        <v>22.7</v>
      </c>
      <c r="M105" s="12">
        <f>E105+I105</f>
        <v>7.7</v>
      </c>
      <c r="N105" s="12">
        <f>F105+J105</f>
        <v>0</v>
      </c>
      <c r="O105" s="12">
        <f>G105+K105</f>
        <v>15</v>
      </c>
    </row>
    <row r="106" spans="1:15" ht="15" customHeight="1" x14ac:dyDescent="0.25">
      <c r="A106" s="32" t="s">
        <v>94</v>
      </c>
      <c r="B106" s="35" t="s">
        <v>62</v>
      </c>
      <c r="C106" s="89"/>
      <c r="D106" s="16">
        <f>SUM(D107:D109)</f>
        <v>13.8</v>
      </c>
      <c r="E106" s="16">
        <f>SUM(E107:E109)</f>
        <v>13.8</v>
      </c>
      <c r="F106" s="16">
        <f>SUM(F107:F109)</f>
        <v>0</v>
      </c>
      <c r="G106" s="16">
        <f>SUM(G107:G109)</f>
        <v>0</v>
      </c>
      <c r="H106" s="10">
        <f>SUM(H107:H109)</f>
        <v>0</v>
      </c>
      <c r="I106" s="10">
        <f>SUM(I107:I109)</f>
        <v>0</v>
      </c>
      <c r="J106" s="10">
        <f>SUM(J107:J109)</f>
        <v>0</v>
      </c>
      <c r="K106" s="192">
        <f>SUM(K107:K109)</f>
        <v>0</v>
      </c>
      <c r="L106" s="12">
        <f>SUM(L107:L109)</f>
        <v>13.8</v>
      </c>
      <c r="M106" s="12">
        <f>SUM(M107:M109)</f>
        <v>13.8</v>
      </c>
      <c r="N106" s="12">
        <f>SUM(N107:N109)</f>
        <v>0</v>
      </c>
      <c r="O106" s="12">
        <f>SUM(O107:O109)</f>
        <v>0</v>
      </c>
    </row>
    <row r="107" spans="1:15" ht="15" customHeight="1" x14ac:dyDescent="0.25">
      <c r="A107" s="40"/>
      <c r="B107" s="239"/>
      <c r="C107" s="89" t="s">
        <v>25</v>
      </c>
      <c r="D107" s="16">
        <f>E107+G107</f>
        <v>5.6</v>
      </c>
      <c r="E107" s="16">
        <v>5.6</v>
      </c>
      <c r="F107" s="16"/>
      <c r="G107" s="16"/>
      <c r="H107" s="9">
        <f>I107+K107</f>
        <v>0</v>
      </c>
      <c r="I107" s="10"/>
      <c r="J107" s="10"/>
      <c r="K107" s="192"/>
      <c r="L107" s="12">
        <f>M107+O107</f>
        <v>5.6</v>
      </c>
      <c r="M107" s="12">
        <f>E107+I107</f>
        <v>5.6</v>
      </c>
      <c r="N107" s="12">
        <f>F107+J107</f>
        <v>0</v>
      </c>
      <c r="O107" s="12">
        <f>G107+K107</f>
        <v>0</v>
      </c>
    </row>
    <row r="108" spans="1:15" ht="15" customHeight="1" x14ac:dyDescent="0.25">
      <c r="A108" s="40"/>
      <c r="B108" s="26"/>
      <c r="C108" s="89" t="s">
        <v>31</v>
      </c>
      <c r="D108" s="16">
        <f>E108+G108</f>
        <v>1.8</v>
      </c>
      <c r="E108" s="16">
        <v>1.8</v>
      </c>
      <c r="F108" s="16"/>
      <c r="G108" s="16"/>
      <c r="H108" s="9">
        <f>I108+K108</f>
        <v>0</v>
      </c>
      <c r="I108" s="10"/>
      <c r="J108" s="10"/>
      <c r="K108" s="192"/>
      <c r="L108" s="12">
        <f>M108+O108</f>
        <v>1.8</v>
      </c>
      <c r="M108" s="12">
        <f>E108+I108</f>
        <v>1.8</v>
      </c>
      <c r="N108" s="12">
        <f>F108+J108</f>
        <v>0</v>
      </c>
      <c r="O108" s="12">
        <f>G108+K108</f>
        <v>0</v>
      </c>
    </row>
    <row r="109" spans="1:15" ht="15" customHeight="1" x14ac:dyDescent="0.25">
      <c r="A109" s="40"/>
      <c r="B109" s="26"/>
      <c r="C109" s="89" t="s">
        <v>22</v>
      </c>
      <c r="D109" s="16">
        <f>E109+G109</f>
        <v>6.4</v>
      </c>
      <c r="E109" s="16">
        <v>6.4</v>
      </c>
      <c r="F109" s="16"/>
      <c r="G109" s="16"/>
      <c r="H109" s="9">
        <f>I109+K109</f>
        <v>0</v>
      </c>
      <c r="I109" s="10"/>
      <c r="J109" s="10"/>
      <c r="K109" s="192"/>
      <c r="L109" s="12">
        <f>M109+O109</f>
        <v>6.4</v>
      </c>
      <c r="M109" s="12">
        <f>E109+I109</f>
        <v>6.4</v>
      </c>
      <c r="N109" s="12">
        <f>F109+J109</f>
        <v>0</v>
      </c>
      <c r="O109" s="12">
        <f>G109+K109</f>
        <v>0</v>
      </c>
    </row>
    <row r="110" spans="1:15" ht="15" customHeight="1" x14ac:dyDescent="0.25">
      <c r="A110" s="32" t="s">
        <v>95</v>
      </c>
      <c r="B110" s="35" t="s">
        <v>14</v>
      </c>
      <c r="C110" s="89"/>
      <c r="D110" s="16">
        <f>SUM(D111:D113)</f>
        <v>24.799999999999997</v>
      </c>
      <c r="E110" s="16">
        <f>SUM(E111:E113)</f>
        <v>24.799999999999997</v>
      </c>
      <c r="F110" s="16">
        <f>SUM(F111:F113)</f>
        <v>0</v>
      </c>
      <c r="G110" s="16">
        <f>SUM(G111:G113)</f>
        <v>0</v>
      </c>
      <c r="H110" s="10">
        <f>SUM(H111:H113)</f>
        <v>0</v>
      </c>
      <c r="I110" s="10">
        <f>SUM(I111:I113)</f>
        <v>0</v>
      </c>
      <c r="J110" s="10">
        <f>SUM(J111:J113)</f>
        <v>0</v>
      </c>
      <c r="K110" s="192">
        <f>SUM(K111:K113)</f>
        <v>0</v>
      </c>
      <c r="L110" s="12">
        <f>SUM(L111:L113)</f>
        <v>24.799999999999997</v>
      </c>
      <c r="M110" s="12">
        <f>SUM(M111:M113)</f>
        <v>24.799999999999997</v>
      </c>
      <c r="N110" s="12">
        <f>SUM(N111:N113)</f>
        <v>0</v>
      </c>
      <c r="O110" s="12">
        <f>SUM(O111:O113)</f>
        <v>0</v>
      </c>
    </row>
    <row r="111" spans="1:15" ht="15" customHeight="1" x14ac:dyDescent="0.25">
      <c r="A111" s="40"/>
      <c r="B111" s="239"/>
      <c r="C111" s="89" t="s">
        <v>25</v>
      </c>
      <c r="D111" s="16">
        <f>E111+G111</f>
        <v>10.7</v>
      </c>
      <c r="E111" s="16">
        <v>10.7</v>
      </c>
      <c r="F111" s="16"/>
      <c r="G111" s="16"/>
      <c r="H111" s="9">
        <f>I111+K111</f>
        <v>0</v>
      </c>
      <c r="I111" s="10"/>
      <c r="J111" s="10"/>
      <c r="K111" s="192"/>
      <c r="L111" s="12">
        <f>M111+O111</f>
        <v>10.7</v>
      </c>
      <c r="M111" s="12">
        <f>E111+I111</f>
        <v>10.7</v>
      </c>
      <c r="N111" s="12">
        <f>F111+J111</f>
        <v>0</v>
      </c>
      <c r="O111" s="12">
        <f>G111+K111</f>
        <v>0</v>
      </c>
    </row>
    <row r="112" spans="1:15" ht="15" customHeight="1" x14ac:dyDescent="0.25">
      <c r="A112" s="40"/>
      <c r="B112" s="26"/>
      <c r="C112" s="89" t="s">
        <v>31</v>
      </c>
      <c r="D112" s="16">
        <f>E112+G112</f>
        <v>2.1</v>
      </c>
      <c r="E112" s="16">
        <v>2.1</v>
      </c>
      <c r="F112" s="16"/>
      <c r="G112" s="16"/>
      <c r="H112" s="9">
        <f>I112+K112</f>
        <v>0</v>
      </c>
      <c r="I112" s="10"/>
      <c r="J112" s="10"/>
      <c r="K112" s="192"/>
      <c r="L112" s="12">
        <f>M112+O112</f>
        <v>2.1</v>
      </c>
      <c r="M112" s="12">
        <f>E112+I112</f>
        <v>2.1</v>
      </c>
      <c r="N112" s="12">
        <f>F112+J112</f>
        <v>0</v>
      </c>
      <c r="O112" s="12">
        <f>G112+K112</f>
        <v>0</v>
      </c>
    </row>
    <row r="113" spans="1:15" ht="15" customHeight="1" x14ac:dyDescent="0.25">
      <c r="A113" s="40"/>
      <c r="B113" s="26"/>
      <c r="C113" s="89" t="s">
        <v>22</v>
      </c>
      <c r="D113" s="16">
        <f>E113+G113</f>
        <v>12</v>
      </c>
      <c r="E113" s="16">
        <v>12</v>
      </c>
      <c r="F113" s="16"/>
      <c r="G113" s="16"/>
      <c r="H113" s="9">
        <f>I113+K113</f>
        <v>0</v>
      </c>
      <c r="I113" s="10"/>
      <c r="J113" s="10"/>
      <c r="K113" s="192"/>
      <c r="L113" s="12">
        <f>M113+O113</f>
        <v>12</v>
      </c>
      <c r="M113" s="12">
        <f>E113+I113</f>
        <v>12</v>
      </c>
      <c r="N113" s="12">
        <f>F113+J113</f>
        <v>0</v>
      </c>
      <c r="O113" s="12">
        <f>G113+K113</f>
        <v>0</v>
      </c>
    </row>
    <row r="114" spans="1:15" ht="15" customHeight="1" x14ac:dyDescent="0.25">
      <c r="A114" s="32" t="s">
        <v>96</v>
      </c>
      <c r="B114" s="35" t="s">
        <v>15</v>
      </c>
      <c r="C114" s="89"/>
      <c r="D114" s="16">
        <f>SUM(D115:D117)</f>
        <v>17.5</v>
      </c>
      <c r="E114" s="16">
        <f>SUM(E115:E117)</f>
        <v>17.5</v>
      </c>
      <c r="F114" s="16">
        <f>SUM(F115:F117)</f>
        <v>0</v>
      </c>
      <c r="G114" s="16">
        <f>SUM(G115:G117)</f>
        <v>0</v>
      </c>
      <c r="H114" s="10">
        <f>SUM(H115:H117)</f>
        <v>0</v>
      </c>
      <c r="I114" s="10">
        <f>SUM(I115:I117)</f>
        <v>0</v>
      </c>
      <c r="J114" s="10">
        <f>SUM(J115:J117)</f>
        <v>0</v>
      </c>
      <c r="K114" s="192">
        <f>SUM(K115:K117)</f>
        <v>0</v>
      </c>
      <c r="L114" s="12">
        <f>SUM(L115:L117)</f>
        <v>17.5</v>
      </c>
      <c r="M114" s="12">
        <f>SUM(M115:M117)</f>
        <v>17.5</v>
      </c>
      <c r="N114" s="12">
        <f>SUM(N115:N117)</f>
        <v>0</v>
      </c>
      <c r="O114" s="12">
        <f>SUM(O115:O117)</f>
        <v>0</v>
      </c>
    </row>
    <row r="115" spans="1:15" ht="15" customHeight="1" x14ac:dyDescent="0.25">
      <c r="A115" s="40"/>
      <c r="B115" s="239"/>
      <c r="C115" s="89" t="s">
        <v>25</v>
      </c>
      <c r="D115" s="16">
        <f>E115+G115</f>
        <v>8.9</v>
      </c>
      <c r="E115" s="16">
        <v>8.9</v>
      </c>
      <c r="F115" s="16"/>
      <c r="G115" s="16"/>
      <c r="H115" s="9">
        <f>I115+K115</f>
        <v>0</v>
      </c>
      <c r="I115" s="10"/>
      <c r="J115" s="10"/>
      <c r="K115" s="192"/>
      <c r="L115" s="12">
        <f>M115+O115</f>
        <v>8.9</v>
      </c>
      <c r="M115" s="12">
        <f>E115+I115</f>
        <v>8.9</v>
      </c>
      <c r="N115" s="12">
        <f>F115+J115</f>
        <v>0</v>
      </c>
      <c r="O115" s="12">
        <f>G115+K115</f>
        <v>0</v>
      </c>
    </row>
    <row r="116" spans="1:15" ht="15" customHeight="1" x14ac:dyDescent="0.25">
      <c r="A116" s="40"/>
      <c r="B116" s="26"/>
      <c r="C116" s="89" t="s">
        <v>31</v>
      </c>
      <c r="D116" s="16">
        <f>E116+G116</f>
        <v>1.3</v>
      </c>
      <c r="E116" s="16">
        <v>1.3</v>
      </c>
      <c r="F116" s="16"/>
      <c r="G116" s="16"/>
      <c r="H116" s="9">
        <f>I116+K116</f>
        <v>0</v>
      </c>
      <c r="I116" s="10"/>
      <c r="J116" s="10"/>
      <c r="K116" s="192"/>
      <c r="L116" s="12">
        <f>M116+O116</f>
        <v>1.3</v>
      </c>
      <c r="M116" s="12">
        <f>E116+I116</f>
        <v>1.3</v>
      </c>
      <c r="N116" s="12">
        <f>F116+J116</f>
        <v>0</v>
      </c>
      <c r="O116" s="12">
        <f>G116+K116</f>
        <v>0</v>
      </c>
    </row>
    <row r="117" spans="1:15" ht="15" customHeight="1" x14ac:dyDescent="0.25">
      <c r="A117" s="40"/>
      <c r="B117" s="26"/>
      <c r="C117" s="89" t="s">
        <v>22</v>
      </c>
      <c r="D117" s="16">
        <f>E117+G117</f>
        <v>7.3</v>
      </c>
      <c r="E117" s="16">
        <v>7.3</v>
      </c>
      <c r="F117" s="16"/>
      <c r="G117" s="16"/>
      <c r="H117" s="9">
        <f>I117+K117</f>
        <v>0</v>
      </c>
      <c r="I117" s="10"/>
      <c r="J117" s="10"/>
      <c r="K117" s="192"/>
      <c r="L117" s="12">
        <f>M117+O117</f>
        <v>7.3</v>
      </c>
      <c r="M117" s="12">
        <f>E117+I117</f>
        <v>7.3</v>
      </c>
      <c r="N117" s="12">
        <f>F117+J117</f>
        <v>0</v>
      </c>
      <c r="O117" s="12">
        <f>G117+K117</f>
        <v>0</v>
      </c>
    </row>
    <row r="118" spans="1:15" ht="15" customHeight="1" x14ac:dyDescent="0.25">
      <c r="A118" s="32" t="s">
        <v>97</v>
      </c>
      <c r="B118" s="241" t="s">
        <v>16</v>
      </c>
      <c r="C118" s="89"/>
      <c r="D118" s="16">
        <f>SUM(D119:D121)</f>
        <v>37.700000000000003</v>
      </c>
      <c r="E118" s="16">
        <f>SUM(E119:E121)</f>
        <v>37.700000000000003</v>
      </c>
      <c r="F118" s="16">
        <f>SUM(F119:F121)</f>
        <v>0</v>
      </c>
      <c r="G118" s="16">
        <f>SUM(G119:G121)</f>
        <v>0</v>
      </c>
      <c r="H118" s="10">
        <f>SUM(H119:H121)</f>
        <v>0</v>
      </c>
      <c r="I118" s="10">
        <f>SUM(I119:I121)</f>
        <v>0</v>
      </c>
      <c r="J118" s="10">
        <f>SUM(J119:J121)</f>
        <v>0</v>
      </c>
      <c r="K118" s="192">
        <f>SUM(K119:K121)</f>
        <v>0</v>
      </c>
      <c r="L118" s="12">
        <f>SUM(L119:L121)</f>
        <v>37.700000000000003</v>
      </c>
      <c r="M118" s="12">
        <f>SUM(M119:M121)</f>
        <v>37.700000000000003</v>
      </c>
      <c r="N118" s="12">
        <f>SUM(N119:N121)</f>
        <v>0</v>
      </c>
      <c r="O118" s="12">
        <f>SUM(O119:O121)</f>
        <v>0</v>
      </c>
    </row>
    <row r="119" spans="1:15" ht="15" customHeight="1" x14ac:dyDescent="0.25">
      <c r="A119" s="40"/>
      <c r="B119" s="239"/>
      <c r="C119" s="89" t="s">
        <v>25</v>
      </c>
      <c r="D119" s="16">
        <f>E119+G119</f>
        <v>16.2</v>
      </c>
      <c r="E119" s="16">
        <v>16.2</v>
      </c>
      <c r="F119" s="16"/>
      <c r="G119" s="16"/>
      <c r="H119" s="9">
        <f>I119+K119</f>
        <v>0</v>
      </c>
      <c r="I119" s="10"/>
      <c r="J119" s="10"/>
      <c r="K119" s="192"/>
      <c r="L119" s="12">
        <f>M119+O119</f>
        <v>16.2</v>
      </c>
      <c r="M119" s="12">
        <f>E119+I119</f>
        <v>16.2</v>
      </c>
      <c r="N119" s="12">
        <f>F119+J119</f>
        <v>0</v>
      </c>
      <c r="O119" s="12">
        <f>G119+K119</f>
        <v>0</v>
      </c>
    </row>
    <row r="120" spans="1:15" ht="15" customHeight="1" x14ac:dyDescent="0.25">
      <c r="A120" s="40"/>
      <c r="B120" s="242"/>
      <c r="C120" s="89" t="s">
        <v>31</v>
      </c>
      <c r="D120" s="16">
        <f>E120+G120</f>
        <v>5</v>
      </c>
      <c r="E120" s="16">
        <v>5</v>
      </c>
      <c r="F120" s="16"/>
      <c r="G120" s="16"/>
      <c r="H120" s="9">
        <f>I120+K120</f>
        <v>0</v>
      </c>
      <c r="I120" s="10"/>
      <c r="J120" s="10"/>
      <c r="K120" s="192"/>
      <c r="L120" s="12">
        <f>M120+O120</f>
        <v>5</v>
      </c>
      <c r="M120" s="12">
        <f>E120+I120</f>
        <v>5</v>
      </c>
      <c r="N120" s="12">
        <f>F120+J120</f>
        <v>0</v>
      </c>
      <c r="O120" s="12">
        <f>G120+K120</f>
        <v>0</v>
      </c>
    </row>
    <row r="121" spans="1:15" ht="15" customHeight="1" x14ac:dyDescent="0.25">
      <c r="A121" s="40"/>
      <c r="B121" s="242"/>
      <c r="C121" s="89" t="s">
        <v>22</v>
      </c>
      <c r="D121" s="16">
        <f>E121+G121</f>
        <v>16.5</v>
      </c>
      <c r="E121" s="16">
        <v>16.5</v>
      </c>
      <c r="F121" s="16"/>
      <c r="G121" s="16"/>
      <c r="H121" s="9">
        <f>I121+K121</f>
        <v>0</v>
      </c>
      <c r="I121" s="10"/>
      <c r="J121" s="10"/>
      <c r="K121" s="192"/>
      <c r="L121" s="12">
        <f>M121+O121</f>
        <v>16.5</v>
      </c>
      <c r="M121" s="12">
        <f>E121+I121</f>
        <v>16.5</v>
      </c>
      <c r="N121" s="12">
        <f>F121+J121</f>
        <v>0</v>
      </c>
      <c r="O121" s="12">
        <f>G121+K121</f>
        <v>0</v>
      </c>
    </row>
    <row r="122" spans="1:15" ht="15" customHeight="1" x14ac:dyDescent="0.25">
      <c r="A122" s="32" t="s">
        <v>98</v>
      </c>
      <c r="B122" s="35" t="s">
        <v>17</v>
      </c>
      <c r="C122" s="89"/>
      <c r="D122" s="16">
        <f>SUM(D123:D125)</f>
        <v>29</v>
      </c>
      <c r="E122" s="16">
        <f>SUM(E123:E125)</f>
        <v>19</v>
      </c>
      <c r="F122" s="16">
        <f>SUM(F123:F125)</f>
        <v>0</v>
      </c>
      <c r="G122" s="16">
        <f>SUM(G123:G125)</f>
        <v>10</v>
      </c>
      <c r="H122" s="10">
        <f>SUM(H123:H125)</f>
        <v>0</v>
      </c>
      <c r="I122" s="10">
        <f>SUM(I123:I125)</f>
        <v>0</v>
      </c>
      <c r="J122" s="10">
        <f>SUM(J123:J125)</f>
        <v>0</v>
      </c>
      <c r="K122" s="192">
        <f>SUM(K123:K125)</f>
        <v>0</v>
      </c>
      <c r="L122" s="12">
        <f>SUM(L123:L125)</f>
        <v>29</v>
      </c>
      <c r="M122" s="12">
        <f>SUM(M123:M125)</f>
        <v>19</v>
      </c>
      <c r="N122" s="12">
        <f>SUM(N123:N125)</f>
        <v>0</v>
      </c>
      <c r="O122" s="12">
        <f>SUM(O123:O125)</f>
        <v>10</v>
      </c>
    </row>
    <row r="123" spans="1:15" ht="15" customHeight="1" x14ac:dyDescent="0.25">
      <c r="A123" s="40"/>
      <c r="B123" s="239"/>
      <c r="C123" s="89" t="s">
        <v>25</v>
      </c>
      <c r="D123" s="16">
        <f>E123+G123</f>
        <v>8.1999999999999993</v>
      </c>
      <c r="E123" s="16">
        <v>8.1999999999999993</v>
      </c>
      <c r="F123" s="16"/>
      <c r="G123" s="16"/>
      <c r="H123" s="9">
        <f>I123+K123</f>
        <v>0</v>
      </c>
      <c r="I123" s="10"/>
      <c r="J123" s="10"/>
      <c r="K123" s="192"/>
      <c r="L123" s="12">
        <f>M123+O123</f>
        <v>8.1999999999999993</v>
      </c>
      <c r="M123" s="12">
        <f>E123+I123</f>
        <v>8.1999999999999993</v>
      </c>
      <c r="N123" s="12">
        <f>F123+J123</f>
        <v>0</v>
      </c>
      <c r="O123" s="12">
        <f>G123+K123</f>
        <v>0</v>
      </c>
    </row>
    <row r="124" spans="1:15" ht="15" customHeight="1" x14ac:dyDescent="0.25">
      <c r="A124" s="40"/>
      <c r="B124" s="26"/>
      <c r="C124" s="89" t="s">
        <v>31</v>
      </c>
      <c r="D124" s="16">
        <f>E124+G124</f>
        <v>1.5</v>
      </c>
      <c r="E124" s="16">
        <v>1.5</v>
      </c>
      <c r="F124" s="16"/>
      <c r="G124" s="16"/>
      <c r="H124" s="9">
        <f>I124+K124</f>
        <v>0</v>
      </c>
      <c r="I124" s="10"/>
      <c r="J124" s="10"/>
      <c r="K124" s="192"/>
      <c r="L124" s="12">
        <f>M124+O124</f>
        <v>1.5</v>
      </c>
      <c r="M124" s="12">
        <f>E124+I124</f>
        <v>1.5</v>
      </c>
      <c r="N124" s="12">
        <f>F124+J124</f>
        <v>0</v>
      </c>
      <c r="O124" s="12">
        <f>G124+K124</f>
        <v>0</v>
      </c>
    </row>
    <row r="125" spans="1:15" ht="15" customHeight="1" x14ac:dyDescent="0.25">
      <c r="A125" s="40"/>
      <c r="B125" s="26"/>
      <c r="C125" s="89" t="s">
        <v>22</v>
      </c>
      <c r="D125" s="16">
        <f>E125+G125</f>
        <v>19.3</v>
      </c>
      <c r="E125" s="16">
        <v>9.3000000000000007</v>
      </c>
      <c r="F125" s="16"/>
      <c r="G125" s="16">
        <v>10</v>
      </c>
      <c r="H125" s="9">
        <f>I125+K125</f>
        <v>0</v>
      </c>
      <c r="I125" s="10"/>
      <c r="J125" s="10"/>
      <c r="K125" s="192"/>
      <c r="L125" s="12">
        <f>M125+O125</f>
        <v>19.3</v>
      </c>
      <c r="M125" s="12">
        <f>E125+I125</f>
        <v>9.3000000000000007</v>
      </c>
      <c r="N125" s="12">
        <f>F125+J125</f>
        <v>0</v>
      </c>
      <c r="O125" s="12">
        <f>G125+K125</f>
        <v>10</v>
      </c>
    </row>
    <row r="126" spans="1:15" ht="15" customHeight="1" x14ac:dyDescent="0.25">
      <c r="A126" s="32" t="s">
        <v>99</v>
      </c>
      <c r="B126" s="35" t="s">
        <v>18</v>
      </c>
      <c r="C126" s="89"/>
      <c r="D126" s="16">
        <f>SUM(D127:D129)</f>
        <v>11.6</v>
      </c>
      <c r="E126" s="16">
        <f>SUM(E127:E129)</f>
        <v>11.6</v>
      </c>
      <c r="F126" s="16">
        <f>SUM(F127:F129)</f>
        <v>0</v>
      </c>
      <c r="G126" s="16">
        <f>SUM(G127:G129)</f>
        <v>0</v>
      </c>
      <c r="H126" s="10">
        <f>SUM(H127:H129)</f>
        <v>0</v>
      </c>
      <c r="I126" s="10">
        <f>SUM(I127:I129)</f>
        <v>0</v>
      </c>
      <c r="J126" s="10">
        <f>SUM(J127:J129)</f>
        <v>0</v>
      </c>
      <c r="K126" s="192">
        <f>SUM(K127:K129)</f>
        <v>0</v>
      </c>
      <c r="L126" s="12">
        <f>SUM(L127:L129)</f>
        <v>11.6</v>
      </c>
      <c r="M126" s="12">
        <f>SUM(M127:M129)</f>
        <v>11.6</v>
      </c>
      <c r="N126" s="12">
        <f>SUM(N127:N129)</f>
        <v>0</v>
      </c>
      <c r="O126" s="12">
        <f>SUM(O127:O129)</f>
        <v>0</v>
      </c>
    </row>
    <row r="127" spans="1:15" ht="15" customHeight="1" x14ac:dyDescent="0.25">
      <c r="A127" s="40"/>
      <c r="B127" s="239"/>
      <c r="C127" s="89" t="s">
        <v>25</v>
      </c>
      <c r="D127" s="16">
        <f>E127+G127</f>
        <v>5</v>
      </c>
      <c r="E127" s="16">
        <v>5</v>
      </c>
      <c r="F127" s="16"/>
      <c r="G127" s="16"/>
      <c r="H127" s="9">
        <f>I127+K127</f>
        <v>0</v>
      </c>
      <c r="I127" s="10"/>
      <c r="J127" s="10"/>
      <c r="K127" s="192"/>
      <c r="L127" s="12">
        <f>M127+O127</f>
        <v>5</v>
      </c>
      <c r="M127" s="12">
        <f>E127+I127</f>
        <v>5</v>
      </c>
      <c r="N127" s="12">
        <f>F127+J127</f>
        <v>0</v>
      </c>
      <c r="O127" s="12">
        <f>G127+K127</f>
        <v>0</v>
      </c>
    </row>
    <row r="128" spans="1:15" ht="15" customHeight="1" x14ac:dyDescent="0.25">
      <c r="A128" s="40"/>
      <c r="B128" s="26"/>
      <c r="C128" s="89" t="s">
        <v>31</v>
      </c>
      <c r="D128" s="16">
        <f>E128+G128</f>
        <v>1.8</v>
      </c>
      <c r="E128" s="16">
        <v>1.8</v>
      </c>
      <c r="F128" s="16"/>
      <c r="G128" s="16"/>
      <c r="H128" s="9">
        <f>I128+K128</f>
        <v>0</v>
      </c>
      <c r="I128" s="10"/>
      <c r="J128" s="10"/>
      <c r="K128" s="192"/>
      <c r="L128" s="12">
        <f>M128+O128</f>
        <v>1.8</v>
      </c>
      <c r="M128" s="12">
        <f>E128+I128</f>
        <v>1.8</v>
      </c>
      <c r="N128" s="12">
        <f>F128+J128</f>
        <v>0</v>
      </c>
      <c r="O128" s="12">
        <f>G128+K128</f>
        <v>0</v>
      </c>
    </row>
    <row r="129" spans="1:15" ht="15" customHeight="1" x14ac:dyDescent="0.25">
      <c r="A129" s="40"/>
      <c r="B129" s="26"/>
      <c r="C129" s="89" t="s">
        <v>22</v>
      </c>
      <c r="D129" s="16">
        <f>E129+G129</f>
        <v>4.8</v>
      </c>
      <c r="E129" s="16">
        <v>4.8</v>
      </c>
      <c r="F129" s="16"/>
      <c r="G129" s="16"/>
      <c r="H129" s="9">
        <f>I129+K129</f>
        <v>0</v>
      </c>
      <c r="I129" s="10"/>
      <c r="J129" s="10"/>
      <c r="K129" s="192"/>
      <c r="L129" s="12">
        <f>M129+O129</f>
        <v>4.8</v>
      </c>
      <c r="M129" s="12">
        <f>E129+I129</f>
        <v>4.8</v>
      </c>
      <c r="N129" s="12">
        <f>F129+J129</f>
        <v>0</v>
      </c>
      <c r="O129" s="12">
        <f>G129+K129</f>
        <v>0</v>
      </c>
    </row>
    <row r="130" spans="1:15" ht="15" customHeight="1" x14ac:dyDescent="0.25">
      <c r="A130" s="32" t="s">
        <v>100</v>
      </c>
      <c r="B130" s="29" t="s">
        <v>19</v>
      </c>
      <c r="C130" s="78"/>
      <c r="D130" s="16">
        <f>SUM(D131:D133)</f>
        <v>501.2</v>
      </c>
      <c r="E130" s="16">
        <f>SUM(E131:E133)</f>
        <v>495.09999999999997</v>
      </c>
      <c r="F130" s="16">
        <f>SUM(F131:F133)</f>
        <v>0</v>
      </c>
      <c r="G130" s="16">
        <f>SUM(G131:G133)</f>
        <v>6.1</v>
      </c>
      <c r="H130" s="9">
        <f>SUM(H131:H133)</f>
        <v>0</v>
      </c>
      <c r="I130" s="9">
        <f>SUM(I131:I133)</f>
        <v>0</v>
      </c>
      <c r="J130" s="10"/>
      <c r="K130" s="192">
        <f>SUM(K131:K133)</f>
        <v>0</v>
      </c>
      <c r="L130" s="12">
        <f>SUM(L131:L133)</f>
        <v>501.2</v>
      </c>
      <c r="M130" s="12">
        <f>SUM(M131:M133)</f>
        <v>495.09999999999997</v>
      </c>
      <c r="N130" s="12">
        <f>SUM(N131:N133)</f>
        <v>0</v>
      </c>
      <c r="O130" s="12">
        <f>SUM(O131:O133)</f>
        <v>6.1</v>
      </c>
    </row>
    <row r="131" spans="1:15" ht="15" hidden="1" customHeight="1" x14ac:dyDescent="0.25">
      <c r="A131" s="40"/>
      <c r="B131" s="76"/>
      <c r="C131" s="89" t="s">
        <v>25</v>
      </c>
      <c r="D131" s="16">
        <f>E131+G131</f>
        <v>0</v>
      </c>
      <c r="E131" s="16"/>
      <c r="F131" s="16"/>
      <c r="G131" s="16"/>
      <c r="H131" s="9">
        <f>I131+K131</f>
        <v>0</v>
      </c>
      <c r="I131" s="10"/>
      <c r="J131" s="10"/>
      <c r="K131" s="192"/>
      <c r="L131" s="12">
        <f>M131+O131</f>
        <v>0</v>
      </c>
      <c r="M131" s="12">
        <f>E131+I131</f>
        <v>0</v>
      </c>
      <c r="N131" s="12">
        <f>F131+J131</f>
        <v>0</v>
      </c>
      <c r="O131" s="12">
        <f>G131+K131</f>
        <v>0</v>
      </c>
    </row>
    <row r="132" spans="1:15" ht="15" customHeight="1" x14ac:dyDescent="0.25">
      <c r="A132" s="40"/>
      <c r="B132" s="76"/>
      <c r="C132" s="78" t="s">
        <v>31</v>
      </c>
      <c r="D132" s="16">
        <f>E132+G132</f>
        <v>134.19999999999999</v>
      </c>
      <c r="E132" s="16">
        <v>134.19999999999999</v>
      </c>
      <c r="F132" s="16"/>
      <c r="G132" s="16"/>
      <c r="H132" s="9">
        <f>I132+K132</f>
        <v>0</v>
      </c>
      <c r="I132" s="10"/>
      <c r="J132" s="10"/>
      <c r="K132" s="192"/>
      <c r="L132" s="12">
        <f>M132+O132</f>
        <v>134.19999999999999</v>
      </c>
      <c r="M132" s="12">
        <f>E132+I132</f>
        <v>134.19999999999999</v>
      </c>
      <c r="N132" s="12">
        <f>F132+J132</f>
        <v>0</v>
      </c>
      <c r="O132" s="12">
        <f>G132+K132</f>
        <v>0</v>
      </c>
    </row>
    <row r="133" spans="1:15" ht="15" customHeight="1" x14ac:dyDescent="0.25">
      <c r="A133" s="40"/>
      <c r="B133" s="76"/>
      <c r="C133" s="78" t="s">
        <v>22</v>
      </c>
      <c r="D133" s="16">
        <f>E133+G133</f>
        <v>367</v>
      </c>
      <c r="E133" s="16">
        <v>360.9</v>
      </c>
      <c r="F133" s="16"/>
      <c r="G133" s="16">
        <v>6.1</v>
      </c>
      <c r="H133" s="9">
        <f>I133+K133</f>
        <v>0</v>
      </c>
      <c r="I133" s="10"/>
      <c r="J133" s="10"/>
      <c r="K133" s="192"/>
      <c r="L133" s="12">
        <f>M133+O133</f>
        <v>367</v>
      </c>
      <c r="M133" s="12">
        <f>E133+I133</f>
        <v>360.9</v>
      </c>
      <c r="N133" s="12">
        <f>F133+J133</f>
        <v>0</v>
      </c>
      <c r="O133" s="12">
        <f>G133+K133</f>
        <v>6.1</v>
      </c>
    </row>
    <row r="134" spans="1:15" ht="15.95" customHeight="1" x14ac:dyDescent="0.25">
      <c r="A134" s="54" t="s">
        <v>101</v>
      </c>
      <c r="B134" s="44" t="s">
        <v>180</v>
      </c>
      <c r="C134" s="25"/>
      <c r="D134" s="23">
        <f>D82+D90+D94+D98+D102+D106+D110+D114+D118+D122+D126+D130</f>
        <v>2132</v>
      </c>
      <c r="E134" s="23">
        <f>E82+E90+E94+E98+E102+E106+E110+E114+E118+E122+E126+E130</f>
        <v>1949.5999999999997</v>
      </c>
      <c r="F134" s="23">
        <f>F82+F90+F94+F98+F102+F106+F110+F114+F118+F122+F126+F130</f>
        <v>0</v>
      </c>
      <c r="G134" s="23">
        <f>G82+G90+G94+G98+G102+G106+G110+G114+G118+G122+G126+G130</f>
        <v>182.4</v>
      </c>
      <c r="H134" s="24">
        <f>H82+H90+H94+H98+H102+H106+H110+H114+H118+H122+H126+H130</f>
        <v>0</v>
      </c>
      <c r="I134" s="24">
        <f>I82+I90+I94+I98+I102+I106+I110+I114+I118+I122+I126+I130</f>
        <v>0</v>
      </c>
      <c r="J134" s="24">
        <f>J82+J90+J94+J98+J102+J106+J110+J114+J118+J122+J126+J130</f>
        <v>0</v>
      </c>
      <c r="K134" s="258">
        <f>K82+K90+K94+K98+K102+K106+K110+K114+K118+K122+K126+K130</f>
        <v>0</v>
      </c>
      <c r="L134" s="21">
        <f>L82+L90+L94+L98+L102+L106+L110+L114+L118+L122+L126+L130</f>
        <v>2132</v>
      </c>
      <c r="M134" s="21">
        <f>M82+M90+M94+M98+M102+M106+M110+M114+M118+M122+M126+M130</f>
        <v>1949.5999999999997</v>
      </c>
      <c r="N134" s="21">
        <f>N82+N90+N94+N98+N102+N106+N110+N114+N118+N122+N126+N130</f>
        <v>0</v>
      </c>
      <c r="O134" s="21">
        <f>O82+O90+O94+O98+O102+O106+O110+O114+O118+O122+O126+O130</f>
        <v>182.4</v>
      </c>
    </row>
    <row r="135" spans="1:15" ht="27.95" customHeight="1" x14ac:dyDescent="0.25">
      <c r="A135" s="196"/>
      <c r="B135" s="259" t="s">
        <v>174</v>
      </c>
      <c r="C135" s="74"/>
      <c r="D135" s="260">
        <f>D87</f>
        <v>1013.7</v>
      </c>
      <c r="E135" s="260">
        <f>E87</f>
        <v>1013.7</v>
      </c>
      <c r="F135" s="260">
        <f>F87</f>
        <v>0</v>
      </c>
      <c r="G135" s="260">
        <f>G87</f>
        <v>0</v>
      </c>
      <c r="H135" s="261">
        <f>H87</f>
        <v>0</v>
      </c>
      <c r="I135" s="261">
        <f>I87</f>
        <v>0</v>
      </c>
      <c r="J135" s="261">
        <f>J87</f>
        <v>0</v>
      </c>
      <c r="K135" s="262">
        <f>K87</f>
        <v>0</v>
      </c>
      <c r="L135" s="93">
        <f>L87</f>
        <v>1013.7</v>
      </c>
      <c r="M135" s="93">
        <f>M87</f>
        <v>1013.7</v>
      </c>
      <c r="N135" s="93">
        <f>N87</f>
        <v>0</v>
      </c>
      <c r="O135" s="93">
        <f>O87</f>
        <v>0</v>
      </c>
    </row>
    <row r="136" spans="1:15" ht="15.95" customHeight="1" x14ac:dyDescent="0.25">
      <c r="A136" s="139" t="s">
        <v>102</v>
      </c>
      <c r="B136" s="495" t="s">
        <v>63</v>
      </c>
      <c r="C136" s="495"/>
      <c r="D136" s="495"/>
      <c r="E136" s="495"/>
      <c r="F136" s="495"/>
      <c r="G136" s="495"/>
      <c r="H136" s="495"/>
      <c r="I136" s="495"/>
      <c r="J136" s="495"/>
      <c r="K136" s="495"/>
      <c r="L136" s="495"/>
      <c r="M136" s="495"/>
      <c r="N136" s="495"/>
      <c r="O136" s="495"/>
    </row>
    <row r="137" spans="1:15" ht="15" customHeight="1" x14ac:dyDescent="0.25">
      <c r="A137" s="5" t="s">
        <v>103</v>
      </c>
      <c r="B137" s="26" t="s">
        <v>20</v>
      </c>
      <c r="C137" s="7" t="s">
        <v>32</v>
      </c>
      <c r="D137" s="16">
        <f>E137+G137</f>
        <v>10.1</v>
      </c>
      <c r="E137" s="16">
        <v>10.1</v>
      </c>
      <c r="F137" s="16"/>
      <c r="G137" s="16"/>
      <c r="H137" s="9">
        <f>I137+K137</f>
        <v>0</v>
      </c>
      <c r="I137" s="10"/>
      <c r="J137" s="10"/>
      <c r="K137" s="192"/>
      <c r="L137" s="12">
        <f>M137+O137</f>
        <v>10.1</v>
      </c>
      <c r="M137" s="12">
        <f>E137+I137</f>
        <v>10.1</v>
      </c>
      <c r="N137" s="12">
        <f>F137+J137</f>
        <v>0</v>
      </c>
      <c r="O137" s="12">
        <f>G137+K137</f>
        <v>0</v>
      </c>
    </row>
    <row r="138" spans="1:15" ht="15" customHeight="1" x14ac:dyDescent="0.25">
      <c r="A138" s="5" t="s">
        <v>104</v>
      </c>
      <c r="B138" s="29" t="s">
        <v>71</v>
      </c>
      <c r="C138" s="30" t="s">
        <v>32</v>
      </c>
      <c r="D138" s="16">
        <f>E138+G138</f>
        <v>29.2</v>
      </c>
      <c r="E138" s="16">
        <v>29.2</v>
      </c>
      <c r="F138" s="16">
        <v>22.3</v>
      </c>
      <c r="G138" s="16"/>
      <c r="H138" s="9">
        <f>I138+K138</f>
        <v>0</v>
      </c>
      <c r="I138" s="10"/>
      <c r="J138" s="10"/>
      <c r="K138" s="192"/>
      <c r="L138" s="12">
        <f>M138+O138</f>
        <v>29.2</v>
      </c>
      <c r="M138" s="12">
        <f>E138+I138</f>
        <v>29.2</v>
      </c>
      <c r="N138" s="12">
        <f>F138+J138</f>
        <v>22.3</v>
      </c>
      <c r="O138" s="12">
        <f>G138+K138</f>
        <v>0</v>
      </c>
    </row>
    <row r="139" spans="1:15" ht="15.95" customHeight="1" x14ac:dyDescent="0.25">
      <c r="A139" s="263" t="s">
        <v>105</v>
      </c>
      <c r="B139" s="246" t="s">
        <v>181</v>
      </c>
      <c r="C139" s="79"/>
      <c r="D139" s="69">
        <f>D137+D138</f>
        <v>39.299999999999997</v>
      </c>
      <c r="E139" s="69">
        <f>E137+E138</f>
        <v>39.299999999999997</v>
      </c>
      <c r="F139" s="69">
        <f>F137+F138</f>
        <v>22.3</v>
      </c>
      <c r="G139" s="69">
        <f>G137+G138</f>
        <v>0</v>
      </c>
      <c r="H139" s="70">
        <f>H137+H138</f>
        <v>0</v>
      </c>
      <c r="I139" s="70">
        <f>I137+I138</f>
        <v>0</v>
      </c>
      <c r="J139" s="70">
        <f>J137+J138</f>
        <v>0</v>
      </c>
      <c r="K139" s="247">
        <f>K137+K138</f>
        <v>0</v>
      </c>
      <c r="L139" s="44">
        <f>L137+L138</f>
        <v>39.299999999999997</v>
      </c>
      <c r="M139" s="44">
        <f>M137+M138</f>
        <v>39.299999999999997</v>
      </c>
      <c r="N139" s="44">
        <f>N137+N138</f>
        <v>22.3</v>
      </c>
      <c r="O139" s="44">
        <f>O137+O138</f>
        <v>0</v>
      </c>
    </row>
    <row r="140" spans="1:15" ht="15.95" customHeight="1" x14ac:dyDescent="0.25">
      <c r="A140" s="13" t="s">
        <v>106</v>
      </c>
      <c r="B140" s="495" t="s">
        <v>176</v>
      </c>
      <c r="C140" s="495"/>
      <c r="D140" s="495"/>
      <c r="E140" s="495"/>
      <c r="F140" s="495"/>
      <c r="G140" s="495"/>
      <c r="H140" s="495"/>
      <c r="I140" s="495"/>
      <c r="J140" s="495"/>
      <c r="K140" s="495"/>
      <c r="L140" s="495"/>
      <c r="M140" s="495"/>
      <c r="N140" s="495"/>
      <c r="O140" s="495"/>
    </row>
    <row r="141" spans="1:15" ht="15" customHeight="1" x14ac:dyDescent="0.25">
      <c r="A141" s="5" t="s">
        <v>107</v>
      </c>
      <c r="B141" s="129" t="s">
        <v>20</v>
      </c>
      <c r="C141" s="77"/>
      <c r="D141" s="16">
        <f>SUM(D142:D143)</f>
        <v>569.6</v>
      </c>
      <c r="E141" s="16">
        <f>SUM(E142:E143)</f>
        <v>469.2</v>
      </c>
      <c r="F141" s="16">
        <f>SUM(F142:F143)</f>
        <v>77.5</v>
      </c>
      <c r="G141" s="16">
        <f>SUM(G142:G143)</f>
        <v>100.4</v>
      </c>
      <c r="H141" s="10">
        <f>SUM(H142:H143)</f>
        <v>0</v>
      </c>
      <c r="I141" s="10">
        <f>SUM(I142:I143)</f>
        <v>0</v>
      </c>
      <c r="J141" s="10">
        <f>SUM(J142:J143)</f>
        <v>0</v>
      </c>
      <c r="K141" s="192">
        <f>SUM(K142:K143)</f>
        <v>0</v>
      </c>
      <c r="L141" s="11">
        <f>SUM(L142:L143)</f>
        <v>569.6</v>
      </c>
      <c r="M141" s="11">
        <f>SUM(M142:M143)</f>
        <v>469.2</v>
      </c>
      <c r="N141" s="11">
        <f>SUM(N142:N143)</f>
        <v>77.5</v>
      </c>
      <c r="O141" s="11">
        <f>SUM(O142:O143)</f>
        <v>100.4</v>
      </c>
    </row>
    <row r="142" spans="1:15" ht="15" customHeight="1" x14ac:dyDescent="0.25">
      <c r="A142" s="19"/>
      <c r="B142" s="129"/>
      <c r="C142" s="30" t="s">
        <v>30</v>
      </c>
      <c r="D142" s="16">
        <f>E142+G142</f>
        <v>8</v>
      </c>
      <c r="E142" s="16">
        <v>8</v>
      </c>
      <c r="F142" s="16"/>
      <c r="G142" s="16"/>
      <c r="H142" s="9">
        <f>I142+K142</f>
        <v>0</v>
      </c>
      <c r="I142" s="10"/>
      <c r="J142" s="10"/>
      <c r="K142" s="192"/>
      <c r="L142" s="12">
        <f>M142+O142</f>
        <v>8</v>
      </c>
      <c r="M142" s="12">
        <f>E142+I142</f>
        <v>8</v>
      </c>
      <c r="N142" s="12">
        <f>F142+J142</f>
        <v>0</v>
      </c>
      <c r="O142" s="12">
        <f>G142+K142</f>
        <v>0</v>
      </c>
    </row>
    <row r="143" spans="1:15" ht="15.75" customHeight="1" x14ac:dyDescent="0.25">
      <c r="A143" s="19"/>
      <c r="B143" s="129"/>
      <c r="C143" s="30" t="s">
        <v>51</v>
      </c>
      <c r="D143" s="16">
        <f>E143+G143</f>
        <v>561.6</v>
      </c>
      <c r="E143" s="16">
        <v>461.2</v>
      </c>
      <c r="F143" s="16">
        <v>77.5</v>
      </c>
      <c r="G143" s="16">
        <v>100.4</v>
      </c>
      <c r="H143" s="9">
        <f>I143+K143</f>
        <v>0</v>
      </c>
      <c r="I143" s="10"/>
      <c r="J143" s="10"/>
      <c r="K143" s="10"/>
      <c r="L143" s="12">
        <f>M143+O143</f>
        <v>561.6</v>
      </c>
      <c r="M143" s="12">
        <f>E143+I143</f>
        <v>461.2</v>
      </c>
      <c r="N143" s="12">
        <f>F143+J143</f>
        <v>77.5</v>
      </c>
      <c r="O143" s="12">
        <f>G143+K143</f>
        <v>100.4</v>
      </c>
    </row>
    <row r="144" spans="1:15" x14ac:dyDescent="0.25">
      <c r="A144" s="13" t="s">
        <v>108</v>
      </c>
      <c r="B144" s="14" t="s">
        <v>55</v>
      </c>
      <c r="C144" s="15" t="s">
        <v>51</v>
      </c>
      <c r="D144" s="16">
        <f>E144+G144</f>
        <v>145</v>
      </c>
      <c r="E144" s="16">
        <v>145</v>
      </c>
      <c r="F144" s="16">
        <v>92.2</v>
      </c>
      <c r="G144" s="16"/>
      <c r="H144" s="10">
        <f>I144+K144</f>
        <v>0</v>
      </c>
      <c r="I144" s="10"/>
      <c r="J144" s="10"/>
      <c r="K144" s="10"/>
      <c r="L144" s="12">
        <f>M144+O144</f>
        <v>145</v>
      </c>
      <c r="M144" s="12">
        <f>E144+I144</f>
        <v>145</v>
      </c>
      <c r="N144" s="12">
        <f>F144+J144</f>
        <v>92.2</v>
      </c>
      <c r="O144" s="12">
        <f>G144+K144</f>
        <v>0</v>
      </c>
    </row>
    <row r="145" spans="1:15" ht="15" customHeight="1" x14ac:dyDescent="0.25">
      <c r="A145" s="13" t="s">
        <v>109</v>
      </c>
      <c r="B145" s="12" t="s">
        <v>33</v>
      </c>
      <c r="C145" s="15" t="s">
        <v>51</v>
      </c>
      <c r="D145" s="16">
        <f>E145+G145</f>
        <v>114.3</v>
      </c>
      <c r="E145" s="16">
        <v>114.3</v>
      </c>
      <c r="F145" s="16">
        <v>64.400000000000006</v>
      </c>
      <c r="G145" s="16"/>
      <c r="H145" s="10">
        <f>I145+K145</f>
        <v>0</v>
      </c>
      <c r="I145" s="10"/>
      <c r="J145" s="10"/>
      <c r="K145" s="10"/>
      <c r="L145" s="12">
        <f>M145+O145</f>
        <v>114.3</v>
      </c>
      <c r="M145" s="12">
        <f>E145+I145</f>
        <v>114.3</v>
      </c>
      <c r="N145" s="12">
        <f>F145+J145</f>
        <v>64.400000000000006</v>
      </c>
      <c r="O145" s="12">
        <f>G145+K145</f>
        <v>0</v>
      </c>
    </row>
    <row r="146" spans="1:15" ht="15" customHeight="1" x14ac:dyDescent="0.25">
      <c r="A146" s="13" t="s">
        <v>110</v>
      </c>
      <c r="B146" s="12" t="s">
        <v>164</v>
      </c>
      <c r="C146" s="15" t="s">
        <v>51</v>
      </c>
      <c r="D146" s="16">
        <f>E146+G146</f>
        <v>175.2</v>
      </c>
      <c r="E146" s="16">
        <v>175.2</v>
      </c>
      <c r="F146" s="16">
        <v>83.4</v>
      </c>
      <c r="G146" s="16"/>
      <c r="H146" s="10">
        <f>I146+K146</f>
        <v>0</v>
      </c>
      <c r="I146" s="10"/>
      <c r="J146" s="10"/>
      <c r="K146" s="10"/>
      <c r="L146" s="12">
        <f>M146+O146</f>
        <v>175.2</v>
      </c>
      <c r="M146" s="12">
        <f>E146+I146</f>
        <v>175.2</v>
      </c>
      <c r="N146" s="12">
        <f>F146+J146</f>
        <v>83.4</v>
      </c>
      <c r="O146" s="12">
        <f>G146+K146</f>
        <v>0</v>
      </c>
    </row>
    <row r="147" spans="1:15" ht="15" customHeight="1" x14ac:dyDescent="0.25">
      <c r="A147" s="13" t="s">
        <v>159</v>
      </c>
      <c r="B147" s="12" t="s">
        <v>171</v>
      </c>
      <c r="C147" s="15" t="s">
        <v>51</v>
      </c>
      <c r="D147" s="16">
        <f>E147+G147</f>
        <v>152.30000000000001</v>
      </c>
      <c r="E147" s="16">
        <v>152.30000000000001</v>
      </c>
      <c r="F147" s="16">
        <v>92.2</v>
      </c>
      <c r="G147" s="16"/>
      <c r="H147" s="10">
        <f>I147+K147</f>
        <v>0</v>
      </c>
      <c r="I147" s="10"/>
      <c r="J147" s="10"/>
      <c r="K147" s="10"/>
      <c r="L147" s="12">
        <f>M147+O147</f>
        <v>152.30000000000001</v>
      </c>
      <c r="M147" s="12">
        <f>E147+I147</f>
        <v>152.30000000000001</v>
      </c>
      <c r="N147" s="12">
        <f>F147+J147</f>
        <v>92.2</v>
      </c>
      <c r="O147" s="12">
        <f>G147+K147</f>
        <v>0</v>
      </c>
    </row>
    <row r="148" spans="1:15" ht="15" customHeight="1" x14ac:dyDescent="0.25">
      <c r="A148" s="13" t="s">
        <v>160</v>
      </c>
      <c r="B148" s="12" t="s">
        <v>153</v>
      </c>
      <c r="C148" s="15" t="s">
        <v>51</v>
      </c>
      <c r="D148" s="16">
        <f>E148+G148</f>
        <v>80.900000000000006</v>
      </c>
      <c r="E148" s="16">
        <v>80.900000000000006</v>
      </c>
      <c r="F148" s="16">
        <v>51.7</v>
      </c>
      <c r="G148" s="16"/>
      <c r="H148" s="10">
        <f>I148+K148</f>
        <v>0</v>
      </c>
      <c r="I148" s="10"/>
      <c r="J148" s="10"/>
      <c r="K148" s="10"/>
      <c r="L148" s="12">
        <f>M148+O148</f>
        <v>80.900000000000006</v>
      </c>
      <c r="M148" s="12">
        <f>E148+I148</f>
        <v>80.900000000000006</v>
      </c>
      <c r="N148" s="12">
        <f>F148+J148</f>
        <v>51.7</v>
      </c>
      <c r="O148" s="12">
        <f>G148+K148</f>
        <v>0</v>
      </c>
    </row>
    <row r="149" spans="1:15" ht="15" customHeight="1" x14ac:dyDescent="0.25">
      <c r="A149" s="13" t="s">
        <v>111</v>
      </c>
      <c r="B149" s="276" t="s">
        <v>368</v>
      </c>
      <c r="C149" s="15" t="s">
        <v>51</v>
      </c>
      <c r="D149" s="16">
        <f>E149+G149</f>
        <v>150.1</v>
      </c>
      <c r="E149" s="16">
        <v>150.1</v>
      </c>
      <c r="F149" s="16">
        <v>95.8</v>
      </c>
      <c r="G149" s="16"/>
      <c r="H149" s="10">
        <f>I149+K149</f>
        <v>0</v>
      </c>
      <c r="I149" s="10"/>
      <c r="J149" s="10"/>
      <c r="K149" s="10"/>
      <c r="L149" s="12">
        <f>M149+O149</f>
        <v>150.1</v>
      </c>
      <c r="M149" s="12">
        <f>E149+I149</f>
        <v>150.1</v>
      </c>
      <c r="N149" s="12">
        <f>F149+J149</f>
        <v>95.8</v>
      </c>
      <c r="O149" s="12">
        <f>G149+K149</f>
        <v>0</v>
      </c>
    </row>
    <row r="150" spans="1:15" ht="16.5" customHeight="1" x14ac:dyDescent="0.25">
      <c r="A150" s="13" t="s">
        <v>161</v>
      </c>
      <c r="B150" s="12" t="s">
        <v>156</v>
      </c>
      <c r="C150" s="15" t="s">
        <v>51</v>
      </c>
      <c r="D150" s="16">
        <f>E150+G150</f>
        <v>231.8</v>
      </c>
      <c r="E150" s="16">
        <v>231.8</v>
      </c>
      <c r="F150" s="16">
        <v>115.1</v>
      </c>
      <c r="G150" s="16"/>
      <c r="H150" s="10">
        <f>I150+K150</f>
        <v>0</v>
      </c>
      <c r="I150" s="10"/>
      <c r="J150" s="10"/>
      <c r="K150" s="10"/>
      <c r="L150" s="12">
        <f>M150+O150</f>
        <v>231.8</v>
      </c>
      <c r="M150" s="12">
        <f>E150+I150</f>
        <v>231.8</v>
      </c>
      <c r="N150" s="12">
        <f>F150+J150</f>
        <v>115.1</v>
      </c>
      <c r="O150" s="12">
        <f>G150+K150</f>
        <v>0</v>
      </c>
    </row>
    <row r="151" spans="1:15" ht="16.5" customHeight="1" x14ac:dyDescent="0.25">
      <c r="A151" s="13" t="s">
        <v>162</v>
      </c>
      <c r="B151" s="12" t="s">
        <v>155</v>
      </c>
      <c r="C151" s="15" t="s">
        <v>51</v>
      </c>
      <c r="D151" s="16">
        <f>E151+G151</f>
        <v>171.6</v>
      </c>
      <c r="E151" s="16">
        <v>171.6</v>
      </c>
      <c r="F151" s="16">
        <v>91.5</v>
      </c>
      <c r="G151" s="16"/>
      <c r="H151" s="10">
        <f>I151+K151</f>
        <v>0</v>
      </c>
      <c r="I151" s="10"/>
      <c r="J151" s="10"/>
      <c r="K151" s="10"/>
      <c r="L151" s="12">
        <f>M151+O151</f>
        <v>171.6</v>
      </c>
      <c r="M151" s="12">
        <f>E151+I151</f>
        <v>171.6</v>
      </c>
      <c r="N151" s="12">
        <f>F151+J151</f>
        <v>91.5</v>
      </c>
      <c r="O151" s="12">
        <f>G151+K151</f>
        <v>0</v>
      </c>
    </row>
    <row r="152" spans="1:15" ht="15" customHeight="1" x14ac:dyDescent="0.25">
      <c r="A152" s="13" t="s">
        <v>112</v>
      </c>
      <c r="B152" s="12" t="s">
        <v>154</v>
      </c>
      <c r="C152" s="15" t="s">
        <v>51</v>
      </c>
      <c r="D152" s="16">
        <f>E152+G152</f>
        <v>143.6</v>
      </c>
      <c r="E152" s="16">
        <v>143.6</v>
      </c>
      <c r="F152" s="16">
        <v>79.599999999999994</v>
      </c>
      <c r="G152" s="16"/>
      <c r="H152" s="10">
        <f>I152+K152</f>
        <v>0</v>
      </c>
      <c r="I152" s="10"/>
      <c r="J152" s="10"/>
      <c r="K152" s="10"/>
      <c r="L152" s="12">
        <f>M152+O152</f>
        <v>143.6</v>
      </c>
      <c r="M152" s="12">
        <f>E152+I152</f>
        <v>143.6</v>
      </c>
      <c r="N152" s="12">
        <f>F152+J152</f>
        <v>79.599999999999994</v>
      </c>
      <c r="O152" s="12">
        <f>G152+K152</f>
        <v>0</v>
      </c>
    </row>
    <row r="153" spans="1:15" ht="15" customHeight="1" x14ac:dyDescent="0.25">
      <c r="A153" s="13" t="s">
        <v>113</v>
      </c>
      <c r="B153" s="12" t="s">
        <v>424</v>
      </c>
      <c r="C153" s="15" t="s">
        <v>51</v>
      </c>
      <c r="D153" s="16">
        <f>E153+G153</f>
        <v>159.19999999999999</v>
      </c>
      <c r="E153" s="16">
        <v>159.19999999999999</v>
      </c>
      <c r="F153" s="16">
        <v>86</v>
      </c>
      <c r="G153" s="16"/>
      <c r="H153" s="10">
        <f>I153+K153</f>
        <v>0</v>
      </c>
      <c r="I153" s="10"/>
      <c r="J153" s="10"/>
      <c r="K153" s="10"/>
      <c r="L153" s="12">
        <f>M153+O153</f>
        <v>159.19999999999999</v>
      </c>
      <c r="M153" s="12">
        <f>E153+I153</f>
        <v>159.19999999999999</v>
      </c>
      <c r="N153" s="12">
        <f>F153+J153</f>
        <v>86</v>
      </c>
      <c r="O153" s="12">
        <f>G153+K153</f>
        <v>0</v>
      </c>
    </row>
    <row r="154" spans="1:15" ht="15" customHeight="1" x14ac:dyDescent="0.25">
      <c r="A154" s="13" t="s">
        <v>114</v>
      </c>
      <c r="B154" s="187" t="s">
        <v>46</v>
      </c>
      <c r="C154" s="15" t="s">
        <v>51</v>
      </c>
      <c r="D154" s="16">
        <f>E154+G154</f>
        <v>99.1</v>
      </c>
      <c r="E154" s="16">
        <v>99.1</v>
      </c>
      <c r="F154" s="16">
        <v>65.099999999999994</v>
      </c>
      <c r="G154" s="16"/>
      <c r="H154" s="10">
        <f>I154+K154</f>
        <v>0</v>
      </c>
      <c r="I154" s="10"/>
      <c r="J154" s="10"/>
      <c r="K154" s="10"/>
      <c r="L154" s="12">
        <f>M154+O154</f>
        <v>99.1</v>
      </c>
      <c r="M154" s="12">
        <f>E154+I154</f>
        <v>99.1</v>
      </c>
      <c r="N154" s="12">
        <f>F154+J154</f>
        <v>65.099999999999994</v>
      </c>
      <c r="O154" s="12">
        <f>G154+K154</f>
        <v>0</v>
      </c>
    </row>
    <row r="155" spans="1:15" ht="15" customHeight="1" x14ac:dyDescent="0.25">
      <c r="A155" s="13" t="s">
        <v>115</v>
      </c>
      <c r="B155" s="12" t="s">
        <v>43</v>
      </c>
      <c r="C155" s="15" t="s">
        <v>51</v>
      </c>
      <c r="D155" s="16">
        <f>E155+G155</f>
        <v>100.9</v>
      </c>
      <c r="E155" s="16">
        <v>100.9</v>
      </c>
      <c r="F155" s="16">
        <v>65.3</v>
      </c>
      <c r="G155" s="16"/>
      <c r="H155" s="10">
        <f>I155+K155</f>
        <v>0</v>
      </c>
      <c r="I155" s="10"/>
      <c r="J155" s="10"/>
      <c r="K155" s="10"/>
      <c r="L155" s="12">
        <f>M155+O155</f>
        <v>100.9</v>
      </c>
      <c r="M155" s="12">
        <f>E155+I155</f>
        <v>100.9</v>
      </c>
      <c r="N155" s="12">
        <f>F155+J155</f>
        <v>65.3</v>
      </c>
      <c r="O155" s="12">
        <f>G155+K155</f>
        <v>0</v>
      </c>
    </row>
    <row r="156" spans="1:15" ht="15" customHeight="1" x14ac:dyDescent="0.25">
      <c r="A156" s="13" t="s">
        <v>116</v>
      </c>
      <c r="B156" s="12" t="s">
        <v>45</v>
      </c>
      <c r="C156" s="15" t="s">
        <v>51</v>
      </c>
      <c r="D156" s="16">
        <f>E156+G156</f>
        <v>80.7</v>
      </c>
      <c r="E156" s="16">
        <v>80.7</v>
      </c>
      <c r="F156" s="16">
        <v>52.6</v>
      </c>
      <c r="G156" s="16"/>
      <c r="H156" s="10">
        <f>I156+K156</f>
        <v>0</v>
      </c>
      <c r="I156" s="10"/>
      <c r="J156" s="10"/>
      <c r="K156" s="10"/>
      <c r="L156" s="12">
        <f>M156+O156</f>
        <v>80.7</v>
      </c>
      <c r="M156" s="12">
        <f>E156+I156</f>
        <v>80.7</v>
      </c>
      <c r="N156" s="12">
        <f>F156+J156</f>
        <v>52.6</v>
      </c>
      <c r="O156" s="12">
        <f>G156+K156</f>
        <v>0</v>
      </c>
    </row>
    <row r="157" spans="1:15" ht="15" customHeight="1" x14ac:dyDescent="0.25">
      <c r="A157" s="13" t="s">
        <v>170</v>
      </c>
      <c r="B157" s="12" t="s">
        <v>169</v>
      </c>
      <c r="C157" s="15" t="s">
        <v>51</v>
      </c>
      <c r="D157" s="16">
        <f>E157+G157</f>
        <v>138.69999999999999</v>
      </c>
      <c r="E157" s="16">
        <v>138.69999999999999</v>
      </c>
      <c r="F157" s="16">
        <v>83.8</v>
      </c>
      <c r="G157" s="16"/>
      <c r="H157" s="10">
        <f>I157+K157</f>
        <v>0</v>
      </c>
      <c r="I157" s="10"/>
      <c r="J157" s="10"/>
      <c r="K157" s="10"/>
      <c r="L157" s="12">
        <f>M157+O157</f>
        <v>138.69999999999999</v>
      </c>
      <c r="M157" s="12">
        <f>E157+I157</f>
        <v>138.69999999999999</v>
      </c>
      <c r="N157" s="12">
        <f>F157+J157</f>
        <v>83.8</v>
      </c>
      <c r="O157" s="12">
        <f>G157+K157</f>
        <v>0</v>
      </c>
    </row>
    <row r="158" spans="1:15" ht="15" customHeight="1" x14ac:dyDescent="0.25">
      <c r="A158" s="13" t="s">
        <v>117</v>
      </c>
      <c r="B158" s="12" t="s">
        <v>44</v>
      </c>
      <c r="C158" s="15" t="s">
        <v>51</v>
      </c>
      <c r="D158" s="16">
        <f>E158+G158</f>
        <v>79.599999999999994</v>
      </c>
      <c r="E158" s="16">
        <v>79.599999999999994</v>
      </c>
      <c r="F158" s="16">
        <v>51</v>
      </c>
      <c r="G158" s="16"/>
      <c r="H158" s="10">
        <f>I158+K158</f>
        <v>0</v>
      </c>
      <c r="I158" s="10"/>
      <c r="J158" s="10"/>
      <c r="K158" s="10"/>
      <c r="L158" s="12">
        <f>M158+O158</f>
        <v>79.599999999999994</v>
      </c>
      <c r="M158" s="12">
        <f>E158+I158</f>
        <v>79.599999999999994</v>
      </c>
      <c r="N158" s="12">
        <f>F158+J158</f>
        <v>51</v>
      </c>
      <c r="O158" s="12">
        <f>G158+K158</f>
        <v>0</v>
      </c>
    </row>
    <row r="159" spans="1:15" ht="15" customHeight="1" x14ac:dyDescent="0.25">
      <c r="A159" s="13" t="s">
        <v>118</v>
      </c>
      <c r="B159" s="187" t="s">
        <v>47</v>
      </c>
      <c r="C159" s="15" t="s">
        <v>51</v>
      </c>
      <c r="D159" s="16">
        <f>E159+G159</f>
        <v>104</v>
      </c>
      <c r="E159" s="16">
        <v>104</v>
      </c>
      <c r="F159" s="16">
        <v>59.9</v>
      </c>
      <c r="G159" s="16"/>
      <c r="H159" s="10">
        <f>I159+K159</f>
        <v>0</v>
      </c>
      <c r="I159" s="10"/>
      <c r="J159" s="10"/>
      <c r="K159" s="10"/>
      <c r="L159" s="12">
        <f>M159+O159</f>
        <v>104</v>
      </c>
      <c r="M159" s="12">
        <f>E159+I159</f>
        <v>104</v>
      </c>
      <c r="N159" s="12">
        <f>F159+J159</f>
        <v>59.9</v>
      </c>
      <c r="O159" s="12">
        <f>G159+K159</f>
        <v>0</v>
      </c>
    </row>
    <row r="160" spans="1:15" ht="15" customHeight="1" x14ac:dyDescent="0.25">
      <c r="A160" s="13" t="s">
        <v>119</v>
      </c>
      <c r="B160" s="86" t="s">
        <v>425</v>
      </c>
      <c r="C160" s="89" t="s">
        <v>51</v>
      </c>
      <c r="D160" s="16">
        <f>E160+G160</f>
        <v>115.1</v>
      </c>
      <c r="E160" s="16">
        <v>115.1</v>
      </c>
      <c r="F160" s="16">
        <v>72.3</v>
      </c>
      <c r="G160" s="16"/>
      <c r="H160" s="10">
        <f>I160+K160</f>
        <v>0</v>
      </c>
      <c r="I160" s="10"/>
      <c r="J160" s="10"/>
      <c r="K160" s="10"/>
      <c r="L160" s="12">
        <f>M160+O160</f>
        <v>115.1</v>
      </c>
      <c r="M160" s="12">
        <f>E160+I160</f>
        <v>115.1</v>
      </c>
      <c r="N160" s="12">
        <f>F160+J160</f>
        <v>72.3</v>
      </c>
      <c r="O160" s="12">
        <f>G160+K160</f>
        <v>0</v>
      </c>
    </row>
    <row r="161" spans="1:17" ht="15" customHeight="1" x14ac:dyDescent="0.25">
      <c r="A161" s="13" t="s">
        <v>120</v>
      </c>
      <c r="B161" s="12" t="s">
        <v>64</v>
      </c>
      <c r="C161" s="15" t="s">
        <v>51</v>
      </c>
      <c r="D161" s="16">
        <f>E161+G161</f>
        <v>87.9</v>
      </c>
      <c r="E161" s="16">
        <v>87.9</v>
      </c>
      <c r="F161" s="16">
        <v>52.5</v>
      </c>
      <c r="G161" s="16"/>
      <c r="H161" s="10">
        <f>I161+K161</f>
        <v>0</v>
      </c>
      <c r="I161" s="10"/>
      <c r="J161" s="10"/>
      <c r="K161" s="10"/>
      <c r="L161" s="12">
        <f>M161+O161</f>
        <v>87.9</v>
      </c>
      <c r="M161" s="12">
        <f>E161+I161</f>
        <v>87.9</v>
      </c>
      <c r="N161" s="12">
        <f>F161+J161</f>
        <v>52.5</v>
      </c>
      <c r="O161" s="12">
        <f>G161+K161</f>
        <v>0</v>
      </c>
    </row>
    <row r="162" spans="1:17" ht="15" customHeight="1" x14ac:dyDescent="0.25">
      <c r="A162" s="13" t="s">
        <v>121</v>
      </c>
      <c r="B162" s="12" t="s">
        <v>42</v>
      </c>
      <c r="C162" s="15" t="s">
        <v>51</v>
      </c>
      <c r="D162" s="16">
        <f>E162+G162</f>
        <v>154.80000000000001</v>
      </c>
      <c r="E162" s="16">
        <v>154.80000000000001</v>
      </c>
      <c r="F162" s="16">
        <v>88.7</v>
      </c>
      <c r="G162" s="16"/>
      <c r="H162" s="10">
        <f>I162+K162</f>
        <v>0</v>
      </c>
      <c r="I162" s="10"/>
      <c r="J162" s="10"/>
      <c r="K162" s="10"/>
      <c r="L162" s="12">
        <f>M162+O162</f>
        <v>154.80000000000001</v>
      </c>
      <c r="M162" s="12">
        <f>E162+I162</f>
        <v>154.80000000000001</v>
      </c>
      <c r="N162" s="12">
        <f>F162+J162</f>
        <v>88.7</v>
      </c>
      <c r="O162" s="12">
        <f>G162+K162</f>
        <v>0</v>
      </c>
    </row>
    <row r="163" spans="1:17" ht="15" customHeight="1" x14ac:dyDescent="0.25">
      <c r="A163" s="13" t="s">
        <v>166</v>
      </c>
      <c r="B163" s="277" t="s">
        <v>426</v>
      </c>
      <c r="C163" s="89" t="s">
        <v>51</v>
      </c>
      <c r="D163" s="16">
        <f>E163+G163</f>
        <v>98.7</v>
      </c>
      <c r="E163" s="16">
        <v>98.7</v>
      </c>
      <c r="F163" s="16">
        <v>58.8</v>
      </c>
      <c r="G163" s="16"/>
      <c r="H163" s="10">
        <f>I163+K163</f>
        <v>0</v>
      </c>
      <c r="I163" s="10"/>
      <c r="J163" s="10"/>
      <c r="K163" s="10"/>
      <c r="L163" s="12">
        <f>M163+O163</f>
        <v>98.7</v>
      </c>
      <c r="M163" s="12">
        <f>E163+I163</f>
        <v>98.7</v>
      </c>
      <c r="N163" s="12">
        <f>F163+J163</f>
        <v>58.8</v>
      </c>
      <c r="O163" s="12">
        <f>G163+K163</f>
        <v>0</v>
      </c>
    </row>
    <row r="164" spans="1:17" ht="15" customHeight="1" x14ac:dyDescent="0.25">
      <c r="A164" s="13" t="s">
        <v>122</v>
      </c>
      <c r="B164" s="187" t="s">
        <v>41</v>
      </c>
      <c r="C164" s="15" t="s">
        <v>51</v>
      </c>
      <c r="D164" s="16">
        <f>E164+G164</f>
        <v>74.7</v>
      </c>
      <c r="E164" s="16">
        <v>74.7</v>
      </c>
      <c r="F164" s="16">
        <v>42.7</v>
      </c>
      <c r="G164" s="16"/>
      <c r="H164" s="10">
        <f>I164+K164</f>
        <v>0</v>
      </c>
      <c r="I164" s="10"/>
      <c r="J164" s="10"/>
      <c r="K164" s="10"/>
      <c r="L164" s="12">
        <f>M164+O164</f>
        <v>74.7</v>
      </c>
      <c r="M164" s="12">
        <f>E164+I164</f>
        <v>74.7</v>
      </c>
      <c r="N164" s="12">
        <f>F164+J164</f>
        <v>42.7</v>
      </c>
      <c r="O164" s="12">
        <f>G164+K164</f>
        <v>0</v>
      </c>
    </row>
    <row r="165" spans="1:17" ht="15" customHeight="1" x14ac:dyDescent="0.25">
      <c r="A165" s="13" t="s">
        <v>123</v>
      </c>
      <c r="B165" s="12" t="s">
        <v>165</v>
      </c>
      <c r="C165" s="15" t="s">
        <v>51</v>
      </c>
      <c r="D165" s="16">
        <f>E165+G165</f>
        <v>117.6</v>
      </c>
      <c r="E165" s="16">
        <v>117.6</v>
      </c>
      <c r="F165" s="16">
        <v>69.5</v>
      </c>
      <c r="G165" s="16"/>
      <c r="H165" s="10">
        <f>I165+K165</f>
        <v>0</v>
      </c>
      <c r="I165" s="10"/>
      <c r="J165" s="10"/>
      <c r="K165" s="10"/>
      <c r="L165" s="12">
        <f>M165+O165</f>
        <v>117.6</v>
      </c>
      <c r="M165" s="12">
        <f>E165+I165</f>
        <v>117.6</v>
      </c>
      <c r="N165" s="12">
        <f>F165+J165</f>
        <v>69.5</v>
      </c>
      <c r="O165" s="12">
        <f>G165+K165</f>
        <v>0</v>
      </c>
    </row>
    <row r="166" spans="1:17" ht="15" customHeight="1" x14ac:dyDescent="0.25">
      <c r="A166" s="13" t="s">
        <v>124</v>
      </c>
      <c r="B166" s="12" t="s">
        <v>157</v>
      </c>
      <c r="C166" s="15" t="s">
        <v>51</v>
      </c>
      <c r="D166" s="16">
        <f>E166+G166</f>
        <v>243.7</v>
      </c>
      <c r="E166" s="16">
        <v>243.7</v>
      </c>
      <c r="F166" s="16">
        <v>142.5</v>
      </c>
      <c r="G166" s="16"/>
      <c r="H166" s="10">
        <f>I166+K166</f>
        <v>0</v>
      </c>
      <c r="I166" s="10"/>
      <c r="J166" s="10"/>
      <c r="K166" s="10"/>
      <c r="L166" s="12">
        <f>M166+O166</f>
        <v>243.7</v>
      </c>
      <c r="M166" s="12">
        <f>E166+I166</f>
        <v>243.7</v>
      </c>
      <c r="N166" s="12">
        <f>F166+J166</f>
        <v>142.5</v>
      </c>
      <c r="O166" s="12">
        <f>G166+K166</f>
        <v>0</v>
      </c>
    </row>
    <row r="167" spans="1:17" ht="15" customHeight="1" x14ac:dyDescent="0.25">
      <c r="A167" s="13" t="s">
        <v>125</v>
      </c>
      <c r="B167" s="12" t="s">
        <v>34</v>
      </c>
      <c r="C167" s="15" t="s">
        <v>51</v>
      </c>
      <c r="D167" s="16">
        <f>E167+G167</f>
        <v>142.4</v>
      </c>
      <c r="E167" s="16">
        <v>142.4</v>
      </c>
      <c r="F167" s="16">
        <v>90.2</v>
      </c>
      <c r="G167" s="16"/>
      <c r="H167" s="10">
        <f>I167+K167</f>
        <v>0</v>
      </c>
      <c r="I167" s="10"/>
      <c r="J167" s="10"/>
      <c r="K167" s="10"/>
      <c r="L167" s="12">
        <f>M167+O167</f>
        <v>142.4</v>
      </c>
      <c r="M167" s="12">
        <f>E167+I167</f>
        <v>142.4</v>
      </c>
      <c r="N167" s="12">
        <f>F167+J167</f>
        <v>90.2</v>
      </c>
      <c r="O167" s="12">
        <f>G167+K167</f>
        <v>0</v>
      </c>
    </row>
    <row r="168" spans="1:17" ht="15" customHeight="1" x14ac:dyDescent="0.25">
      <c r="A168" s="13" t="s">
        <v>126</v>
      </c>
      <c r="B168" s="12" t="s">
        <v>36</v>
      </c>
      <c r="C168" s="15" t="s">
        <v>51</v>
      </c>
      <c r="D168" s="16">
        <f>E168+G168</f>
        <v>162.69999999999999</v>
      </c>
      <c r="E168" s="16">
        <v>162.69999999999999</v>
      </c>
      <c r="F168" s="16">
        <v>94.7</v>
      </c>
      <c r="G168" s="16"/>
      <c r="H168" s="10">
        <f>I168+K168</f>
        <v>0</v>
      </c>
      <c r="I168" s="10"/>
      <c r="J168" s="10"/>
      <c r="K168" s="10"/>
      <c r="L168" s="12">
        <f>M168+O168</f>
        <v>162.69999999999999</v>
      </c>
      <c r="M168" s="12">
        <f>E168+I168</f>
        <v>162.69999999999999</v>
      </c>
      <c r="N168" s="12">
        <f>F168+J168</f>
        <v>94.7</v>
      </c>
      <c r="O168" s="12">
        <f>G168+K168</f>
        <v>0</v>
      </c>
      <c r="P168" s="37"/>
      <c r="Q168" s="37"/>
    </row>
    <row r="169" spans="1:17" ht="15" customHeight="1" x14ac:dyDescent="0.25">
      <c r="A169" s="13" t="s">
        <v>127</v>
      </c>
      <c r="B169" s="12" t="s">
        <v>38</v>
      </c>
      <c r="C169" s="15" t="s">
        <v>51</v>
      </c>
      <c r="D169" s="16">
        <f>E169+G169</f>
        <v>266.60000000000002</v>
      </c>
      <c r="E169" s="16">
        <v>266.60000000000002</v>
      </c>
      <c r="F169" s="16">
        <v>155.5</v>
      </c>
      <c r="G169" s="16"/>
      <c r="H169" s="10">
        <f>I169+K169</f>
        <v>0</v>
      </c>
      <c r="I169" s="10"/>
      <c r="J169" s="10"/>
      <c r="K169" s="10"/>
      <c r="L169" s="12">
        <f>M169+O169</f>
        <v>266.60000000000002</v>
      </c>
      <c r="M169" s="12">
        <f>E169+I169</f>
        <v>266.60000000000002</v>
      </c>
      <c r="N169" s="12">
        <f>F169+J169</f>
        <v>155.5</v>
      </c>
      <c r="O169" s="12">
        <f>G169+K169</f>
        <v>0</v>
      </c>
    </row>
    <row r="170" spans="1:17" ht="15" customHeight="1" x14ac:dyDescent="0.25">
      <c r="A170" s="13" t="s">
        <v>128</v>
      </c>
      <c r="B170" s="12" t="s">
        <v>37</v>
      </c>
      <c r="C170" s="15" t="s">
        <v>51</v>
      </c>
      <c r="D170" s="16">
        <f>E170+G170</f>
        <v>149.9</v>
      </c>
      <c r="E170" s="16">
        <v>149.9</v>
      </c>
      <c r="F170" s="16">
        <v>94.7</v>
      </c>
      <c r="G170" s="16"/>
      <c r="H170" s="10">
        <f>I170+K170</f>
        <v>0</v>
      </c>
      <c r="I170" s="10"/>
      <c r="J170" s="10"/>
      <c r="K170" s="10"/>
      <c r="L170" s="12">
        <f>M170+O170</f>
        <v>149.9</v>
      </c>
      <c r="M170" s="12">
        <f>E170+I170</f>
        <v>149.9</v>
      </c>
      <c r="N170" s="12">
        <f>F170+J170</f>
        <v>94.7</v>
      </c>
      <c r="O170" s="12">
        <f>G170+K170</f>
        <v>0</v>
      </c>
    </row>
    <row r="171" spans="1:17" ht="15" customHeight="1" x14ac:dyDescent="0.25">
      <c r="A171" s="13" t="s">
        <v>129</v>
      </c>
      <c r="B171" s="12" t="s">
        <v>35</v>
      </c>
      <c r="C171" s="15" t="s">
        <v>51</v>
      </c>
      <c r="D171" s="16">
        <f>E171+G171</f>
        <v>283.60000000000002</v>
      </c>
      <c r="E171" s="16">
        <v>243.6</v>
      </c>
      <c r="F171" s="16">
        <v>136.69999999999999</v>
      </c>
      <c r="G171" s="16">
        <v>40</v>
      </c>
      <c r="H171" s="10">
        <f>I171+K171</f>
        <v>0</v>
      </c>
      <c r="I171" s="10"/>
      <c r="J171" s="10"/>
      <c r="K171" s="10"/>
      <c r="L171" s="12">
        <f>M171+O171</f>
        <v>283.60000000000002</v>
      </c>
      <c r="M171" s="12">
        <f>E171+I171</f>
        <v>243.6</v>
      </c>
      <c r="N171" s="12">
        <f>F171+J171</f>
        <v>136.69999999999999</v>
      </c>
      <c r="O171" s="12">
        <f>G171+K171</f>
        <v>40</v>
      </c>
    </row>
    <row r="172" spans="1:17" ht="15" customHeight="1" x14ac:dyDescent="0.25">
      <c r="A172" s="13" t="s">
        <v>130</v>
      </c>
      <c r="B172" s="187" t="s">
        <v>39</v>
      </c>
      <c r="C172" s="15" t="s">
        <v>51</v>
      </c>
      <c r="D172" s="16">
        <f>E172+G172</f>
        <v>59.6</v>
      </c>
      <c r="E172" s="16">
        <v>59.6</v>
      </c>
      <c r="F172" s="16">
        <v>38.299999999999997</v>
      </c>
      <c r="G172" s="16"/>
      <c r="H172" s="10">
        <f>I172+K172</f>
        <v>0</v>
      </c>
      <c r="I172" s="10"/>
      <c r="J172" s="10"/>
      <c r="K172" s="10"/>
      <c r="L172" s="12">
        <f>M172+O172</f>
        <v>59.6</v>
      </c>
      <c r="M172" s="12">
        <f>E172+I172</f>
        <v>59.6</v>
      </c>
      <c r="N172" s="12">
        <f>F172+J172</f>
        <v>38.299999999999997</v>
      </c>
      <c r="O172" s="12">
        <f>G172+K172</f>
        <v>0</v>
      </c>
    </row>
    <row r="173" spans="1:17" ht="15" customHeight="1" x14ac:dyDescent="0.25">
      <c r="A173" s="13" t="s">
        <v>131</v>
      </c>
      <c r="B173" s="187" t="s">
        <v>40</v>
      </c>
      <c r="C173" s="15" t="s">
        <v>51</v>
      </c>
      <c r="D173" s="16">
        <f>E173+G173</f>
        <v>87.1</v>
      </c>
      <c r="E173" s="16">
        <v>87.1</v>
      </c>
      <c r="F173" s="16">
        <v>57.5</v>
      </c>
      <c r="G173" s="16"/>
      <c r="H173" s="10">
        <f>I173+K173</f>
        <v>0</v>
      </c>
      <c r="I173" s="10"/>
      <c r="J173" s="10"/>
      <c r="K173" s="10"/>
      <c r="L173" s="12">
        <f>M173+O173</f>
        <v>87.1</v>
      </c>
      <c r="M173" s="12">
        <f>E173+I173</f>
        <v>87.1</v>
      </c>
      <c r="N173" s="12">
        <f>F173+J173</f>
        <v>57.5</v>
      </c>
      <c r="O173" s="12">
        <f>G173+K173</f>
        <v>0</v>
      </c>
    </row>
    <row r="174" spans="1:17" ht="15" customHeight="1" x14ac:dyDescent="0.25">
      <c r="A174" s="13" t="s">
        <v>132</v>
      </c>
      <c r="B174" s="12" t="s">
        <v>49</v>
      </c>
      <c r="C174" s="15" t="s">
        <v>51</v>
      </c>
      <c r="D174" s="16">
        <f>E174+G174</f>
        <v>67.7</v>
      </c>
      <c r="E174" s="16">
        <v>67.7</v>
      </c>
      <c r="F174" s="16">
        <v>51.6</v>
      </c>
      <c r="G174" s="16"/>
      <c r="H174" s="10">
        <f>I174+K174</f>
        <v>0</v>
      </c>
      <c r="I174" s="10"/>
      <c r="J174" s="10"/>
      <c r="K174" s="10"/>
      <c r="L174" s="12">
        <f>M174+O174</f>
        <v>67.7</v>
      </c>
      <c r="M174" s="12">
        <f>E174+I174</f>
        <v>67.7</v>
      </c>
      <c r="N174" s="12">
        <f>F174+J174</f>
        <v>51.6</v>
      </c>
      <c r="O174" s="12">
        <f>G174+K174</f>
        <v>0</v>
      </c>
    </row>
    <row r="175" spans="1:17" ht="15" customHeight="1" x14ac:dyDescent="0.25">
      <c r="A175" s="13" t="s">
        <v>133</v>
      </c>
      <c r="B175" s="12" t="s">
        <v>48</v>
      </c>
      <c r="C175" s="15" t="s">
        <v>51</v>
      </c>
      <c r="D175" s="16">
        <f>E175+G175</f>
        <v>506.5</v>
      </c>
      <c r="E175" s="16">
        <v>506.5</v>
      </c>
      <c r="F175" s="16">
        <v>379.3</v>
      </c>
      <c r="G175" s="16"/>
      <c r="H175" s="10">
        <f>I175+K175</f>
        <v>0</v>
      </c>
      <c r="I175" s="10"/>
      <c r="J175" s="10"/>
      <c r="K175" s="10"/>
      <c r="L175" s="12">
        <f>M175+O175</f>
        <v>506.5</v>
      </c>
      <c r="M175" s="12">
        <f>E175+I175</f>
        <v>506.5</v>
      </c>
      <c r="N175" s="12">
        <f>F175+J175</f>
        <v>379.3</v>
      </c>
      <c r="O175" s="12">
        <f>G175+K175</f>
        <v>0</v>
      </c>
    </row>
    <row r="176" spans="1:17" ht="14.25" customHeight="1" x14ac:dyDescent="0.25">
      <c r="A176" s="13" t="s">
        <v>167</v>
      </c>
      <c r="B176" s="12" t="s">
        <v>66</v>
      </c>
      <c r="C176" s="15" t="s">
        <v>51</v>
      </c>
      <c r="D176" s="16">
        <f>E176+G176</f>
        <v>58.23</v>
      </c>
      <c r="E176" s="16">
        <v>58.23</v>
      </c>
      <c r="F176" s="16">
        <v>42.1</v>
      </c>
      <c r="G176" s="16"/>
      <c r="H176" s="10">
        <f>I176+K176</f>
        <v>0</v>
      </c>
      <c r="I176" s="10"/>
      <c r="J176" s="10"/>
      <c r="K176" s="10"/>
      <c r="L176" s="12">
        <f>M176+O176</f>
        <v>58.23</v>
      </c>
      <c r="M176" s="12">
        <f>E176+I176</f>
        <v>58.23</v>
      </c>
      <c r="N176" s="12">
        <f>F176+J176</f>
        <v>42.1</v>
      </c>
      <c r="O176" s="12">
        <f>G176+K176</f>
        <v>0</v>
      </c>
    </row>
    <row r="177" spans="1:17" ht="15" customHeight="1" x14ac:dyDescent="0.25">
      <c r="A177" s="13" t="s">
        <v>134</v>
      </c>
      <c r="B177" s="12" t="s">
        <v>50</v>
      </c>
      <c r="C177" s="15" t="s">
        <v>51</v>
      </c>
      <c r="D177" s="16">
        <f>E177+G177</f>
        <v>58.3</v>
      </c>
      <c r="E177" s="16">
        <v>58.3</v>
      </c>
      <c r="F177" s="16">
        <v>42.3</v>
      </c>
      <c r="G177" s="16"/>
      <c r="H177" s="10">
        <f>I177+K177</f>
        <v>0</v>
      </c>
      <c r="I177" s="10"/>
      <c r="J177" s="10"/>
      <c r="K177" s="10"/>
      <c r="L177" s="12">
        <f>M177+O177</f>
        <v>58.3</v>
      </c>
      <c r="M177" s="12">
        <f>E177+I177</f>
        <v>58.3</v>
      </c>
      <c r="N177" s="12">
        <f>F177+J177</f>
        <v>42.3</v>
      </c>
      <c r="O177" s="12">
        <f>G177+K177</f>
        <v>0</v>
      </c>
    </row>
    <row r="178" spans="1:17" ht="15" customHeight="1" x14ac:dyDescent="0.25">
      <c r="A178" s="13" t="s">
        <v>135</v>
      </c>
      <c r="B178" s="12" t="s">
        <v>172</v>
      </c>
      <c r="C178" s="15" t="s">
        <v>51</v>
      </c>
      <c r="D178" s="16">
        <f>E178+G178</f>
        <v>170.3</v>
      </c>
      <c r="E178" s="16">
        <v>170.3</v>
      </c>
      <c r="F178" s="16">
        <v>100.7</v>
      </c>
      <c r="G178" s="16"/>
      <c r="H178" s="10">
        <f>I178+K178</f>
        <v>0</v>
      </c>
      <c r="I178" s="10"/>
      <c r="J178" s="10"/>
      <c r="K178" s="10"/>
      <c r="L178" s="12">
        <f>M178+O178</f>
        <v>170.3</v>
      </c>
      <c r="M178" s="12">
        <f>E178+I178</f>
        <v>170.3</v>
      </c>
      <c r="N178" s="12">
        <f>F178+J178</f>
        <v>100.7</v>
      </c>
      <c r="O178" s="12">
        <f>G178+K178</f>
        <v>0</v>
      </c>
    </row>
    <row r="179" spans="1:17" s="37" customFormat="1" ht="15" customHeight="1" x14ac:dyDescent="0.25">
      <c r="A179" s="13" t="s">
        <v>136</v>
      </c>
      <c r="B179" s="12" t="s">
        <v>173</v>
      </c>
      <c r="C179" s="15" t="s">
        <v>51</v>
      </c>
      <c r="D179" s="16">
        <f>E179+G179</f>
        <v>13</v>
      </c>
      <c r="E179" s="16">
        <v>13</v>
      </c>
      <c r="F179" s="16">
        <v>9.9</v>
      </c>
      <c r="G179" s="16"/>
      <c r="H179" s="10">
        <f>I179+K179</f>
        <v>0</v>
      </c>
      <c r="I179" s="10"/>
      <c r="J179" s="10"/>
      <c r="K179" s="10"/>
      <c r="L179" s="12">
        <f>M179+O179</f>
        <v>13</v>
      </c>
      <c r="M179" s="12">
        <f>E179+I179</f>
        <v>13</v>
      </c>
      <c r="N179" s="12">
        <f>F179+J179</f>
        <v>9.9</v>
      </c>
      <c r="O179" s="12">
        <f>G179+K179</f>
        <v>0</v>
      </c>
      <c r="P179" s="2"/>
      <c r="Q179" s="2"/>
    </row>
    <row r="180" spans="1:17" ht="15.95" customHeight="1" x14ac:dyDescent="0.25">
      <c r="A180" s="20" t="s">
        <v>137</v>
      </c>
      <c r="B180" s="21" t="s">
        <v>182</v>
      </c>
      <c r="C180" s="28"/>
      <c r="D180" s="23">
        <f>D141+D144+D145+D146+D147+D148+D149+D150+D151+D152+D153+D154+D155+D156+D157+D158+D159+D161+D162+D164+D165+D166+D167+D168+D169+D170+D171+D172+D173+D174+D175+D176+D177+D178+D179+D160+D163</f>
        <v>5615.03</v>
      </c>
      <c r="E180" s="23">
        <f>E141+E144+E145+E146+E147+E148+E149+E150+E151+E152+E153+E154+E155+E156+E157+E158+E159+E161+E162+E164+E165+E166+E167+E168+E169+E170+E171+E172+E173+E174+E175+E176+E177+E178+E179+E160+E163</f>
        <v>5474.63</v>
      </c>
      <c r="F180" s="23">
        <f>F141+F144+F145+F146+F147+F148+F149+F150+F151+F152+F153+F154+F155+F156+F157+F158+F159+F161+F162+F164+F165+F166+F167+F168+F169+F170+F171+F172+F173+F174+F175+F176+F177+F178+F179+F160+F163</f>
        <v>3127.6000000000004</v>
      </c>
      <c r="G180" s="23">
        <f>G141+G144+G145+G146+G147+G148+G149+G150+G151+G152+G153+G154+G155+G156+G157+G158+G159+G161+G162+G164+G165+G166+G167+G168+G169+G170+G171+G172+G173+G174+G175+G176+G177+G178+G179+G160+G163</f>
        <v>140.4</v>
      </c>
      <c r="H180" s="24">
        <f>H141+H144+H145+H146+H147+H148+H149+H150+H151+H152+H153+H154+H155+H156+H157+H158+H159+H161+H162+H164+H165+H166+H167+H168+H169+H170+H171+H172+H173+H174+H175+H176+H177+H178+H179+H160+H163</f>
        <v>0</v>
      </c>
      <c r="I180" s="24">
        <f>I141+I144+I145+I146+I147+I148+I149+I150+I151+I152+I153+I154+I155+I156+I157+I158+I159+I161+I162+I164+I165+I166+I167+I168+I169+I170+I171+I172+I173+I174+I175+I176+I177+I178+I179+I160+I163</f>
        <v>0</v>
      </c>
      <c r="J180" s="24">
        <f>J141+J144+J145+J146+J147+J148+J149+J150+J151+J152+J153+J154+J155+J156+J157+J158+J159+J161+J162+J164+J165+J166+J167+J168+J169+J170+J171+J172+J173+J174+J175+J176+J177+J178+J179+J160+J163</f>
        <v>0</v>
      </c>
      <c r="K180" s="24">
        <f>K141+K144+K145+K146+K147+K148+K149+K150+K151+K152+K153+K154+K155+K156+K157+K158+K159+K161+K162+K164+K165+K166+K167+K168+K169+K170+K171+K172+K173+K174+K175+K176+K177+K178+K179+K160+K163</f>
        <v>0</v>
      </c>
      <c r="L180" s="21">
        <f>L141+L144+L145+L146+L147+L148+L149+L150+L151+L152+L153+L154+L155+L156+L157+L158+L159+L161+L162+L164+L165+L166+L167+L168+L169+L170+L171+L172+L173+L174+L175+L176+L177+L178+L179+L160+L163</f>
        <v>5615.03</v>
      </c>
      <c r="M180" s="21">
        <f>M141+M144+M145+M146+M147+M148+M149+M150+M151+M152+M153+M154+M155+M156+M157+M158+M159+M161+M162+M164+M165+M166+M167+M168+M169+M170+M171+M172+M173+M174+M175+M176+M177+M178+M179+M160+M163</f>
        <v>5474.63</v>
      </c>
      <c r="N180" s="21">
        <f>N141+N144+N145+N146+N147+N148+N149+N150+N151+N152+N153+N154+N155+N156+N157+N158+N159+N161+N162+N164+N165+N166+N167+N168+N169+N170+N171+N172+N173+N174+N175+N176+N177+N178+N179+N160+N163</f>
        <v>3127.6000000000004</v>
      </c>
      <c r="O180" s="21">
        <f>O141+O144+O145+O146+O147+O148+O149+O150+O151+O152+O153+O154+O155+O156+O157+O158+O159+O161+O162+O164+O165+O166+O167+O168+O169+O170+O171+O172+O173+O174+O175+O176+O177+O178+O179+O160+O163</f>
        <v>140.4</v>
      </c>
    </row>
    <row r="181" spans="1:17" ht="15.95" customHeight="1" x14ac:dyDescent="0.25">
      <c r="A181" s="5" t="s">
        <v>138</v>
      </c>
      <c r="B181" s="452" t="s">
        <v>186</v>
      </c>
      <c r="C181" s="453"/>
      <c r="D181" s="453"/>
      <c r="E181" s="453"/>
      <c r="F181" s="453"/>
      <c r="G181" s="453"/>
      <c r="H181" s="453"/>
      <c r="I181" s="453"/>
      <c r="J181" s="453"/>
      <c r="K181" s="453"/>
      <c r="L181" s="453"/>
      <c r="M181" s="453"/>
      <c r="N181" s="453"/>
      <c r="O181" s="454"/>
    </row>
    <row r="182" spans="1:17" ht="15" customHeight="1" x14ac:dyDescent="0.25">
      <c r="A182" s="5" t="s">
        <v>139</v>
      </c>
      <c r="B182" s="242" t="s">
        <v>20</v>
      </c>
      <c r="C182" s="265"/>
      <c r="D182" s="16">
        <f>SUM(D183:D184)</f>
        <v>222.4</v>
      </c>
      <c r="E182" s="16">
        <f>SUM(E183:E184)</f>
        <v>222.4</v>
      </c>
      <c r="F182" s="16">
        <f>SUM(F183:F184)</f>
        <v>0</v>
      </c>
      <c r="G182" s="16">
        <f>SUM(G183:G184)</f>
        <v>0</v>
      </c>
      <c r="H182" s="9">
        <f>I182+K182</f>
        <v>0</v>
      </c>
      <c r="I182" s="10">
        <f>SUM(I183:I184)</f>
        <v>0</v>
      </c>
      <c r="J182" s="10">
        <f>SUM(J183:J184)</f>
        <v>0</v>
      </c>
      <c r="K182" s="192">
        <f>SUM(K183:K184)</f>
        <v>0</v>
      </c>
      <c r="L182" s="11">
        <f>M182+O182</f>
        <v>222.4</v>
      </c>
      <c r="M182" s="11">
        <f>E182+I182</f>
        <v>222.4</v>
      </c>
      <c r="N182" s="11">
        <f>F182+J182</f>
        <v>0</v>
      </c>
      <c r="O182" s="11">
        <f>G182+K182</f>
        <v>0</v>
      </c>
    </row>
    <row r="183" spans="1:17" ht="15" customHeight="1" x14ac:dyDescent="0.25">
      <c r="A183" s="278"/>
      <c r="B183" s="266"/>
      <c r="C183" s="30" t="s">
        <v>25</v>
      </c>
      <c r="D183" s="16">
        <f>E183+G183</f>
        <v>218.3</v>
      </c>
      <c r="E183" s="16">
        <v>218.3</v>
      </c>
      <c r="F183" s="16"/>
      <c r="G183" s="16"/>
      <c r="H183" s="9">
        <f>I183+K183</f>
        <v>0</v>
      </c>
      <c r="I183" s="10"/>
      <c r="J183" s="10"/>
      <c r="K183" s="192"/>
      <c r="L183" s="12">
        <f>M183+O183</f>
        <v>218.3</v>
      </c>
      <c r="M183" s="12">
        <f>E183+I183</f>
        <v>218.3</v>
      </c>
      <c r="N183" s="12">
        <f>F183+J183</f>
        <v>0</v>
      </c>
      <c r="O183" s="12">
        <f>G183+K183</f>
        <v>0</v>
      </c>
    </row>
    <row r="184" spans="1:17" ht="15" customHeight="1" x14ac:dyDescent="0.25">
      <c r="A184" s="131"/>
      <c r="B184" s="267"/>
      <c r="C184" s="30" t="s">
        <v>30</v>
      </c>
      <c r="D184" s="16">
        <f>E184+G184</f>
        <v>4.0999999999999996</v>
      </c>
      <c r="E184" s="16">
        <v>4.0999999999999996</v>
      </c>
      <c r="F184" s="16"/>
      <c r="G184" s="16"/>
      <c r="H184" s="10">
        <f>I184+K184</f>
        <v>0</v>
      </c>
      <c r="I184" s="10"/>
      <c r="J184" s="10"/>
      <c r="K184" s="192"/>
      <c r="L184" s="12">
        <f>M184+O184</f>
        <v>4.0999999999999996</v>
      </c>
      <c r="M184" s="12">
        <f>E184+I184</f>
        <v>4.0999999999999996</v>
      </c>
      <c r="N184" s="12">
        <f>F184+J184</f>
        <v>0</v>
      </c>
      <c r="O184" s="12">
        <f>G184+K184</f>
        <v>0</v>
      </c>
    </row>
    <row r="185" spans="1:17" ht="15.95" customHeight="1" x14ac:dyDescent="0.25">
      <c r="A185" s="20" t="s">
        <v>140</v>
      </c>
      <c r="B185" s="246" t="s">
        <v>183</v>
      </c>
      <c r="C185" s="79"/>
      <c r="D185" s="23">
        <f>D182</f>
        <v>222.4</v>
      </c>
      <c r="E185" s="23">
        <f>E182</f>
        <v>222.4</v>
      </c>
      <c r="F185" s="23">
        <f>F182</f>
        <v>0</v>
      </c>
      <c r="G185" s="23">
        <f>G182</f>
        <v>0</v>
      </c>
      <c r="H185" s="24">
        <f>H182</f>
        <v>0</v>
      </c>
      <c r="I185" s="24">
        <f>I182</f>
        <v>0</v>
      </c>
      <c r="J185" s="24">
        <f>J182</f>
        <v>0</v>
      </c>
      <c r="K185" s="24">
        <f>K182</f>
        <v>0</v>
      </c>
      <c r="L185" s="44">
        <f>L182</f>
        <v>222.4</v>
      </c>
      <c r="M185" s="44">
        <f>M182</f>
        <v>222.4</v>
      </c>
      <c r="N185" s="44">
        <f>N182</f>
        <v>0</v>
      </c>
      <c r="O185" s="44">
        <f>O182</f>
        <v>0</v>
      </c>
    </row>
    <row r="186" spans="1:17" ht="15.95" customHeight="1" x14ac:dyDescent="0.25">
      <c r="A186" s="19" t="s">
        <v>168</v>
      </c>
      <c r="B186" s="452" t="s">
        <v>67</v>
      </c>
      <c r="C186" s="453"/>
      <c r="D186" s="453"/>
      <c r="E186" s="453"/>
      <c r="F186" s="453"/>
      <c r="G186" s="453"/>
      <c r="H186" s="453"/>
      <c r="I186" s="453"/>
      <c r="J186" s="453"/>
      <c r="K186" s="453"/>
      <c r="L186" s="453"/>
      <c r="M186" s="453"/>
      <c r="N186" s="453"/>
      <c r="O186" s="454"/>
    </row>
    <row r="187" spans="1:17" ht="15" customHeight="1" x14ac:dyDescent="0.25">
      <c r="A187" s="13" t="s">
        <v>141</v>
      </c>
      <c r="B187" s="242" t="s">
        <v>20</v>
      </c>
      <c r="C187" s="268" t="s">
        <v>30</v>
      </c>
      <c r="D187" s="16">
        <f>E187+G187</f>
        <v>584.79999999999995</v>
      </c>
      <c r="E187" s="16">
        <v>458.7</v>
      </c>
      <c r="F187" s="16"/>
      <c r="G187" s="16">
        <v>126.1</v>
      </c>
      <c r="H187" s="9">
        <f>I187+K187</f>
        <v>40</v>
      </c>
      <c r="I187" s="10">
        <v>40</v>
      </c>
      <c r="J187" s="10"/>
      <c r="K187" s="192"/>
      <c r="L187" s="11">
        <f>M187+O187</f>
        <v>624.79999999999995</v>
      </c>
      <c r="M187" s="11">
        <f>E187+I187</f>
        <v>498.7</v>
      </c>
      <c r="N187" s="11">
        <f>F187+J187</f>
        <v>0</v>
      </c>
      <c r="O187" s="11">
        <f>G187+K187</f>
        <v>126.1</v>
      </c>
    </row>
    <row r="188" spans="1:17" ht="15" customHeight="1" x14ac:dyDescent="0.25">
      <c r="A188" s="243" t="s">
        <v>188</v>
      </c>
      <c r="B188" s="12" t="s">
        <v>7</v>
      </c>
      <c r="C188" s="39" t="s">
        <v>30</v>
      </c>
      <c r="D188" s="16">
        <f>E188+G188</f>
        <v>27</v>
      </c>
      <c r="E188" s="16">
        <v>27</v>
      </c>
      <c r="F188" s="16">
        <v>15.1</v>
      </c>
      <c r="G188" s="16"/>
      <c r="H188" s="9">
        <f>I188+K188</f>
        <v>0</v>
      </c>
      <c r="I188" s="10"/>
      <c r="J188" s="10"/>
      <c r="K188" s="192"/>
      <c r="L188" s="11">
        <f>M188+O188</f>
        <v>27</v>
      </c>
      <c r="M188" s="11">
        <f>E188+I188</f>
        <v>27</v>
      </c>
      <c r="N188" s="11">
        <f>F188+J188</f>
        <v>15.1</v>
      </c>
      <c r="O188" s="11">
        <f>G188+K188</f>
        <v>0</v>
      </c>
    </row>
    <row r="189" spans="1:17" ht="15" customHeight="1" x14ac:dyDescent="0.25">
      <c r="A189" s="264" t="s">
        <v>189</v>
      </c>
      <c r="B189" s="76" t="s">
        <v>10</v>
      </c>
      <c r="C189" s="39" t="s">
        <v>30</v>
      </c>
      <c r="D189" s="16">
        <f>E189+G189</f>
        <v>23.1</v>
      </c>
      <c r="E189" s="16">
        <v>23.1</v>
      </c>
      <c r="F189" s="16">
        <v>13.9</v>
      </c>
      <c r="G189" s="16"/>
      <c r="H189" s="9">
        <f>I189+K189</f>
        <v>0</v>
      </c>
      <c r="I189" s="10"/>
      <c r="J189" s="10"/>
      <c r="K189" s="192"/>
      <c r="L189" s="11">
        <f>M189+O189</f>
        <v>23.1</v>
      </c>
      <c r="M189" s="11">
        <f>E189+I189</f>
        <v>23.1</v>
      </c>
      <c r="N189" s="11">
        <f>F189+J189</f>
        <v>13.9</v>
      </c>
      <c r="O189" s="11">
        <f>G189+K189</f>
        <v>0</v>
      </c>
    </row>
    <row r="190" spans="1:17" ht="15" customHeight="1" x14ac:dyDescent="0.25">
      <c r="A190" s="32" t="s">
        <v>190</v>
      </c>
      <c r="B190" s="29" t="s">
        <v>11</v>
      </c>
      <c r="C190" s="39" t="s">
        <v>30</v>
      </c>
      <c r="D190" s="16">
        <f>E190+G190</f>
        <v>66.2</v>
      </c>
      <c r="E190" s="16">
        <v>66.2</v>
      </c>
      <c r="F190" s="16">
        <v>41.4</v>
      </c>
      <c r="G190" s="16"/>
      <c r="H190" s="9">
        <f>I190+K190</f>
        <v>0</v>
      </c>
      <c r="I190" s="10"/>
      <c r="J190" s="10"/>
      <c r="K190" s="192"/>
      <c r="L190" s="11">
        <f>M190+O190</f>
        <v>66.2</v>
      </c>
      <c r="M190" s="11">
        <f>E190+I190</f>
        <v>66.2</v>
      </c>
      <c r="N190" s="11">
        <f>F190+J190</f>
        <v>41.4</v>
      </c>
      <c r="O190" s="11">
        <f>G190+K190</f>
        <v>0</v>
      </c>
    </row>
    <row r="191" spans="1:17" ht="15" customHeight="1" x14ac:dyDescent="0.25">
      <c r="A191" s="13" t="s">
        <v>191</v>
      </c>
      <c r="B191" s="29" t="s">
        <v>15</v>
      </c>
      <c r="C191" s="39" t="s">
        <v>30</v>
      </c>
      <c r="D191" s="16">
        <f>E191+G191</f>
        <v>25.2</v>
      </c>
      <c r="E191" s="16">
        <v>25.2</v>
      </c>
      <c r="F191" s="16">
        <v>15.3</v>
      </c>
      <c r="G191" s="16"/>
      <c r="H191" s="9">
        <f>I191+K191</f>
        <v>0</v>
      </c>
      <c r="I191" s="10"/>
      <c r="J191" s="10"/>
      <c r="K191" s="192"/>
      <c r="L191" s="11">
        <f>M191+O191</f>
        <v>25.2</v>
      </c>
      <c r="M191" s="11">
        <f>E191+I191</f>
        <v>25.2</v>
      </c>
      <c r="N191" s="11">
        <f>F191+J191</f>
        <v>15.3</v>
      </c>
      <c r="O191" s="11">
        <f>G191+K191</f>
        <v>0</v>
      </c>
    </row>
    <row r="192" spans="1:17" ht="15" customHeight="1" x14ac:dyDescent="0.25">
      <c r="A192" s="243" t="s">
        <v>192</v>
      </c>
      <c r="B192" s="29" t="s">
        <v>27</v>
      </c>
      <c r="C192" s="39" t="s">
        <v>30</v>
      </c>
      <c r="D192" s="16">
        <f>E192+G192</f>
        <v>204.2</v>
      </c>
      <c r="E192" s="16">
        <v>204.2</v>
      </c>
      <c r="F192" s="16">
        <v>134.19999999999999</v>
      </c>
      <c r="G192" s="16"/>
      <c r="H192" s="9">
        <f>I192+K192</f>
        <v>0</v>
      </c>
      <c r="I192" s="10"/>
      <c r="J192" s="10"/>
      <c r="K192" s="192"/>
      <c r="L192" s="11">
        <f>M192+O192</f>
        <v>204.2</v>
      </c>
      <c r="M192" s="11">
        <f>E192+I192</f>
        <v>204.2</v>
      </c>
      <c r="N192" s="11">
        <f>F192+J192</f>
        <v>134.19999999999999</v>
      </c>
      <c r="O192" s="11">
        <f>G192+K192</f>
        <v>0</v>
      </c>
    </row>
    <row r="193" spans="1:17" ht="15" customHeight="1" x14ac:dyDescent="0.25">
      <c r="A193" s="38" t="s">
        <v>193</v>
      </c>
      <c r="B193" s="29" t="s">
        <v>57</v>
      </c>
      <c r="C193" s="39" t="s">
        <v>30</v>
      </c>
      <c r="D193" s="16">
        <f>E193+G193</f>
        <v>56.5</v>
      </c>
      <c r="E193" s="16">
        <v>56.5</v>
      </c>
      <c r="F193" s="16">
        <v>40.4</v>
      </c>
      <c r="G193" s="16"/>
      <c r="H193" s="9">
        <f>I193+K193</f>
        <v>0</v>
      </c>
      <c r="I193" s="10"/>
      <c r="J193" s="10"/>
      <c r="K193" s="192"/>
      <c r="L193" s="11">
        <f>M193+O193</f>
        <v>56.5</v>
      </c>
      <c r="M193" s="11">
        <f>E193+I193</f>
        <v>56.5</v>
      </c>
      <c r="N193" s="11">
        <f>F193+J193</f>
        <v>40.4</v>
      </c>
      <c r="O193" s="11">
        <f>G193+K193</f>
        <v>0</v>
      </c>
    </row>
    <row r="194" spans="1:17" ht="15" customHeight="1" x14ac:dyDescent="0.25">
      <c r="A194" s="40" t="s">
        <v>194</v>
      </c>
      <c r="B194" s="29" t="s">
        <v>58</v>
      </c>
      <c r="C194" s="39" t="s">
        <v>30</v>
      </c>
      <c r="D194" s="16">
        <f>E194+G194</f>
        <v>45.3</v>
      </c>
      <c r="E194" s="16">
        <v>45.3</v>
      </c>
      <c r="F194" s="16">
        <v>29.3</v>
      </c>
      <c r="G194" s="16"/>
      <c r="H194" s="9">
        <f>I194+K194</f>
        <v>0</v>
      </c>
      <c r="I194" s="10"/>
      <c r="J194" s="10"/>
      <c r="K194" s="192"/>
      <c r="L194" s="11">
        <f>M194+O194</f>
        <v>45.3</v>
      </c>
      <c r="M194" s="11">
        <f>E194+I194</f>
        <v>45.3</v>
      </c>
      <c r="N194" s="11">
        <f>F194+J194</f>
        <v>29.3</v>
      </c>
      <c r="O194" s="11">
        <f>G194+K194</f>
        <v>0</v>
      </c>
    </row>
    <row r="195" spans="1:17" ht="15" customHeight="1" x14ac:dyDescent="0.25">
      <c r="A195" s="32" t="s">
        <v>195</v>
      </c>
      <c r="B195" s="29" t="s">
        <v>427</v>
      </c>
      <c r="C195" s="39" t="s">
        <v>30</v>
      </c>
      <c r="D195" s="16">
        <f>E195+G195</f>
        <v>30</v>
      </c>
      <c r="E195" s="16">
        <v>30</v>
      </c>
      <c r="F195" s="16">
        <v>21.7</v>
      </c>
      <c r="G195" s="16"/>
      <c r="H195" s="9">
        <f>I195+K195</f>
        <v>0</v>
      </c>
      <c r="I195" s="10"/>
      <c r="J195" s="10"/>
      <c r="K195" s="192"/>
      <c r="L195" s="11">
        <f>M195+O195</f>
        <v>30</v>
      </c>
      <c r="M195" s="11">
        <f>E195+I195</f>
        <v>30</v>
      </c>
      <c r="N195" s="11">
        <f>F195+J195</f>
        <v>21.7</v>
      </c>
      <c r="O195" s="11">
        <f>G195+K195</f>
        <v>0</v>
      </c>
    </row>
    <row r="196" spans="1:17" ht="15" customHeight="1" x14ac:dyDescent="0.25">
      <c r="A196" s="32" t="s">
        <v>196</v>
      </c>
      <c r="B196" s="29" t="s">
        <v>429</v>
      </c>
      <c r="C196" s="39" t="s">
        <v>30</v>
      </c>
      <c r="D196" s="16">
        <f>E196+G196</f>
        <v>67.3</v>
      </c>
      <c r="E196" s="16">
        <v>67.3</v>
      </c>
      <c r="F196" s="16">
        <v>45.5</v>
      </c>
      <c r="G196" s="16"/>
      <c r="H196" s="9">
        <f>I196+K196</f>
        <v>0</v>
      </c>
      <c r="I196" s="10"/>
      <c r="J196" s="10"/>
      <c r="K196" s="192"/>
      <c r="L196" s="11">
        <f>M196+O196</f>
        <v>67.3</v>
      </c>
      <c r="M196" s="11">
        <f>E196+I196</f>
        <v>67.3</v>
      </c>
      <c r="N196" s="11">
        <f>F196+J196</f>
        <v>45.5</v>
      </c>
      <c r="O196" s="11">
        <f>G196+K196</f>
        <v>0</v>
      </c>
    </row>
    <row r="197" spans="1:17" x14ac:dyDescent="0.25">
      <c r="A197" s="32" t="s">
        <v>197</v>
      </c>
      <c r="B197" s="29" t="s">
        <v>68</v>
      </c>
      <c r="C197" s="39" t="s">
        <v>30</v>
      </c>
      <c r="D197" s="16">
        <f>E197+G197</f>
        <v>34.6</v>
      </c>
      <c r="E197" s="16">
        <v>34.6</v>
      </c>
      <c r="F197" s="16">
        <v>24.5</v>
      </c>
      <c r="G197" s="16"/>
      <c r="H197" s="9">
        <f>I197+K197</f>
        <v>0</v>
      </c>
      <c r="I197" s="10"/>
      <c r="J197" s="10"/>
      <c r="K197" s="192"/>
      <c r="L197" s="11">
        <f>M197+O197</f>
        <v>34.6</v>
      </c>
      <c r="M197" s="11">
        <f>E197+I197</f>
        <v>34.6</v>
      </c>
      <c r="N197" s="11">
        <f>F197+J197</f>
        <v>24.5</v>
      </c>
      <c r="O197" s="11">
        <f>G197+K197</f>
        <v>0</v>
      </c>
      <c r="P197" s="37"/>
      <c r="Q197" s="37"/>
    </row>
    <row r="198" spans="1:17" x14ac:dyDescent="0.25">
      <c r="A198" s="32" t="s">
        <v>198</v>
      </c>
      <c r="B198" s="29" t="s">
        <v>158</v>
      </c>
      <c r="C198" s="39" t="s">
        <v>30</v>
      </c>
      <c r="D198" s="16">
        <f>E198+G198</f>
        <v>28.1</v>
      </c>
      <c r="E198" s="16">
        <v>28.1</v>
      </c>
      <c r="F198" s="16">
        <v>18.5</v>
      </c>
      <c r="G198" s="16"/>
      <c r="H198" s="9">
        <f>I198+K198</f>
        <v>0</v>
      </c>
      <c r="I198" s="10"/>
      <c r="J198" s="10"/>
      <c r="K198" s="192"/>
      <c r="L198" s="11">
        <f>M198+O198</f>
        <v>28.1</v>
      </c>
      <c r="M198" s="11">
        <f>E198+I198</f>
        <v>28.1</v>
      </c>
      <c r="N198" s="11">
        <f>F198+J198</f>
        <v>18.5</v>
      </c>
      <c r="O198" s="11">
        <f>G198+K198</f>
        <v>0</v>
      </c>
    </row>
    <row r="199" spans="1:17" x14ac:dyDescent="0.25">
      <c r="A199" s="32" t="s">
        <v>142</v>
      </c>
      <c r="B199" s="29" t="s">
        <v>28</v>
      </c>
      <c r="C199" s="39" t="s">
        <v>30</v>
      </c>
      <c r="D199" s="16">
        <f>E199+G199</f>
        <v>417.9</v>
      </c>
      <c r="E199" s="16">
        <v>417.9</v>
      </c>
      <c r="F199" s="16">
        <v>276.2</v>
      </c>
      <c r="G199" s="16"/>
      <c r="H199" s="9">
        <f>I199+K199</f>
        <v>0</v>
      </c>
      <c r="I199" s="10"/>
      <c r="J199" s="10"/>
      <c r="K199" s="192"/>
      <c r="L199" s="11">
        <f>M199+O199</f>
        <v>417.9</v>
      </c>
      <c r="M199" s="11">
        <f>E199+I199</f>
        <v>417.9</v>
      </c>
      <c r="N199" s="11">
        <f>F199+J199</f>
        <v>276.2</v>
      </c>
      <c r="O199" s="11">
        <f>G199+K199</f>
        <v>0</v>
      </c>
      <c r="P199" s="37"/>
      <c r="Q199" s="37"/>
    </row>
    <row r="200" spans="1:17" ht="15" customHeight="1" x14ac:dyDescent="0.25">
      <c r="A200" s="32" t="s">
        <v>143</v>
      </c>
      <c r="B200" s="12" t="s">
        <v>29</v>
      </c>
      <c r="C200" s="39" t="s">
        <v>30</v>
      </c>
      <c r="D200" s="16">
        <f>E200+G200</f>
        <v>118.7</v>
      </c>
      <c r="E200" s="16">
        <v>118.7</v>
      </c>
      <c r="F200" s="16">
        <v>81.7</v>
      </c>
      <c r="G200" s="16"/>
      <c r="H200" s="9">
        <f>I200+K200</f>
        <v>0</v>
      </c>
      <c r="I200" s="10"/>
      <c r="J200" s="10"/>
      <c r="K200" s="192"/>
      <c r="L200" s="11">
        <f>M200+O200</f>
        <v>118.7</v>
      </c>
      <c r="M200" s="11">
        <f>E200+I200</f>
        <v>118.7</v>
      </c>
      <c r="N200" s="11">
        <f>F200+J200</f>
        <v>81.7</v>
      </c>
      <c r="O200" s="11">
        <f>G200+K200</f>
        <v>0</v>
      </c>
      <c r="P200" s="37"/>
      <c r="Q200" s="37"/>
    </row>
    <row r="201" spans="1:17" x14ac:dyDescent="0.25">
      <c r="A201" s="32" t="s">
        <v>144</v>
      </c>
      <c r="B201" s="41" t="s">
        <v>65</v>
      </c>
      <c r="C201" s="39" t="s">
        <v>30</v>
      </c>
      <c r="D201" s="16">
        <f>E201+G201</f>
        <v>356.6</v>
      </c>
      <c r="E201" s="16">
        <v>356.6</v>
      </c>
      <c r="F201" s="16">
        <v>239.4</v>
      </c>
      <c r="G201" s="16"/>
      <c r="H201" s="9">
        <f>I201+K201</f>
        <v>0</v>
      </c>
      <c r="I201" s="10"/>
      <c r="J201" s="10"/>
      <c r="K201" s="192"/>
      <c r="L201" s="11">
        <f>M201+O201</f>
        <v>356.6</v>
      </c>
      <c r="M201" s="11">
        <f>E201+I201</f>
        <v>356.6</v>
      </c>
      <c r="N201" s="11">
        <f>F201+J201</f>
        <v>239.4</v>
      </c>
      <c r="O201" s="11">
        <f>G201+K201</f>
        <v>0</v>
      </c>
    </row>
    <row r="202" spans="1:17" ht="15.95" customHeight="1" x14ac:dyDescent="0.25">
      <c r="A202" s="54" t="s">
        <v>145</v>
      </c>
      <c r="B202" s="44" t="s">
        <v>184</v>
      </c>
      <c r="C202" s="74"/>
      <c r="D202" s="269">
        <f>D187+D188+D189+D190+D191+D192+D193+D194+D195+D196+D197+D198+D199+D200+D201</f>
        <v>2085.5</v>
      </c>
      <c r="E202" s="23">
        <f>E187+E188+E189+E190+E191+E192+E193+E194+E195+E196+E197+E198+E199+E200+E201</f>
        <v>1959.4</v>
      </c>
      <c r="F202" s="23">
        <f>F187+F188+F189+F190+F191+F192+F193+F194+F195+F196+F197+F198+F199+F200+F201</f>
        <v>997.1</v>
      </c>
      <c r="G202" s="23">
        <f>G187+G188+G189+G190+G191+G192+G193+G194+G195+G196+G197+G198+G199+G200+G201</f>
        <v>126.1</v>
      </c>
      <c r="H202" s="9">
        <f>H187+H188+H189+H190+H191+H192+H193+H194+H195+H196+H197+H198+H199+H200+H201</f>
        <v>40</v>
      </c>
      <c r="I202" s="10">
        <f>I187+I188+I189+I190+I191+I192+I193+I194+I195+I196+I197+I198+I199+I200+I201</f>
        <v>40</v>
      </c>
      <c r="J202" s="10">
        <f>J187+J188+J189+J190+J191+J192+J193+J194+J195+J196+J197+J198+J199+J200+J201</f>
        <v>0</v>
      </c>
      <c r="K202" s="10">
        <f>K187+K188+K189+K190+K191+K192+K193+K194+K195+K196+K197+K198+K199+K200+K201</f>
        <v>0</v>
      </c>
      <c r="L202" s="44">
        <f>L187+L188+L189+L190+L191+L192+L193+L194+L195+L196+L197+L198+L199+L200+L201</f>
        <v>2125.5</v>
      </c>
      <c r="M202" s="44">
        <f>M187+M188+M189+M190+M191+M192+M193+M194+M195+M196+M197+M198+M199+M200+M201</f>
        <v>1999.4</v>
      </c>
      <c r="N202" s="44">
        <f>N187+N188+N189+N190+N191+N192+N193+N194+N195+N196+N197+N198+N199+N200+N201</f>
        <v>997.1</v>
      </c>
      <c r="O202" s="44">
        <f>O187+O188+O189+O190+O191+O192+O193+O194+O195+O196+O197+O198+O199+O200+O201</f>
        <v>126.1</v>
      </c>
    </row>
    <row r="203" spans="1:17" ht="15.95" customHeight="1" x14ac:dyDescent="0.25">
      <c r="A203" s="32" t="s">
        <v>146</v>
      </c>
      <c r="B203" s="452" t="s">
        <v>69</v>
      </c>
      <c r="C203" s="498"/>
      <c r="D203" s="453"/>
      <c r="E203" s="453"/>
      <c r="F203" s="453"/>
      <c r="G203" s="453"/>
      <c r="H203" s="453"/>
      <c r="I203" s="453"/>
      <c r="J203" s="453"/>
      <c r="K203" s="453"/>
      <c r="L203" s="453"/>
      <c r="M203" s="453"/>
      <c r="N203" s="453"/>
      <c r="O203" s="454"/>
    </row>
    <row r="204" spans="1:17" ht="15" customHeight="1" x14ac:dyDescent="0.25">
      <c r="A204" s="32" t="s">
        <v>147</v>
      </c>
      <c r="B204" s="6" t="s">
        <v>20</v>
      </c>
      <c r="C204" s="161" t="s">
        <v>24</v>
      </c>
      <c r="D204" s="249">
        <f>D205+D206</f>
        <v>2717.4</v>
      </c>
      <c r="E204" s="16">
        <f>E205+E206</f>
        <v>2617.4</v>
      </c>
      <c r="F204" s="16">
        <f>F205+F206</f>
        <v>0</v>
      </c>
      <c r="G204" s="16">
        <f>G205+G206</f>
        <v>100</v>
      </c>
      <c r="H204" s="9">
        <f>I204+K204</f>
        <v>0</v>
      </c>
      <c r="I204" s="10">
        <f>I205+I206</f>
        <v>0</v>
      </c>
      <c r="J204" s="10">
        <f>J205+J206</f>
        <v>0</v>
      </c>
      <c r="K204" s="10">
        <f>K205+K206</f>
        <v>0</v>
      </c>
      <c r="L204" s="11">
        <f>L205+L206</f>
        <v>2717.4</v>
      </c>
      <c r="M204" s="11">
        <f>M205+M206</f>
        <v>2617.4</v>
      </c>
      <c r="N204" s="11">
        <f>N205+N206</f>
        <v>0</v>
      </c>
      <c r="O204" s="11">
        <f>O205+O206</f>
        <v>100</v>
      </c>
    </row>
    <row r="205" spans="1:17" ht="15.95" hidden="1" customHeight="1" x14ac:dyDescent="0.25">
      <c r="A205" s="40"/>
      <c r="B205" s="270" t="s">
        <v>8</v>
      </c>
      <c r="C205" s="252"/>
      <c r="D205" s="249">
        <f>E205+G205</f>
        <v>1228.4000000000001</v>
      </c>
      <c r="E205" s="16">
        <v>1128.4000000000001</v>
      </c>
      <c r="F205" s="16"/>
      <c r="G205" s="16">
        <v>100</v>
      </c>
      <c r="H205" s="9">
        <f>I205+K205</f>
        <v>0</v>
      </c>
      <c r="I205" s="10"/>
      <c r="J205" s="10"/>
      <c r="K205" s="192"/>
      <c r="L205" s="254">
        <f>M205+O205</f>
        <v>1228.4000000000001</v>
      </c>
      <c r="M205" s="254">
        <f>E205+I205</f>
        <v>1128.4000000000001</v>
      </c>
      <c r="N205" s="254">
        <f>F205+J205</f>
        <v>0</v>
      </c>
      <c r="O205" s="254">
        <f>G205+K205</f>
        <v>100</v>
      </c>
    </row>
    <row r="206" spans="1:17" ht="15" customHeight="1" x14ac:dyDescent="0.25">
      <c r="A206" s="243"/>
      <c r="B206" s="271" t="s">
        <v>163</v>
      </c>
      <c r="C206" s="162"/>
      <c r="D206" s="249">
        <f>E206+G206</f>
        <v>1489</v>
      </c>
      <c r="E206" s="16">
        <v>1489</v>
      </c>
      <c r="F206" s="16"/>
      <c r="G206" s="16"/>
      <c r="H206" s="9">
        <f>I206+K206</f>
        <v>0</v>
      </c>
      <c r="I206" s="10"/>
      <c r="J206" s="10"/>
      <c r="K206" s="192"/>
      <c r="L206" s="12">
        <f>M206+O206</f>
        <v>1489</v>
      </c>
      <c r="M206" s="12">
        <f>E206+I206</f>
        <v>1489</v>
      </c>
      <c r="N206" s="12">
        <f>F206+J206</f>
        <v>0</v>
      </c>
      <c r="O206" s="12">
        <f>G206+K206</f>
        <v>0</v>
      </c>
    </row>
    <row r="207" spans="1:17" ht="15" customHeight="1" x14ac:dyDescent="0.25">
      <c r="A207" s="13" t="s">
        <v>148</v>
      </c>
      <c r="B207" s="76" t="s">
        <v>52</v>
      </c>
      <c r="C207" s="77" t="s">
        <v>24</v>
      </c>
      <c r="D207" s="16">
        <f>E207+G207</f>
        <v>242.2</v>
      </c>
      <c r="E207" s="16">
        <v>242.2</v>
      </c>
      <c r="F207" s="16">
        <v>154</v>
      </c>
      <c r="G207" s="16"/>
      <c r="H207" s="9">
        <f>I207+K207</f>
        <v>0</v>
      </c>
      <c r="I207" s="10"/>
      <c r="J207" s="10"/>
      <c r="K207" s="192"/>
      <c r="L207" s="12">
        <f>M207+O207</f>
        <v>242.2</v>
      </c>
      <c r="M207" s="12">
        <f>E207+I207</f>
        <v>242.2</v>
      </c>
      <c r="N207" s="12">
        <f>F207+J207</f>
        <v>154</v>
      </c>
      <c r="O207" s="12">
        <f>G207+K207</f>
        <v>0</v>
      </c>
    </row>
    <row r="208" spans="1:17" ht="15" customHeight="1" x14ac:dyDescent="0.25">
      <c r="A208" s="19" t="s">
        <v>149</v>
      </c>
      <c r="B208" s="29" t="s">
        <v>53</v>
      </c>
      <c r="C208" s="30" t="s">
        <v>24</v>
      </c>
      <c r="D208" s="16">
        <f>E208+G208</f>
        <v>460.9</v>
      </c>
      <c r="E208" s="16">
        <v>460.9</v>
      </c>
      <c r="F208" s="16">
        <v>335.5</v>
      </c>
      <c r="G208" s="16"/>
      <c r="H208" s="9">
        <f>I208+K208</f>
        <v>0</v>
      </c>
      <c r="I208" s="10"/>
      <c r="J208" s="10"/>
      <c r="K208" s="192"/>
      <c r="L208" s="12">
        <f>M208+O208</f>
        <v>460.9</v>
      </c>
      <c r="M208" s="12">
        <f>E208+I208</f>
        <v>460.9</v>
      </c>
      <c r="N208" s="12">
        <f>F208+J208</f>
        <v>335.5</v>
      </c>
      <c r="O208" s="12">
        <f>G208+K208</f>
        <v>0</v>
      </c>
    </row>
    <row r="209" spans="1:17" ht="15" customHeight="1" x14ac:dyDescent="0.25">
      <c r="A209" s="38" t="s">
        <v>150</v>
      </c>
      <c r="B209" s="29" t="s">
        <v>172</v>
      </c>
      <c r="C209" s="30" t="s">
        <v>24</v>
      </c>
      <c r="D209" s="16">
        <f>E209+G209</f>
        <v>77.3</v>
      </c>
      <c r="E209" s="16">
        <v>77.3</v>
      </c>
      <c r="F209" s="16">
        <v>59</v>
      </c>
      <c r="G209" s="16"/>
      <c r="H209" s="9">
        <f>I209+K209</f>
        <v>0</v>
      </c>
      <c r="I209" s="10"/>
      <c r="J209" s="10"/>
      <c r="K209" s="192"/>
      <c r="L209" s="12">
        <f>M209+O209</f>
        <v>77.3</v>
      </c>
      <c r="M209" s="12">
        <f>E209+I209</f>
        <v>77.3</v>
      </c>
      <c r="N209" s="12">
        <f>F209+J209</f>
        <v>59</v>
      </c>
      <c r="O209" s="12">
        <f>G209+K209</f>
        <v>0</v>
      </c>
    </row>
    <row r="210" spans="1:17" s="37" customFormat="1" ht="15" customHeight="1" x14ac:dyDescent="0.25">
      <c r="A210" s="19" t="s">
        <v>151</v>
      </c>
      <c r="B210" s="12" t="s">
        <v>70</v>
      </c>
      <c r="C210" s="30" t="s">
        <v>24</v>
      </c>
      <c r="D210" s="16">
        <f>E210+G210</f>
        <v>484.2</v>
      </c>
      <c r="E210" s="16">
        <v>484.2</v>
      </c>
      <c r="F210" s="16">
        <v>272.2</v>
      </c>
      <c r="G210" s="16"/>
      <c r="H210" s="9">
        <f>I210+K210</f>
        <v>0</v>
      </c>
      <c r="I210" s="10"/>
      <c r="J210" s="10"/>
      <c r="K210" s="192"/>
      <c r="L210" s="12">
        <f>M210+O210</f>
        <v>484.2</v>
      </c>
      <c r="M210" s="12">
        <f>E210+I210</f>
        <v>484.2</v>
      </c>
      <c r="N210" s="12">
        <f>F210+J210</f>
        <v>272.2</v>
      </c>
      <c r="O210" s="12">
        <f>G210+K210</f>
        <v>0</v>
      </c>
      <c r="P210" s="2"/>
      <c r="Q210" s="2"/>
    </row>
    <row r="211" spans="1:17" ht="15.95" customHeight="1" x14ac:dyDescent="0.25">
      <c r="A211" s="54" t="s">
        <v>152</v>
      </c>
      <c r="B211" s="246" t="s">
        <v>185</v>
      </c>
      <c r="C211" s="25"/>
      <c r="D211" s="23">
        <f>D204+D207+D208+D209+D210</f>
        <v>3982</v>
      </c>
      <c r="E211" s="23">
        <f>E204+E207+E208+E209+E210</f>
        <v>3882</v>
      </c>
      <c r="F211" s="23">
        <f>F204+F207+F208+F209+F210</f>
        <v>820.7</v>
      </c>
      <c r="G211" s="23">
        <f>G204+G207+G208+G209+G210</f>
        <v>100</v>
      </c>
      <c r="H211" s="9">
        <f>H204+H207+H208+H209+H210</f>
        <v>0</v>
      </c>
      <c r="I211" s="10">
        <f>I204+I207+I208+I209+I210</f>
        <v>0</v>
      </c>
      <c r="J211" s="10">
        <f>J204+J207+J208+J209+J210</f>
        <v>0</v>
      </c>
      <c r="K211" s="192">
        <f>K204+K207+K208+K209+K210</f>
        <v>0</v>
      </c>
      <c r="L211" s="21">
        <f>L204+L207+L208+L209+L210</f>
        <v>3982</v>
      </c>
      <c r="M211" s="21">
        <f>M204+M207+M208+M209+M210</f>
        <v>3882</v>
      </c>
      <c r="N211" s="21">
        <f>N204+N207+N208+N209+N210</f>
        <v>820.7</v>
      </c>
      <c r="O211" s="21">
        <f>O204+O207+O208+O209+O210</f>
        <v>100</v>
      </c>
    </row>
    <row r="212" spans="1:17" s="37" customFormat="1" ht="15.95" customHeight="1" x14ac:dyDescent="0.25">
      <c r="A212" s="196"/>
      <c r="B212" s="272" t="s">
        <v>163</v>
      </c>
      <c r="C212" s="25"/>
      <c r="D212" s="88">
        <f>D206</f>
        <v>1489</v>
      </c>
      <c r="E212" s="88">
        <f>E206</f>
        <v>1489</v>
      </c>
      <c r="F212" s="88">
        <f>F206</f>
        <v>0</v>
      </c>
      <c r="G212" s="88">
        <f>G206</f>
        <v>0</v>
      </c>
      <c r="H212" s="181">
        <f>H206</f>
        <v>0</v>
      </c>
      <c r="I212" s="92">
        <f>I206</f>
        <v>0</v>
      </c>
      <c r="J212" s="92">
        <f>J206</f>
        <v>0</v>
      </c>
      <c r="K212" s="273">
        <f>K206</f>
        <v>0</v>
      </c>
      <c r="L212" s="93">
        <f>L206</f>
        <v>1489</v>
      </c>
      <c r="M212" s="93">
        <f>M206</f>
        <v>1489</v>
      </c>
      <c r="N212" s="93">
        <f>N206</f>
        <v>0</v>
      </c>
      <c r="O212" s="186">
        <f>O206</f>
        <v>0</v>
      </c>
      <c r="P212" s="2"/>
      <c r="Q212" s="2"/>
    </row>
    <row r="213" spans="1:17" ht="15.95" customHeight="1" x14ac:dyDescent="0.25">
      <c r="A213" s="91" t="s">
        <v>199</v>
      </c>
      <c r="B213" s="168" t="s">
        <v>177</v>
      </c>
      <c r="C213" s="46"/>
      <c r="D213" s="23">
        <f>E213+G213</f>
        <v>19237.53</v>
      </c>
      <c r="E213" s="23">
        <f>E80+E134+E139+E180+E185+E202+E211</f>
        <v>17831.03</v>
      </c>
      <c r="F213" s="23">
        <f>F80+F134+F139+F180+F185+F202+F211</f>
        <v>7002.0000000000009</v>
      </c>
      <c r="G213" s="23">
        <f>G80+G134+G139+G180+G185+G202+G211</f>
        <v>1406.5</v>
      </c>
      <c r="H213" s="24">
        <f>I213+K213</f>
        <v>40</v>
      </c>
      <c r="I213" s="24">
        <f>I80+I134+I139+I180+I185+I202+I211</f>
        <v>33.200000000000003</v>
      </c>
      <c r="J213" s="24">
        <f>J80+J134+J139+J180+J185+J202+J211</f>
        <v>0</v>
      </c>
      <c r="K213" s="258">
        <f>K80+K134+K139+K180+K185+K202+K211</f>
        <v>6.8</v>
      </c>
      <c r="L213" s="49">
        <f>M213+O213</f>
        <v>19277.53</v>
      </c>
      <c r="M213" s="49">
        <f>M80+M134+M139+M180+M185+M202+M211</f>
        <v>17864.23</v>
      </c>
      <c r="N213" s="49">
        <f>N80+N134+N139+N180+N185+N202+N211</f>
        <v>7002.0000000000009</v>
      </c>
      <c r="O213" s="49">
        <f>O80+O134+O139+O180+O185+O202+O211</f>
        <v>1413.3000000000002</v>
      </c>
    </row>
    <row r="214" spans="1:17" ht="15.95" customHeight="1" x14ac:dyDescent="0.25">
      <c r="A214" s="274"/>
      <c r="B214" s="221" t="s">
        <v>210</v>
      </c>
      <c r="C214" s="46"/>
      <c r="D214" s="23"/>
      <c r="E214" s="23"/>
      <c r="F214" s="23"/>
      <c r="G214" s="23"/>
      <c r="H214" s="9"/>
      <c r="I214" s="10"/>
      <c r="J214" s="10"/>
      <c r="K214" s="192"/>
      <c r="L214" s="49"/>
      <c r="M214" s="49"/>
      <c r="N214" s="49"/>
      <c r="O214" s="49"/>
    </row>
    <row r="215" spans="1:17" s="37" customFormat="1" ht="15.95" customHeight="1" x14ac:dyDescent="0.25">
      <c r="A215" s="91"/>
      <c r="B215" s="275" t="s">
        <v>374</v>
      </c>
      <c r="C215" s="25"/>
      <c r="D215" s="88">
        <f>E215+G215</f>
        <v>1489</v>
      </c>
      <c r="E215" s="88">
        <f>E206</f>
        <v>1489</v>
      </c>
      <c r="F215" s="88">
        <f>F206</f>
        <v>0</v>
      </c>
      <c r="G215" s="88">
        <f>G206</f>
        <v>0</v>
      </c>
      <c r="H215" s="181">
        <f>I215+K215</f>
        <v>0</v>
      </c>
      <c r="I215" s="92">
        <f>I206</f>
        <v>0</v>
      </c>
      <c r="J215" s="92">
        <f>J206</f>
        <v>0</v>
      </c>
      <c r="K215" s="92">
        <f>K206</f>
        <v>0</v>
      </c>
      <c r="L215" s="93">
        <f>M215+O215</f>
        <v>1489</v>
      </c>
      <c r="M215" s="93">
        <f>M206</f>
        <v>1489</v>
      </c>
      <c r="N215" s="93">
        <f>N206</f>
        <v>0</v>
      </c>
      <c r="O215" s="93">
        <f>O206</f>
        <v>0</v>
      </c>
      <c r="P215" s="2"/>
      <c r="Q215" s="2"/>
    </row>
    <row r="216" spans="1:17" s="37" customFormat="1" ht="27.95" customHeight="1" x14ac:dyDescent="0.25">
      <c r="A216" s="196"/>
      <c r="B216" s="185" t="s">
        <v>60</v>
      </c>
      <c r="C216" s="25"/>
      <c r="D216" s="88">
        <f>E216+G216</f>
        <v>1013.7</v>
      </c>
      <c r="E216" s="88">
        <f>E87</f>
        <v>1013.7</v>
      </c>
      <c r="F216" s="88">
        <f>F87</f>
        <v>0</v>
      </c>
      <c r="G216" s="88">
        <f>G87</f>
        <v>0</v>
      </c>
      <c r="H216" s="181">
        <f>I216+K216</f>
        <v>0</v>
      </c>
      <c r="I216" s="92">
        <f>I87</f>
        <v>0</v>
      </c>
      <c r="J216" s="92">
        <f>J87</f>
        <v>0</v>
      </c>
      <c r="K216" s="273">
        <f>K87</f>
        <v>0</v>
      </c>
      <c r="L216" s="93">
        <f>M216+O216</f>
        <v>1013.7</v>
      </c>
      <c r="M216" s="93">
        <f>M87</f>
        <v>1013.7</v>
      </c>
      <c r="N216" s="93">
        <f>N87</f>
        <v>0</v>
      </c>
      <c r="O216" s="93">
        <f>O87</f>
        <v>0</v>
      </c>
      <c r="P216" s="2"/>
      <c r="Q216" s="2"/>
    </row>
    <row r="217" spans="1:17" x14ac:dyDescent="0.25">
      <c r="A217" s="6"/>
      <c r="B217" s="50"/>
      <c r="C217" s="51"/>
      <c r="D217" s="50"/>
      <c r="E217" s="50"/>
      <c r="F217" s="50"/>
      <c r="G217" s="50"/>
      <c r="H217" s="50"/>
      <c r="I217" s="50"/>
      <c r="J217" s="50"/>
      <c r="K217" s="50"/>
      <c r="L217" s="50"/>
      <c r="M217" s="50"/>
      <c r="N217" s="50"/>
      <c r="O217" s="6"/>
    </row>
    <row r="218" spans="1:17" x14ac:dyDescent="0.25">
      <c r="A218" s="6"/>
      <c r="B218" s="6"/>
      <c r="C218" s="52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</row>
    <row r="219" spans="1:17" x14ac:dyDescent="0.25">
      <c r="A219" s="6"/>
      <c r="B219" s="6"/>
      <c r="C219" s="52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</row>
    <row r="220" spans="1:17" x14ac:dyDescent="0.25">
      <c r="A220" s="6"/>
      <c r="B220" s="6"/>
      <c r="C220" s="52"/>
      <c r="D220" s="6"/>
      <c r="E220" s="6"/>
      <c r="F220" s="6"/>
      <c r="G220" s="6" t="s">
        <v>178</v>
      </c>
      <c r="H220" s="6"/>
      <c r="I220" s="6"/>
      <c r="J220" s="6"/>
      <c r="K220" s="6"/>
      <c r="L220" s="6"/>
      <c r="M220" s="6"/>
      <c r="N220" s="6"/>
      <c r="O220" s="6"/>
    </row>
    <row r="221" spans="1:17" x14ac:dyDescent="0.25">
      <c r="A221" s="6"/>
      <c r="B221" s="6"/>
      <c r="C221" s="52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</row>
    <row r="222" spans="1:17" x14ac:dyDescent="0.25">
      <c r="A222" s="6"/>
      <c r="B222" s="6"/>
      <c r="C222" s="52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</row>
    <row r="223" spans="1:17" x14ac:dyDescent="0.25">
      <c r="A223" s="6"/>
      <c r="B223" s="6"/>
      <c r="C223" s="5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</row>
    <row r="224" spans="1:17" x14ac:dyDescent="0.25">
      <c r="A224" s="6"/>
      <c r="B224" s="6"/>
      <c r="C224" s="52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</row>
    <row r="225" spans="1:15" x14ac:dyDescent="0.25">
      <c r="A225" s="6"/>
      <c r="B225" s="6"/>
      <c r="C225" s="52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</row>
    <row r="226" spans="1:15" x14ac:dyDescent="0.25">
      <c r="A226" s="6"/>
      <c r="B226" s="6"/>
      <c r="C226" s="52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</row>
    <row r="227" spans="1:15" x14ac:dyDescent="0.25">
      <c r="A227" s="6"/>
      <c r="B227" s="6"/>
      <c r="C227" s="52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</row>
    <row r="228" spans="1:15" x14ac:dyDescent="0.25">
      <c r="A228" s="6"/>
      <c r="B228" s="6"/>
      <c r="C228" s="52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</row>
    <row r="229" spans="1:15" x14ac:dyDescent="0.25">
      <c r="A229" s="6"/>
      <c r="B229" s="6"/>
      <c r="C229" s="52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</row>
    <row r="230" spans="1:15" x14ac:dyDescent="0.25">
      <c r="A230" s="6"/>
      <c r="B230" s="6"/>
      <c r="C230" s="52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</row>
    <row r="231" spans="1:15" x14ac:dyDescent="0.25">
      <c r="A231" s="6"/>
      <c r="B231" s="6"/>
      <c r="C231" s="52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</row>
    <row r="232" spans="1:15" x14ac:dyDescent="0.25">
      <c r="A232" s="6"/>
      <c r="B232" s="6"/>
      <c r="C232" s="5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</row>
    <row r="233" spans="1:15" x14ac:dyDescent="0.25">
      <c r="A233" s="6"/>
      <c r="B233" s="6"/>
      <c r="C233" s="5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</row>
    <row r="234" spans="1:15" x14ac:dyDescent="0.25">
      <c r="A234" s="6"/>
      <c r="B234" s="6"/>
      <c r="C234" s="5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5" x14ac:dyDescent="0.25">
      <c r="A235" s="6"/>
      <c r="B235" s="6"/>
      <c r="C235" s="5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5" x14ac:dyDescent="0.25">
      <c r="A236" s="6"/>
      <c r="B236" s="6"/>
      <c r="C236" s="5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5" x14ac:dyDescent="0.25">
      <c r="A237" s="6"/>
      <c r="B237" s="6"/>
      <c r="C237" s="5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5" x14ac:dyDescent="0.25">
      <c r="A238" s="6"/>
      <c r="B238" s="6"/>
      <c r="C238" s="5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5" x14ac:dyDescent="0.25">
      <c r="A239" s="6"/>
      <c r="B239" s="6"/>
      <c r="C239" s="5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5" x14ac:dyDescent="0.25">
      <c r="A240" s="6"/>
      <c r="B240" s="6"/>
      <c r="C240" s="52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2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2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2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2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2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A246" s="6"/>
      <c r="B246" s="6"/>
      <c r="C246" s="52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5">
      <c r="A247" s="6"/>
      <c r="B247" s="6"/>
      <c r="C247" s="52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5">
      <c r="A248" s="6"/>
      <c r="B248" s="6"/>
      <c r="C248" s="52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5" x14ac:dyDescent="0.25">
      <c r="A249" s="6"/>
      <c r="B249" s="6"/>
      <c r="C249" s="52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5" x14ac:dyDescent="0.25">
      <c r="A250" s="6"/>
      <c r="B250" s="6"/>
      <c r="C250" s="52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5" x14ac:dyDescent="0.25">
      <c r="A251" s="6"/>
      <c r="B251" s="6"/>
      <c r="C251" s="52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5" x14ac:dyDescent="0.25">
      <c r="A252" s="6"/>
      <c r="B252" s="6"/>
      <c r="C252" s="52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</row>
    <row r="253" spans="1:15" x14ac:dyDescent="0.25">
      <c r="A253" s="6"/>
      <c r="B253" s="6"/>
      <c r="C253" s="52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</row>
    <row r="254" spans="1:15" x14ac:dyDescent="0.25">
      <c r="A254" s="6"/>
      <c r="B254" s="6"/>
      <c r="C254" s="52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</row>
    <row r="255" spans="1:15" x14ac:dyDescent="0.25">
      <c r="A255" s="6"/>
      <c r="B255" s="6"/>
      <c r="C255" s="52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</row>
    <row r="256" spans="1:15" x14ac:dyDescent="0.25">
      <c r="A256" s="6"/>
      <c r="B256" s="6"/>
      <c r="C256" s="52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</row>
    <row r="257" spans="1:15" x14ac:dyDescent="0.25">
      <c r="A257" s="6"/>
      <c r="B257" s="6"/>
      <c r="C257" s="52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</row>
    <row r="258" spans="1:15" x14ac:dyDescent="0.25">
      <c r="A258" s="6"/>
      <c r="B258" s="6"/>
      <c r="C258" s="52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</row>
    <row r="259" spans="1:15" x14ac:dyDescent="0.25">
      <c r="A259" s="6"/>
      <c r="B259" s="6"/>
      <c r="C259" s="52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</row>
    <row r="260" spans="1:15" x14ac:dyDescent="0.25">
      <c r="A260" s="6"/>
      <c r="B260" s="6"/>
      <c r="C260" s="52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</row>
    <row r="261" spans="1:15" x14ac:dyDescent="0.25">
      <c r="A261" s="6"/>
      <c r="B261" s="6"/>
      <c r="C261" s="52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</row>
    <row r="262" spans="1:15" x14ac:dyDescent="0.25">
      <c r="A262" s="6"/>
      <c r="B262" s="6"/>
      <c r="C262" s="52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</row>
    <row r="263" spans="1:15" x14ac:dyDescent="0.25">
      <c r="A263" s="6"/>
      <c r="B263" s="6"/>
      <c r="C263" s="52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</row>
    <row r="264" spans="1:15" x14ac:dyDescent="0.25">
      <c r="A264" s="6"/>
      <c r="B264" s="6"/>
      <c r="C264" s="52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</row>
    <row r="265" spans="1:15" x14ac:dyDescent="0.25">
      <c r="A265" s="6"/>
      <c r="B265" s="6"/>
      <c r="C265" s="52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</row>
    <row r="266" spans="1:15" x14ac:dyDescent="0.25">
      <c r="A266" s="6"/>
      <c r="B266" s="6"/>
      <c r="C266" s="52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</row>
    <row r="267" spans="1:15" x14ac:dyDescent="0.25">
      <c r="A267" s="6"/>
      <c r="B267" s="6"/>
      <c r="C267" s="52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</row>
    <row r="268" spans="1:15" x14ac:dyDescent="0.25">
      <c r="A268" s="6"/>
      <c r="B268" s="6"/>
      <c r="C268" s="52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</row>
    <row r="269" spans="1:15" x14ac:dyDescent="0.25">
      <c r="A269" s="6"/>
      <c r="B269" s="6"/>
      <c r="C269" s="52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</row>
    <row r="270" spans="1:15" x14ac:dyDescent="0.25">
      <c r="A270" s="6"/>
      <c r="B270" s="6"/>
      <c r="C270" s="52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</row>
    <row r="271" spans="1:15" x14ac:dyDescent="0.25">
      <c r="A271" s="6"/>
      <c r="B271" s="6"/>
      <c r="C271" s="52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</row>
    <row r="272" spans="1:15" x14ac:dyDescent="0.25">
      <c r="A272" s="6"/>
      <c r="B272" s="6"/>
      <c r="C272" s="52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</row>
    <row r="273" spans="1:15" x14ac:dyDescent="0.25">
      <c r="A273" s="6"/>
      <c r="B273" s="6"/>
      <c r="C273" s="52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</row>
    <row r="274" spans="1:15" x14ac:dyDescent="0.25">
      <c r="A274" s="6"/>
      <c r="B274" s="6"/>
      <c r="C274" s="52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</row>
    <row r="275" spans="1:15" x14ac:dyDescent="0.25">
      <c r="A275" s="6"/>
      <c r="B275" s="6"/>
      <c r="C275" s="52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</row>
    <row r="276" spans="1:15" x14ac:dyDescent="0.25">
      <c r="A276" s="6"/>
      <c r="B276" s="6"/>
      <c r="C276" s="52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</row>
    <row r="277" spans="1:15" x14ac:dyDescent="0.25">
      <c r="A277" s="6"/>
      <c r="B277" s="6"/>
      <c r="C277" s="52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</row>
    <row r="278" spans="1:15" x14ac:dyDescent="0.25">
      <c r="A278" s="6"/>
      <c r="B278" s="6"/>
      <c r="C278" s="52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</row>
    <row r="279" spans="1:15" x14ac:dyDescent="0.25">
      <c r="A279" s="6"/>
      <c r="B279" s="6"/>
      <c r="C279" s="52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</row>
    <row r="280" spans="1:15" x14ac:dyDescent="0.25">
      <c r="A280" s="6"/>
      <c r="B280" s="6"/>
      <c r="C280" s="52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</row>
    <row r="281" spans="1:15" x14ac:dyDescent="0.25">
      <c r="A281" s="6"/>
      <c r="B281" s="6"/>
      <c r="C281" s="52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</row>
    <row r="282" spans="1:15" x14ac:dyDescent="0.25">
      <c r="A282" s="6"/>
      <c r="B282" s="6"/>
      <c r="C282" s="52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</row>
    <row r="283" spans="1:15" x14ac:dyDescent="0.25">
      <c r="A283" s="6"/>
      <c r="B283" s="6"/>
      <c r="C283" s="52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</row>
    <row r="284" spans="1:15" x14ac:dyDescent="0.25">
      <c r="A284" s="6"/>
      <c r="B284" s="6"/>
      <c r="C284" s="52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</row>
    <row r="285" spans="1:15" x14ac:dyDescent="0.25">
      <c r="A285" s="6"/>
      <c r="B285" s="6"/>
      <c r="C285" s="52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</row>
    <row r="286" spans="1:15" x14ac:dyDescent="0.25">
      <c r="A286" s="6"/>
      <c r="B286" s="6"/>
      <c r="C286" s="52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</row>
    <row r="287" spans="1:15" x14ac:dyDescent="0.25">
      <c r="A287" s="6"/>
      <c r="B287" s="6"/>
      <c r="C287" s="52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</row>
    <row r="288" spans="1:15" x14ac:dyDescent="0.25">
      <c r="A288" s="6"/>
      <c r="B288" s="6"/>
      <c r="C288" s="52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</row>
    <row r="289" spans="1:15" x14ac:dyDescent="0.25">
      <c r="A289" s="6"/>
      <c r="B289" s="6"/>
      <c r="C289" s="52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</row>
    <row r="290" spans="1:15" x14ac:dyDescent="0.25">
      <c r="A290" s="6"/>
      <c r="B290" s="6"/>
      <c r="C290" s="52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</row>
    <row r="291" spans="1:15" x14ac:dyDescent="0.25">
      <c r="A291" s="6"/>
      <c r="B291" s="6"/>
      <c r="C291" s="52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</row>
    <row r="292" spans="1:15" x14ac:dyDescent="0.25">
      <c r="A292" s="6"/>
      <c r="B292" s="6"/>
      <c r="C292" s="52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</row>
    <row r="293" spans="1:15" x14ac:dyDescent="0.25">
      <c r="A293" s="6"/>
      <c r="B293" s="6"/>
      <c r="C293" s="52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</row>
    <row r="294" spans="1:15" x14ac:dyDescent="0.25">
      <c r="A294" s="6"/>
      <c r="B294" s="6"/>
      <c r="C294" s="52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</row>
    <row r="295" spans="1:15" x14ac:dyDescent="0.25">
      <c r="A295" s="6"/>
      <c r="B295" s="6"/>
      <c r="C295" s="52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</row>
    <row r="296" spans="1:15" x14ac:dyDescent="0.25">
      <c r="A296" s="6"/>
      <c r="B296" s="6"/>
      <c r="C296" s="52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</row>
    <row r="297" spans="1:15" x14ac:dyDescent="0.25">
      <c r="A297" s="6"/>
      <c r="B297" s="6"/>
      <c r="C297" s="52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</row>
    <row r="298" spans="1:15" x14ac:dyDescent="0.25">
      <c r="A298" s="6"/>
      <c r="B298" s="6"/>
      <c r="C298" s="52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</row>
    <row r="299" spans="1:15" x14ac:dyDescent="0.25">
      <c r="A299" s="6"/>
      <c r="B299" s="6"/>
      <c r="C299" s="52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</row>
    <row r="300" spans="1:15" x14ac:dyDescent="0.25">
      <c r="A300" s="6"/>
      <c r="B300" s="6"/>
      <c r="C300" s="52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</row>
    <row r="301" spans="1:15" x14ac:dyDescent="0.25">
      <c r="A301" s="6"/>
      <c r="B301" s="6"/>
      <c r="C301" s="52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</row>
    <row r="302" spans="1:15" x14ac:dyDescent="0.25">
      <c r="A302" s="6"/>
      <c r="B302" s="6"/>
      <c r="C302" s="52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</row>
    <row r="303" spans="1:15" x14ac:dyDescent="0.25">
      <c r="A303" s="6"/>
      <c r="B303" s="6"/>
      <c r="C303" s="52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</row>
    <row r="304" spans="1:15" x14ac:dyDescent="0.25">
      <c r="A304" s="6"/>
      <c r="B304" s="6"/>
      <c r="C304" s="52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</row>
    <row r="305" spans="1:15" x14ac:dyDescent="0.25">
      <c r="A305" s="6"/>
      <c r="B305" s="6"/>
      <c r="C305" s="52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</row>
    <row r="306" spans="1:15" x14ac:dyDescent="0.25">
      <c r="A306" s="6"/>
      <c r="B306" s="6"/>
      <c r="C306" s="52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</row>
    <row r="307" spans="1:15" x14ac:dyDescent="0.25">
      <c r="A307" s="6"/>
      <c r="B307" s="6"/>
      <c r="C307" s="52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</row>
    <row r="308" spans="1:15" x14ac:dyDescent="0.25">
      <c r="A308" s="6"/>
      <c r="B308" s="6"/>
      <c r="C308" s="52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</row>
    <row r="309" spans="1:15" x14ac:dyDescent="0.25">
      <c r="A309" s="6"/>
      <c r="B309" s="6"/>
      <c r="C309" s="52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</row>
    <row r="310" spans="1:15" x14ac:dyDescent="0.25">
      <c r="A310" s="6"/>
      <c r="B310" s="6"/>
      <c r="C310" s="52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</row>
    <row r="311" spans="1:15" x14ac:dyDescent="0.25">
      <c r="A311" s="6"/>
      <c r="B311" s="6"/>
      <c r="C311" s="52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</row>
    <row r="312" spans="1:15" x14ac:dyDescent="0.25">
      <c r="A312" s="6"/>
      <c r="B312" s="6"/>
      <c r="C312" s="52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</row>
    <row r="313" spans="1:15" x14ac:dyDescent="0.25">
      <c r="A313" s="6"/>
      <c r="B313" s="6"/>
      <c r="C313" s="52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</row>
    <row r="314" spans="1:15" x14ac:dyDescent="0.25">
      <c r="A314" s="6"/>
      <c r="B314" s="6"/>
      <c r="C314" s="52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</row>
    <row r="315" spans="1:15" x14ac:dyDescent="0.25">
      <c r="A315" s="6"/>
      <c r="B315" s="6"/>
      <c r="C315" s="52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</row>
    <row r="316" spans="1:15" x14ac:dyDescent="0.25">
      <c r="A316" s="6"/>
      <c r="B316" s="6"/>
      <c r="C316" s="52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</row>
    <row r="317" spans="1:15" x14ac:dyDescent="0.25">
      <c r="A317" s="6"/>
      <c r="B317" s="6"/>
      <c r="C317" s="52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</row>
    <row r="318" spans="1:15" x14ac:dyDescent="0.25">
      <c r="A318" s="6"/>
      <c r="B318" s="6"/>
      <c r="C318" s="52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</row>
    <row r="319" spans="1:15" x14ac:dyDescent="0.25">
      <c r="A319" s="6"/>
      <c r="B319" s="6"/>
      <c r="C319" s="52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</row>
    <row r="320" spans="1:15" x14ac:dyDescent="0.25">
      <c r="A320" s="6"/>
      <c r="B320" s="6"/>
      <c r="C320" s="52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</row>
    <row r="321" spans="1:15" x14ac:dyDescent="0.25">
      <c r="A321" s="6"/>
      <c r="B321" s="6"/>
      <c r="C321" s="52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</row>
    <row r="322" spans="1:15" x14ac:dyDescent="0.25">
      <c r="A322" s="6"/>
      <c r="B322" s="6"/>
      <c r="C322" s="52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</row>
    <row r="323" spans="1:15" x14ac:dyDescent="0.25">
      <c r="A323" s="6"/>
      <c r="B323" s="6"/>
      <c r="C323" s="52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</row>
    <row r="324" spans="1:15" x14ac:dyDescent="0.25">
      <c r="A324" s="6"/>
      <c r="B324" s="6"/>
      <c r="C324" s="52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</row>
    <row r="325" spans="1:15" x14ac:dyDescent="0.25">
      <c r="A325" s="6"/>
      <c r="B325" s="6"/>
      <c r="C325" s="52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</row>
    <row r="326" spans="1:15" x14ac:dyDescent="0.25">
      <c r="C326" s="53"/>
    </row>
    <row r="327" spans="1:15" x14ac:dyDescent="0.25">
      <c r="C327" s="53"/>
    </row>
    <row r="328" spans="1:15" x14ac:dyDescent="0.25">
      <c r="C328" s="53"/>
    </row>
    <row r="329" spans="1:15" x14ac:dyDescent="0.25">
      <c r="C329" s="53"/>
    </row>
    <row r="330" spans="1:15" x14ac:dyDescent="0.25">
      <c r="C330" s="53"/>
    </row>
    <row r="331" spans="1:15" x14ac:dyDescent="0.25">
      <c r="C331" s="53"/>
    </row>
    <row r="332" spans="1:15" x14ac:dyDescent="0.25">
      <c r="C332" s="53"/>
    </row>
    <row r="333" spans="1:15" x14ac:dyDescent="0.25">
      <c r="C333" s="53"/>
    </row>
    <row r="334" spans="1:15" x14ac:dyDescent="0.25">
      <c r="C334" s="53"/>
    </row>
    <row r="335" spans="1:15" x14ac:dyDescent="0.25">
      <c r="C335" s="53"/>
    </row>
    <row r="336" spans="1:15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  <row r="557" spans="3:3" x14ac:dyDescent="0.25">
      <c r="C557" s="53"/>
    </row>
    <row r="558" spans="3:3" x14ac:dyDescent="0.25">
      <c r="C558" s="53"/>
    </row>
    <row r="559" spans="3:3" x14ac:dyDescent="0.25">
      <c r="C559" s="53"/>
    </row>
    <row r="560" spans="3:3" x14ac:dyDescent="0.25">
      <c r="C560" s="53"/>
    </row>
    <row r="561" spans="3:3" x14ac:dyDescent="0.25">
      <c r="C561" s="53"/>
    </row>
    <row r="562" spans="3:3" x14ac:dyDescent="0.25">
      <c r="C562" s="53"/>
    </row>
    <row r="563" spans="3:3" x14ac:dyDescent="0.25">
      <c r="C563" s="53"/>
    </row>
    <row r="564" spans="3:3" x14ac:dyDescent="0.25">
      <c r="C564" s="53"/>
    </row>
    <row r="565" spans="3:3" x14ac:dyDescent="0.25">
      <c r="C565" s="53"/>
    </row>
    <row r="566" spans="3:3" x14ac:dyDescent="0.25">
      <c r="C566" s="53"/>
    </row>
    <row r="567" spans="3:3" x14ac:dyDescent="0.25">
      <c r="C567" s="53"/>
    </row>
    <row r="568" spans="3:3" x14ac:dyDescent="0.25">
      <c r="C568" s="53"/>
    </row>
    <row r="569" spans="3:3" x14ac:dyDescent="0.25">
      <c r="C569" s="53"/>
    </row>
    <row r="570" spans="3:3" x14ac:dyDescent="0.25">
      <c r="C570" s="53"/>
    </row>
    <row r="571" spans="3:3" x14ac:dyDescent="0.25">
      <c r="C571" s="53"/>
    </row>
    <row r="572" spans="3:3" x14ac:dyDescent="0.25">
      <c r="C572" s="53"/>
    </row>
    <row r="573" spans="3:3" x14ac:dyDescent="0.25">
      <c r="C573" s="53"/>
    </row>
    <row r="574" spans="3:3" x14ac:dyDescent="0.25">
      <c r="C574" s="53"/>
    </row>
    <row r="575" spans="3:3" x14ac:dyDescent="0.25">
      <c r="C575" s="53"/>
    </row>
    <row r="576" spans="3:3" x14ac:dyDescent="0.25">
      <c r="C576" s="53"/>
    </row>
    <row r="577" spans="3:3" x14ac:dyDescent="0.25">
      <c r="C577" s="53"/>
    </row>
    <row r="578" spans="3:3" x14ac:dyDescent="0.25">
      <c r="C578" s="53"/>
    </row>
    <row r="579" spans="3:3" x14ac:dyDescent="0.25">
      <c r="C579" s="53"/>
    </row>
    <row r="580" spans="3:3" x14ac:dyDescent="0.25">
      <c r="C580" s="53"/>
    </row>
    <row r="581" spans="3:3" x14ac:dyDescent="0.25">
      <c r="C581" s="53"/>
    </row>
    <row r="582" spans="3:3" x14ac:dyDescent="0.25">
      <c r="C582" s="53"/>
    </row>
    <row r="583" spans="3:3" x14ac:dyDescent="0.25">
      <c r="C583" s="53"/>
    </row>
    <row r="584" spans="3:3" x14ac:dyDescent="0.25">
      <c r="C584" s="53"/>
    </row>
    <row r="585" spans="3:3" x14ac:dyDescent="0.25">
      <c r="C585" s="53"/>
    </row>
    <row r="586" spans="3:3" x14ac:dyDescent="0.25">
      <c r="C586" s="53"/>
    </row>
    <row r="587" spans="3:3" x14ac:dyDescent="0.25">
      <c r="C587" s="53"/>
    </row>
    <row r="588" spans="3:3" x14ac:dyDescent="0.25">
      <c r="C588" s="53"/>
    </row>
    <row r="589" spans="3:3" x14ac:dyDescent="0.25">
      <c r="C589" s="53"/>
    </row>
    <row r="590" spans="3:3" x14ac:dyDescent="0.25">
      <c r="C590" s="53"/>
    </row>
    <row r="591" spans="3:3" x14ac:dyDescent="0.25">
      <c r="C591" s="53"/>
    </row>
    <row r="592" spans="3:3" x14ac:dyDescent="0.25">
      <c r="C592" s="53"/>
    </row>
    <row r="593" spans="3:3" x14ac:dyDescent="0.25">
      <c r="C593" s="53"/>
    </row>
    <row r="594" spans="3:3" x14ac:dyDescent="0.25">
      <c r="C594" s="53"/>
    </row>
    <row r="595" spans="3:3" x14ac:dyDescent="0.25">
      <c r="C595" s="53"/>
    </row>
    <row r="596" spans="3:3" x14ac:dyDescent="0.25">
      <c r="C596" s="53"/>
    </row>
    <row r="597" spans="3:3" x14ac:dyDescent="0.25">
      <c r="C597" s="53"/>
    </row>
    <row r="598" spans="3:3" x14ac:dyDescent="0.25">
      <c r="C598" s="53"/>
    </row>
    <row r="599" spans="3:3" x14ac:dyDescent="0.25">
      <c r="C599" s="53"/>
    </row>
    <row r="600" spans="3:3" x14ac:dyDescent="0.25">
      <c r="C600" s="53"/>
    </row>
    <row r="601" spans="3:3" x14ac:dyDescent="0.25">
      <c r="C601" s="53"/>
    </row>
    <row r="602" spans="3:3" x14ac:dyDescent="0.25">
      <c r="C602" s="53"/>
    </row>
    <row r="603" spans="3:3" x14ac:dyDescent="0.25">
      <c r="C603" s="53"/>
    </row>
    <row r="604" spans="3:3" x14ac:dyDescent="0.25">
      <c r="C604" s="53"/>
    </row>
    <row r="605" spans="3:3" x14ac:dyDescent="0.25">
      <c r="C605" s="53"/>
    </row>
    <row r="606" spans="3:3" x14ac:dyDescent="0.25">
      <c r="C606" s="53"/>
    </row>
    <row r="607" spans="3:3" x14ac:dyDescent="0.25">
      <c r="C607" s="53"/>
    </row>
    <row r="608" spans="3:3" x14ac:dyDescent="0.25">
      <c r="C608" s="53"/>
    </row>
    <row r="609" spans="3:3" x14ac:dyDescent="0.25">
      <c r="C609" s="53"/>
    </row>
    <row r="610" spans="3:3" x14ac:dyDescent="0.25">
      <c r="C610" s="53"/>
    </row>
    <row r="611" spans="3:3" x14ac:dyDescent="0.25">
      <c r="C611" s="53"/>
    </row>
    <row r="612" spans="3:3" x14ac:dyDescent="0.25">
      <c r="C612" s="53"/>
    </row>
    <row r="613" spans="3:3" x14ac:dyDescent="0.25">
      <c r="C613" s="53"/>
    </row>
    <row r="614" spans="3:3" x14ac:dyDescent="0.25">
      <c r="C614" s="53"/>
    </row>
    <row r="615" spans="3:3" x14ac:dyDescent="0.25">
      <c r="C615" s="53"/>
    </row>
    <row r="616" spans="3:3" x14ac:dyDescent="0.25">
      <c r="C616" s="53"/>
    </row>
    <row r="617" spans="3:3" x14ac:dyDescent="0.25">
      <c r="C617" s="53"/>
    </row>
    <row r="618" spans="3:3" x14ac:dyDescent="0.25">
      <c r="C618" s="53"/>
    </row>
    <row r="619" spans="3:3" x14ac:dyDescent="0.25">
      <c r="C619" s="53"/>
    </row>
    <row r="620" spans="3:3" x14ac:dyDescent="0.25">
      <c r="C620" s="53"/>
    </row>
    <row r="621" spans="3:3" x14ac:dyDescent="0.25">
      <c r="C621" s="53"/>
    </row>
    <row r="622" spans="3:3" x14ac:dyDescent="0.25">
      <c r="C622" s="53"/>
    </row>
    <row r="623" spans="3:3" x14ac:dyDescent="0.25">
      <c r="C623" s="53"/>
    </row>
    <row r="624" spans="3:3" x14ac:dyDescent="0.25">
      <c r="C624" s="53"/>
    </row>
    <row r="625" spans="3:3" x14ac:dyDescent="0.25">
      <c r="C625" s="53"/>
    </row>
    <row r="626" spans="3:3" x14ac:dyDescent="0.25">
      <c r="C626" s="53"/>
    </row>
    <row r="627" spans="3:3" x14ac:dyDescent="0.25">
      <c r="C627" s="53"/>
    </row>
    <row r="628" spans="3:3" x14ac:dyDescent="0.25">
      <c r="C628" s="53"/>
    </row>
    <row r="629" spans="3:3" x14ac:dyDescent="0.25">
      <c r="C629" s="53"/>
    </row>
    <row r="630" spans="3:3" x14ac:dyDescent="0.25">
      <c r="C630" s="53"/>
    </row>
    <row r="631" spans="3:3" x14ac:dyDescent="0.25">
      <c r="C631" s="53"/>
    </row>
    <row r="632" spans="3:3" x14ac:dyDescent="0.25">
      <c r="C632" s="53"/>
    </row>
    <row r="633" spans="3:3" x14ac:dyDescent="0.25">
      <c r="C633" s="53"/>
    </row>
    <row r="634" spans="3:3" x14ac:dyDescent="0.25">
      <c r="C634" s="53"/>
    </row>
    <row r="635" spans="3:3" x14ac:dyDescent="0.25">
      <c r="C635" s="53"/>
    </row>
    <row r="636" spans="3:3" x14ac:dyDescent="0.25">
      <c r="C636" s="53"/>
    </row>
    <row r="637" spans="3:3" x14ac:dyDescent="0.25">
      <c r="C637" s="53"/>
    </row>
    <row r="638" spans="3:3" x14ac:dyDescent="0.25">
      <c r="C638" s="53"/>
    </row>
    <row r="639" spans="3:3" x14ac:dyDescent="0.25">
      <c r="C639" s="53"/>
    </row>
    <row r="640" spans="3:3" x14ac:dyDescent="0.25">
      <c r="C640" s="53"/>
    </row>
    <row r="641" spans="3:3" x14ac:dyDescent="0.25">
      <c r="C641" s="53"/>
    </row>
    <row r="642" spans="3:3" x14ac:dyDescent="0.25">
      <c r="C642" s="53"/>
    </row>
    <row r="643" spans="3:3" x14ac:dyDescent="0.25">
      <c r="C643" s="53"/>
    </row>
    <row r="644" spans="3:3" x14ac:dyDescent="0.25">
      <c r="C644" s="53"/>
    </row>
    <row r="645" spans="3:3" x14ac:dyDescent="0.25">
      <c r="C645" s="53"/>
    </row>
    <row r="646" spans="3:3" x14ac:dyDescent="0.25">
      <c r="C646" s="53"/>
    </row>
    <row r="647" spans="3:3" x14ac:dyDescent="0.25">
      <c r="C647" s="53"/>
    </row>
    <row r="648" spans="3:3" x14ac:dyDescent="0.25">
      <c r="C648" s="53"/>
    </row>
    <row r="649" spans="3:3" x14ac:dyDescent="0.25">
      <c r="C649" s="53"/>
    </row>
    <row r="650" spans="3:3" x14ac:dyDescent="0.25">
      <c r="C650" s="53"/>
    </row>
    <row r="651" spans="3:3" x14ac:dyDescent="0.25">
      <c r="C651" s="53"/>
    </row>
    <row r="652" spans="3:3" x14ac:dyDescent="0.25">
      <c r="C652" s="53"/>
    </row>
    <row r="653" spans="3:3" x14ac:dyDescent="0.25">
      <c r="C653" s="53"/>
    </row>
    <row r="654" spans="3:3" x14ac:dyDescent="0.25">
      <c r="C654" s="53"/>
    </row>
  </sheetData>
  <mergeCells count="31">
    <mergeCell ref="B8:O8"/>
    <mergeCell ref="B186:O186"/>
    <mergeCell ref="B12:B14"/>
    <mergeCell ref="B1:O1"/>
    <mergeCell ref="B2:O2"/>
    <mergeCell ref="B3:O3"/>
    <mergeCell ref="B4:O4"/>
    <mergeCell ref="A10:O10"/>
    <mergeCell ref="B5:O5"/>
    <mergeCell ref="B6:O6"/>
    <mergeCell ref="B7:O7"/>
    <mergeCell ref="B203:O203"/>
    <mergeCell ref="B140:O140"/>
    <mergeCell ref="B181:O181"/>
    <mergeCell ref="D12:D14"/>
    <mergeCell ref="L12:L14"/>
    <mergeCell ref="B81:O81"/>
    <mergeCell ref="B15:O15"/>
    <mergeCell ref="O13:O14"/>
    <mergeCell ref="M12:O12"/>
    <mergeCell ref="H12:H14"/>
    <mergeCell ref="A12:A14"/>
    <mergeCell ref="C12:C14"/>
    <mergeCell ref="B136:O136"/>
    <mergeCell ref="E13:F13"/>
    <mergeCell ref="M13:N13"/>
    <mergeCell ref="I13:J13"/>
    <mergeCell ref="K13:K14"/>
    <mergeCell ref="I12:K12"/>
    <mergeCell ref="E12:G12"/>
    <mergeCell ref="G13:G14"/>
  </mergeCells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66"/>
  <sheetViews>
    <sheetView showZeros="0" workbookViewId="0">
      <selection activeCell="W19" sqref="W19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3" customWidth="1"/>
    <col min="4" max="11" width="10" style="2" hidden="1" customWidth="1"/>
    <col min="12" max="14" width="10.28515625" style="2" customWidth="1"/>
    <col min="15" max="15" width="11.140625" style="2" customWidth="1"/>
    <col min="16" max="16" width="0" style="2" hidden="1" customWidth="1"/>
    <col min="17" max="18" width="9.140625" style="2" hidden="1" customWidth="1"/>
    <col min="19" max="19" width="9.140625" style="2" customWidth="1"/>
    <col min="20" max="16384" width="9.140625" style="2"/>
  </cols>
  <sheetData>
    <row r="1" spans="1:18" x14ac:dyDescent="0.25">
      <c r="B1" s="515" t="s">
        <v>354</v>
      </c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</row>
    <row r="2" spans="1:18" x14ac:dyDescent="0.25">
      <c r="B2" s="515" t="s">
        <v>445</v>
      </c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</row>
    <row r="3" spans="1:18" x14ac:dyDescent="0.25">
      <c r="B3" s="515" t="s">
        <v>466</v>
      </c>
      <c r="C3" s="515"/>
      <c r="D3" s="515"/>
      <c r="E3" s="515"/>
      <c r="F3" s="515"/>
      <c r="G3" s="515"/>
      <c r="H3" s="515"/>
      <c r="I3" s="515"/>
      <c r="J3" s="515"/>
      <c r="K3" s="515"/>
      <c r="L3" s="515"/>
      <c r="M3" s="515"/>
      <c r="N3" s="515"/>
      <c r="O3" s="515"/>
    </row>
    <row r="4" spans="1:18" x14ac:dyDescent="0.25">
      <c r="B4" s="515" t="s">
        <v>365</v>
      </c>
      <c r="C4" s="515"/>
      <c r="D4" s="515"/>
      <c r="E4" s="515"/>
      <c r="F4" s="515"/>
      <c r="G4" s="515"/>
      <c r="H4" s="515"/>
      <c r="I4" s="515"/>
      <c r="J4" s="515"/>
      <c r="K4" s="515"/>
      <c r="L4" s="515"/>
      <c r="M4" s="515"/>
      <c r="N4" s="515"/>
      <c r="O4" s="515"/>
    </row>
    <row r="5" spans="1:18" s="439" customFormat="1" ht="15" customHeight="1" x14ac:dyDescent="0.25">
      <c r="B5" s="511" t="s">
        <v>469</v>
      </c>
      <c r="C5" s="511"/>
      <c r="D5" s="511"/>
      <c r="E5" s="511"/>
      <c r="F5" s="511"/>
      <c r="G5" s="511"/>
      <c r="H5" s="511"/>
      <c r="I5" s="511"/>
      <c r="J5" s="511"/>
      <c r="K5" s="511"/>
      <c r="L5" s="511"/>
      <c r="M5" s="511"/>
      <c r="N5" s="511"/>
      <c r="O5" s="511"/>
    </row>
    <row r="6" spans="1:18" s="439" customFormat="1" x14ac:dyDescent="0.25">
      <c r="B6" s="511" t="s">
        <v>482</v>
      </c>
      <c r="C6" s="511"/>
      <c r="D6" s="511"/>
      <c r="E6" s="511"/>
      <c r="F6" s="511"/>
      <c r="G6" s="511"/>
      <c r="H6" s="511"/>
      <c r="I6" s="511"/>
      <c r="J6" s="511"/>
      <c r="K6" s="511"/>
      <c r="L6" s="511"/>
      <c r="M6" s="511"/>
      <c r="N6" s="511"/>
      <c r="O6" s="511"/>
    </row>
    <row r="7" spans="1:18" s="439" customFormat="1" x14ac:dyDescent="0.25">
      <c r="B7" s="511" t="s">
        <v>481</v>
      </c>
      <c r="C7" s="511"/>
      <c r="D7" s="511"/>
      <c r="E7" s="511"/>
      <c r="F7" s="511"/>
      <c r="G7" s="511"/>
      <c r="H7" s="511"/>
      <c r="I7" s="511"/>
      <c r="J7" s="511"/>
      <c r="K7" s="511"/>
      <c r="L7" s="511"/>
      <c r="M7" s="511"/>
      <c r="N7" s="511"/>
      <c r="O7" s="511"/>
    </row>
    <row r="8" spans="1:18" s="439" customFormat="1" x14ac:dyDescent="0.25">
      <c r="B8" s="511" t="s">
        <v>480</v>
      </c>
      <c r="C8" s="511"/>
      <c r="D8" s="511"/>
      <c r="E8" s="511"/>
      <c r="F8" s="511"/>
      <c r="G8" s="511"/>
      <c r="H8" s="511"/>
      <c r="I8" s="511"/>
      <c r="J8" s="511"/>
      <c r="K8" s="511"/>
      <c r="L8" s="511"/>
      <c r="M8" s="511"/>
      <c r="N8" s="511"/>
      <c r="O8" s="511"/>
    </row>
    <row r="9" spans="1:18" x14ac:dyDescent="0.25">
      <c r="B9" s="430"/>
      <c r="C9" s="430"/>
      <c r="D9" s="430"/>
      <c r="E9" s="430"/>
      <c r="F9" s="430"/>
      <c r="G9" s="430"/>
      <c r="H9" s="430"/>
      <c r="I9" s="430"/>
      <c r="J9" s="430"/>
      <c r="K9" s="430"/>
      <c r="L9" s="430"/>
      <c r="M9" s="430"/>
      <c r="N9" s="430"/>
      <c r="O9" s="430"/>
    </row>
    <row r="10" spans="1:18" ht="31.5" customHeight="1" x14ac:dyDescent="0.25">
      <c r="A10" s="472" t="s">
        <v>448</v>
      </c>
      <c r="B10" s="472"/>
      <c r="C10" s="472"/>
      <c r="D10" s="472"/>
      <c r="E10" s="472"/>
      <c r="F10" s="472"/>
      <c r="G10" s="472"/>
      <c r="H10" s="472"/>
      <c r="I10" s="472"/>
      <c r="J10" s="472"/>
      <c r="K10" s="472"/>
      <c r="L10" s="472"/>
      <c r="M10" s="472"/>
      <c r="N10" s="472"/>
      <c r="O10" s="472"/>
    </row>
    <row r="11" spans="1:18" ht="17.25" customHeight="1" x14ac:dyDescent="0.25">
      <c r="G11" s="4"/>
      <c r="H11" s="4"/>
      <c r="I11" s="4"/>
      <c r="J11" s="4"/>
      <c r="K11" s="4"/>
      <c r="L11" s="4"/>
      <c r="M11" s="4"/>
      <c r="N11" s="4"/>
      <c r="O11" s="4" t="s">
        <v>456</v>
      </c>
    </row>
    <row r="12" spans="1:18" ht="15" customHeight="1" x14ac:dyDescent="0.25">
      <c r="A12" s="476" t="s">
        <v>5</v>
      </c>
      <c r="B12" s="479" t="s">
        <v>353</v>
      </c>
      <c r="C12" s="479" t="s">
        <v>54</v>
      </c>
      <c r="D12" s="456" t="s">
        <v>362</v>
      </c>
      <c r="E12" s="460" t="s">
        <v>200</v>
      </c>
      <c r="F12" s="460"/>
      <c r="G12" s="461"/>
      <c r="H12" s="482" t="s">
        <v>364</v>
      </c>
      <c r="I12" s="485" t="s">
        <v>200</v>
      </c>
      <c r="J12" s="486"/>
      <c r="K12" s="487"/>
      <c r="L12" s="455" t="s">
        <v>0</v>
      </c>
      <c r="M12" s="464" t="s">
        <v>200</v>
      </c>
      <c r="N12" s="465"/>
      <c r="O12" s="466"/>
    </row>
    <row r="13" spans="1:18" x14ac:dyDescent="0.25">
      <c r="A13" s="477"/>
      <c r="B13" s="480"/>
      <c r="C13" s="480"/>
      <c r="D13" s="457"/>
      <c r="E13" s="461" t="s">
        <v>1</v>
      </c>
      <c r="F13" s="491"/>
      <c r="G13" s="462" t="s">
        <v>2</v>
      </c>
      <c r="H13" s="483"/>
      <c r="I13" s="489" t="s">
        <v>1</v>
      </c>
      <c r="J13" s="489"/>
      <c r="K13" s="475" t="s">
        <v>2</v>
      </c>
      <c r="L13" s="455"/>
      <c r="M13" s="455" t="s">
        <v>1</v>
      </c>
      <c r="N13" s="455"/>
      <c r="O13" s="467" t="s">
        <v>2</v>
      </c>
    </row>
    <row r="14" spans="1:18" ht="30.75" customHeight="1" x14ac:dyDescent="0.25">
      <c r="A14" s="478"/>
      <c r="B14" s="481"/>
      <c r="C14" s="481"/>
      <c r="D14" s="458"/>
      <c r="E14" s="420" t="s">
        <v>3</v>
      </c>
      <c r="F14" s="421" t="s">
        <v>4</v>
      </c>
      <c r="G14" s="462"/>
      <c r="H14" s="484"/>
      <c r="I14" s="423" t="s">
        <v>3</v>
      </c>
      <c r="J14" s="414" t="s">
        <v>4</v>
      </c>
      <c r="K14" s="475"/>
      <c r="L14" s="455"/>
      <c r="M14" s="418" t="s">
        <v>3</v>
      </c>
      <c r="N14" s="413" t="s">
        <v>4</v>
      </c>
      <c r="O14" s="467"/>
    </row>
    <row r="15" spans="1:18" ht="15.95" customHeight="1" x14ac:dyDescent="0.25">
      <c r="A15" s="5" t="s">
        <v>72</v>
      </c>
      <c r="B15" s="463" t="s">
        <v>6</v>
      </c>
      <c r="C15" s="463"/>
      <c r="D15" s="463"/>
      <c r="E15" s="463"/>
      <c r="F15" s="463"/>
      <c r="G15" s="463"/>
      <c r="H15" s="463"/>
      <c r="I15" s="463"/>
      <c r="J15" s="463"/>
      <c r="K15" s="463"/>
      <c r="L15" s="463"/>
      <c r="M15" s="463"/>
      <c r="N15" s="463"/>
      <c r="O15" s="463"/>
      <c r="Q15" s="73"/>
      <c r="R15" s="130"/>
    </row>
    <row r="16" spans="1:18" ht="15" customHeight="1" x14ac:dyDescent="0.25">
      <c r="A16" s="135" t="s">
        <v>187</v>
      </c>
      <c r="B16" s="76" t="s">
        <v>20</v>
      </c>
      <c r="C16" s="136"/>
      <c r="D16" s="137">
        <f>SUM(D18:D33)</f>
        <v>357.49999999999994</v>
      </c>
      <c r="E16" s="137">
        <f>SUM(E18:E33)</f>
        <v>357.49999999999994</v>
      </c>
      <c r="F16" s="137">
        <f>SUM(F18:F33)</f>
        <v>225.7</v>
      </c>
      <c r="G16" s="137">
        <f>SUM(G18:G33)</f>
        <v>0</v>
      </c>
      <c r="H16" s="138">
        <f>SUM(H18:H33)</f>
        <v>0</v>
      </c>
      <c r="I16" s="138">
        <f>SUM(I18:I33)</f>
        <v>0</v>
      </c>
      <c r="J16" s="138">
        <f>SUM(J18:J33)</f>
        <v>0</v>
      </c>
      <c r="K16" s="138">
        <f>SUM(K18:K33)</f>
        <v>0</v>
      </c>
      <c r="L16" s="76">
        <f>SUM(L18:L33)</f>
        <v>357.49999999999994</v>
      </c>
      <c r="M16" s="76">
        <f>SUM(M18:M33)</f>
        <v>357.49999999999994</v>
      </c>
      <c r="N16" s="76">
        <f>SUM(N18:N33)</f>
        <v>225.7</v>
      </c>
      <c r="O16" s="76">
        <f>SUM(O18:O33)</f>
        <v>0</v>
      </c>
      <c r="Q16" s="66" t="s">
        <v>329</v>
      </c>
      <c r="R16" s="67">
        <f>L18+L19+L20+L21+L22+L23+L24+L25+L26</f>
        <v>195.2</v>
      </c>
    </row>
    <row r="17" spans="1:18" ht="15" customHeight="1" x14ac:dyDescent="0.25">
      <c r="A17" s="139"/>
      <c r="B17" s="140" t="s">
        <v>200</v>
      </c>
      <c r="C17" s="141"/>
      <c r="D17" s="142"/>
      <c r="E17" s="142"/>
      <c r="F17" s="142"/>
      <c r="G17" s="142"/>
      <c r="H17" s="75"/>
      <c r="I17" s="75"/>
      <c r="J17" s="75"/>
      <c r="K17" s="75"/>
      <c r="L17" s="29"/>
      <c r="M17" s="29"/>
      <c r="N17" s="29"/>
      <c r="O17" s="29"/>
      <c r="Q17" s="66" t="s">
        <v>330</v>
      </c>
      <c r="R17" s="67">
        <f>L27+L28</f>
        <v>23.9</v>
      </c>
    </row>
    <row r="18" spans="1:18" ht="26.25" x14ac:dyDescent="0.25">
      <c r="A18" s="139"/>
      <c r="B18" s="143" t="s">
        <v>211</v>
      </c>
      <c r="C18" s="7" t="s">
        <v>9</v>
      </c>
      <c r="D18" s="8">
        <f>E18+G18</f>
        <v>0.8</v>
      </c>
      <c r="E18" s="8">
        <v>0.8</v>
      </c>
      <c r="F18" s="8">
        <v>0.6</v>
      </c>
      <c r="G18" s="8"/>
      <c r="H18" s="9">
        <f>I18+K18</f>
        <v>0</v>
      </c>
      <c r="I18" s="9"/>
      <c r="J18" s="9"/>
      <c r="K18" s="9"/>
      <c r="L18" s="11">
        <f>M18+O18</f>
        <v>0.8</v>
      </c>
      <c r="M18" s="11">
        <f>E18+I18</f>
        <v>0.8</v>
      </c>
      <c r="N18" s="11">
        <f>F18+J18</f>
        <v>0.6</v>
      </c>
      <c r="O18" s="11">
        <f>G18+K18</f>
        <v>0</v>
      </c>
      <c r="Q18" s="66" t="s">
        <v>331</v>
      </c>
      <c r="R18" s="67">
        <f>L76</f>
        <v>346.5</v>
      </c>
    </row>
    <row r="19" spans="1:18" ht="15" customHeight="1" x14ac:dyDescent="0.25">
      <c r="A19" s="139"/>
      <c r="B19" s="144" t="s">
        <v>207</v>
      </c>
      <c r="C19" s="30" t="s">
        <v>9</v>
      </c>
      <c r="D19" s="16">
        <f>E19+G19</f>
        <v>30.6</v>
      </c>
      <c r="E19" s="16">
        <v>30.6</v>
      </c>
      <c r="F19" s="16">
        <v>23.4</v>
      </c>
      <c r="G19" s="16"/>
      <c r="H19" s="9">
        <f>I19+K19</f>
        <v>0</v>
      </c>
      <c r="I19" s="9"/>
      <c r="J19" s="9"/>
      <c r="K19" s="9"/>
      <c r="L19" s="12">
        <f>M19+O19</f>
        <v>30.6</v>
      </c>
      <c r="M19" s="11">
        <f>E19+I19</f>
        <v>30.6</v>
      </c>
      <c r="N19" s="11">
        <f>F19+J19</f>
        <v>23.4</v>
      </c>
      <c r="O19" s="11">
        <f>G19+K19</f>
        <v>0</v>
      </c>
      <c r="Q19" s="66" t="s">
        <v>332</v>
      </c>
      <c r="R19" s="67">
        <f>L29+L36+L37+L40+L41+L44+L45+L48+L49+L52+L53+L56+L57+L60+L61+L64+L65+L68+L69+L72+L73+L74+L86+L88+L90+L92+L94+L96+L98+L100+L102+L104+L106+L108</f>
        <v>604.00000000000011</v>
      </c>
    </row>
    <row r="20" spans="1:18" ht="26.25" x14ac:dyDescent="0.25">
      <c r="A20" s="139"/>
      <c r="B20" s="144" t="s">
        <v>213</v>
      </c>
      <c r="C20" s="30" t="s">
        <v>9</v>
      </c>
      <c r="D20" s="16">
        <f>E20+G20</f>
        <v>8</v>
      </c>
      <c r="E20" s="16">
        <v>8</v>
      </c>
      <c r="F20" s="16">
        <v>6.1</v>
      </c>
      <c r="G20" s="16"/>
      <c r="H20" s="9">
        <f>I20+K20</f>
        <v>0</v>
      </c>
      <c r="I20" s="10"/>
      <c r="J20" s="10"/>
      <c r="K20" s="10"/>
      <c r="L20" s="12">
        <f>M20+O20</f>
        <v>8</v>
      </c>
      <c r="M20" s="12">
        <f>E20+I20</f>
        <v>8</v>
      </c>
      <c r="N20" s="12">
        <f>F20+J20</f>
        <v>6.1</v>
      </c>
      <c r="O20" s="12">
        <f>G20+K20</f>
        <v>0</v>
      </c>
      <c r="Q20" s="66" t="s">
        <v>335</v>
      </c>
      <c r="R20" s="67"/>
    </row>
    <row r="21" spans="1:18" ht="26.25" x14ac:dyDescent="0.25">
      <c r="A21" s="139"/>
      <c r="B21" s="144" t="s">
        <v>209</v>
      </c>
      <c r="C21" s="30" t="s">
        <v>9</v>
      </c>
      <c r="D21" s="16">
        <f>E21+G21</f>
        <v>26.1</v>
      </c>
      <c r="E21" s="16">
        <v>26.1</v>
      </c>
      <c r="F21" s="16">
        <v>16.100000000000001</v>
      </c>
      <c r="G21" s="16"/>
      <c r="H21" s="9">
        <f>I21+K21</f>
        <v>0</v>
      </c>
      <c r="I21" s="10"/>
      <c r="J21" s="10"/>
      <c r="K21" s="10"/>
      <c r="L21" s="12">
        <f>M21+O21</f>
        <v>26.1</v>
      </c>
      <c r="M21" s="12">
        <f>E21+I21</f>
        <v>26.1</v>
      </c>
      <c r="N21" s="12">
        <f>F21+J21</f>
        <v>16.100000000000001</v>
      </c>
      <c r="O21" s="12">
        <f>G21+K21</f>
        <v>0</v>
      </c>
      <c r="Q21" s="66" t="s">
        <v>333</v>
      </c>
      <c r="R21" s="67"/>
    </row>
    <row r="22" spans="1:18" ht="15" customHeight="1" x14ac:dyDescent="0.25">
      <c r="A22" s="139"/>
      <c r="B22" s="438" t="s">
        <v>214</v>
      </c>
      <c r="C22" s="30" t="s">
        <v>9</v>
      </c>
      <c r="D22" s="16">
        <f>E22+G22</f>
        <v>94.3</v>
      </c>
      <c r="E22" s="16">
        <v>94.3</v>
      </c>
      <c r="F22" s="16">
        <v>68.5</v>
      </c>
      <c r="G22" s="16"/>
      <c r="H22" s="9">
        <f>I22+K22</f>
        <v>0</v>
      </c>
      <c r="I22" s="10"/>
      <c r="J22" s="10"/>
      <c r="K22" s="10"/>
      <c r="L22" s="12">
        <f>M22+O22</f>
        <v>94.3</v>
      </c>
      <c r="M22" s="12">
        <f>E22+I22</f>
        <v>94.3</v>
      </c>
      <c r="N22" s="12">
        <f>F22+J22</f>
        <v>68.5</v>
      </c>
      <c r="O22" s="12">
        <f>G22+K22</f>
        <v>0</v>
      </c>
      <c r="Q22" s="66" t="s">
        <v>334</v>
      </c>
      <c r="R22" s="67">
        <f>L82+L83</f>
        <v>149</v>
      </c>
    </row>
    <row r="23" spans="1:18" ht="15" customHeight="1" x14ac:dyDescent="0.25">
      <c r="A23" s="139"/>
      <c r="B23" s="438" t="s">
        <v>215</v>
      </c>
      <c r="C23" s="30" t="s">
        <v>9</v>
      </c>
      <c r="D23" s="16">
        <f>E23+G23</f>
        <v>13.7</v>
      </c>
      <c r="E23" s="16">
        <v>13.7</v>
      </c>
      <c r="F23" s="16">
        <v>9.9</v>
      </c>
      <c r="G23" s="16"/>
      <c r="H23" s="9">
        <f>I23+K23</f>
        <v>0</v>
      </c>
      <c r="I23" s="10"/>
      <c r="J23" s="10"/>
      <c r="K23" s="10"/>
      <c r="L23" s="12">
        <f>M23+O23</f>
        <v>13.7</v>
      </c>
      <c r="M23" s="12">
        <f>E23+I23</f>
        <v>13.7</v>
      </c>
      <c r="N23" s="12">
        <f>F23+J23</f>
        <v>9.9</v>
      </c>
      <c r="O23" s="12">
        <f>G23+K23</f>
        <v>0</v>
      </c>
      <c r="Q23" s="66" t="s">
        <v>336</v>
      </c>
      <c r="R23" s="67"/>
    </row>
    <row r="24" spans="1:18" ht="26.25" x14ac:dyDescent="0.25">
      <c r="A24" s="139"/>
      <c r="B24" s="144" t="s">
        <v>208</v>
      </c>
      <c r="C24" s="30" t="s">
        <v>9</v>
      </c>
      <c r="D24" s="16">
        <f>E24+G24</f>
        <v>9</v>
      </c>
      <c r="E24" s="16">
        <v>9</v>
      </c>
      <c r="F24" s="16">
        <v>6.9</v>
      </c>
      <c r="G24" s="16"/>
      <c r="H24" s="9">
        <f>I24+K24</f>
        <v>0</v>
      </c>
      <c r="I24" s="10"/>
      <c r="J24" s="10"/>
      <c r="K24" s="10"/>
      <c r="L24" s="12">
        <f>M24+O24</f>
        <v>9</v>
      </c>
      <c r="M24" s="12">
        <f>E24+I24</f>
        <v>9</v>
      </c>
      <c r="N24" s="12">
        <f>F24+J24</f>
        <v>6.9</v>
      </c>
      <c r="O24" s="12">
        <f>G24+K24</f>
        <v>0</v>
      </c>
      <c r="Q24" s="66" t="s">
        <v>337</v>
      </c>
      <c r="R24" s="67"/>
    </row>
    <row r="25" spans="1:18" ht="15" customHeight="1" x14ac:dyDescent="0.25">
      <c r="A25" s="139"/>
      <c r="B25" s="144" t="s">
        <v>216</v>
      </c>
      <c r="C25" s="30" t="s">
        <v>9</v>
      </c>
      <c r="D25" s="16">
        <f>E25+G25</f>
        <v>12.1</v>
      </c>
      <c r="E25" s="16">
        <v>12.1</v>
      </c>
      <c r="F25" s="16">
        <v>2.9</v>
      </c>
      <c r="G25" s="16"/>
      <c r="H25" s="9">
        <f>I25+K25</f>
        <v>0</v>
      </c>
      <c r="I25" s="10"/>
      <c r="J25" s="10"/>
      <c r="K25" s="10"/>
      <c r="L25" s="12">
        <f>M25+O25</f>
        <v>12.1</v>
      </c>
      <c r="M25" s="12">
        <f>E25+I25</f>
        <v>12.1</v>
      </c>
      <c r="N25" s="12">
        <f>F25+J25</f>
        <v>2.9</v>
      </c>
      <c r="O25" s="12">
        <f>G25+K25</f>
        <v>0</v>
      </c>
      <c r="Q25" s="66" t="s">
        <v>338</v>
      </c>
      <c r="R25" s="67">
        <f>L30+L31+L32+L33+L114+L115+L116+L117+L118</f>
        <v>1191.7</v>
      </c>
    </row>
    <row r="26" spans="1:18" ht="26.25" x14ac:dyDescent="0.25">
      <c r="A26" s="139"/>
      <c r="B26" s="144" t="s">
        <v>231</v>
      </c>
      <c r="C26" s="30" t="s">
        <v>9</v>
      </c>
      <c r="D26" s="16">
        <f>E26+G26</f>
        <v>0.6</v>
      </c>
      <c r="E26" s="16">
        <v>0.6</v>
      </c>
      <c r="F26" s="16">
        <v>0.5</v>
      </c>
      <c r="G26" s="16"/>
      <c r="H26" s="9">
        <f>I26+K26</f>
        <v>0</v>
      </c>
      <c r="I26" s="10"/>
      <c r="J26" s="10"/>
      <c r="K26" s="10"/>
      <c r="L26" s="12">
        <f>M26+O26</f>
        <v>0.6</v>
      </c>
      <c r="M26" s="12">
        <f>E26+I26</f>
        <v>0.6</v>
      </c>
      <c r="N26" s="12">
        <f>F26+J26</f>
        <v>0.5</v>
      </c>
      <c r="O26" s="12">
        <f>G26+K26</f>
        <v>0</v>
      </c>
      <c r="Q26" s="71" t="s">
        <v>177</v>
      </c>
      <c r="R26" s="72">
        <f>SUM(R16:R25)</f>
        <v>2510.3000000000002</v>
      </c>
    </row>
    <row r="27" spans="1:18" ht="15" customHeight="1" x14ac:dyDescent="0.25">
      <c r="A27" s="139"/>
      <c r="B27" s="144" t="s">
        <v>212</v>
      </c>
      <c r="C27" s="30" t="s">
        <v>23</v>
      </c>
      <c r="D27" s="16">
        <f>E27+G27</f>
        <v>16.3</v>
      </c>
      <c r="E27" s="16">
        <v>16.3</v>
      </c>
      <c r="F27" s="16">
        <v>11.4</v>
      </c>
      <c r="G27" s="16"/>
      <c r="H27" s="9">
        <f>I27+K27</f>
        <v>0</v>
      </c>
      <c r="I27" s="10"/>
      <c r="J27" s="10"/>
      <c r="K27" s="10"/>
      <c r="L27" s="12">
        <f>M27+O27</f>
        <v>16.3</v>
      </c>
      <c r="M27" s="12">
        <f>E27+I27</f>
        <v>16.3</v>
      </c>
      <c r="N27" s="12">
        <f>F27+J27</f>
        <v>11.4</v>
      </c>
      <c r="O27" s="12">
        <f>G27+K27</f>
        <v>0</v>
      </c>
      <c r="Q27" s="73"/>
      <c r="R27" s="73"/>
    </row>
    <row r="28" spans="1:18" ht="15" customHeight="1" x14ac:dyDescent="0.25">
      <c r="A28" s="139"/>
      <c r="B28" s="438" t="s">
        <v>204</v>
      </c>
      <c r="C28" s="30" t="s">
        <v>23</v>
      </c>
      <c r="D28" s="16">
        <f>E28+G28</f>
        <v>7.6</v>
      </c>
      <c r="E28" s="16">
        <v>7.6</v>
      </c>
      <c r="F28" s="16">
        <v>5.2</v>
      </c>
      <c r="G28" s="16"/>
      <c r="H28" s="9">
        <f>I28+K28</f>
        <v>0</v>
      </c>
      <c r="I28" s="10"/>
      <c r="J28" s="10"/>
      <c r="K28" s="10"/>
      <c r="L28" s="12">
        <f>M28+O28</f>
        <v>7.6</v>
      </c>
      <c r="M28" s="12">
        <f>E28+I28</f>
        <v>7.6</v>
      </c>
      <c r="N28" s="12">
        <f>F28+J28</f>
        <v>5.2</v>
      </c>
      <c r="O28" s="12">
        <f>G28+K28</f>
        <v>0</v>
      </c>
      <c r="Q28" s="73"/>
      <c r="R28" s="73">
        <f>R26-L121</f>
        <v>0</v>
      </c>
    </row>
    <row r="29" spans="1:18" ht="15" customHeight="1" x14ac:dyDescent="0.25">
      <c r="A29" s="139"/>
      <c r="B29" s="144" t="s">
        <v>219</v>
      </c>
      <c r="C29" s="30" t="s">
        <v>25</v>
      </c>
      <c r="D29" s="16">
        <f>E29+G29</f>
        <v>103.9</v>
      </c>
      <c r="E29" s="16">
        <v>103.9</v>
      </c>
      <c r="F29" s="16">
        <v>55.9</v>
      </c>
      <c r="G29" s="16"/>
      <c r="H29" s="9">
        <f>I29+K29</f>
        <v>0</v>
      </c>
      <c r="I29" s="10"/>
      <c r="J29" s="10"/>
      <c r="K29" s="10"/>
      <c r="L29" s="12">
        <f>M29+O29</f>
        <v>103.9</v>
      </c>
      <c r="M29" s="12">
        <f>E29+I29</f>
        <v>103.9</v>
      </c>
      <c r="N29" s="12">
        <f>F29+J29</f>
        <v>55.9</v>
      </c>
      <c r="O29" s="12">
        <f>G29+K29</f>
        <v>0</v>
      </c>
    </row>
    <row r="30" spans="1:18" ht="39" x14ac:dyDescent="0.25">
      <c r="A30" s="139"/>
      <c r="B30" s="144" t="s">
        <v>221</v>
      </c>
      <c r="C30" s="30" t="s">
        <v>24</v>
      </c>
      <c r="D30" s="16">
        <f>E30+G30</f>
        <v>0.7</v>
      </c>
      <c r="E30" s="16">
        <v>0.7</v>
      </c>
      <c r="F30" s="16">
        <v>0.5</v>
      </c>
      <c r="G30" s="16"/>
      <c r="H30" s="9">
        <f>I30+K30</f>
        <v>0</v>
      </c>
      <c r="I30" s="10"/>
      <c r="J30" s="10"/>
      <c r="K30" s="10"/>
      <c r="L30" s="12">
        <f>M30+O30</f>
        <v>0.7</v>
      </c>
      <c r="M30" s="12">
        <f>E30+I30</f>
        <v>0.7</v>
      </c>
      <c r="N30" s="12">
        <f>F30+J30</f>
        <v>0.5</v>
      </c>
      <c r="O30" s="12">
        <f>G30+K30</f>
        <v>0</v>
      </c>
      <c r="R30" s="2">
        <f>L121-R26</f>
        <v>0</v>
      </c>
    </row>
    <row r="31" spans="1:18" ht="27.75" customHeight="1" x14ac:dyDescent="0.25">
      <c r="A31" s="139"/>
      <c r="B31" s="438" t="s">
        <v>217</v>
      </c>
      <c r="C31" s="30" t="s">
        <v>24</v>
      </c>
      <c r="D31" s="16">
        <f>E31+G31</f>
        <v>5.2</v>
      </c>
      <c r="E31" s="16">
        <v>5.2</v>
      </c>
      <c r="F31" s="16"/>
      <c r="G31" s="16"/>
      <c r="H31" s="9">
        <f>I31+K31</f>
        <v>0</v>
      </c>
      <c r="I31" s="10"/>
      <c r="J31" s="10"/>
      <c r="K31" s="10"/>
      <c r="L31" s="12">
        <f>M31+O31</f>
        <v>5.2</v>
      </c>
      <c r="M31" s="12">
        <f>E31+I31</f>
        <v>5.2</v>
      </c>
      <c r="N31" s="12">
        <f>F31+J31</f>
        <v>0</v>
      </c>
      <c r="O31" s="12">
        <f>G31+K31</f>
        <v>0</v>
      </c>
    </row>
    <row r="32" spans="1:18" ht="16.5" customHeight="1" x14ac:dyDescent="0.25">
      <c r="A32" s="139"/>
      <c r="B32" s="438" t="s">
        <v>218</v>
      </c>
      <c r="C32" s="30" t="s">
        <v>24</v>
      </c>
      <c r="D32" s="16">
        <f>E32+G32</f>
        <v>16.899999999999999</v>
      </c>
      <c r="E32" s="16">
        <v>16.899999999999999</v>
      </c>
      <c r="F32" s="16">
        <v>10.7</v>
      </c>
      <c r="G32" s="16"/>
      <c r="H32" s="9">
        <f>I32+K32</f>
        <v>0</v>
      </c>
      <c r="I32" s="10"/>
      <c r="J32" s="10"/>
      <c r="K32" s="10"/>
      <c r="L32" s="12">
        <f>M32+O32</f>
        <v>16.899999999999999</v>
      </c>
      <c r="M32" s="12">
        <f>E32+I32</f>
        <v>16.899999999999999</v>
      </c>
      <c r="N32" s="12">
        <f>F32+J32</f>
        <v>10.7</v>
      </c>
      <c r="O32" s="12">
        <f>G32+K32</f>
        <v>0</v>
      </c>
    </row>
    <row r="33" spans="1:15" ht="15" customHeight="1" x14ac:dyDescent="0.25">
      <c r="A33" s="139"/>
      <c r="B33" s="438" t="s">
        <v>220</v>
      </c>
      <c r="C33" s="30" t="s">
        <v>24</v>
      </c>
      <c r="D33" s="16">
        <f>E33+G33</f>
        <v>11.7</v>
      </c>
      <c r="E33" s="16">
        <v>11.7</v>
      </c>
      <c r="F33" s="16">
        <v>7.1</v>
      </c>
      <c r="G33" s="16"/>
      <c r="H33" s="9">
        <f>I33+K33</f>
        <v>0</v>
      </c>
      <c r="I33" s="10"/>
      <c r="J33" s="10"/>
      <c r="K33" s="10"/>
      <c r="L33" s="12">
        <f>M33+O33</f>
        <v>11.7</v>
      </c>
      <c r="M33" s="12">
        <f>E33+I33</f>
        <v>11.7</v>
      </c>
      <c r="N33" s="12">
        <f>F33+J33</f>
        <v>7.1</v>
      </c>
      <c r="O33" s="12">
        <f>G33+K33</f>
        <v>0</v>
      </c>
    </row>
    <row r="34" spans="1:15" ht="15" customHeight="1" x14ac:dyDescent="0.25">
      <c r="A34" s="135" t="s">
        <v>73</v>
      </c>
      <c r="B34" s="29" t="s">
        <v>7</v>
      </c>
      <c r="C34" s="145"/>
      <c r="D34" s="142">
        <f>SUM(D36:D37)</f>
        <v>10.5</v>
      </c>
      <c r="E34" s="142">
        <f>SUM(E36:E37)</f>
        <v>10.5</v>
      </c>
      <c r="F34" s="142">
        <f>SUM(F36:F37)</f>
        <v>7.2</v>
      </c>
      <c r="G34" s="142">
        <f>SUM(G36:G37)</f>
        <v>0</v>
      </c>
      <c r="H34" s="75">
        <f>SUM(H36:H37)</f>
        <v>0</v>
      </c>
      <c r="I34" s="75">
        <f>SUM(I36:I37)</f>
        <v>0</v>
      </c>
      <c r="J34" s="75">
        <f>SUM(J36:J37)</f>
        <v>0</v>
      </c>
      <c r="K34" s="75">
        <f>SUM(K36:K37)</f>
        <v>0</v>
      </c>
      <c r="L34" s="29">
        <f>SUM(L36:L37)</f>
        <v>10.5</v>
      </c>
      <c r="M34" s="29">
        <f>SUM(M36:M37)</f>
        <v>10.5</v>
      </c>
      <c r="N34" s="29">
        <f>SUM(N36:N37)</f>
        <v>7.2</v>
      </c>
      <c r="O34" s="29">
        <f>SUM(O36:O37)</f>
        <v>0</v>
      </c>
    </row>
    <row r="35" spans="1:15" ht="15" customHeight="1" x14ac:dyDescent="0.25">
      <c r="A35" s="139"/>
      <c r="B35" s="140" t="s">
        <v>200</v>
      </c>
      <c r="C35" s="141"/>
      <c r="D35" s="142">
        <f>E35+G35</f>
        <v>0</v>
      </c>
      <c r="E35" s="142"/>
      <c r="F35" s="142"/>
      <c r="G35" s="142"/>
      <c r="H35" s="75">
        <f>I35+K35</f>
        <v>0</v>
      </c>
      <c r="I35" s="75"/>
      <c r="J35" s="75"/>
      <c r="K35" s="75"/>
      <c r="L35" s="29">
        <f>M35+O35</f>
        <v>0</v>
      </c>
      <c r="M35" s="29"/>
      <c r="N35" s="29"/>
      <c r="O35" s="29"/>
    </row>
    <row r="36" spans="1:15" ht="15" customHeight="1" x14ac:dyDescent="0.25">
      <c r="A36" s="139"/>
      <c r="B36" s="143" t="s">
        <v>219</v>
      </c>
      <c r="C36" s="7" t="s">
        <v>25</v>
      </c>
      <c r="D36" s="8">
        <f>E36+G36</f>
        <v>10</v>
      </c>
      <c r="E36" s="8">
        <v>10</v>
      </c>
      <c r="F36" s="8">
        <v>6.9</v>
      </c>
      <c r="G36" s="8"/>
      <c r="H36" s="9">
        <f>I36+K36</f>
        <v>0</v>
      </c>
      <c r="I36" s="9"/>
      <c r="J36" s="9"/>
      <c r="K36" s="9"/>
      <c r="L36" s="11">
        <f>M36+O36</f>
        <v>10</v>
      </c>
      <c r="M36" s="11">
        <f>E36+I36</f>
        <v>10</v>
      </c>
      <c r="N36" s="11">
        <f>F36+J36</f>
        <v>6.9</v>
      </c>
      <c r="O36" s="11">
        <f>G36+K36</f>
        <v>0</v>
      </c>
    </row>
    <row r="37" spans="1:15" ht="39" x14ac:dyDescent="0.25">
      <c r="A37" s="139"/>
      <c r="B37" s="144" t="s">
        <v>222</v>
      </c>
      <c r="C37" s="30" t="s">
        <v>25</v>
      </c>
      <c r="D37" s="16">
        <f>E37+G37</f>
        <v>0.5</v>
      </c>
      <c r="E37" s="16">
        <v>0.5</v>
      </c>
      <c r="F37" s="16">
        <v>0.3</v>
      </c>
      <c r="G37" s="16"/>
      <c r="H37" s="10">
        <f>I37+K37</f>
        <v>0</v>
      </c>
      <c r="I37" s="10"/>
      <c r="J37" s="10"/>
      <c r="K37" s="10"/>
      <c r="L37" s="12">
        <f>M37+O37</f>
        <v>0.5</v>
      </c>
      <c r="M37" s="12">
        <f>E37+H37</f>
        <v>0.5</v>
      </c>
      <c r="N37" s="12">
        <f>F37+I37</f>
        <v>0.3</v>
      </c>
      <c r="O37" s="12">
        <f>G37+J37</f>
        <v>0</v>
      </c>
    </row>
    <row r="38" spans="1:15" ht="15" customHeight="1" x14ac:dyDescent="0.25">
      <c r="A38" s="135" t="s">
        <v>74</v>
      </c>
      <c r="B38" s="29" t="s">
        <v>10</v>
      </c>
      <c r="C38" s="145"/>
      <c r="D38" s="142">
        <f>SUM(D40:D41)</f>
        <v>10.3</v>
      </c>
      <c r="E38" s="142">
        <f>SUM(E40:E41)</f>
        <v>10.3</v>
      </c>
      <c r="F38" s="142">
        <f>SUM(F40:F41)</f>
        <v>7.3000000000000007</v>
      </c>
      <c r="G38" s="142">
        <f>SUM(G40:G41)</f>
        <v>0</v>
      </c>
      <c r="H38" s="75">
        <f>SUM(H40:H41)</f>
        <v>0</v>
      </c>
      <c r="I38" s="75">
        <f>SUM(I40:I41)</f>
        <v>0</v>
      </c>
      <c r="J38" s="75">
        <f>SUM(J40:J41)</f>
        <v>0</v>
      </c>
      <c r="K38" s="75">
        <f>SUM(K40:K41)</f>
        <v>0</v>
      </c>
      <c r="L38" s="29">
        <f>SUM(L40:L41)</f>
        <v>10.3</v>
      </c>
      <c r="M38" s="29">
        <f>SUM(M40:M41)</f>
        <v>10.3</v>
      </c>
      <c r="N38" s="29">
        <f>SUM(N40:N41)</f>
        <v>7.3000000000000007</v>
      </c>
      <c r="O38" s="29">
        <f>SUM(O40:O41)</f>
        <v>0</v>
      </c>
    </row>
    <row r="39" spans="1:15" ht="15" customHeight="1" x14ac:dyDescent="0.25">
      <c r="A39" s="139"/>
      <c r="B39" s="140" t="s">
        <v>200</v>
      </c>
      <c r="C39" s="141"/>
      <c r="D39" s="142">
        <f>E39+G39</f>
        <v>0</v>
      </c>
      <c r="E39" s="142"/>
      <c r="F39" s="142"/>
      <c r="G39" s="142"/>
      <c r="H39" s="75">
        <f>I39+K39</f>
        <v>0</v>
      </c>
      <c r="I39" s="75"/>
      <c r="J39" s="75"/>
      <c r="K39" s="75"/>
      <c r="L39" s="29">
        <f>M39+O39</f>
        <v>0</v>
      </c>
      <c r="M39" s="29"/>
      <c r="N39" s="29"/>
      <c r="O39" s="29"/>
    </row>
    <row r="40" spans="1:15" ht="15" customHeight="1" x14ac:dyDescent="0.25">
      <c r="A40" s="139"/>
      <c r="B40" s="143" t="s">
        <v>219</v>
      </c>
      <c r="C40" s="7" t="s">
        <v>25</v>
      </c>
      <c r="D40" s="8">
        <f>E40+G40</f>
        <v>9.8000000000000007</v>
      </c>
      <c r="E40" s="8">
        <v>9.8000000000000007</v>
      </c>
      <c r="F40" s="8">
        <v>6.9</v>
      </c>
      <c r="G40" s="8"/>
      <c r="H40" s="9">
        <f>I40+K40</f>
        <v>0</v>
      </c>
      <c r="I40" s="9"/>
      <c r="J40" s="9"/>
      <c r="K40" s="9"/>
      <c r="L40" s="11">
        <f>M40+O40</f>
        <v>9.8000000000000007</v>
      </c>
      <c r="M40" s="11">
        <f>E40+I40</f>
        <v>9.8000000000000007</v>
      </c>
      <c r="N40" s="11">
        <f>F40+J40</f>
        <v>6.9</v>
      </c>
      <c r="O40" s="11">
        <f>G40+K40</f>
        <v>0</v>
      </c>
    </row>
    <row r="41" spans="1:15" ht="39" x14ac:dyDescent="0.25">
      <c r="A41" s="139"/>
      <c r="B41" s="144" t="s">
        <v>222</v>
      </c>
      <c r="C41" s="30" t="s">
        <v>25</v>
      </c>
      <c r="D41" s="16">
        <f>E41+G41</f>
        <v>0.5</v>
      </c>
      <c r="E41" s="16">
        <v>0.5</v>
      </c>
      <c r="F41" s="16">
        <v>0.4</v>
      </c>
      <c r="G41" s="16"/>
      <c r="H41" s="10">
        <f>I41+K41</f>
        <v>0</v>
      </c>
      <c r="I41" s="10"/>
      <c r="J41" s="10"/>
      <c r="K41" s="10"/>
      <c r="L41" s="12">
        <f>M41+O41</f>
        <v>0.5</v>
      </c>
      <c r="M41" s="12">
        <f>E41+H41</f>
        <v>0.5</v>
      </c>
      <c r="N41" s="12">
        <f>F41+I41</f>
        <v>0.4</v>
      </c>
      <c r="O41" s="12">
        <f>G41+J41</f>
        <v>0</v>
      </c>
    </row>
    <row r="42" spans="1:15" ht="15" customHeight="1" x14ac:dyDescent="0.25">
      <c r="A42" s="135" t="s">
        <v>75</v>
      </c>
      <c r="B42" s="29" t="s">
        <v>11</v>
      </c>
      <c r="C42" s="145"/>
      <c r="D42" s="142">
        <f>SUM(D44:D45)</f>
        <v>11.700000000000001</v>
      </c>
      <c r="E42" s="142">
        <f>SUM(E44:E45)</f>
        <v>11.700000000000001</v>
      </c>
      <c r="F42" s="142">
        <f>SUM(F44:F45)</f>
        <v>8</v>
      </c>
      <c r="G42" s="142">
        <f>SUM(G44:G45)</f>
        <v>0</v>
      </c>
      <c r="H42" s="75">
        <f>SUM(H44:H45)</f>
        <v>0</v>
      </c>
      <c r="I42" s="75">
        <f>SUM(I44:I45)</f>
        <v>0</v>
      </c>
      <c r="J42" s="75">
        <f>SUM(J44:J45)</f>
        <v>0</v>
      </c>
      <c r="K42" s="75">
        <f>SUM(K44:K45)</f>
        <v>0</v>
      </c>
      <c r="L42" s="29">
        <f>SUM(L44:L45)</f>
        <v>11.700000000000001</v>
      </c>
      <c r="M42" s="29">
        <f>SUM(M44:M45)</f>
        <v>11.700000000000001</v>
      </c>
      <c r="N42" s="29">
        <f>SUM(N44:N45)</f>
        <v>8</v>
      </c>
      <c r="O42" s="29">
        <f>SUM(O44:O45)</f>
        <v>0</v>
      </c>
    </row>
    <row r="43" spans="1:15" ht="15" customHeight="1" x14ac:dyDescent="0.25">
      <c r="A43" s="139"/>
      <c r="B43" s="140" t="s">
        <v>200</v>
      </c>
      <c r="C43" s="141"/>
      <c r="D43" s="142">
        <f>E43+G43</f>
        <v>0</v>
      </c>
      <c r="E43" s="142"/>
      <c r="F43" s="142"/>
      <c r="G43" s="142"/>
      <c r="H43" s="75">
        <f>I43+K43</f>
        <v>0</v>
      </c>
      <c r="I43" s="75"/>
      <c r="J43" s="75"/>
      <c r="K43" s="75"/>
      <c r="L43" s="29">
        <f>M43+O43</f>
        <v>0</v>
      </c>
      <c r="M43" s="29"/>
      <c r="N43" s="29"/>
      <c r="O43" s="29"/>
    </row>
    <row r="44" spans="1:15" ht="15" customHeight="1" x14ac:dyDescent="0.25">
      <c r="A44" s="139"/>
      <c r="B44" s="143" t="s">
        <v>219</v>
      </c>
      <c r="C44" s="7" t="s">
        <v>25</v>
      </c>
      <c r="D44" s="8">
        <f>E44+G44</f>
        <v>10.9</v>
      </c>
      <c r="E44" s="8">
        <v>10.9</v>
      </c>
      <c r="F44" s="8">
        <v>7.5</v>
      </c>
      <c r="G44" s="8"/>
      <c r="H44" s="9">
        <f>I44+K44</f>
        <v>0</v>
      </c>
      <c r="I44" s="9"/>
      <c r="J44" s="9"/>
      <c r="K44" s="9"/>
      <c r="L44" s="11">
        <f>M44+O44</f>
        <v>10.9</v>
      </c>
      <c r="M44" s="11">
        <f>E44+I44</f>
        <v>10.9</v>
      </c>
      <c r="N44" s="11">
        <f>F44+J44</f>
        <v>7.5</v>
      </c>
      <c r="O44" s="11">
        <f>G44+K44</f>
        <v>0</v>
      </c>
    </row>
    <row r="45" spans="1:15" ht="39" x14ac:dyDescent="0.25">
      <c r="A45" s="146"/>
      <c r="B45" s="147" t="s">
        <v>222</v>
      </c>
      <c r="C45" s="30" t="s">
        <v>25</v>
      </c>
      <c r="D45" s="16">
        <f>E45+G45</f>
        <v>0.8</v>
      </c>
      <c r="E45" s="16">
        <v>0.8</v>
      </c>
      <c r="F45" s="16">
        <v>0.5</v>
      </c>
      <c r="G45" s="16"/>
      <c r="H45" s="10">
        <f>I45+K45</f>
        <v>0</v>
      </c>
      <c r="I45" s="10"/>
      <c r="J45" s="10"/>
      <c r="K45" s="10"/>
      <c r="L45" s="12">
        <f>M45+O45</f>
        <v>0.8</v>
      </c>
      <c r="M45" s="12">
        <f>E45+H45</f>
        <v>0.8</v>
      </c>
      <c r="N45" s="12">
        <f>F45+I45</f>
        <v>0.5</v>
      </c>
      <c r="O45" s="12">
        <f>G45+J45</f>
        <v>0</v>
      </c>
    </row>
    <row r="46" spans="1:15" ht="15" customHeight="1" x14ac:dyDescent="0.25">
      <c r="A46" s="135" t="s">
        <v>76</v>
      </c>
      <c r="B46" s="29" t="s">
        <v>12</v>
      </c>
      <c r="C46" s="145"/>
      <c r="D46" s="142">
        <f>SUM(D48:D49)</f>
        <v>8.1999999999999993</v>
      </c>
      <c r="E46" s="142">
        <f>SUM(E48:E49)</f>
        <v>8.1999999999999993</v>
      </c>
      <c r="F46" s="142">
        <f>SUM(F48:F49)</f>
        <v>5.4</v>
      </c>
      <c r="G46" s="142">
        <f>SUM(G48:G49)</f>
        <v>0</v>
      </c>
      <c r="H46" s="75">
        <f>SUM(H48:H49)</f>
        <v>0</v>
      </c>
      <c r="I46" s="75">
        <f>SUM(I48:I49)</f>
        <v>0</v>
      </c>
      <c r="J46" s="75">
        <f>SUM(J48:J49)</f>
        <v>0</v>
      </c>
      <c r="K46" s="75">
        <f>SUM(K48:K49)</f>
        <v>0</v>
      </c>
      <c r="L46" s="29">
        <f>SUM(L48:L49)</f>
        <v>8.1999999999999993</v>
      </c>
      <c r="M46" s="29">
        <f>SUM(M48:M49)</f>
        <v>8.1999999999999993</v>
      </c>
      <c r="N46" s="29">
        <f>SUM(N48:N49)</f>
        <v>5.4</v>
      </c>
      <c r="O46" s="29">
        <f>SUM(O48:O49)</f>
        <v>0</v>
      </c>
    </row>
    <row r="47" spans="1:15" ht="15" customHeight="1" x14ac:dyDescent="0.25">
      <c r="A47" s="139"/>
      <c r="B47" s="140" t="s">
        <v>200</v>
      </c>
      <c r="C47" s="141"/>
      <c r="D47" s="142">
        <f>E47+G47</f>
        <v>0</v>
      </c>
      <c r="E47" s="142"/>
      <c r="F47" s="142"/>
      <c r="G47" s="142"/>
      <c r="H47" s="75">
        <f>I47+K47</f>
        <v>0</v>
      </c>
      <c r="I47" s="75"/>
      <c r="J47" s="75"/>
      <c r="K47" s="75"/>
      <c r="L47" s="29">
        <f>M47+O47</f>
        <v>0</v>
      </c>
      <c r="M47" s="29"/>
      <c r="N47" s="29"/>
      <c r="O47" s="29"/>
    </row>
    <row r="48" spans="1:15" ht="15" customHeight="1" x14ac:dyDescent="0.25">
      <c r="A48" s="139"/>
      <c r="B48" s="143" t="s">
        <v>219</v>
      </c>
      <c r="C48" s="7" t="s">
        <v>25</v>
      </c>
      <c r="D48" s="8">
        <f>E48+G48</f>
        <v>7.6</v>
      </c>
      <c r="E48" s="8">
        <v>7.6</v>
      </c>
      <c r="F48" s="8">
        <v>5</v>
      </c>
      <c r="G48" s="8"/>
      <c r="H48" s="9">
        <f>I48+K48</f>
        <v>0</v>
      </c>
      <c r="I48" s="9"/>
      <c r="J48" s="9"/>
      <c r="K48" s="9"/>
      <c r="L48" s="11">
        <f>M48+O48</f>
        <v>7.6</v>
      </c>
      <c r="M48" s="11">
        <f>E48+I48</f>
        <v>7.6</v>
      </c>
      <c r="N48" s="11">
        <f>F48+J48</f>
        <v>5</v>
      </c>
      <c r="O48" s="11">
        <f>G48+K48</f>
        <v>0</v>
      </c>
    </row>
    <row r="49" spans="1:15" ht="39" x14ac:dyDescent="0.25">
      <c r="A49" s="139"/>
      <c r="B49" s="144" t="s">
        <v>222</v>
      </c>
      <c r="C49" s="30" t="s">
        <v>25</v>
      </c>
      <c r="D49" s="16">
        <f>E49+G49</f>
        <v>0.6</v>
      </c>
      <c r="E49" s="16">
        <v>0.6</v>
      </c>
      <c r="F49" s="16">
        <v>0.4</v>
      </c>
      <c r="G49" s="16"/>
      <c r="H49" s="10">
        <f>I49+K49</f>
        <v>0</v>
      </c>
      <c r="I49" s="10"/>
      <c r="J49" s="10"/>
      <c r="K49" s="10"/>
      <c r="L49" s="12">
        <f>M49+O49</f>
        <v>0.6</v>
      </c>
      <c r="M49" s="12">
        <f>E49+H49</f>
        <v>0.6</v>
      </c>
      <c r="N49" s="12">
        <f>F49+I49</f>
        <v>0.4</v>
      </c>
      <c r="O49" s="12">
        <f>G49+J49</f>
        <v>0</v>
      </c>
    </row>
    <row r="50" spans="1:15" ht="15" customHeight="1" x14ac:dyDescent="0.25">
      <c r="A50" s="135" t="s">
        <v>77</v>
      </c>
      <c r="B50" s="29" t="s">
        <v>13</v>
      </c>
      <c r="C50" s="145"/>
      <c r="D50" s="142">
        <f>SUM(D52:D53)</f>
        <v>10.6</v>
      </c>
      <c r="E50" s="142">
        <f>SUM(E52:E53)</f>
        <v>10.6</v>
      </c>
      <c r="F50" s="142">
        <f>SUM(F52:F53)</f>
        <v>7.5</v>
      </c>
      <c r="G50" s="142">
        <f>SUM(G52:G53)</f>
        <v>0</v>
      </c>
      <c r="H50" s="75">
        <f>SUM(H52:H53)</f>
        <v>0</v>
      </c>
      <c r="I50" s="75">
        <f>SUM(I52:I53)</f>
        <v>0</v>
      </c>
      <c r="J50" s="75">
        <f>SUM(J52:J53)</f>
        <v>0</v>
      </c>
      <c r="K50" s="75">
        <f>SUM(K52:K53)</f>
        <v>0</v>
      </c>
      <c r="L50" s="29">
        <f>SUM(L52:L53)</f>
        <v>10.6</v>
      </c>
      <c r="M50" s="29">
        <f>SUM(M52:M53)</f>
        <v>10.6</v>
      </c>
      <c r="N50" s="29">
        <f>SUM(N52:N53)</f>
        <v>7.5</v>
      </c>
      <c r="O50" s="29">
        <f>SUM(O52:O53)</f>
        <v>0</v>
      </c>
    </row>
    <row r="51" spans="1:15" ht="15" customHeight="1" x14ac:dyDescent="0.25">
      <c r="A51" s="139"/>
      <c r="B51" s="140" t="s">
        <v>200</v>
      </c>
      <c r="C51" s="141"/>
      <c r="D51" s="142">
        <f>E51+G51</f>
        <v>0</v>
      </c>
      <c r="E51" s="142"/>
      <c r="F51" s="142"/>
      <c r="G51" s="142"/>
      <c r="H51" s="75">
        <f>I51+K51</f>
        <v>0</v>
      </c>
      <c r="I51" s="75"/>
      <c r="J51" s="75"/>
      <c r="K51" s="75"/>
      <c r="L51" s="29">
        <f>M51+O51</f>
        <v>0</v>
      </c>
      <c r="M51" s="29"/>
      <c r="N51" s="29"/>
      <c r="O51" s="29"/>
    </row>
    <row r="52" spans="1:15" ht="15" customHeight="1" x14ac:dyDescent="0.25">
      <c r="A52" s="139"/>
      <c r="B52" s="143" t="s">
        <v>219</v>
      </c>
      <c r="C52" s="7" t="s">
        <v>25</v>
      </c>
      <c r="D52" s="8">
        <f>E52+G52</f>
        <v>9.9</v>
      </c>
      <c r="E52" s="8">
        <v>9.9</v>
      </c>
      <c r="F52" s="8">
        <v>7</v>
      </c>
      <c r="G52" s="8"/>
      <c r="H52" s="9">
        <f>I52+K52</f>
        <v>0</v>
      </c>
      <c r="I52" s="9"/>
      <c r="J52" s="9"/>
      <c r="K52" s="9"/>
      <c r="L52" s="11">
        <f>M52+O52</f>
        <v>9.9</v>
      </c>
      <c r="M52" s="11">
        <f>E52+I52</f>
        <v>9.9</v>
      </c>
      <c r="N52" s="11">
        <f>F52+J52</f>
        <v>7</v>
      </c>
      <c r="O52" s="11">
        <f>G52+K52</f>
        <v>0</v>
      </c>
    </row>
    <row r="53" spans="1:15" ht="39" x14ac:dyDescent="0.25">
      <c r="A53" s="139"/>
      <c r="B53" s="144" t="s">
        <v>222</v>
      </c>
      <c r="C53" s="30" t="s">
        <v>25</v>
      </c>
      <c r="D53" s="16">
        <f>E53+G53</f>
        <v>0.7</v>
      </c>
      <c r="E53" s="16">
        <v>0.7</v>
      </c>
      <c r="F53" s="16">
        <v>0.5</v>
      </c>
      <c r="G53" s="16"/>
      <c r="H53" s="10">
        <f>I53+K53</f>
        <v>0</v>
      </c>
      <c r="I53" s="10"/>
      <c r="J53" s="10"/>
      <c r="K53" s="10"/>
      <c r="L53" s="12">
        <f>M53+O53</f>
        <v>0.7</v>
      </c>
      <c r="M53" s="12">
        <f>E53+H53</f>
        <v>0.7</v>
      </c>
      <c r="N53" s="12">
        <f>F53+I53</f>
        <v>0.5</v>
      </c>
      <c r="O53" s="12">
        <f>G53+J53</f>
        <v>0</v>
      </c>
    </row>
    <row r="54" spans="1:15" ht="15" customHeight="1" x14ac:dyDescent="0.25">
      <c r="A54" s="135" t="s">
        <v>78</v>
      </c>
      <c r="B54" s="29" t="s">
        <v>14</v>
      </c>
      <c r="C54" s="145"/>
      <c r="D54" s="142">
        <f>SUM(D56:D57)</f>
        <v>8.4</v>
      </c>
      <c r="E54" s="142">
        <f>SUM(E56:E57)</f>
        <v>8.4</v>
      </c>
      <c r="F54" s="142">
        <f>SUM(F56:F57)</f>
        <v>5.7</v>
      </c>
      <c r="G54" s="142">
        <f>SUM(G56:G57)</f>
        <v>0</v>
      </c>
      <c r="H54" s="75">
        <f>SUM(H56:H57)</f>
        <v>0</v>
      </c>
      <c r="I54" s="75">
        <f>SUM(I56:I57)</f>
        <v>0</v>
      </c>
      <c r="J54" s="75">
        <f>SUM(J56:J57)</f>
        <v>0</v>
      </c>
      <c r="K54" s="75">
        <f>SUM(K56:K57)</f>
        <v>0</v>
      </c>
      <c r="L54" s="29">
        <f>SUM(L56:L57)</f>
        <v>8.4</v>
      </c>
      <c r="M54" s="29">
        <f>SUM(M56:M57)</f>
        <v>8.4</v>
      </c>
      <c r="N54" s="29">
        <f>SUM(N56:N57)</f>
        <v>5.7</v>
      </c>
      <c r="O54" s="29">
        <f>SUM(O56:O57)</f>
        <v>0</v>
      </c>
    </row>
    <row r="55" spans="1:15" ht="15" customHeight="1" x14ac:dyDescent="0.25">
      <c r="A55" s="139"/>
      <c r="B55" s="140" t="s">
        <v>200</v>
      </c>
      <c r="C55" s="141"/>
      <c r="D55" s="142">
        <f>E55+G55</f>
        <v>0</v>
      </c>
      <c r="E55" s="142"/>
      <c r="F55" s="142"/>
      <c r="G55" s="142"/>
      <c r="H55" s="75">
        <f>I55+K55</f>
        <v>0</v>
      </c>
      <c r="I55" s="75"/>
      <c r="J55" s="75"/>
      <c r="K55" s="75"/>
      <c r="L55" s="29">
        <f>M55+O55</f>
        <v>0</v>
      </c>
      <c r="M55" s="29"/>
      <c r="N55" s="29"/>
      <c r="O55" s="29"/>
    </row>
    <row r="56" spans="1:15" ht="15" customHeight="1" x14ac:dyDescent="0.25">
      <c r="A56" s="139"/>
      <c r="B56" s="143" t="s">
        <v>219</v>
      </c>
      <c r="C56" s="7" t="s">
        <v>25</v>
      </c>
      <c r="D56" s="8">
        <f>E56+G56</f>
        <v>7.8</v>
      </c>
      <c r="E56" s="8">
        <v>7.8</v>
      </c>
      <c r="F56" s="8">
        <v>5.3</v>
      </c>
      <c r="G56" s="8"/>
      <c r="H56" s="9">
        <f>I56+K56</f>
        <v>0</v>
      </c>
      <c r="I56" s="9"/>
      <c r="J56" s="9"/>
      <c r="K56" s="9"/>
      <c r="L56" s="11">
        <f>M56+O56</f>
        <v>7.8</v>
      </c>
      <c r="M56" s="11">
        <f>E56+I56</f>
        <v>7.8</v>
      </c>
      <c r="N56" s="11">
        <f>F56+J56</f>
        <v>5.3</v>
      </c>
      <c r="O56" s="11">
        <f>G56+K56</f>
        <v>0</v>
      </c>
    </row>
    <row r="57" spans="1:15" ht="39" x14ac:dyDescent="0.25">
      <c r="A57" s="139"/>
      <c r="B57" s="144" t="s">
        <v>222</v>
      </c>
      <c r="C57" s="30" t="s">
        <v>25</v>
      </c>
      <c r="D57" s="16">
        <f>E57+G57</f>
        <v>0.6</v>
      </c>
      <c r="E57" s="16">
        <v>0.6</v>
      </c>
      <c r="F57" s="16">
        <v>0.4</v>
      </c>
      <c r="G57" s="16"/>
      <c r="H57" s="10">
        <f>I57+K57</f>
        <v>0</v>
      </c>
      <c r="I57" s="10"/>
      <c r="J57" s="10"/>
      <c r="K57" s="10"/>
      <c r="L57" s="12">
        <f>M57+O57</f>
        <v>0.6</v>
      </c>
      <c r="M57" s="12">
        <f>E57+H57</f>
        <v>0.6</v>
      </c>
      <c r="N57" s="12">
        <f>F57+I57</f>
        <v>0.4</v>
      </c>
      <c r="O57" s="12">
        <f>G57+J57</f>
        <v>0</v>
      </c>
    </row>
    <row r="58" spans="1:15" ht="15" customHeight="1" x14ac:dyDescent="0.25">
      <c r="A58" s="135" t="s">
        <v>79</v>
      </c>
      <c r="B58" s="29" t="s">
        <v>15</v>
      </c>
      <c r="C58" s="145"/>
      <c r="D58" s="142">
        <f>SUM(D60:D61)</f>
        <v>10.299999999999999</v>
      </c>
      <c r="E58" s="142">
        <f>SUM(E60:E61)</f>
        <v>10.299999999999999</v>
      </c>
      <c r="F58" s="142">
        <f>SUM(F60:F61)</f>
        <v>7.2</v>
      </c>
      <c r="G58" s="142">
        <f>SUM(G60:G61)</f>
        <v>0</v>
      </c>
      <c r="H58" s="75">
        <f>SUM(H60:H61)</f>
        <v>0</v>
      </c>
      <c r="I58" s="75">
        <f>SUM(I60:I61)</f>
        <v>0</v>
      </c>
      <c r="J58" s="75">
        <f>SUM(J60:J61)</f>
        <v>0</v>
      </c>
      <c r="K58" s="75">
        <f>SUM(K60:K61)</f>
        <v>0</v>
      </c>
      <c r="L58" s="29">
        <f>SUM(L60:L61)</f>
        <v>10.299999999999999</v>
      </c>
      <c r="M58" s="29">
        <f>SUM(M60:M61)</f>
        <v>10.299999999999999</v>
      </c>
      <c r="N58" s="29">
        <f>SUM(N60:N61)</f>
        <v>7.2</v>
      </c>
      <c r="O58" s="29">
        <f>SUM(O60:O61)</f>
        <v>0</v>
      </c>
    </row>
    <row r="59" spans="1:15" ht="15" customHeight="1" x14ac:dyDescent="0.25">
      <c r="A59" s="139"/>
      <c r="B59" s="140" t="s">
        <v>200</v>
      </c>
      <c r="C59" s="141"/>
      <c r="D59" s="142">
        <f>E59+G59</f>
        <v>0</v>
      </c>
      <c r="E59" s="142"/>
      <c r="F59" s="142"/>
      <c r="G59" s="142"/>
      <c r="H59" s="75">
        <f>I59+K59</f>
        <v>0</v>
      </c>
      <c r="I59" s="75"/>
      <c r="J59" s="75"/>
      <c r="K59" s="75"/>
      <c r="L59" s="29">
        <f>M59+O59</f>
        <v>0</v>
      </c>
      <c r="M59" s="29"/>
      <c r="N59" s="29"/>
      <c r="O59" s="29"/>
    </row>
    <row r="60" spans="1:15" ht="15" customHeight="1" x14ac:dyDescent="0.25">
      <c r="A60" s="139"/>
      <c r="B60" s="143" t="s">
        <v>219</v>
      </c>
      <c r="C60" s="7" t="s">
        <v>25</v>
      </c>
      <c r="D60" s="8">
        <f>E60+G60</f>
        <v>9.6</v>
      </c>
      <c r="E60" s="8">
        <v>9.6</v>
      </c>
      <c r="F60" s="8">
        <v>6.7</v>
      </c>
      <c r="G60" s="8"/>
      <c r="H60" s="9">
        <f>I60+K60</f>
        <v>0</v>
      </c>
      <c r="I60" s="9"/>
      <c r="J60" s="9"/>
      <c r="K60" s="9"/>
      <c r="L60" s="11">
        <f>M60+O60</f>
        <v>9.6</v>
      </c>
      <c r="M60" s="11">
        <f>E60+I60</f>
        <v>9.6</v>
      </c>
      <c r="N60" s="11">
        <f>F60+J60</f>
        <v>6.7</v>
      </c>
      <c r="O60" s="11">
        <f>G60+K60</f>
        <v>0</v>
      </c>
    </row>
    <row r="61" spans="1:15" ht="39" x14ac:dyDescent="0.25">
      <c r="A61" s="146"/>
      <c r="B61" s="144" t="s">
        <v>222</v>
      </c>
      <c r="C61" s="30" t="s">
        <v>25</v>
      </c>
      <c r="D61" s="16">
        <f>E61+G61</f>
        <v>0.7</v>
      </c>
      <c r="E61" s="16">
        <v>0.7</v>
      </c>
      <c r="F61" s="16">
        <v>0.5</v>
      </c>
      <c r="G61" s="16"/>
      <c r="H61" s="10">
        <f>I61+K61</f>
        <v>0</v>
      </c>
      <c r="I61" s="10"/>
      <c r="J61" s="10"/>
      <c r="K61" s="10"/>
      <c r="L61" s="12">
        <f>M61+O61</f>
        <v>0.7</v>
      </c>
      <c r="M61" s="12">
        <f>E61+H61</f>
        <v>0.7</v>
      </c>
      <c r="N61" s="12">
        <f>F61+I61</f>
        <v>0.5</v>
      </c>
      <c r="O61" s="12">
        <f>G61+J61</f>
        <v>0</v>
      </c>
    </row>
    <row r="62" spans="1:15" ht="15" customHeight="1" x14ac:dyDescent="0.25">
      <c r="A62" s="135" t="s">
        <v>80</v>
      </c>
      <c r="B62" s="29" t="s">
        <v>16</v>
      </c>
      <c r="C62" s="145"/>
      <c r="D62" s="142">
        <f>SUM(D64:D65)</f>
        <v>19</v>
      </c>
      <c r="E62" s="142">
        <f>SUM(E64:E65)</f>
        <v>19</v>
      </c>
      <c r="F62" s="142">
        <f>SUM(F64:F65)</f>
        <v>12.799999999999999</v>
      </c>
      <c r="G62" s="142">
        <f>SUM(G64:G65)</f>
        <v>0</v>
      </c>
      <c r="H62" s="75">
        <f>SUM(H64:H65)</f>
        <v>0</v>
      </c>
      <c r="I62" s="75"/>
      <c r="J62" s="75"/>
      <c r="K62" s="75">
        <f>SUM(K64:K65)</f>
        <v>0</v>
      </c>
      <c r="L62" s="29">
        <f>SUM(L64:L65)</f>
        <v>19</v>
      </c>
      <c r="M62" s="29">
        <f>SUM(M64:M65)</f>
        <v>19</v>
      </c>
      <c r="N62" s="29">
        <f>SUM(N64:N65)</f>
        <v>12.7</v>
      </c>
      <c r="O62" s="29">
        <f>SUM(O64:O65)</f>
        <v>0</v>
      </c>
    </row>
    <row r="63" spans="1:15" ht="15" customHeight="1" x14ac:dyDescent="0.25">
      <c r="A63" s="139"/>
      <c r="B63" s="140" t="s">
        <v>200</v>
      </c>
      <c r="C63" s="141"/>
      <c r="D63" s="142">
        <f>E63+G63</f>
        <v>0</v>
      </c>
      <c r="E63" s="142"/>
      <c r="F63" s="142"/>
      <c r="G63" s="142"/>
      <c r="H63" s="75">
        <f>I63+K63</f>
        <v>0</v>
      </c>
      <c r="I63" s="75"/>
      <c r="J63" s="75"/>
      <c r="K63" s="75"/>
      <c r="L63" s="29">
        <f>M63+O63</f>
        <v>0</v>
      </c>
      <c r="M63" s="29"/>
      <c r="N63" s="29"/>
      <c r="O63" s="29"/>
    </row>
    <row r="64" spans="1:15" ht="15" customHeight="1" x14ac:dyDescent="0.25">
      <c r="A64" s="139"/>
      <c r="B64" s="143" t="s">
        <v>219</v>
      </c>
      <c r="C64" s="7" t="s">
        <v>25</v>
      </c>
      <c r="D64" s="8">
        <f>E64+G64</f>
        <v>17.3</v>
      </c>
      <c r="E64" s="8">
        <v>17.3</v>
      </c>
      <c r="F64" s="8">
        <v>11.7</v>
      </c>
      <c r="G64" s="8"/>
      <c r="H64" s="9">
        <f>I64+K64</f>
        <v>0</v>
      </c>
      <c r="I64" s="9"/>
      <c r="J64" s="9"/>
      <c r="K64" s="9"/>
      <c r="L64" s="11">
        <f>M64+O64</f>
        <v>17.3</v>
      </c>
      <c r="M64" s="11">
        <f>E64+I64</f>
        <v>17.3</v>
      </c>
      <c r="N64" s="11">
        <f>F64+J64</f>
        <v>11.7</v>
      </c>
      <c r="O64" s="11">
        <f>G64+K64</f>
        <v>0</v>
      </c>
    </row>
    <row r="65" spans="1:15" ht="39" x14ac:dyDescent="0.25">
      <c r="A65" s="139"/>
      <c r="B65" s="144" t="s">
        <v>222</v>
      </c>
      <c r="C65" s="30" t="s">
        <v>25</v>
      </c>
      <c r="D65" s="16">
        <f>E65+G65</f>
        <v>1.7</v>
      </c>
      <c r="E65" s="16">
        <v>1.7</v>
      </c>
      <c r="F65" s="16">
        <v>1.1000000000000001</v>
      </c>
      <c r="G65" s="16"/>
      <c r="H65" s="10">
        <f>I65+K65</f>
        <v>0</v>
      </c>
      <c r="I65" s="10"/>
      <c r="J65" s="10"/>
      <c r="K65" s="10"/>
      <c r="L65" s="12">
        <f>M65+O65</f>
        <v>1.7</v>
      </c>
      <c r="M65" s="12">
        <f>E65+H65</f>
        <v>1.7</v>
      </c>
      <c r="N65" s="12">
        <v>1</v>
      </c>
      <c r="O65" s="12">
        <f>G65+J65</f>
        <v>0</v>
      </c>
    </row>
    <row r="66" spans="1:15" ht="15" customHeight="1" x14ac:dyDescent="0.25">
      <c r="A66" s="135" t="s">
        <v>81</v>
      </c>
      <c r="B66" s="29" t="s">
        <v>17</v>
      </c>
      <c r="C66" s="145"/>
      <c r="D66" s="142">
        <f>SUM(D68:D69)</f>
        <v>9.6</v>
      </c>
      <c r="E66" s="142">
        <f>SUM(E68:E69)</f>
        <v>9.6</v>
      </c>
      <c r="F66" s="142">
        <f>SUM(F68:F69)</f>
        <v>6.7</v>
      </c>
      <c r="G66" s="142">
        <f>SUM(G68:G69)</f>
        <v>0</v>
      </c>
      <c r="H66" s="75">
        <f>SUM(H68:H69)</f>
        <v>0</v>
      </c>
      <c r="I66" s="75">
        <f>SUM(I68:I69)</f>
        <v>0</v>
      </c>
      <c r="J66" s="75">
        <f>SUM(J68:J69)</f>
        <v>0</v>
      </c>
      <c r="K66" s="75">
        <f>SUM(K68:K69)</f>
        <v>0</v>
      </c>
      <c r="L66" s="29">
        <f>SUM(L68:L69)</f>
        <v>9.6</v>
      </c>
      <c r="M66" s="29">
        <f>SUM(M68:M69)</f>
        <v>9.6</v>
      </c>
      <c r="N66" s="29">
        <f>SUM(N68:N69)</f>
        <v>6.7</v>
      </c>
      <c r="O66" s="29">
        <f>SUM(O68:O69)</f>
        <v>0</v>
      </c>
    </row>
    <row r="67" spans="1:15" ht="15" customHeight="1" x14ac:dyDescent="0.25">
      <c r="A67" s="139"/>
      <c r="B67" s="140" t="s">
        <v>200</v>
      </c>
      <c r="C67" s="141"/>
      <c r="D67" s="142">
        <f>E67+G67</f>
        <v>0</v>
      </c>
      <c r="E67" s="142"/>
      <c r="F67" s="142"/>
      <c r="G67" s="142"/>
      <c r="H67" s="75">
        <f>I67+K67</f>
        <v>0</v>
      </c>
      <c r="I67" s="75"/>
      <c r="J67" s="75"/>
      <c r="K67" s="75"/>
      <c r="L67" s="29">
        <f>M67+O67</f>
        <v>0</v>
      </c>
      <c r="M67" s="29"/>
      <c r="N67" s="29"/>
      <c r="O67" s="29"/>
    </row>
    <row r="68" spans="1:15" ht="15" customHeight="1" x14ac:dyDescent="0.25">
      <c r="A68" s="139"/>
      <c r="B68" s="143" t="s">
        <v>219</v>
      </c>
      <c r="C68" s="7" t="s">
        <v>25</v>
      </c>
      <c r="D68" s="8">
        <f>E68+G68</f>
        <v>9.1</v>
      </c>
      <c r="E68" s="8">
        <v>9.1</v>
      </c>
      <c r="F68" s="8">
        <v>6.3</v>
      </c>
      <c r="G68" s="8"/>
      <c r="H68" s="9">
        <f>I68+K68</f>
        <v>0</v>
      </c>
      <c r="I68" s="9"/>
      <c r="J68" s="9"/>
      <c r="K68" s="9"/>
      <c r="L68" s="11">
        <f>M68+O68</f>
        <v>9.1</v>
      </c>
      <c r="M68" s="11">
        <f>E68+I68</f>
        <v>9.1</v>
      </c>
      <c r="N68" s="11">
        <f>F68+J68</f>
        <v>6.3</v>
      </c>
      <c r="O68" s="11">
        <f>G68+K68</f>
        <v>0</v>
      </c>
    </row>
    <row r="69" spans="1:15" ht="39" x14ac:dyDescent="0.25">
      <c r="A69" s="139"/>
      <c r="B69" s="144" t="s">
        <v>222</v>
      </c>
      <c r="C69" s="30" t="s">
        <v>25</v>
      </c>
      <c r="D69" s="16">
        <f>E69+G69</f>
        <v>0.5</v>
      </c>
      <c r="E69" s="16">
        <v>0.5</v>
      </c>
      <c r="F69" s="16">
        <v>0.4</v>
      </c>
      <c r="G69" s="16"/>
      <c r="H69" s="10">
        <f>I69+K69</f>
        <v>0</v>
      </c>
      <c r="I69" s="10"/>
      <c r="J69" s="10"/>
      <c r="K69" s="10"/>
      <c r="L69" s="12">
        <f>M69+O69</f>
        <v>0.5</v>
      </c>
      <c r="M69" s="12">
        <f>E69+H69</f>
        <v>0.5</v>
      </c>
      <c r="N69" s="12">
        <f>F69+I69</f>
        <v>0.4</v>
      </c>
      <c r="O69" s="12">
        <f>G69+J69</f>
        <v>0</v>
      </c>
    </row>
    <row r="70" spans="1:15" ht="15" customHeight="1" x14ac:dyDescent="0.25">
      <c r="A70" s="135" t="s">
        <v>82</v>
      </c>
      <c r="B70" s="29" t="s">
        <v>18</v>
      </c>
      <c r="C70" s="145"/>
      <c r="D70" s="142">
        <f>SUM(D72:D73)</f>
        <v>9.5</v>
      </c>
      <c r="E70" s="142">
        <f>SUM(E72:E73)</f>
        <v>9.5</v>
      </c>
      <c r="F70" s="142">
        <f>SUM(F72:F73)</f>
        <v>6.6</v>
      </c>
      <c r="G70" s="142">
        <f>SUM(G72:G73)</f>
        <v>0</v>
      </c>
      <c r="H70" s="75">
        <f>SUM(H72:H73)</f>
        <v>0</v>
      </c>
      <c r="I70" s="75">
        <f>SUM(I72:I73)</f>
        <v>0</v>
      </c>
      <c r="J70" s="75">
        <f>SUM(J72:J73)</f>
        <v>0</v>
      </c>
      <c r="K70" s="75">
        <f>SUM(K72:K73)</f>
        <v>0</v>
      </c>
      <c r="L70" s="29">
        <f>SUM(L72:L73)</f>
        <v>9.5</v>
      </c>
      <c r="M70" s="29">
        <f>SUM(M72:M73)</f>
        <v>9.5</v>
      </c>
      <c r="N70" s="29">
        <f>SUM(N72:N73)</f>
        <v>6.6</v>
      </c>
      <c r="O70" s="29">
        <f>SUM(O72:O73)</f>
        <v>0</v>
      </c>
    </row>
    <row r="71" spans="1:15" ht="15" customHeight="1" x14ac:dyDescent="0.25">
      <c r="A71" s="139"/>
      <c r="B71" s="140" t="s">
        <v>200</v>
      </c>
      <c r="C71" s="141"/>
      <c r="D71" s="142">
        <f>E71+G71</f>
        <v>0</v>
      </c>
      <c r="E71" s="142"/>
      <c r="F71" s="142"/>
      <c r="G71" s="142"/>
      <c r="H71" s="75">
        <f>I71+K71</f>
        <v>0</v>
      </c>
      <c r="I71" s="75"/>
      <c r="J71" s="75"/>
      <c r="K71" s="75"/>
      <c r="L71" s="29">
        <f>M71+O71</f>
        <v>0</v>
      </c>
      <c r="M71" s="29"/>
      <c r="N71" s="29"/>
      <c r="O71" s="29"/>
    </row>
    <row r="72" spans="1:15" ht="15" customHeight="1" x14ac:dyDescent="0.25">
      <c r="A72" s="139"/>
      <c r="B72" s="143" t="s">
        <v>219</v>
      </c>
      <c r="C72" s="7" t="s">
        <v>25</v>
      </c>
      <c r="D72" s="8">
        <f>E72+G72</f>
        <v>9.1</v>
      </c>
      <c r="E72" s="8">
        <v>9.1</v>
      </c>
      <c r="F72" s="8">
        <v>6.3</v>
      </c>
      <c r="G72" s="8"/>
      <c r="H72" s="9">
        <f>I72+K72</f>
        <v>0</v>
      </c>
      <c r="I72" s="9"/>
      <c r="J72" s="9"/>
      <c r="K72" s="9"/>
      <c r="L72" s="11">
        <f>M72+O72</f>
        <v>9.1</v>
      </c>
      <c r="M72" s="11">
        <f>E72+I72</f>
        <v>9.1</v>
      </c>
      <c r="N72" s="11">
        <f>F72+J72</f>
        <v>6.3</v>
      </c>
      <c r="O72" s="11">
        <f>G72+K72</f>
        <v>0</v>
      </c>
    </row>
    <row r="73" spans="1:15" ht="39" x14ac:dyDescent="0.25">
      <c r="A73" s="139"/>
      <c r="B73" s="144" t="s">
        <v>222</v>
      </c>
      <c r="C73" s="30" t="s">
        <v>25</v>
      </c>
      <c r="D73" s="16">
        <f>E73+G73</f>
        <v>0.4</v>
      </c>
      <c r="E73" s="16">
        <v>0.4</v>
      </c>
      <c r="F73" s="16">
        <v>0.3</v>
      </c>
      <c r="G73" s="16"/>
      <c r="H73" s="10">
        <f>I73+K73</f>
        <v>0</v>
      </c>
      <c r="I73" s="10"/>
      <c r="J73" s="10"/>
      <c r="K73" s="10"/>
      <c r="L73" s="12">
        <f>M73+O73</f>
        <v>0.4</v>
      </c>
      <c r="M73" s="12">
        <f>E73+H73</f>
        <v>0.4</v>
      </c>
      <c r="N73" s="12">
        <f>F73+I73</f>
        <v>0.3</v>
      </c>
      <c r="O73" s="12">
        <f>G73+J73</f>
        <v>0</v>
      </c>
    </row>
    <row r="74" spans="1:15" ht="15" customHeight="1" x14ac:dyDescent="0.25">
      <c r="A74" s="135" t="s">
        <v>83</v>
      </c>
      <c r="B74" s="29" t="s">
        <v>19</v>
      </c>
      <c r="C74" s="505" t="s">
        <v>25</v>
      </c>
      <c r="D74" s="148">
        <f>E74+G74</f>
        <v>4.9000000000000004</v>
      </c>
      <c r="E74" s="148">
        <v>4.9000000000000004</v>
      </c>
      <c r="F74" s="148">
        <v>3</v>
      </c>
      <c r="G74" s="148">
        <f>SUM(G75:G75)</f>
        <v>0</v>
      </c>
      <c r="H74" s="149">
        <f>I74+K74</f>
        <v>0</v>
      </c>
      <c r="I74" s="149"/>
      <c r="J74" s="149"/>
      <c r="K74" s="149">
        <f>SUM(K75:K75)</f>
        <v>0</v>
      </c>
      <c r="L74" s="150">
        <f>M74+O74</f>
        <v>4.9000000000000004</v>
      </c>
      <c r="M74" s="150">
        <f>E74+I74</f>
        <v>4.9000000000000004</v>
      </c>
      <c r="N74" s="150">
        <f>F74+J74</f>
        <v>3</v>
      </c>
      <c r="O74" s="150">
        <f>SUM(O75:O75)</f>
        <v>0</v>
      </c>
    </row>
    <row r="75" spans="1:15" ht="39" x14ac:dyDescent="0.25">
      <c r="A75" s="139"/>
      <c r="B75" s="147" t="s">
        <v>222</v>
      </c>
      <c r="C75" s="506"/>
      <c r="D75" s="151"/>
      <c r="E75" s="151"/>
      <c r="F75" s="151"/>
      <c r="G75" s="151"/>
      <c r="H75" s="152"/>
      <c r="I75" s="152"/>
      <c r="J75" s="152"/>
      <c r="K75" s="152"/>
      <c r="L75" s="153"/>
      <c r="M75" s="153"/>
      <c r="N75" s="153"/>
      <c r="O75" s="153"/>
    </row>
    <row r="76" spans="1:15" ht="15" customHeight="1" x14ac:dyDescent="0.25">
      <c r="A76" s="5" t="s">
        <v>84</v>
      </c>
      <c r="B76" s="76" t="s">
        <v>175</v>
      </c>
      <c r="C76" s="500" t="s">
        <v>21</v>
      </c>
      <c r="D76" s="148">
        <f>E76+G76</f>
        <v>346.5</v>
      </c>
      <c r="E76" s="148">
        <v>346.5</v>
      </c>
      <c r="F76" s="148">
        <v>246.1</v>
      </c>
      <c r="G76" s="148"/>
      <c r="H76" s="149">
        <f>I76+K76</f>
        <v>0</v>
      </c>
      <c r="I76" s="149"/>
      <c r="J76" s="149"/>
      <c r="K76" s="149">
        <f>SUM(K77:K77)</f>
        <v>0</v>
      </c>
      <c r="L76" s="150">
        <f>M76+O76</f>
        <v>346.5</v>
      </c>
      <c r="M76" s="150">
        <f>E76+I76</f>
        <v>346.5</v>
      </c>
      <c r="N76" s="150">
        <f>F76+J76</f>
        <v>246.1</v>
      </c>
      <c r="O76" s="150">
        <f>SUM(O77:O77)</f>
        <v>0</v>
      </c>
    </row>
    <row r="77" spans="1:15" ht="15" customHeight="1" x14ac:dyDescent="0.25">
      <c r="A77" s="131"/>
      <c r="B77" s="147" t="s">
        <v>224</v>
      </c>
      <c r="C77" s="501"/>
      <c r="D77" s="151"/>
      <c r="E77" s="151"/>
      <c r="F77" s="151"/>
      <c r="G77" s="151"/>
      <c r="H77" s="152"/>
      <c r="I77" s="152"/>
      <c r="J77" s="152"/>
      <c r="K77" s="152"/>
      <c r="L77" s="153"/>
      <c r="M77" s="153"/>
      <c r="N77" s="153"/>
      <c r="O77" s="153"/>
    </row>
    <row r="78" spans="1:15" ht="15.95" customHeight="1" x14ac:dyDescent="0.25">
      <c r="A78" s="20" t="s">
        <v>85</v>
      </c>
      <c r="B78" s="83" t="s">
        <v>179</v>
      </c>
      <c r="C78" s="22"/>
      <c r="D78" s="23">
        <f>D16+D34+D38+D42+D46+D50+D54+D58+D62+D66+D70+D74+D76</f>
        <v>817</v>
      </c>
      <c r="E78" s="23">
        <f>E16+E34+E38+E42+E46+E50+E54+E58+E62+E66+E70+E74+E76</f>
        <v>817</v>
      </c>
      <c r="F78" s="23">
        <f>F16+F34+F38+F42+F46+F50+F54+F58+F62+F66+F70+F74+F76</f>
        <v>549.20000000000005</v>
      </c>
      <c r="G78" s="23">
        <f>G16+G34+G38+G42+G46+G50+G54+G58+G62+G66+G70+G74+G76</f>
        <v>0</v>
      </c>
      <c r="H78" s="24">
        <f>H16+H34+H38+H42+H46+H50+H54+H58+H62+H66+H70+H74+H76</f>
        <v>0</v>
      </c>
      <c r="I78" s="24">
        <f>I16+I34+I38+I42+I46+I50+I54+I58+I62+I66+I70+I74+I76</f>
        <v>0</v>
      </c>
      <c r="J78" s="24">
        <f>J16+J34+J38+J42+J46+J50+J54+J58+J62+J66+J70+J74+J76</f>
        <v>0</v>
      </c>
      <c r="K78" s="24">
        <f>K16+K34+K38+K42+K46+K50+K54+K58+K62+K66+K70+K74+K76</f>
        <v>0</v>
      </c>
      <c r="L78" s="21">
        <f>L16+L34+L38+L42+L46+L50+L54+L58+L62+L66+L70+L74+L76</f>
        <v>817</v>
      </c>
      <c r="M78" s="21">
        <f>M16+M34+M38+M42+M46+M50+M54+M58+M62+M66+M70+M74+M76</f>
        <v>817</v>
      </c>
      <c r="N78" s="21">
        <f>N16+N34+N38+N42+N46+N50+N54+N58+N62+N66+N70+N74+N76</f>
        <v>549.1</v>
      </c>
      <c r="O78" s="21">
        <f>O16+O34+O38+O42+O46+O50+O54+O58+O62+O66+O70+O74+O76</f>
        <v>0</v>
      </c>
    </row>
    <row r="79" spans="1:15" ht="15.95" customHeight="1" x14ac:dyDescent="0.25">
      <c r="A79" s="19" t="s">
        <v>86</v>
      </c>
      <c r="B79" s="452" t="s">
        <v>63</v>
      </c>
      <c r="C79" s="453"/>
      <c r="D79" s="453"/>
      <c r="E79" s="453"/>
      <c r="F79" s="453"/>
      <c r="G79" s="453"/>
      <c r="H79" s="453"/>
      <c r="I79" s="453"/>
      <c r="J79" s="453"/>
      <c r="K79" s="453"/>
      <c r="L79" s="453"/>
      <c r="M79" s="453"/>
      <c r="N79" s="453"/>
      <c r="O79" s="454"/>
    </row>
    <row r="80" spans="1:15" ht="15" customHeight="1" x14ac:dyDescent="0.25">
      <c r="A80" s="512" t="s">
        <v>87</v>
      </c>
      <c r="B80" s="76" t="s">
        <v>71</v>
      </c>
      <c r="C80" s="136"/>
      <c r="D80" s="137">
        <f>SUM(D82:D83)</f>
        <v>149</v>
      </c>
      <c r="E80" s="137">
        <f>SUM(E82:E83)</f>
        <v>149</v>
      </c>
      <c r="F80" s="137">
        <f>SUM(F82:F83)</f>
        <v>85.4</v>
      </c>
      <c r="G80" s="137">
        <f>SUM(G82:G83)</f>
        <v>0</v>
      </c>
      <c r="H80" s="138">
        <f>SUM(H82:H83)</f>
        <v>0</v>
      </c>
      <c r="I80" s="138">
        <f>SUM(I82:I83)</f>
        <v>0</v>
      </c>
      <c r="J80" s="138">
        <f>SUM(J82:J83)</f>
        <v>0</v>
      </c>
      <c r="K80" s="138">
        <f>SUM(K82:K83)</f>
        <v>0</v>
      </c>
      <c r="L80" s="76">
        <f>SUM(L82:L83)</f>
        <v>149</v>
      </c>
      <c r="M80" s="76">
        <f>SUM(M82:M83)</f>
        <v>149</v>
      </c>
      <c r="N80" s="76">
        <f>SUM(N82:N83)</f>
        <v>85.4</v>
      </c>
      <c r="O80" s="76">
        <f>SUM(O82:O83)</f>
        <v>0</v>
      </c>
    </row>
    <row r="81" spans="1:15" ht="15" customHeight="1" x14ac:dyDescent="0.25">
      <c r="A81" s="513"/>
      <c r="B81" s="140" t="s">
        <v>200</v>
      </c>
      <c r="C81" s="141"/>
      <c r="D81" s="289">
        <f>E81+G81</f>
        <v>0</v>
      </c>
      <c r="E81" s="289"/>
      <c r="F81" s="289"/>
      <c r="G81" s="289"/>
      <c r="H81" s="290">
        <f>I81+K81</f>
        <v>0</v>
      </c>
      <c r="I81" s="290"/>
      <c r="J81" s="290"/>
      <c r="K81" s="290"/>
      <c r="L81" s="29">
        <f>M81+O81</f>
        <v>0</v>
      </c>
      <c r="M81" s="29"/>
      <c r="N81" s="29"/>
      <c r="O81" s="29"/>
    </row>
    <row r="82" spans="1:15" ht="26.25" x14ac:dyDescent="0.25">
      <c r="A82" s="513"/>
      <c r="B82" s="143" t="s">
        <v>223</v>
      </c>
      <c r="C82" s="7" t="s">
        <v>32</v>
      </c>
      <c r="D82" s="402">
        <f>E82+G82</f>
        <v>81.2</v>
      </c>
      <c r="E82" s="403">
        <v>81.2</v>
      </c>
      <c r="F82" s="403">
        <v>49.6</v>
      </c>
      <c r="G82" s="403"/>
      <c r="H82" s="369">
        <f>I82+K82</f>
        <v>0</v>
      </c>
      <c r="I82" s="369"/>
      <c r="J82" s="369"/>
      <c r="K82" s="404"/>
      <c r="L82" s="11">
        <f>M82+O82</f>
        <v>81.2</v>
      </c>
      <c r="M82" s="165">
        <f>E82+I82</f>
        <v>81.2</v>
      </c>
      <c r="N82" s="165">
        <f>F82+J82</f>
        <v>49.6</v>
      </c>
      <c r="O82" s="153">
        <f>SUM(O83:O83)</f>
        <v>0</v>
      </c>
    </row>
    <row r="83" spans="1:15" ht="26.25" x14ac:dyDescent="0.25">
      <c r="A83" s="514"/>
      <c r="B83" s="147" t="s">
        <v>366</v>
      </c>
      <c r="C83" s="77" t="s">
        <v>32</v>
      </c>
      <c r="D83" s="8">
        <f>E83+G83</f>
        <v>67.8</v>
      </c>
      <c r="E83" s="8">
        <v>67.8</v>
      </c>
      <c r="F83" s="8">
        <v>35.799999999999997</v>
      </c>
      <c r="G83" s="8"/>
      <c r="H83" s="9">
        <f>I83+K83</f>
        <v>0</v>
      </c>
      <c r="I83" s="9"/>
      <c r="J83" s="9"/>
      <c r="K83" s="9"/>
      <c r="L83" s="11">
        <f>M83+O83</f>
        <v>67.8</v>
      </c>
      <c r="M83" s="166">
        <f>E83+I83</f>
        <v>67.8</v>
      </c>
      <c r="N83" s="166">
        <f>F83+J83</f>
        <v>35.799999999999997</v>
      </c>
      <c r="O83" s="11">
        <f>G83</f>
        <v>0</v>
      </c>
    </row>
    <row r="84" spans="1:15" ht="15.75" customHeight="1" x14ac:dyDescent="0.25">
      <c r="A84" s="20" t="s">
        <v>88</v>
      </c>
      <c r="B84" s="155" t="s">
        <v>181</v>
      </c>
      <c r="C84" s="28"/>
      <c r="D84" s="23">
        <f>D80</f>
        <v>149</v>
      </c>
      <c r="E84" s="23">
        <f>E80</f>
        <v>149</v>
      </c>
      <c r="F84" s="23">
        <f>F80</f>
        <v>85.4</v>
      </c>
      <c r="G84" s="23">
        <f>G80</f>
        <v>0</v>
      </c>
      <c r="H84" s="24">
        <f>H80</f>
        <v>0</v>
      </c>
      <c r="I84" s="24">
        <f>I80</f>
        <v>0</v>
      </c>
      <c r="J84" s="24">
        <f>J80</f>
        <v>0</v>
      </c>
      <c r="K84" s="24">
        <f>K80</f>
        <v>0</v>
      </c>
      <c r="L84" s="21">
        <f>L80</f>
        <v>149</v>
      </c>
      <c r="M84" s="21">
        <f>M80</f>
        <v>149</v>
      </c>
      <c r="N84" s="21">
        <f>N80</f>
        <v>85.4</v>
      </c>
      <c r="O84" s="21">
        <f>O80</f>
        <v>0</v>
      </c>
    </row>
    <row r="85" spans="1:15" ht="15.95" customHeight="1" x14ac:dyDescent="0.25">
      <c r="A85" s="19" t="s">
        <v>89</v>
      </c>
      <c r="B85" s="452" t="s">
        <v>186</v>
      </c>
      <c r="C85" s="453"/>
      <c r="D85" s="453"/>
      <c r="E85" s="453"/>
      <c r="F85" s="453"/>
      <c r="G85" s="453"/>
      <c r="H85" s="453"/>
      <c r="I85" s="453"/>
      <c r="J85" s="453"/>
      <c r="K85" s="453"/>
      <c r="L85" s="453"/>
      <c r="M85" s="453"/>
      <c r="N85" s="453"/>
      <c r="O85" s="454"/>
    </row>
    <row r="86" spans="1:15" ht="15" customHeight="1" x14ac:dyDescent="0.25">
      <c r="A86" s="5" t="s">
        <v>90</v>
      </c>
      <c r="B86" s="6" t="s">
        <v>20</v>
      </c>
      <c r="C86" s="502" t="s">
        <v>25</v>
      </c>
      <c r="D86" s="156">
        <f>E86+G86</f>
        <v>204</v>
      </c>
      <c r="E86" s="156">
        <v>204</v>
      </c>
      <c r="F86" s="156">
        <f>SUM(F87:F87)</f>
        <v>0</v>
      </c>
      <c r="G86" s="156">
        <f>SUM(G87:G87)</f>
        <v>0</v>
      </c>
      <c r="H86" s="157">
        <f>I86+K86</f>
        <v>0</v>
      </c>
      <c r="I86" s="157"/>
      <c r="J86" s="157"/>
      <c r="K86" s="157">
        <f>SUM(K87:K87)</f>
        <v>0</v>
      </c>
      <c r="L86" s="158">
        <f>M86+O86</f>
        <v>204</v>
      </c>
      <c r="M86" s="150">
        <f>E86+I86</f>
        <v>204</v>
      </c>
      <c r="N86" s="158">
        <f>SUM(N87:N87)</f>
        <v>0</v>
      </c>
      <c r="O86" s="158">
        <f>SUM(O87:O87)</f>
        <v>0</v>
      </c>
    </row>
    <row r="87" spans="1:15" ht="39" customHeight="1" x14ac:dyDescent="0.25">
      <c r="A87" s="131"/>
      <c r="B87" s="159" t="s">
        <v>226</v>
      </c>
      <c r="C87" s="503"/>
      <c r="D87" s="151"/>
      <c r="E87" s="151"/>
      <c r="F87" s="151"/>
      <c r="G87" s="151"/>
      <c r="H87" s="152"/>
      <c r="I87" s="152"/>
      <c r="J87" s="152"/>
      <c r="K87" s="152"/>
      <c r="L87" s="153"/>
      <c r="M87" s="153"/>
      <c r="N87" s="153"/>
      <c r="O87" s="153"/>
    </row>
    <row r="88" spans="1:15" ht="15" customHeight="1" x14ac:dyDescent="0.25">
      <c r="A88" s="135" t="s">
        <v>91</v>
      </c>
      <c r="B88" s="29" t="s">
        <v>7</v>
      </c>
      <c r="C88" s="504" t="s">
        <v>25</v>
      </c>
      <c r="D88" s="148">
        <f>E88+G88</f>
        <v>8.1999999999999993</v>
      </c>
      <c r="E88" s="148">
        <v>8.1999999999999993</v>
      </c>
      <c r="F88" s="148">
        <v>5.9</v>
      </c>
      <c r="G88" s="148">
        <f>SUM(G89:G89)</f>
        <v>0</v>
      </c>
      <c r="H88" s="149">
        <f>I88+K88</f>
        <v>0</v>
      </c>
      <c r="I88" s="149"/>
      <c r="J88" s="149"/>
      <c r="K88" s="149">
        <f>SUM(K89:K89)</f>
        <v>0</v>
      </c>
      <c r="L88" s="150">
        <f>M88+O88</f>
        <v>8.1999999999999993</v>
      </c>
      <c r="M88" s="150">
        <f>E88+I88</f>
        <v>8.1999999999999993</v>
      </c>
      <c r="N88" s="150">
        <f>F88+J88</f>
        <v>5.9</v>
      </c>
      <c r="O88" s="150">
        <f>G88+K88</f>
        <v>0</v>
      </c>
    </row>
    <row r="89" spans="1:15" ht="39" x14ac:dyDescent="0.25">
      <c r="A89" s="139"/>
      <c r="B89" s="144" t="s">
        <v>225</v>
      </c>
      <c r="C89" s="503"/>
      <c r="D89" s="151"/>
      <c r="E89" s="151"/>
      <c r="F89" s="151"/>
      <c r="G89" s="151"/>
      <c r="H89" s="152"/>
      <c r="I89" s="152"/>
      <c r="J89" s="152"/>
      <c r="K89" s="152"/>
      <c r="L89" s="153"/>
      <c r="M89" s="153"/>
      <c r="N89" s="153"/>
      <c r="O89" s="153"/>
    </row>
    <row r="90" spans="1:15" ht="15" customHeight="1" x14ac:dyDescent="0.25">
      <c r="A90" s="135" t="s">
        <v>92</v>
      </c>
      <c r="B90" s="29" t="s">
        <v>10</v>
      </c>
      <c r="C90" s="504" t="s">
        <v>25</v>
      </c>
      <c r="D90" s="148">
        <f>E90+G90</f>
        <v>7.8</v>
      </c>
      <c r="E90" s="148">
        <v>7.8</v>
      </c>
      <c r="F90" s="148">
        <v>5.6</v>
      </c>
      <c r="G90" s="148">
        <f>SUM(G91:G91)</f>
        <v>0</v>
      </c>
      <c r="H90" s="149">
        <f>I90+K90</f>
        <v>0</v>
      </c>
      <c r="I90" s="149"/>
      <c r="J90" s="149"/>
      <c r="K90" s="149">
        <f>SUM(K91:K91)</f>
        <v>0</v>
      </c>
      <c r="L90" s="150">
        <f>M90+O90</f>
        <v>7.8</v>
      </c>
      <c r="M90" s="150">
        <f>E90+I90</f>
        <v>7.8</v>
      </c>
      <c r="N90" s="150">
        <f>F90+J90</f>
        <v>5.6</v>
      </c>
      <c r="O90" s="150">
        <f>G90+K90</f>
        <v>0</v>
      </c>
    </row>
    <row r="91" spans="1:15" ht="39" x14ac:dyDescent="0.25">
      <c r="A91" s="139"/>
      <c r="B91" s="144" t="s">
        <v>225</v>
      </c>
      <c r="C91" s="503"/>
      <c r="D91" s="151"/>
      <c r="E91" s="151"/>
      <c r="F91" s="151"/>
      <c r="G91" s="151"/>
      <c r="H91" s="152"/>
      <c r="I91" s="152"/>
      <c r="J91" s="152"/>
      <c r="K91" s="152"/>
      <c r="L91" s="153"/>
      <c r="M91" s="153"/>
      <c r="N91" s="153"/>
      <c r="O91" s="153"/>
    </row>
    <row r="92" spans="1:15" ht="15" customHeight="1" x14ac:dyDescent="0.25">
      <c r="A92" s="135" t="s">
        <v>93</v>
      </c>
      <c r="B92" s="29" t="s">
        <v>11</v>
      </c>
      <c r="C92" s="504" t="s">
        <v>25</v>
      </c>
      <c r="D92" s="148">
        <f>E92+G92</f>
        <v>12.1</v>
      </c>
      <c r="E92" s="148">
        <v>12.1</v>
      </c>
      <c r="F92" s="148">
        <v>8.6</v>
      </c>
      <c r="G92" s="148">
        <f>SUM(G93:G93)</f>
        <v>0</v>
      </c>
      <c r="H92" s="149">
        <f>I92+K92</f>
        <v>0</v>
      </c>
      <c r="I92" s="149"/>
      <c r="J92" s="149"/>
      <c r="K92" s="149">
        <f>SUM(K93:K93)</f>
        <v>0</v>
      </c>
      <c r="L92" s="150">
        <f>M92+O92</f>
        <v>12.1</v>
      </c>
      <c r="M92" s="150">
        <f>E92+I92</f>
        <v>12.1</v>
      </c>
      <c r="N92" s="150">
        <f>F92+J92</f>
        <v>8.6</v>
      </c>
      <c r="O92" s="150">
        <f>G92+K92</f>
        <v>0</v>
      </c>
    </row>
    <row r="93" spans="1:15" ht="39" x14ac:dyDescent="0.25">
      <c r="A93" s="139"/>
      <c r="B93" s="144" t="s">
        <v>225</v>
      </c>
      <c r="C93" s="503"/>
      <c r="D93" s="151"/>
      <c r="E93" s="151"/>
      <c r="F93" s="151"/>
      <c r="G93" s="151"/>
      <c r="H93" s="152"/>
      <c r="I93" s="152"/>
      <c r="J93" s="152"/>
      <c r="K93" s="152"/>
      <c r="L93" s="153"/>
      <c r="M93" s="153"/>
      <c r="N93" s="153"/>
      <c r="O93" s="153"/>
    </row>
    <row r="94" spans="1:15" ht="15" customHeight="1" x14ac:dyDescent="0.25">
      <c r="A94" s="135" t="s">
        <v>94</v>
      </c>
      <c r="B94" s="29" t="s">
        <v>12</v>
      </c>
      <c r="C94" s="504" t="s">
        <v>25</v>
      </c>
      <c r="D94" s="148">
        <f>E94+G94</f>
        <v>8.6999999999999993</v>
      </c>
      <c r="E94" s="148">
        <v>8.6999999999999993</v>
      </c>
      <c r="F94" s="148">
        <v>6.2</v>
      </c>
      <c r="G94" s="148">
        <f>SUM(G95:G95)</f>
        <v>0</v>
      </c>
      <c r="H94" s="149">
        <f>I94+K94</f>
        <v>0</v>
      </c>
      <c r="I94" s="149"/>
      <c r="J94" s="149"/>
      <c r="K94" s="149">
        <f>SUM(K95:K95)</f>
        <v>0</v>
      </c>
      <c r="L94" s="150">
        <f>M94+O94</f>
        <v>8.6999999999999993</v>
      </c>
      <c r="M94" s="150">
        <f>E94+I94</f>
        <v>8.6999999999999993</v>
      </c>
      <c r="N94" s="150">
        <f>F94+J94</f>
        <v>6.2</v>
      </c>
      <c r="O94" s="150">
        <f>G94+K94</f>
        <v>0</v>
      </c>
    </row>
    <row r="95" spans="1:15" ht="39" x14ac:dyDescent="0.25">
      <c r="A95" s="139"/>
      <c r="B95" s="144" t="s">
        <v>225</v>
      </c>
      <c r="C95" s="503"/>
      <c r="D95" s="151"/>
      <c r="E95" s="151"/>
      <c r="F95" s="151"/>
      <c r="G95" s="151"/>
      <c r="H95" s="152"/>
      <c r="I95" s="152"/>
      <c r="J95" s="152"/>
      <c r="K95" s="152"/>
      <c r="L95" s="153"/>
      <c r="M95" s="153"/>
      <c r="N95" s="153"/>
      <c r="O95" s="153"/>
    </row>
    <row r="96" spans="1:15" ht="15" customHeight="1" x14ac:dyDescent="0.25">
      <c r="A96" s="135" t="s">
        <v>95</v>
      </c>
      <c r="B96" s="29" t="s">
        <v>62</v>
      </c>
      <c r="C96" s="504" t="s">
        <v>25</v>
      </c>
      <c r="D96" s="148">
        <f>E96+G96</f>
        <v>11.2</v>
      </c>
      <c r="E96" s="148">
        <v>11.2</v>
      </c>
      <c r="F96" s="148">
        <v>8</v>
      </c>
      <c r="G96" s="148">
        <f>SUM(G97:G97)</f>
        <v>0</v>
      </c>
      <c r="H96" s="149">
        <f>I96+K96</f>
        <v>0</v>
      </c>
      <c r="I96" s="149"/>
      <c r="J96" s="149"/>
      <c r="K96" s="149">
        <f>SUM(K97:K97)</f>
        <v>0</v>
      </c>
      <c r="L96" s="150">
        <f>M96+O96</f>
        <v>11.2</v>
      </c>
      <c r="M96" s="150">
        <f>E96+I96</f>
        <v>11.2</v>
      </c>
      <c r="N96" s="150">
        <f>F96+J96</f>
        <v>8</v>
      </c>
      <c r="O96" s="150">
        <f>G96+K96</f>
        <v>0</v>
      </c>
    </row>
    <row r="97" spans="1:15" ht="39" x14ac:dyDescent="0.25">
      <c r="A97" s="139"/>
      <c r="B97" s="144" t="s">
        <v>225</v>
      </c>
      <c r="C97" s="503"/>
      <c r="D97" s="151"/>
      <c r="E97" s="151"/>
      <c r="F97" s="151"/>
      <c r="G97" s="151"/>
      <c r="H97" s="152"/>
      <c r="I97" s="152"/>
      <c r="J97" s="152"/>
      <c r="K97" s="152"/>
      <c r="L97" s="153"/>
      <c r="M97" s="153"/>
      <c r="N97" s="153"/>
      <c r="O97" s="153"/>
    </row>
    <row r="98" spans="1:15" ht="15" customHeight="1" x14ac:dyDescent="0.25">
      <c r="A98" s="135" t="s">
        <v>96</v>
      </c>
      <c r="B98" s="29" t="s">
        <v>14</v>
      </c>
      <c r="C98" s="504" t="s">
        <v>25</v>
      </c>
      <c r="D98" s="148">
        <f>E98+G98</f>
        <v>9.1</v>
      </c>
      <c r="E98" s="148">
        <v>9.1</v>
      </c>
      <c r="F98" s="148">
        <v>6.5</v>
      </c>
      <c r="G98" s="148">
        <f>SUM(G99:G99)</f>
        <v>0</v>
      </c>
      <c r="H98" s="149">
        <f>I98+K98</f>
        <v>0</v>
      </c>
      <c r="I98" s="149"/>
      <c r="J98" s="149"/>
      <c r="K98" s="149">
        <f>SUM(K99:K99)</f>
        <v>0</v>
      </c>
      <c r="L98" s="150">
        <f>M98+O98</f>
        <v>9.1</v>
      </c>
      <c r="M98" s="150">
        <f>E98+I98</f>
        <v>9.1</v>
      </c>
      <c r="N98" s="150">
        <f>F98+J98</f>
        <v>6.5</v>
      </c>
      <c r="O98" s="150">
        <f>G98+K98</f>
        <v>0</v>
      </c>
    </row>
    <row r="99" spans="1:15" ht="39" x14ac:dyDescent="0.25">
      <c r="A99" s="139"/>
      <c r="B99" s="144" t="s">
        <v>225</v>
      </c>
      <c r="C99" s="503"/>
      <c r="D99" s="151"/>
      <c r="E99" s="151"/>
      <c r="F99" s="151"/>
      <c r="G99" s="151"/>
      <c r="H99" s="152"/>
      <c r="I99" s="152"/>
      <c r="J99" s="152"/>
      <c r="K99" s="152"/>
      <c r="L99" s="153"/>
      <c r="M99" s="153"/>
      <c r="N99" s="153"/>
      <c r="O99" s="153"/>
    </row>
    <row r="100" spans="1:15" ht="15" customHeight="1" x14ac:dyDescent="0.25">
      <c r="A100" s="135" t="s">
        <v>97</v>
      </c>
      <c r="B100" s="29" t="s">
        <v>15</v>
      </c>
      <c r="C100" s="504" t="s">
        <v>25</v>
      </c>
      <c r="D100" s="148">
        <f>E100+G100</f>
        <v>10</v>
      </c>
      <c r="E100" s="148">
        <v>10</v>
      </c>
      <c r="F100" s="148">
        <v>7.1</v>
      </c>
      <c r="G100" s="148">
        <f>SUM(G101:G101)</f>
        <v>0</v>
      </c>
      <c r="H100" s="149">
        <f>I100+K100</f>
        <v>0</v>
      </c>
      <c r="I100" s="149"/>
      <c r="J100" s="149"/>
      <c r="K100" s="149">
        <f>SUM(K101:K101)</f>
        <v>0</v>
      </c>
      <c r="L100" s="150">
        <f>M100+O100</f>
        <v>10</v>
      </c>
      <c r="M100" s="150">
        <f>E100+I100</f>
        <v>10</v>
      </c>
      <c r="N100" s="150">
        <f>F100+J100</f>
        <v>7.1</v>
      </c>
      <c r="O100" s="150">
        <f>G100+K100</f>
        <v>0</v>
      </c>
    </row>
    <row r="101" spans="1:15" ht="39" x14ac:dyDescent="0.25">
      <c r="A101" s="139"/>
      <c r="B101" s="144" t="s">
        <v>225</v>
      </c>
      <c r="C101" s="503"/>
      <c r="D101" s="151"/>
      <c r="E101" s="151"/>
      <c r="F101" s="151"/>
      <c r="G101" s="151"/>
      <c r="H101" s="152"/>
      <c r="I101" s="152"/>
      <c r="J101" s="152"/>
      <c r="K101" s="152"/>
      <c r="L101" s="153"/>
      <c r="M101" s="153"/>
      <c r="N101" s="153"/>
      <c r="O101" s="153"/>
    </row>
    <row r="102" spans="1:15" ht="15" customHeight="1" x14ac:dyDescent="0.25">
      <c r="A102" s="135" t="s">
        <v>98</v>
      </c>
      <c r="B102" s="29" t="s">
        <v>16</v>
      </c>
      <c r="C102" s="504" t="s">
        <v>25</v>
      </c>
      <c r="D102" s="148">
        <f>E102+G102</f>
        <v>26.7</v>
      </c>
      <c r="E102" s="148">
        <v>26.7</v>
      </c>
      <c r="F102" s="148">
        <v>19.100000000000001</v>
      </c>
      <c r="G102" s="148">
        <f>SUM(G103:G103)</f>
        <v>0</v>
      </c>
      <c r="H102" s="149">
        <f>I102+K102</f>
        <v>0</v>
      </c>
      <c r="I102" s="149"/>
      <c r="J102" s="149"/>
      <c r="K102" s="149">
        <f>SUM(K103:K103)</f>
        <v>0</v>
      </c>
      <c r="L102" s="150">
        <f>M102+O102</f>
        <v>26.7</v>
      </c>
      <c r="M102" s="150">
        <f>E102+I102</f>
        <v>26.7</v>
      </c>
      <c r="N102" s="150">
        <f>F102+J102</f>
        <v>19.100000000000001</v>
      </c>
      <c r="O102" s="150">
        <f>G102+K102</f>
        <v>0</v>
      </c>
    </row>
    <row r="103" spans="1:15" ht="39" x14ac:dyDescent="0.25">
      <c r="A103" s="139"/>
      <c r="B103" s="144" t="s">
        <v>225</v>
      </c>
      <c r="C103" s="503"/>
      <c r="D103" s="151"/>
      <c r="E103" s="151"/>
      <c r="F103" s="151"/>
      <c r="G103" s="151"/>
      <c r="H103" s="152"/>
      <c r="I103" s="152"/>
      <c r="J103" s="152"/>
      <c r="K103" s="152"/>
      <c r="L103" s="153"/>
      <c r="M103" s="153"/>
      <c r="N103" s="153"/>
      <c r="O103" s="153"/>
    </row>
    <row r="104" spans="1:15" ht="15" customHeight="1" x14ac:dyDescent="0.25">
      <c r="A104" s="135" t="s">
        <v>99</v>
      </c>
      <c r="B104" s="29" t="s">
        <v>17</v>
      </c>
      <c r="C104" s="504" t="s">
        <v>25</v>
      </c>
      <c r="D104" s="148">
        <f>E104+G104</f>
        <v>8.1999999999999993</v>
      </c>
      <c r="E104" s="148">
        <v>8.1999999999999993</v>
      </c>
      <c r="F104" s="148">
        <v>5.9</v>
      </c>
      <c r="G104" s="148">
        <f>SUM(G105:G105)</f>
        <v>0</v>
      </c>
      <c r="H104" s="149">
        <f>I104+K104</f>
        <v>0</v>
      </c>
      <c r="I104" s="149"/>
      <c r="J104" s="149"/>
      <c r="K104" s="149">
        <f>SUM(K105:K105)</f>
        <v>0</v>
      </c>
      <c r="L104" s="150">
        <f>M104+O104</f>
        <v>8.1999999999999993</v>
      </c>
      <c r="M104" s="150">
        <f>E104+I104</f>
        <v>8.1999999999999993</v>
      </c>
      <c r="N104" s="150">
        <f>F104+J104</f>
        <v>5.9</v>
      </c>
      <c r="O104" s="150">
        <f>G104+K104</f>
        <v>0</v>
      </c>
    </row>
    <row r="105" spans="1:15" ht="39" x14ac:dyDescent="0.25">
      <c r="A105" s="139"/>
      <c r="B105" s="144" t="s">
        <v>225</v>
      </c>
      <c r="C105" s="503"/>
      <c r="D105" s="151"/>
      <c r="E105" s="151"/>
      <c r="F105" s="151"/>
      <c r="G105" s="151"/>
      <c r="H105" s="152"/>
      <c r="I105" s="152"/>
      <c r="J105" s="152"/>
      <c r="K105" s="152"/>
      <c r="L105" s="153"/>
      <c r="M105" s="153"/>
      <c r="N105" s="153"/>
      <c r="O105" s="153"/>
    </row>
    <row r="106" spans="1:15" ht="15" customHeight="1" x14ac:dyDescent="0.25">
      <c r="A106" s="135" t="s">
        <v>100</v>
      </c>
      <c r="B106" s="29" t="s">
        <v>18</v>
      </c>
      <c r="C106" s="504" t="s">
        <v>25</v>
      </c>
      <c r="D106" s="148">
        <f>E106+G106</f>
        <v>6.5</v>
      </c>
      <c r="E106" s="148">
        <v>6.5</v>
      </c>
      <c r="F106" s="148">
        <v>4.7</v>
      </c>
      <c r="G106" s="148">
        <f>SUM(G107:G107)</f>
        <v>0</v>
      </c>
      <c r="H106" s="149">
        <f>I106+K106</f>
        <v>0</v>
      </c>
      <c r="I106" s="149"/>
      <c r="J106" s="149"/>
      <c r="K106" s="149">
        <f>SUM(K107:K107)</f>
        <v>0</v>
      </c>
      <c r="L106" s="150">
        <f>M106+O106</f>
        <v>6.5</v>
      </c>
      <c r="M106" s="150">
        <f>E106+I106</f>
        <v>6.5</v>
      </c>
      <c r="N106" s="150">
        <f>F106+J106</f>
        <v>4.7</v>
      </c>
      <c r="O106" s="150">
        <f>G106+K106</f>
        <v>0</v>
      </c>
    </row>
    <row r="107" spans="1:15" ht="39" x14ac:dyDescent="0.25">
      <c r="A107" s="139"/>
      <c r="B107" s="144" t="s">
        <v>225</v>
      </c>
      <c r="C107" s="503"/>
      <c r="D107" s="151"/>
      <c r="E107" s="151"/>
      <c r="F107" s="151"/>
      <c r="G107" s="151"/>
      <c r="H107" s="152"/>
      <c r="I107" s="152"/>
      <c r="J107" s="152"/>
      <c r="K107" s="152"/>
      <c r="L107" s="153"/>
      <c r="M107" s="153"/>
      <c r="N107" s="153"/>
      <c r="O107" s="153"/>
    </row>
    <row r="108" spans="1:15" ht="15" customHeight="1" x14ac:dyDescent="0.25">
      <c r="A108" s="135" t="s">
        <v>101</v>
      </c>
      <c r="B108" s="29" t="s">
        <v>19</v>
      </c>
      <c r="C108" s="504" t="s">
        <v>25</v>
      </c>
      <c r="D108" s="148">
        <f>E108+G108</f>
        <v>74.599999999999994</v>
      </c>
      <c r="E108" s="148">
        <v>74.599999999999994</v>
      </c>
      <c r="F108" s="148">
        <v>47</v>
      </c>
      <c r="G108" s="148">
        <f>SUM(G109:G109)</f>
        <v>0</v>
      </c>
      <c r="H108" s="149">
        <f>I108+K108</f>
        <v>0</v>
      </c>
      <c r="I108" s="149"/>
      <c r="J108" s="149"/>
      <c r="K108" s="149">
        <f>SUM(K109:K109)</f>
        <v>0</v>
      </c>
      <c r="L108" s="150">
        <f>M108+O108</f>
        <v>74.599999999999994</v>
      </c>
      <c r="M108" s="150">
        <f>E108+I108</f>
        <v>74.599999999999994</v>
      </c>
      <c r="N108" s="150">
        <f>F108+J108</f>
        <v>47</v>
      </c>
      <c r="O108" s="150">
        <f>G108+K108</f>
        <v>0</v>
      </c>
    </row>
    <row r="109" spans="1:15" ht="39" x14ac:dyDescent="0.25">
      <c r="A109" s="139"/>
      <c r="B109" s="144" t="s">
        <v>225</v>
      </c>
      <c r="C109" s="503"/>
      <c r="D109" s="151"/>
      <c r="E109" s="151"/>
      <c r="F109" s="151"/>
      <c r="G109" s="151"/>
      <c r="H109" s="152"/>
      <c r="I109" s="152"/>
      <c r="J109" s="152"/>
      <c r="K109" s="152"/>
      <c r="L109" s="153"/>
      <c r="M109" s="153"/>
      <c r="N109" s="153"/>
      <c r="O109" s="153"/>
    </row>
    <row r="110" spans="1:15" ht="15.95" customHeight="1" x14ac:dyDescent="0.25">
      <c r="A110" s="20" t="s">
        <v>102</v>
      </c>
      <c r="B110" s="27" t="s">
        <v>183</v>
      </c>
      <c r="C110" s="25"/>
      <c r="D110" s="23">
        <f>SUM(D86:D109)</f>
        <v>387.09999999999991</v>
      </c>
      <c r="E110" s="23">
        <f>SUM(E86:E109)</f>
        <v>387.09999999999991</v>
      </c>
      <c r="F110" s="23">
        <f>SUM(F86:F109)</f>
        <v>124.60000000000001</v>
      </c>
      <c r="G110" s="23">
        <f>SUM(G86:G109)</f>
        <v>0</v>
      </c>
      <c r="H110" s="24">
        <f>SUM(H86:H109)</f>
        <v>0</v>
      </c>
      <c r="I110" s="24">
        <f>SUM(I86:I109)</f>
        <v>0</v>
      </c>
      <c r="J110" s="24">
        <f>SUM(J86:J109)</f>
        <v>0</v>
      </c>
      <c r="K110" s="24">
        <f>SUM(K86:K109)</f>
        <v>0</v>
      </c>
      <c r="L110" s="21">
        <f>SUM(L86:L109)</f>
        <v>387.09999999999991</v>
      </c>
      <c r="M110" s="21">
        <f>SUM(M86:M109)</f>
        <v>387.09999999999991</v>
      </c>
      <c r="N110" s="21">
        <f>SUM(N86:N109)</f>
        <v>124.60000000000001</v>
      </c>
      <c r="O110" s="21">
        <f>SUM(O86:O109)</f>
        <v>0</v>
      </c>
    </row>
    <row r="111" spans="1:15" ht="15.95" customHeight="1" x14ac:dyDescent="0.25">
      <c r="A111" s="19" t="s">
        <v>103</v>
      </c>
      <c r="B111" s="452" t="s">
        <v>69</v>
      </c>
      <c r="C111" s="453"/>
      <c r="D111" s="453"/>
      <c r="E111" s="453"/>
      <c r="F111" s="453"/>
      <c r="G111" s="453"/>
      <c r="H111" s="453"/>
      <c r="I111" s="453"/>
      <c r="J111" s="453"/>
      <c r="K111" s="453"/>
      <c r="L111" s="453"/>
      <c r="M111" s="453"/>
      <c r="N111" s="453"/>
      <c r="O111" s="454"/>
    </row>
    <row r="112" spans="1:15" ht="15" customHeight="1" x14ac:dyDescent="0.25">
      <c r="A112" s="509" t="s">
        <v>104</v>
      </c>
      <c r="B112" s="76" t="s">
        <v>20</v>
      </c>
      <c r="C112" s="160"/>
      <c r="D112" s="137">
        <f>SUM(D114:D117)</f>
        <v>1042.0999999999999</v>
      </c>
      <c r="E112" s="137">
        <f>SUM(E114:E117)</f>
        <v>1042.0999999999999</v>
      </c>
      <c r="F112" s="137">
        <f>SUM(F114:F117)</f>
        <v>0</v>
      </c>
      <c r="G112" s="137">
        <f>SUM(G114:G117)</f>
        <v>0</v>
      </c>
      <c r="H112" s="138">
        <f>SUM(H114:H117)</f>
        <v>-2.4</v>
      </c>
      <c r="I112" s="138">
        <f>SUM(I114:I117)</f>
        <v>-2.4</v>
      </c>
      <c r="J112" s="138">
        <f>SUM(J114:J117)</f>
        <v>0</v>
      </c>
      <c r="K112" s="138">
        <f>SUM(K114:K117)</f>
        <v>0</v>
      </c>
      <c r="L112" s="76">
        <f>SUM(L114:L117)</f>
        <v>1039.7</v>
      </c>
      <c r="M112" s="76">
        <f>SUM(M114:M117)</f>
        <v>1039.7</v>
      </c>
      <c r="N112" s="76">
        <f>SUM(N114:N117)</f>
        <v>0</v>
      </c>
      <c r="O112" s="76">
        <f>SUM(O114:O117)</f>
        <v>0</v>
      </c>
    </row>
    <row r="113" spans="1:15" ht="15" customHeight="1" x14ac:dyDescent="0.25">
      <c r="A113" s="510"/>
      <c r="B113" s="140" t="s">
        <v>200</v>
      </c>
      <c r="C113" s="161"/>
      <c r="D113" s="142"/>
      <c r="E113" s="142"/>
      <c r="F113" s="142"/>
      <c r="G113" s="142"/>
      <c r="H113" s="75"/>
      <c r="I113" s="75"/>
      <c r="J113" s="75"/>
      <c r="K113" s="75"/>
      <c r="L113" s="35"/>
      <c r="M113" s="35"/>
      <c r="N113" s="35"/>
      <c r="O113" s="29"/>
    </row>
    <row r="114" spans="1:15" ht="26.25" x14ac:dyDescent="0.25">
      <c r="A114" s="510"/>
      <c r="B114" s="143" t="s">
        <v>227</v>
      </c>
      <c r="C114" s="162">
        <v>10</v>
      </c>
      <c r="D114" s="8">
        <f>E114+G114</f>
        <v>18.3</v>
      </c>
      <c r="E114" s="8">
        <v>18.3</v>
      </c>
      <c r="F114" s="8"/>
      <c r="G114" s="8"/>
      <c r="H114" s="9">
        <f>I114+K114</f>
        <v>0</v>
      </c>
      <c r="I114" s="9"/>
      <c r="J114" s="9"/>
      <c r="K114" s="9"/>
      <c r="L114" s="163">
        <f>M114+O114</f>
        <v>18.3</v>
      </c>
      <c r="M114" s="164">
        <f>E114+I114</f>
        <v>18.3</v>
      </c>
      <c r="N114" s="164">
        <f>F114+J114</f>
        <v>0</v>
      </c>
      <c r="O114" s="165">
        <f>G114+K114</f>
        <v>0</v>
      </c>
    </row>
    <row r="115" spans="1:15" ht="26.25" x14ac:dyDescent="0.25">
      <c r="A115" s="510"/>
      <c r="B115" s="438" t="s">
        <v>205</v>
      </c>
      <c r="C115" s="39" t="s">
        <v>24</v>
      </c>
      <c r="D115" s="16">
        <f>E115+G115</f>
        <v>208.8</v>
      </c>
      <c r="E115" s="16">
        <v>208.8</v>
      </c>
      <c r="F115" s="16"/>
      <c r="G115" s="16"/>
      <c r="H115" s="10">
        <f>I115+K115</f>
        <v>0</v>
      </c>
      <c r="I115" s="10"/>
      <c r="J115" s="10"/>
      <c r="K115" s="10"/>
      <c r="L115" s="12">
        <f>M115+O115</f>
        <v>208.8</v>
      </c>
      <c r="M115" s="166">
        <f>E115+I115</f>
        <v>208.8</v>
      </c>
      <c r="N115" s="166">
        <f>F115+J115</f>
        <v>0</v>
      </c>
      <c r="O115" s="166">
        <f>G115+K115</f>
        <v>0</v>
      </c>
    </row>
    <row r="116" spans="1:15" x14ac:dyDescent="0.25">
      <c r="A116" s="510"/>
      <c r="B116" s="438" t="s">
        <v>228</v>
      </c>
      <c r="C116" s="30" t="s">
        <v>24</v>
      </c>
      <c r="D116" s="16">
        <f>E116+G116</f>
        <v>423.1</v>
      </c>
      <c r="E116" s="43">
        <v>423.1</v>
      </c>
      <c r="F116" s="43"/>
      <c r="G116" s="43"/>
      <c r="H116" s="10">
        <f>I116+K116</f>
        <v>0</v>
      </c>
      <c r="I116" s="97"/>
      <c r="J116" s="97"/>
      <c r="K116" s="97"/>
      <c r="L116" s="12">
        <f>M116+O116</f>
        <v>423.1</v>
      </c>
      <c r="M116" s="150">
        <f>E116+I116</f>
        <v>423.1</v>
      </c>
      <c r="N116" s="150">
        <f>F116+J116</f>
        <v>0</v>
      </c>
      <c r="O116" s="150">
        <f>G116+K116</f>
        <v>0</v>
      </c>
    </row>
    <row r="117" spans="1:15" ht="26.25" x14ac:dyDescent="0.25">
      <c r="A117" s="510"/>
      <c r="B117" s="167" t="s">
        <v>229</v>
      </c>
      <c r="C117" s="30" t="s">
        <v>24</v>
      </c>
      <c r="D117" s="16">
        <f>E117+G117</f>
        <v>391.9</v>
      </c>
      <c r="E117" s="16">
        <v>391.9</v>
      </c>
      <c r="F117" s="16"/>
      <c r="G117" s="16"/>
      <c r="H117" s="10">
        <f>I117+K117</f>
        <v>-2.4</v>
      </c>
      <c r="I117" s="10">
        <v>-2.4</v>
      </c>
      <c r="J117" s="10"/>
      <c r="K117" s="10"/>
      <c r="L117" s="12">
        <f>M117+O117</f>
        <v>389.5</v>
      </c>
      <c r="M117" s="154">
        <f>E117+I117</f>
        <v>389.5</v>
      </c>
      <c r="N117" s="150">
        <f>F117+J117</f>
        <v>0</v>
      </c>
      <c r="O117" s="150">
        <f>G117+K117</f>
        <v>0</v>
      </c>
    </row>
    <row r="118" spans="1:15" ht="15" customHeight="1" x14ac:dyDescent="0.25">
      <c r="A118" s="507" t="s">
        <v>105</v>
      </c>
      <c r="B118" s="76" t="s">
        <v>53</v>
      </c>
      <c r="C118" s="504" t="s">
        <v>24</v>
      </c>
      <c r="D118" s="148">
        <f>E118+G118</f>
        <v>115.1</v>
      </c>
      <c r="E118" s="148">
        <v>115.1</v>
      </c>
      <c r="F118" s="148">
        <v>87.9</v>
      </c>
      <c r="G118" s="148"/>
      <c r="H118" s="149">
        <f>I118+K118</f>
        <v>2.4</v>
      </c>
      <c r="I118" s="149">
        <v>2.4</v>
      </c>
      <c r="J118" s="149"/>
      <c r="K118" s="149"/>
      <c r="L118" s="150">
        <f>M118+O118</f>
        <v>117.5</v>
      </c>
      <c r="M118" s="150">
        <f>E118+I118</f>
        <v>117.5</v>
      </c>
      <c r="N118" s="150">
        <f>F118+J118</f>
        <v>87.9</v>
      </c>
      <c r="O118" s="150">
        <f>G118+K118</f>
        <v>0</v>
      </c>
    </row>
    <row r="119" spans="1:15" s="37" customFormat="1" ht="25.5" x14ac:dyDescent="0.2">
      <c r="A119" s="508"/>
      <c r="B119" s="144" t="s">
        <v>230</v>
      </c>
      <c r="C119" s="503"/>
      <c r="D119" s="151"/>
      <c r="E119" s="151"/>
      <c r="F119" s="151"/>
      <c r="G119" s="151"/>
      <c r="H119" s="152"/>
      <c r="I119" s="152"/>
      <c r="J119" s="152"/>
      <c r="K119" s="152"/>
      <c r="L119" s="153"/>
      <c r="M119" s="153"/>
      <c r="N119" s="153"/>
      <c r="O119" s="153"/>
    </row>
    <row r="120" spans="1:15" ht="15.95" customHeight="1" x14ac:dyDescent="0.25">
      <c r="A120" s="54" t="s">
        <v>106</v>
      </c>
      <c r="B120" s="44" t="s">
        <v>185</v>
      </c>
      <c r="C120" s="74"/>
      <c r="D120" s="23">
        <f>D112+D118</f>
        <v>1157.1999999999998</v>
      </c>
      <c r="E120" s="23">
        <f>E112+E118</f>
        <v>1157.1999999999998</v>
      </c>
      <c r="F120" s="23">
        <f>F112+F118</f>
        <v>87.9</v>
      </c>
      <c r="G120" s="23">
        <f>G112+G118</f>
        <v>0</v>
      </c>
      <c r="H120" s="24">
        <f>H112+H118</f>
        <v>0</v>
      </c>
      <c r="I120" s="24">
        <f>I112+I118</f>
        <v>0</v>
      </c>
      <c r="J120" s="24">
        <f>J112+J118</f>
        <v>0</v>
      </c>
      <c r="K120" s="24">
        <f>K112+K118</f>
        <v>0</v>
      </c>
      <c r="L120" s="21">
        <f>L112+L118</f>
        <v>1157.2</v>
      </c>
      <c r="M120" s="21">
        <f>M112+M118</f>
        <v>1157.2</v>
      </c>
      <c r="N120" s="21">
        <f>N112+N118</f>
        <v>87.9</v>
      </c>
      <c r="O120" s="21">
        <f>O112+O118</f>
        <v>0</v>
      </c>
    </row>
    <row r="121" spans="1:15" ht="15.95" customHeight="1" x14ac:dyDescent="0.25">
      <c r="A121" s="98" t="s">
        <v>107</v>
      </c>
      <c r="B121" s="395" t="s">
        <v>177</v>
      </c>
      <c r="C121" s="393"/>
      <c r="D121" s="397">
        <f>SUM(D123:D142)</f>
        <v>2510.2999999999997</v>
      </c>
      <c r="E121" s="169">
        <f>SUM(E123:E142)</f>
        <v>2510.2999999999997</v>
      </c>
      <c r="F121" s="169">
        <f>SUM(F123:F142)</f>
        <v>847.10000000000014</v>
      </c>
      <c r="G121" s="169">
        <f>SUM(G123:G142)</f>
        <v>0</v>
      </c>
      <c r="H121" s="170">
        <f>SUM(H123:H142)</f>
        <v>0</v>
      </c>
      <c r="I121" s="170">
        <f>SUM(I123:I142)</f>
        <v>0</v>
      </c>
      <c r="J121" s="170">
        <f>SUM(J123:J142)</f>
        <v>0</v>
      </c>
      <c r="K121" s="170">
        <f>SUM(K123:K142)</f>
        <v>0</v>
      </c>
      <c r="L121" s="171">
        <f>SUM(L123:L142)</f>
        <v>2510.3000000000002</v>
      </c>
      <c r="M121" s="171">
        <f>SUM(M123:M142)</f>
        <v>2510.3000000000002</v>
      </c>
      <c r="N121" s="171">
        <f>SUM(N123:N142)</f>
        <v>847</v>
      </c>
      <c r="O121" s="171">
        <f>SUM(O123:O142)</f>
        <v>0</v>
      </c>
    </row>
    <row r="122" spans="1:15" ht="15" customHeight="1" x14ac:dyDescent="0.25">
      <c r="A122" s="91"/>
      <c r="B122" s="94" t="s">
        <v>200</v>
      </c>
      <c r="C122" s="384"/>
      <c r="D122" s="398"/>
      <c r="E122" s="172"/>
      <c r="F122" s="173"/>
      <c r="G122" s="173"/>
      <c r="H122" s="174"/>
      <c r="I122" s="174"/>
      <c r="J122" s="175"/>
      <c r="K122" s="175"/>
      <c r="L122" s="176"/>
      <c r="M122" s="176"/>
      <c r="N122" s="177"/>
      <c r="O122" s="177"/>
    </row>
    <row r="123" spans="1:15" ht="26.25" x14ac:dyDescent="0.25">
      <c r="A123" s="91"/>
      <c r="B123" s="178" t="s">
        <v>211</v>
      </c>
      <c r="C123" s="384"/>
      <c r="D123" s="399">
        <f>E123+G123</f>
        <v>0.8</v>
      </c>
      <c r="E123" s="180">
        <f>E18</f>
        <v>0.8</v>
      </c>
      <c r="F123" s="180">
        <f>F18</f>
        <v>0.6</v>
      </c>
      <c r="G123" s="180">
        <f>G18</f>
        <v>0</v>
      </c>
      <c r="H123" s="181">
        <f>I123+K123</f>
        <v>0</v>
      </c>
      <c r="I123" s="181">
        <f>I18</f>
        <v>0</v>
      </c>
      <c r="J123" s="181">
        <f>J18</f>
        <v>0</v>
      </c>
      <c r="K123" s="181">
        <f>K18</f>
        <v>0</v>
      </c>
      <c r="L123" s="182">
        <f>M123+O123</f>
        <v>0.8</v>
      </c>
      <c r="M123" s="182">
        <f>M18</f>
        <v>0.8</v>
      </c>
      <c r="N123" s="182">
        <f>N18</f>
        <v>0.6</v>
      </c>
      <c r="O123" s="182">
        <f>O18</f>
        <v>0</v>
      </c>
    </row>
    <row r="124" spans="1:15" x14ac:dyDescent="0.25">
      <c r="A124" s="183"/>
      <c r="B124" s="178" t="s">
        <v>207</v>
      </c>
      <c r="C124" s="400"/>
      <c r="D124" s="382">
        <f>E124+G124</f>
        <v>30.6</v>
      </c>
      <c r="E124" s="88">
        <f>E19</f>
        <v>30.6</v>
      </c>
      <c r="F124" s="88">
        <f>F19</f>
        <v>23.4</v>
      </c>
      <c r="G124" s="88">
        <f>G19</f>
        <v>0</v>
      </c>
      <c r="H124" s="92">
        <f>I124+K124</f>
        <v>0</v>
      </c>
      <c r="I124" s="92">
        <f>I19</f>
        <v>0</v>
      </c>
      <c r="J124" s="92">
        <f>J19</f>
        <v>0</v>
      </c>
      <c r="K124" s="92">
        <f>K19</f>
        <v>0</v>
      </c>
      <c r="L124" s="93">
        <f>M124+O124</f>
        <v>30.6</v>
      </c>
      <c r="M124" s="93">
        <f>M19</f>
        <v>30.6</v>
      </c>
      <c r="N124" s="93">
        <f>N19</f>
        <v>23.4</v>
      </c>
      <c r="O124" s="93">
        <f>O19</f>
        <v>0</v>
      </c>
    </row>
    <row r="125" spans="1:15" ht="26.25" x14ac:dyDescent="0.25">
      <c r="A125" s="183"/>
      <c r="B125" s="178" t="s">
        <v>213</v>
      </c>
      <c r="C125" s="400"/>
      <c r="D125" s="382">
        <f>E125+G125</f>
        <v>8</v>
      </c>
      <c r="E125" s="88">
        <f>E20</f>
        <v>8</v>
      </c>
      <c r="F125" s="88">
        <f>F20</f>
        <v>6.1</v>
      </c>
      <c r="G125" s="88">
        <f>G20</f>
        <v>0</v>
      </c>
      <c r="H125" s="92">
        <f>I125+K125</f>
        <v>0</v>
      </c>
      <c r="I125" s="92">
        <f>I20</f>
        <v>0</v>
      </c>
      <c r="J125" s="92">
        <f>J20</f>
        <v>0</v>
      </c>
      <c r="K125" s="92">
        <f>K20</f>
        <v>0</v>
      </c>
      <c r="L125" s="93">
        <f>M125+O125</f>
        <v>8</v>
      </c>
      <c r="M125" s="93">
        <f>M20</f>
        <v>8</v>
      </c>
      <c r="N125" s="93">
        <f>N20</f>
        <v>6.1</v>
      </c>
      <c r="O125" s="93">
        <f>O20</f>
        <v>0</v>
      </c>
    </row>
    <row r="126" spans="1:15" ht="26.25" x14ac:dyDescent="0.25">
      <c r="A126" s="183"/>
      <c r="B126" s="178" t="s">
        <v>209</v>
      </c>
      <c r="C126" s="400"/>
      <c r="D126" s="382">
        <f>E126+G126</f>
        <v>26.1</v>
      </c>
      <c r="E126" s="88">
        <f>E21</f>
        <v>26.1</v>
      </c>
      <c r="F126" s="88">
        <f>F21</f>
        <v>16.100000000000001</v>
      </c>
      <c r="G126" s="88">
        <f>G21</f>
        <v>0</v>
      </c>
      <c r="H126" s="92">
        <f>I126+K126</f>
        <v>0</v>
      </c>
      <c r="I126" s="92">
        <f>I21</f>
        <v>0</v>
      </c>
      <c r="J126" s="92">
        <f>J21</f>
        <v>0</v>
      </c>
      <c r="K126" s="92">
        <f>K21</f>
        <v>0</v>
      </c>
      <c r="L126" s="93">
        <f>M126+O126</f>
        <v>26.1</v>
      </c>
      <c r="M126" s="93">
        <f>M21</f>
        <v>26.1</v>
      </c>
      <c r="N126" s="93">
        <f>N21</f>
        <v>16.100000000000001</v>
      </c>
      <c r="O126" s="93">
        <f>O21</f>
        <v>0</v>
      </c>
    </row>
    <row r="127" spans="1:15" x14ac:dyDescent="0.25">
      <c r="A127" s="183"/>
      <c r="B127" s="178" t="s">
        <v>214</v>
      </c>
      <c r="C127" s="400"/>
      <c r="D127" s="382">
        <f>E127+G127</f>
        <v>94.3</v>
      </c>
      <c r="E127" s="88">
        <f>E22</f>
        <v>94.3</v>
      </c>
      <c r="F127" s="88">
        <f>F22</f>
        <v>68.5</v>
      </c>
      <c r="G127" s="88">
        <f>G22</f>
        <v>0</v>
      </c>
      <c r="H127" s="92">
        <f>I127+K127</f>
        <v>0</v>
      </c>
      <c r="I127" s="92">
        <f>I22</f>
        <v>0</v>
      </c>
      <c r="J127" s="92">
        <f>J22</f>
        <v>0</v>
      </c>
      <c r="K127" s="92">
        <f>K22</f>
        <v>0</v>
      </c>
      <c r="L127" s="93">
        <f>M127+O127</f>
        <v>94.3</v>
      </c>
      <c r="M127" s="93">
        <f>M22</f>
        <v>94.3</v>
      </c>
      <c r="N127" s="93">
        <f>N22</f>
        <v>68.5</v>
      </c>
      <c r="O127" s="93">
        <f>O22</f>
        <v>0</v>
      </c>
    </row>
    <row r="128" spans="1:15" x14ac:dyDescent="0.25">
      <c r="A128" s="183"/>
      <c r="B128" s="178" t="s">
        <v>215</v>
      </c>
      <c r="C128" s="400"/>
      <c r="D128" s="382">
        <f>E128+G128</f>
        <v>13.7</v>
      </c>
      <c r="E128" s="88">
        <f>E23</f>
        <v>13.7</v>
      </c>
      <c r="F128" s="88">
        <f>F23</f>
        <v>9.9</v>
      </c>
      <c r="G128" s="88">
        <f>G23</f>
        <v>0</v>
      </c>
      <c r="H128" s="92">
        <f>I128+K128</f>
        <v>0</v>
      </c>
      <c r="I128" s="92">
        <f>I23</f>
        <v>0</v>
      </c>
      <c r="J128" s="92">
        <f>J23</f>
        <v>0</v>
      </c>
      <c r="K128" s="92">
        <f>K23</f>
        <v>0</v>
      </c>
      <c r="L128" s="93">
        <f>M128+O128</f>
        <v>13.7</v>
      </c>
      <c r="M128" s="93">
        <f>M23</f>
        <v>13.7</v>
      </c>
      <c r="N128" s="93">
        <f>N23</f>
        <v>9.9</v>
      </c>
      <c r="O128" s="93">
        <f>O23</f>
        <v>0</v>
      </c>
    </row>
    <row r="129" spans="1:15" ht="26.25" x14ac:dyDescent="0.25">
      <c r="A129" s="183"/>
      <c r="B129" s="178" t="s">
        <v>208</v>
      </c>
      <c r="C129" s="400"/>
      <c r="D129" s="382">
        <f>E129+G129</f>
        <v>9</v>
      </c>
      <c r="E129" s="88">
        <f>E24</f>
        <v>9</v>
      </c>
      <c r="F129" s="88">
        <f>F24</f>
        <v>6.9</v>
      </c>
      <c r="G129" s="88">
        <f>G24</f>
        <v>0</v>
      </c>
      <c r="H129" s="92">
        <f>I129+K129</f>
        <v>0</v>
      </c>
      <c r="I129" s="92">
        <f>I24</f>
        <v>0</v>
      </c>
      <c r="J129" s="92">
        <f>J24</f>
        <v>0</v>
      </c>
      <c r="K129" s="92">
        <f>K24</f>
        <v>0</v>
      </c>
      <c r="L129" s="93">
        <f>M129+O129</f>
        <v>9</v>
      </c>
      <c r="M129" s="93">
        <f>M24</f>
        <v>9</v>
      </c>
      <c r="N129" s="93">
        <f>N24</f>
        <v>6.9</v>
      </c>
      <c r="O129" s="93">
        <f>O24</f>
        <v>0</v>
      </c>
    </row>
    <row r="130" spans="1:15" x14ac:dyDescent="0.25">
      <c r="A130" s="183"/>
      <c r="B130" s="178" t="s">
        <v>216</v>
      </c>
      <c r="C130" s="400"/>
      <c r="D130" s="382">
        <f>E130+G130</f>
        <v>12.1</v>
      </c>
      <c r="E130" s="88">
        <f>E25</f>
        <v>12.1</v>
      </c>
      <c r="F130" s="88">
        <f>F25</f>
        <v>2.9</v>
      </c>
      <c r="G130" s="88">
        <f>G25</f>
        <v>0</v>
      </c>
      <c r="H130" s="92">
        <f>I130+K130</f>
        <v>0</v>
      </c>
      <c r="I130" s="92">
        <f>I25</f>
        <v>0</v>
      </c>
      <c r="J130" s="92">
        <f>J25</f>
        <v>0</v>
      </c>
      <c r="K130" s="92">
        <f>K25</f>
        <v>0</v>
      </c>
      <c r="L130" s="93">
        <f>M130+O130</f>
        <v>12.1</v>
      </c>
      <c r="M130" s="93">
        <f>M25</f>
        <v>12.1</v>
      </c>
      <c r="N130" s="93">
        <f>N25</f>
        <v>2.9</v>
      </c>
      <c r="O130" s="93">
        <f>O25</f>
        <v>0</v>
      </c>
    </row>
    <row r="131" spans="1:15" ht="26.25" x14ac:dyDescent="0.25">
      <c r="A131" s="183"/>
      <c r="B131" s="178" t="s">
        <v>231</v>
      </c>
      <c r="C131" s="400"/>
      <c r="D131" s="382">
        <f>E131+G131</f>
        <v>0.6</v>
      </c>
      <c r="E131" s="88">
        <f>E26</f>
        <v>0.6</v>
      </c>
      <c r="F131" s="88">
        <f>F26</f>
        <v>0.5</v>
      </c>
      <c r="G131" s="88">
        <f>G26</f>
        <v>0</v>
      </c>
      <c r="H131" s="92">
        <f>I131+K131</f>
        <v>0</v>
      </c>
      <c r="I131" s="92">
        <f>I26</f>
        <v>0</v>
      </c>
      <c r="J131" s="92">
        <f>J26</f>
        <v>0</v>
      </c>
      <c r="K131" s="92">
        <f>K26</f>
        <v>0</v>
      </c>
      <c r="L131" s="93">
        <f>M131+O131</f>
        <v>0.6</v>
      </c>
      <c r="M131" s="93">
        <f>M26</f>
        <v>0.6</v>
      </c>
      <c r="N131" s="93">
        <f>N26</f>
        <v>0.5</v>
      </c>
      <c r="O131" s="93">
        <f>O26</f>
        <v>0</v>
      </c>
    </row>
    <row r="132" spans="1:15" x14ac:dyDescent="0.25">
      <c r="A132" s="183"/>
      <c r="B132" s="178" t="s">
        <v>212</v>
      </c>
      <c r="C132" s="400"/>
      <c r="D132" s="382">
        <f>E132+G132</f>
        <v>16.3</v>
      </c>
      <c r="E132" s="88">
        <f>E27</f>
        <v>16.3</v>
      </c>
      <c r="F132" s="88">
        <f>F27</f>
        <v>11.4</v>
      </c>
      <c r="G132" s="88">
        <f>G27</f>
        <v>0</v>
      </c>
      <c r="H132" s="92">
        <f>I132+K132</f>
        <v>0</v>
      </c>
      <c r="I132" s="92">
        <f>I27</f>
        <v>0</v>
      </c>
      <c r="J132" s="92">
        <f>J27</f>
        <v>0</v>
      </c>
      <c r="K132" s="92">
        <f>K27</f>
        <v>0</v>
      </c>
      <c r="L132" s="93">
        <f>M132+O132</f>
        <v>16.3</v>
      </c>
      <c r="M132" s="93">
        <f>M27</f>
        <v>16.3</v>
      </c>
      <c r="N132" s="93">
        <f>N27</f>
        <v>11.4</v>
      </c>
      <c r="O132" s="93">
        <f>O27</f>
        <v>0</v>
      </c>
    </row>
    <row r="133" spans="1:15" x14ac:dyDescent="0.25">
      <c r="A133" s="183"/>
      <c r="B133" s="178" t="s">
        <v>204</v>
      </c>
      <c r="C133" s="400"/>
      <c r="D133" s="382">
        <f>E133+G133</f>
        <v>7.6</v>
      </c>
      <c r="E133" s="88">
        <f>E28</f>
        <v>7.6</v>
      </c>
      <c r="F133" s="88">
        <f>F28</f>
        <v>5.2</v>
      </c>
      <c r="G133" s="88">
        <f>G28</f>
        <v>0</v>
      </c>
      <c r="H133" s="92">
        <f>I133+K133</f>
        <v>0</v>
      </c>
      <c r="I133" s="92">
        <f>I28</f>
        <v>0</v>
      </c>
      <c r="J133" s="92">
        <f>J28</f>
        <v>0</v>
      </c>
      <c r="K133" s="92">
        <f>K28</f>
        <v>0</v>
      </c>
      <c r="L133" s="93">
        <f>M133+O133</f>
        <v>7.6</v>
      </c>
      <c r="M133" s="93">
        <f>M28</f>
        <v>7.6</v>
      </c>
      <c r="N133" s="93">
        <f>N28</f>
        <v>5.2</v>
      </c>
      <c r="O133" s="93">
        <f>O28</f>
        <v>0</v>
      </c>
    </row>
    <row r="134" spans="1:15" x14ac:dyDescent="0.25">
      <c r="A134" s="183"/>
      <c r="B134" s="178" t="s">
        <v>219</v>
      </c>
      <c r="C134" s="400"/>
      <c r="D134" s="382">
        <f>E134+G134</f>
        <v>205</v>
      </c>
      <c r="E134" s="88">
        <f>E29+E36+E40+E44+E48+E52+E56+E60+E64+E68+E72</f>
        <v>205</v>
      </c>
      <c r="F134" s="88">
        <f>F29+F36+F40+F44+F48+F52+F56+F60+F64+F68+F72</f>
        <v>125.5</v>
      </c>
      <c r="G134" s="88">
        <f>G29+G36+G40+G44+G48+G52+G56+G60+G64+G68+G72</f>
        <v>0</v>
      </c>
      <c r="H134" s="92">
        <f>I134+K134</f>
        <v>0</v>
      </c>
      <c r="I134" s="92">
        <f>I29+I36+I40+I44+I48+I52+I56+I60+I64+I68+I72</f>
        <v>0</v>
      </c>
      <c r="J134" s="92">
        <f>J29+J36+J40+J44+J48+J52+J56+J60+J64+J68+J72</f>
        <v>0</v>
      </c>
      <c r="K134" s="92">
        <f>K29+K36+K40+K44+K48+K52+K56+K60+K64+K68+K72</f>
        <v>0</v>
      </c>
      <c r="L134" s="93">
        <f>M134+O134</f>
        <v>205</v>
      </c>
      <c r="M134" s="93">
        <f>M29+M36+M40+M44+M48+M52+M56+M60+M64+M68+M72</f>
        <v>205</v>
      </c>
      <c r="N134" s="93">
        <f>N29+N36+N40+N44+N48+N52+N56+N60+N64+N68+N72</f>
        <v>125.5</v>
      </c>
      <c r="O134" s="93">
        <f>O29+O36+O40+O44+O48+O52+O56+O60+O64+O68+O72</f>
        <v>0</v>
      </c>
    </row>
    <row r="135" spans="1:15" ht="40.5" customHeight="1" x14ac:dyDescent="0.25">
      <c r="A135" s="183"/>
      <c r="B135" s="178" t="s">
        <v>226</v>
      </c>
      <c r="C135" s="400"/>
      <c r="D135" s="382">
        <f>E135+G135</f>
        <v>204</v>
      </c>
      <c r="E135" s="88">
        <f>E86</f>
        <v>204</v>
      </c>
      <c r="F135" s="88">
        <f>F86</f>
        <v>0</v>
      </c>
      <c r="G135" s="88">
        <f>G86</f>
        <v>0</v>
      </c>
      <c r="H135" s="92">
        <f>I135+K135</f>
        <v>0</v>
      </c>
      <c r="I135" s="92">
        <f>I86</f>
        <v>0</v>
      </c>
      <c r="J135" s="92">
        <f>J86</f>
        <v>0</v>
      </c>
      <c r="K135" s="92">
        <f>K86</f>
        <v>0</v>
      </c>
      <c r="L135" s="93">
        <f>M135+O135</f>
        <v>204</v>
      </c>
      <c r="M135" s="93">
        <f>M86</f>
        <v>204</v>
      </c>
      <c r="N135" s="93">
        <f>N86</f>
        <v>0</v>
      </c>
      <c r="O135" s="93">
        <f>O86</f>
        <v>0</v>
      </c>
    </row>
    <row r="136" spans="1:15" x14ac:dyDescent="0.25">
      <c r="A136" s="183"/>
      <c r="B136" s="178" t="s">
        <v>224</v>
      </c>
      <c r="C136" s="400"/>
      <c r="D136" s="382">
        <f>E136+G136</f>
        <v>346.5</v>
      </c>
      <c r="E136" s="88">
        <f>E76</f>
        <v>346.5</v>
      </c>
      <c r="F136" s="88">
        <f>F76</f>
        <v>246.1</v>
      </c>
      <c r="G136" s="88">
        <f>G76</f>
        <v>0</v>
      </c>
      <c r="H136" s="92">
        <f>I136+K136</f>
        <v>0</v>
      </c>
      <c r="I136" s="92">
        <f>I76</f>
        <v>0</v>
      </c>
      <c r="J136" s="92">
        <f>J76</f>
        <v>0</v>
      </c>
      <c r="K136" s="92">
        <f>K76</f>
        <v>0</v>
      </c>
      <c r="L136" s="93">
        <f>M136+O136</f>
        <v>346.5</v>
      </c>
      <c r="M136" s="93">
        <f>M76</f>
        <v>346.5</v>
      </c>
      <c r="N136" s="93">
        <f>N76</f>
        <v>246.1</v>
      </c>
      <c r="O136" s="93">
        <f>O76</f>
        <v>0</v>
      </c>
    </row>
    <row r="137" spans="1:15" ht="26.25" x14ac:dyDescent="0.25">
      <c r="A137" s="183"/>
      <c r="B137" s="178" t="s">
        <v>206</v>
      </c>
      <c r="C137" s="400"/>
      <c r="D137" s="382">
        <f>E137+G137</f>
        <v>149</v>
      </c>
      <c r="E137" s="88">
        <f>E82+E83</f>
        <v>149</v>
      </c>
      <c r="F137" s="88">
        <f>F82+F83</f>
        <v>85.4</v>
      </c>
      <c r="G137" s="88">
        <f>G82+G83</f>
        <v>0</v>
      </c>
      <c r="H137" s="92">
        <f>I137+K137</f>
        <v>0</v>
      </c>
      <c r="I137" s="92">
        <f>I82+I83</f>
        <v>0</v>
      </c>
      <c r="J137" s="92">
        <f>J82+J83</f>
        <v>0</v>
      </c>
      <c r="K137" s="92">
        <f>K82+K83</f>
        <v>0</v>
      </c>
      <c r="L137" s="93">
        <f>M137+O137</f>
        <v>149</v>
      </c>
      <c r="M137" s="93">
        <f>M82+M83</f>
        <v>149</v>
      </c>
      <c r="N137" s="93">
        <f>N82+N83</f>
        <v>85.4</v>
      </c>
      <c r="O137" s="93">
        <f>O82+O83</f>
        <v>0</v>
      </c>
    </row>
    <row r="138" spans="1:15" ht="26.25" x14ac:dyDescent="0.25">
      <c r="A138" s="183"/>
      <c r="B138" s="178" t="s">
        <v>227</v>
      </c>
      <c r="C138" s="400"/>
      <c r="D138" s="382">
        <f>E138+G138</f>
        <v>19</v>
      </c>
      <c r="E138" s="88">
        <f>E30+E114</f>
        <v>19</v>
      </c>
      <c r="F138" s="88">
        <f>F30+F114</f>
        <v>0.5</v>
      </c>
      <c r="G138" s="88">
        <f>G30+G114</f>
        <v>0</v>
      </c>
      <c r="H138" s="92">
        <f>I138+K138</f>
        <v>0</v>
      </c>
      <c r="I138" s="92">
        <f>I30+I114</f>
        <v>0</v>
      </c>
      <c r="J138" s="92">
        <f>J30+J114</f>
        <v>0</v>
      </c>
      <c r="K138" s="92">
        <f>K30+K114</f>
        <v>0</v>
      </c>
      <c r="L138" s="93">
        <f>M138+O138</f>
        <v>19</v>
      </c>
      <c r="M138" s="93">
        <f>M30+M114</f>
        <v>19</v>
      </c>
      <c r="N138" s="93">
        <f>N30+N114</f>
        <v>0.5</v>
      </c>
      <c r="O138" s="93">
        <f>O30+O114</f>
        <v>0</v>
      </c>
    </row>
    <row r="139" spans="1:15" ht="26.25" x14ac:dyDescent="0.25">
      <c r="A139" s="183"/>
      <c r="B139" s="178" t="s">
        <v>205</v>
      </c>
      <c r="C139" s="400"/>
      <c r="D139" s="382">
        <f>E139+G139</f>
        <v>214</v>
      </c>
      <c r="E139" s="88">
        <f>E31+E115</f>
        <v>214</v>
      </c>
      <c r="F139" s="88">
        <f>F31+F115</f>
        <v>0</v>
      </c>
      <c r="G139" s="88">
        <f>G31+G115</f>
        <v>0</v>
      </c>
      <c r="H139" s="92">
        <f>I139+K139</f>
        <v>0</v>
      </c>
      <c r="I139" s="92">
        <f>I31+I115</f>
        <v>0</v>
      </c>
      <c r="J139" s="92">
        <f>J31+J115</f>
        <v>0</v>
      </c>
      <c r="K139" s="92">
        <f>K31+K115</f>
        <v>0</v>
      </c>
      <c r="L139" s="93">
        <f>M139+O139</f>
        <v>214</v>
      </c>
      <c r="M139" s="93">
        <f>M31+M115</f>
        <v>214</v>
      </c>
      <c r="N139" s="93">
        <f>N31+N115</f>
        <v>0</v>
      </c>
      <c r="O139" s="93">
        <f>O31+O115</f>
        <v>0</v>
      </c>
    </row>
    <row r="140" spans="1:15" x14ac:dyDescent="0.25">
      <c r="A140" s="183"/>
      <c r="B140" s="178" t="s">
        <v>228</v>
      </c>
      <c r="C140" s="400"/>
      <c r="D140" s="382">
        <f>E140+G140</f>
        <v>440</v>
      </c>
      <c r="E140" s="88">
        <f>E32+E116</f>
        <v>440</v>
      </c>
      <c r="F140" s="88">
        <f>F32+F116</f>
        <v>10.7</v>
      </c>
      <c r="G140" s="88">
        <f>G32+G116</f>
        <v>0</v>
      </c>
      <c r="H140" s="92">
        <f>I140+K140</f>
        <v>0</v>
      </c>
      <c r="I140" s="92">
        <f>I32+I116</f>
        <v>0</v>
      </c>
      <c r="J140" s="92">
        <f>J32+J116</f>
        <v>0</v>
      </c>
      <c r="K140" s="92">
        <f>K32+K116</f>
        <v>0</v>
      </c>
      <c r="L140" s="93">
        <f>M140+O140</f>
        <v>440</v>
      </c>
      <c r="M140" s="93">
        <f>M32+M116</f>
        <v>440</v>
      </c>
      <c r="N140" s="93">
        <f>N32+N116</f>
        <v>10.7</v>
      </c>
      <c r="O140" s="93">
        <f>O32+O116</f>
        <v>0</v>
      </c>
    </row>
    <row r="141" spans="1:15" x14ac:dyDescent="0.25">
      <c r="A141" s="183"/>
      <c r="B141" s="178" t="s">
        <v>232</v>
      </c>
      <c r="C141" s="400"/>
      <c r="D141" s="382">
        <f>E141+G141</f>
        <v>518.69999999999993</v>
      </c>
      <c r="E141" s="88">
        <f>E33+E117+E118</f>
        <v>518.69999999999993</v>
      </c>
      <c r="F141" s="88">
        <f>F33+F117+F118</f>
        <v>95</v>
      </c>
      <c r="G141" s="88">
        <f>G33+G117+G118</f>
        <v>0</v>
      </c>
      <c r="H141" s="92">
        <f>I141+K141</f>
        <v>0</v>
      </c>
      <c r="I141" s="92">
        <f>I33+I117+I118</f>
        <v>0</v>
      </c>
      <c r="J141" s="92">
        <f>J33+J117+J118</f>
        <v>0</v>
      </c>
      <c r="K141" s="92">
        <f>K33+K117+K118</f>
        <v>0</v>
      </c>
      <c r="L141" s="93">
        <f>M141+O141</f>
        <v>518.70000000000005</v>
      </c>
      <c r="M141" s="93">
        <f>M33+M117+M118</f>
        <v>518.70000000000005</v>
      </c>
      <c r="N141" s="93">
        <f>N33+N117+N118</f>
        <v>95</v>
      </c>
      <c r="O141" s="93">
        <f>O33+O117+O118</f>
        <v>0</v>
      </c>
    </row>
    <row r="142" spans="1:15" ht="39" x14ac:dyDescent="0.25">
      <c r="A142" s="184"/>
      <c r="B142" s="396" t="s">
        <v>225</v>
      </c>
      <c r="C142" s="401"/>
      <c r="D142" s="382">
        <f>E142+G142</f>
        <v>195</v>
      </c>
      <c r="E142" s="88">
        <f>E37+E41+E45+E49+E53+E57+E61+E65+E69+E73+E74+E88+E90+E92+E94+E96+E98+E100+E102+E104+E106+E108</f>
        <v>195</v>
      </c>
      <c r="F142" s="88">
        <f>F37+F41+F45+F49+F53+F57+F61+F65+F69+F73+F74+F88+F90+F92+F94+F96+F98+F100+F102+F104+F106+F108</f>
        <v>132.40000000000003</v>
      </c>
      <c r="G142" s="88">
        <f>G37+G41+G45+G49+G53+G57+G61+G65+G69+G73+G74+G88+G90+G92+G94+G96+G98+G100+G102+G104+G106+G108</f>
        <v>0</v>
      </c>
      <c r="H142" s="92">
        <f>I142+K142</f>
        <v>0</v>
      </c>
      <c r="I142" s="92">
        <f>I37+I41+I45+I49+I53+I57+I61+I65+I69+I73+I74+I88+I90+I92+I94+I96+I98+I100+I102+I104+I106+I108</f>
        <v>0</v>
      </c>
      <c r="J142" s="92">
        <f>J37+J41+J45+J49+J53+J57+J61+J65+J69+J73+J74+J88+J90+J92+J94+J96+J98+J100+J102+J104+J106+J108</f>
        <v>0</v>
      </c>
      <c r="K142" s="92">
        <f>K37+K41+K45+K49+K53+K57+K61+K65+K69+K73+K74+K88+K90+K92+K94+K96+K98+K100+K102+K104+K106+K108</f>
        <v>0</v>
      </c>
      <c r="L142" s="93">
        <f>M142+O142</f>
        <v>195</v>
      </c>
      <c r="M142" s="93">
        <f>M37+M41+M45+M49+M53+M57+M61+M65+M69+M73+M74+M88+M90+M92+M94+M96+M98+M100+M102+M104+M106+M108</f>
        <v>195</v>
      </c>
      <c r="N142" s="93">
        <f>N37+N41+N45+N49+N53+N57+N61+N65+N69+N73+N74+N88+N90+N92+N94+N96+N98+N100+N102+N104+N106+N108</f>
        <v>132.30000000000001</v>
      </c>
      <c r="O142" s="93">
        <f>O37+O41+O45+O49+O53+O57+O61+O65+O69+O73+O74+O88+O90+O92+O94+O96+O98+O100+O102+O104+O106+O108</f>
        <v>0</v>
      </c>
    </row>
    <row r="143" spans="1:15" x14ac:dyDescent="0.25">
      <c r="A143" s="6"/>
      <c r="B143" s="50"/>
      <c r="C143" s="120"/>
      <c r="D143" s="50"/>
      <c r="E143" s="50"/>
      <c r="F143" s="50"/>
      <c r="G143" s="50"/>
      <c r="H143" s="50"/>
      <c r="I143" s="50"/>
      <c r="J143" s="50"/>
      <c r="K143" s="50"/>
      <c r="L143" s="50"/>
      <c r="M143" s="50"/>
      <c r="N143" s="50"/>
      <c r="O143" s="6"/>
    </row>
    <row r="144" spans="1:15" x14ac:dyDescent="0.25">
      <c r="A144" s="6"/>
      <c r="B144" s="6"/>
      <c r="C144" s="52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</row>
    <row r="145" spans="1:15" x14ac:dyDescent="0.25">
      <c r="A145" s="6"/>
      <c r="B145" s="6"/>
      <c r="C145" s="52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</row>
    <row r="146" spans="1:15" x14ac:dyDescent="0.25">
      <c r="A146" s="6"/>
      <c r="B146" s="6"/>
      <c r="C146" s="5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</row>
    <row r="147" spans="1:15" x14ac:dyDescent="0.25">
      <c r="A147" s="6"/>
      <c r="B147" s="6"/>
      <c r="C147" s="5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</row>
    <row r="148" spans="1:15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</row>
    <row r="149" spans="1:15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</row>
    <row r="150" spans="1:15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</row>
    <row r="151" spans="1:15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</row>
    <row r="152" spans="1:15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</row>
    <row r="153" spans="1:15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</row>
    <row r="154" spans="1:15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</row>
    <row r="155" spans="1:15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</row>
    <row r="156" spans="1:15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</row>
    <row r="157" spans="1:15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</row>
    <row r="158" spans="1:15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</row>
    <row r="159" spans="1:15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</row>
    <row r="160" spans="1:15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</row>
    <row r="161" spans="1:15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</row>
    <row r="162" spans="1:15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</row>
    <row r="163" spans="1:15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</row>
    <row r="164" spans="1:15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</row>
    <row r="165" spans="1:15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</row>
    <row r="166" spans="1:15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</row>
    <row r="167" spans="1:15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</row>
    <row r="168" spans="1:15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</row>
    <row r="169" spans="1:15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</row>
    <row r="170" spans="1:15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</row>
    <row r="171" spans="1:15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</row>
    <row r="172" spans="1:15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</row>
    <row r="173" spans="1:15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</row>
    <row r="174" spans="1:15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</row>
    <row r="175" spans="1:15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</row>
    <row r="176" spans="1:15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</row>
    <row r="177" spans="1:15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</row>
    <row r="178" spans="1:15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</row>
    <row r="179" spans="1:15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</row>
    <row r="180" spans="1:15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</row>
    <row r="181" spans="1:15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</row>
    <row r="182" spans="1:15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</row>
    <row r="183" spans="1:15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</row>
    <row r="184" spans="1:15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</row>
    <row r="185" spans="1:15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</row>
    <row r="186" spans="1:15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</row>
    <row r="187" spans="1:15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</row>
    <row r="188" spans="1:15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</row>
    <row r="189" spans="1:15" x14ac:dyDescent="0.25">
      <c r="A189" s="6"/>
      <c r="B189" s="6"/>
      <c r="C189" s="5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</row>
    <row r="190" spans="1:15" x14ac:dyDescent="0.25">
      <c r="A190" s="6"/>
      <c r="B190" s="6"/>
      <c r="C190" s="5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</row>
    <row r="191" spans="1:15" x14ac:dyDescent="0.25">
      <c r="A191" s="6"/>
      <c r="B191" s="6"/>
      <c r="C191" s="5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</row>
    <row r="192" spans="1:15" x14ac:dyDescent="0.25">
      <c r="A192" s="6"/>
      <c r="B192" s="6"/>
      <c r="C192" s="5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</row>
    <row r="193" spans="1:15" x14ac:dyDescent="0.25">
      <c r="A193" s="6"/>
      <c r="B193" s="6"/>
      <c r="C193" s="5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</row>
    <row r="194" spans="1:15" x14ac:dyDescent="0.25">
      <c r="A194" s="6"/>
      <c r="B194" s="6"/>
      <c r="C194" s="5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</row>
    <row r="195" spans="1:15" x14ac:dyDescent="0.25">
      <c r="A195" s="6"/>
      <c r="B195" s="6"/>
      <c r="C195" s="5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</row>
    <row r="196" spans="1:15" x14ac:dyDescent="0.25">
      <c r="A196" s="6"/>
      <c r="B196" s="6"/>
      <c r="C196" s="5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</row>
    <row r="197" spans="1:15" x14ac:dyDescent="0.25">
      <c r="A197" s="6"/>
      <c r="B197" s="6"/>
      <c r="C197" s="5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</row>
    <row r="198" spans="1:15" x14ac:dyDescent="0.25">
      <c r="A198" s="6"/>
      <c r="B198" s="6"/>
      <c r="C198" s="5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</row>
    <row r="199" spans="1:15" x14ac:dyDescent="0.25">
      <c r="A199" s="6"/>
      <c r="B199" s="6"/>
      <c r="C199" s="5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</row>
    <row r="200" spans="1:15" x14ac:dyDescent="0.25">
      <c r="A200" s="6"/>
      <c r="B200" s="6"/>
      <c r="C200" s="5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</row>
    <row r="201" spans="1:15" x14ac:dyDescent="0.25">
      <c r="A201" s="6"/>
      <c r="B201" s="6"/>
      <c r="C201" s="5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</row>
    <row r="202" spans="1:15" x14ac:dyDescent="0.25">
      <c r="A202" s="6"/>
      <c r="B202" s="6"/>
      <c r="C202" s="5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</row>
    <row r="203" spans="1:15" x14ac:dyDescent="0.25">
      <c r="A203" s="6"/>
      <c r="B203" s="6"/>
      <c r="C203" s="5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</row>
    <row r="204" spans="1:15" x14ac:dyDescent="0.25">
      <c r="A204" s="6"/>
      <c r="B204" s="6"/>
      <c r="C204" s="5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</row>
    <row r="205" spans="1:15" x14ac:dyDescent="0.25">
      <c r="A205" s="6"/>
      <c r="B205" s="6"/>
      <c r="C205" s="5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</row>
    <row r="206" spans="1:15" x14ac:dyDescent="0.25">
      <c r="A206" s="6"/>
      <c r="B206" s="6"/>
      <c r="C206" s="5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</row>
    <row r="207" spans="1:15" x14ac:dyDescent="0.25">
      <c r="A207" s="6"/>
      <c r="B207" s="6"/>
      <c r="C207" s="5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</row>
    <row r="208" spans="1:15" x14ac:dyDescent="0.25">
      <c r="A208" s="6"/>
      <c r="B208" s="6"/>
      <c r="C208" s="5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</row>
    <row r="209" spans="1:15" x14ac:dyDescent="0.25">
      <c r="A209" s="6"/>
      <c r="B209" s="6"/>
      <c r="C209" s="5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</row>
    <row r="210" spans="1:15" x14ac:dyDescent="0.25">
      <c r="A210" s="6"/>
      <c r="B210" s="6"/>
      <c r="C210" s="5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</row>
    <row r="211" spans="1:15" x14ac:dyDescent="0.25">
      <c r="A211" s="6"/>
      <c r="B211" s="6"/>
      <c r="C211" s="5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</row>
    <row r="212" spans="1:15" x14ac:dyDescent="0.25">
      <c r="A212" s="6"/>
      <c r="B212" s="6"/>
      <c r="C212" s="5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</row>
    <row r="213" spans="1:15" x14ac:dyDescent="0.25">
      <c r="A213" s="6"/>
      <c r="B213" s="6"/>
      <c r="C213" s="5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</row>
    <row r="214" spans="1:15" x14ac:dyDescent="0.25">
      <c r="A214" s="6"/>
      <c r="B214" s="6"/>
      <c r="C214" s="52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</row>
    <row r="215" spans="1:15" x14ac:dyDescent="0.25">
      <c r="A215" s="6"/>
      <c r="B215" s="6"/>
      <c r="C215" s="52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</row>
    <row r="216" spans="1:15" x14ac:dyDescent="0.25">
      <c r="A216" s="6"/>
      <c r="B216" s="6"/>
      <c r="C216" s="52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</row>
    <row r="217" spans="1:15" x14ac:dyDescent="0.25">
      <c r="A217" s="6"/>
      <c r="B217" s="6"/>
      <c r="C217" s="52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</row>
    <row r="218" spans="1:15" x14ac:dyDescent="0.25">
      <c r="A218" s="6"/>
      <c r="B218" s="6"/>
      <c r="C218" s="52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</row>
    <row r="219" spans="1:15" x14ac:dyDescent="0.25">
      <c r="A219" s="6"/>
      <c r="B219" s="6"/>
      <c r="C219" s="52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</row>
    <row r="220" spans="1:15" x14ac:dyDescent="0.25">
      <c r="A220" s="6"/>
      <c r="B220" s="6"/>
      <c r="C220" s="52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</row>
    <row r="221" spans="1:15" x14ac:dyDescent="0.25">
      <c r="A221" s="6"/>
      <c r="B221" s="6"/>
      <c r="C221" s="52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</row>
    <row r="222" spans="1:15" x14ac:dyDescent="0.25">
      <c r="A222" s="6"/>
      <c r="B222" s="6"/>
      <c r="C222" s="52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</row>
    <row r="223" spans="1:15" x14ac:dyDescent="0.25">
      <c r="A223" s="6"/>
      <c r="B223" s="6"/>
      <c r="C223" s="5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</row>
    <row r="224" spans="1:15" x14ac:dyDescent="0.25">
      <c r="A224" s="6"/>
      <c r="B224" s="6"/>
      <c r="C224" s="52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</row>
    <row r="225" spans="1:15" x14ac:dyDescent="0.25">
      <c r="A225" s="6"/>
      <c r="B225" s="6"/>
      <c r="C225" s="52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</row>
    <row r="226" spans="1:15" x14ac:dyDescent="0.25">
      <c r="A226" s="6"/>
      <c r="B226" s="6"/>
      <c r="C226" s="52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</row>
    <row r="227" spans="1:15" x14ac:dyDescent="0.25">
      <c r="A227" s="6"/>
      <c r="B227" s="6"/>
      <c r="C227" s="52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</row>
    <row r="228" spans="1:15" x14ac:dyDescent="0.25">
      <c r="A228" s="6"/>
      <c r="B228" s="6"/>
      <c r="C228" s="52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</row>
    <row r="229" spans="1:15" x14ac:dyDescent="0.25">
      <c r="A229" s="6"/>
      <c r="B229" s="6"/>
      <c r="C229" s="52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</row>
    <row r="230" spans="1:15" x14ac:dyDescent="0.25">
      <c r="A230" s="6"/>
      <c r="B230" s="6"/>
      <c r="C230" s="52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</row>
    <row r="231" spans="1:15" x14ac:dyDescent="0.25">
      <c r="A231" s="6"/>
      <c r="B231" s="6"/>
      <c r="C231" s="52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</row>
    <row r="232" spans="1:15" x14ac:dyDescent="0.25">
      <c r="A232" s="6"/>
      <c r="B232" s="6"/>
      <c r="C232" s="5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</row>
    <row r="233" spans="1:15" x14ac:dyDescent="0.25">
      <c r="A233" s="6"/>
      <c r="B233" s="6"/>
      <c r="C233" s="5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</row>
    <row r="234" spans="1:15" x14ac:dyDescent="0.25">
      <c r="A234" s="6"/>
      <c r="B234" s="6"/>
      <c r="C234" s="5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5" x14ac:dyDescent="0.25">
      <c r="A235" s="6"/>
      <c r="B235" s="6"/>
      <c r="C235" s="5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5" x14ac:dyDescent="0.25">
      <c r="A236" s="6"/>
      <c r="B236" s="6"/>
      <c r="C236" s="5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5" x14ac:dyDescent="0.25">
      <c r="A237" s="6"/>
      <c r="B237" s="6"/>
      <c r="C237" s="5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5" x14ac:dyDescent="0.25">
      <c r="C238" s="53"/>
    </row>
    <row r="239" spans="1:15" x14ac:dyDescent="0.25">
      <c r="C239" s="53"/>
    </row>
    <row r="240" spans="1:15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  <row r="557" spans="3:3" x14ac:dyDescent="0.25">
      <c r="C557" s="53"/>
    </row>
    <row r="558" spans="3:3" x14ac:dyDescent="0.25">
      <c r="C558" s="53"/>
    </row>
    <row r="559" spans="3:3" x14ac:dyDescent="0.25">
      <c r="C559" s="53"/>
    </row>
    <row r="560" spans="3:3" x14ac:dyDescent="0.25">
      <c r="C560" s="53"/>
    </row>
    <row r="561" spans="3:3" x14ac:dyDescent="0.25">
      <c r="C561" s="53"/>
    </row>
    <row r="562" spans="3:3" x14ac:dyDescent="0.25">
      <c r="C562" s="53"/>
    </row>
    <row r="563" spans="3:3" x14ac:dyDescent="0.25">
      <c r="C563" s="53"/>
    </row>
    <row r="564" spans="3:3" x14ac:dyDescent="0.25">
      <c r="C564" s="53"/>
    </row>
    <row r="565" spans="3:3" x14ac:dyDescent="0.25">
      <c r="C565" s="53"/>
    </row>
    <row r="566" spans="3:3" x14ac:dyDescent="0.25">
      <c r="C566" s="53"/>
    </row>
  </sheetData>
  <mergeCells count="46">
    <mergeCell ref="B5:O5"/>
    <mergeCell ref="B6:O6"/>
    <mergeCell ref="A80:A83"/>
    <mergeCell ref="E12:G12"/>
    <mergeCell ref="E13:F13"/>
    <mergeCell ref="G13:G14"/>
    <mergeCell ref="C74:C75"/>
    <mergeCell ref="B15:O15"/>
    <mergeCell ref="I13:J13"/>
    <mergeCell ref="D12:D14"/>
    <mergeCell ref="A12:A14"/>
    <mergeCell ref="B12:B14"/>
    <mergeCell ref="H12:H14"/>
    <mergeCell ref="B85:O85"/>
    <mergeCell ref="B7:O7"/>
    <mergeCell ref="B8:O8"/>
    <mergeCell ref="B79:O79"/>
    <mergeCell ref="C76:C77"/>
    <mergeCell ref="C12:C14"/>
    <mergeCell ref="K13:K14"/>
    <mergeCell ref="B1:O1"/>
    <mergeCell ref="B2:O2"/>
    <mergeCell ref="B3:O3"/>
    <mergeCell ref="B4:O4"/>
    <mergeCell ref="I12:K12"/>
    <mergeCell ref="A10:O10"/>
    <mergeCell ref="L12:L14"/>
    <mergeCell ref="M12:O12"/>
    <mergeCell ref="M13:N13"/>
    <mergeCell ref="O13:O14"/>
    <mergeCell ref="C104:C105"/>
    <mergeCell ref="C96:C97"/>
    <mergeCell ref="C100:C101"/>
    <mergeCell ref="C98:C99"/>
    <mergeCell ref="C108:C109"/>
    <mergeCell ref="C90:C91"/>
    <mergeCell ref="C86:C87"/>
    <mergeCell ref="C88:C89"/>
    <mergeCell ref="A118:A119"/>
    <mergeCell ref="A112:A117"/>
    <mergeCell ref="C118:C119"/>
    <mergeCell ref="C92:C93"/>
    <mergeCell ref="C94:C95"/>
    <mergeCell ref="C102:C103"/>
    <mergeCell ref="C106:C107"/>
    <mergeCell ref="B111:O111"/>
  </mergeCells>
  <pageMargins left="1.1811023622047245" right="0.39370078740157483" top="0.78740157480314965" bottom="0.70866141732283472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6"/>
  <sheetViews>
    <sheetView showZeros="0" workbookViewId="0">
      <selection activeCell="V24" sqref="V24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6384" width="9.140625" style="2"/>
  </cols>
  <sheetData>
    <row r="1" spans="1:17" x14ac:dyDescent="0.25">
      <c r="B1" s="515" t="s">
        <v>354</v>
      </c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</row>
    <row r="2" spans="1:17" x14ac:dyDescent="0.25">
      <c r="B2" s="515" t="s">
        <v>445</v>
      </c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</row>
    <row r="3" spans="1:17" x14ac:dyDescent="0.25">
      <c r="B3" s="515" t="s">
        <v>466</v>
      </c>
      <c r="C3" s="515"/>
      <c r="D3" s="515"/>
      <c r="E3" s="515"/>
      <c r="F3" s="515"/>
      <c r="G3" s="515"/>
      <c r="H3" s="515"/>
      <c r="I3" s="515"/>
      <c r="J3" s="515"/>
      <c r="K3" s="515"/>
      <c r="L3" s="515"/>
      <c r="M3" s="515"/>
      <c r="N3" s="515"/>
      <c r="O3" s="515"/>
    </row>
    <row r="4" spans="1:17" x14ac:dyDescent="0.25">
      <c r="B4" s="515" t="s">
        <v>367</v>
      </c>
      <c r="C4" s="515"/>
      <c r="D4" s="515"/>
      <c r="E4" s="515"/>
      <c r="F4" s="515"/>
      <c r="G4" s="515"/>
      <c r="H4" s="515"/>
      <c r="I4" s="515"/>
      <c r="J4" s="515"/>
      <c r="K4" s="515"/>
      <c r="L4" s="515"/>
      <c r="M4" s="515"/>
      <c r="N4" s="515"/>
      <c r="O4" s="515"/>
    </row>
    <row r="5" spans="1:17" x14ac:dyDescent="0.25">
      <c r="B5" s="511" t="s">
        <v>481</v>
      </c>
      <c r="C5" s="511"/>
      <c r="D5" s="511"/>
      <c r="E5" s="511"/>
      <c r="F5" s="511"/>
      <c r="G5" s="511"/>
      <c r="H5" s="511"/>
      <c r="I5" s="511"/>
      <c r="J5" s="511"/>
      <c r="K5" s="511"/>
      <c r="L5" s="511"/>
      <c r="M5" s="511"/>
      <c r="N5" s="511"/>
      <c r="O5" s="511"/>
    </row>
    <row r="6" spans="1:17" x14ac:dyDescent="0.25">
      <c r="B6" s="511" t="s">
        <v>480</v>
      </c>
      <c r="C6" s="511"/>
      <c r="D6" s="511"/>
      <c r="E6" s="511"/>
      <c r="F6" s="511"/>
      <c r="G6" s="511"/>
      <c r="H6" s="511"/>
      <c r="I6" s="511"/>
      <c r="J6" s="511"/>
      <c r="K6" s="511"/>
      <c r="L6" s="511"/>
      <c r="M6" s="511"/>
      <c r="N6" s="511"/>
      <c r="O6" s="511"/>
    </row>
    <row r="7" spans="1:17" x14ac:dyDescent="0.25">
      <c r="A7" s="6"/>
      <c r="B7" s="6"/>
      <c r="C7" s="128"/>
      <c r="D7" s="6"/>
      <c r="E7" s="128"/>
      <c r="F7" s="128"/>
      <c r="G7" s="128"/>
      <c r="H7" s="128"/>
      <c r="I7" s="128"/>
      <c r="J7" s="128"/>
      <c r="K7" s="128"/>
      <c r="L7" s="128"/>
      <c r="M7" s="128"/>
      <c r="N7" s="128"/>
      <c r="O7" s="6"/>
    </row>
    <row r="8" spans="1:17" ht="32.25" customHeight="1" x14ac:dyDescent="0.25">
      <c r="A8" s="516" t="s">
        <v>449</v>
      </c>
      <c r="B8" s="516"/>
      <c r="C8" s="516"/>
      <c r="D8" s="516"/>
      <c r="E8" s="516"/>
      <c r="F8" s="516"/>
      <c r="G8" s="516"/>
      <c r="H8" s="516"/>
      <c r="I8" s="516"/>
      <c r="J8" s="516"/>
      <c r="K8" s="516"/>
      <c r="L8" s="516"/>
      <c r="M8" s="516"/>
      <c r="N8" s="516"/>
      <c r="O8" s="516"/>
    </row>
    <row r="9" spans="1:17" x14ac:dyDescent="0.25">
      <c r="A9" s="434"/>
      <c r="B9" s="434"/>
      <c r="C9" s="434"/>
      <c r="D9" s="87"/>
      <c r="E9" s="87"/>
      <c r="F9" s="87"/>
      <c r="G9" s="87"/>
      <c r="H9" s="87"/>
      <c r="I9" s="87"/>
      <c r="J9" s="87"/>
      <c r="K9" s="87"/>
      <c r="L9" s="87"/>
      <c r="M9" s="87"/>
      <c r="N9" s="87"/>
      <c r="O9" s="4" t="s">
        <v>456</v>
      </c>
    </row>
    <row r="10" spans="1:17" ht="15" customHeight="1" x14ac:dyDescent="0.25">
      <c r="A10" s="476" t="s">
        <v>5</v>
      </c>
      <c r="B10" s="479" t="s">
        <v>351</v>
      </c>
      <c r="C10" s="479" t="s">
        <v>54</v>
      </c>
      <c r="D10" s="456" t="s">
        <v>362</v>
      </c>
      <c r="E10" s="460" t="s">
        <v>200</v>
      </c>
      <c r="F10" s="460"/>
      <c r="G10" s="461"/>
      <c r="H10" s="482" t="s">
        <v>364</v>
      </c>
      <c r="I10" s="485" t="s">
        <v>200</v>
      </c>
      <c r="J10" s="486"/>
      <c r="K10" s="487"/>
      <c r="L10" s="517" t="s">
        <v>0</v>
      </c>
      <c r="M10" s="464" t="s">
        <v>200</v>
      </c>
      <c r="N10" s="465"/>
      <c r="O10" s="466"/>
    </row>
    <row r="11" spans="1:17" x14ac:dyDescent="0.25">
      <c r="A11" s="477"/>
      <c r="B11" s="480"/>
      <c r="C11" s="480"/>
      <c r="D11" s="457"/>
      <c r="E11" s="461" t="s">
        <v>1</v>
      </c>
      <c r="F11" s="491"/>
      <c r="G11" s="462" t="s">
        <v>2</v>
      </c>
      <c r="H11" s="483"/>
      <c r="I11" s="489" t="s">
        <v>1</v>
      </c>
      <c r="J11" s="489"/>
      <c r="K11" s="475" t="s">
        <v>2</v>
      </c>
      <c r="L11" s="518"/>
      <c r="M11" s="455" t="s">
        <v>1</v>
      </c>
      <c r="N11" s="455"/>
      <c r="O11" s="467" t="s">
        <v>2</v>
      </c>
    </row>
    <row r="12" spans="1:17" ht="28.5" customHeight="1" x14ac:dyDescent="0.25">
      <c r="A12" s="478"/>
      <c r="B12" s="481"/>
      <c r="C12" s="481"/>
      <c r="D12" s="458"/>
      <c r="E12" s="420" t="s">
        <v>3</v>
      </c>
      <c r="F12" s="421" t="s">
        <v>4</v>
      </c>
      <c r="G12" s="462"/>
      <c r="H12" s="484"/>
      <c r="I12" s="423" t="s">
        <v>3</v>
      </c>
      <c r="J12" s="414" t="s">
        <v>4</v>
      </c>
      <c r="K12" s="475"/>
      <c r="L12" s="519"/>
      <c r="M12" s="418" t="s">
        <v>3</v>
      </c>
      <c r="N12" s="413" t="s">
        <v>4</v>
      </c>
      <c r="O12" s="467"/>
    </row>
    <row r="13" spans="1:17" ht="15.95" customHeight="1" x14ac:dyDescent="0.25">
      <c r="A13" s="19" t="s">
        <v>72</v>
      </c>
      <c r="B13" s="452" t="s">
        <v>176</v>
      </c>
      <c r="C13" s="453"/>
      <c r="D13" s="453"/>
      <c r="E13" s="453"/>
      <c r="F13" s="453"/>
      <c r="G13" s="453"/>
      <c r="H13" s="453"/>
      <c r="I13" s="453"/>
      <c r="J13" s="453"/>
      <c r="K13" s="453"/>
      <c r="L13" s="453"/>
      <c r="M13" s="453"/>
      <c r="N13" s="453"/>
      <c r="O13" s="454"/>
    </row>
    <row r="14" spans="1:17" ht="15" customHeight="1" x14ac:dyDescent="0.25">
      <c r="A14" s="5" t="s">
        <v>187</v>
      </c>
      <c r="B14" s="129" t="s">
        <v>20</v>
      </c>
      <c r="C14" s="77"/>
      <c r="D14" s="8">
        <f>D15+D16</f>
        <v>1020.1999999999999</v>
      </c>
      <c r="E14" s="8">
        <f>E15+E16</f>
        <v>1020.1999999999999</v>
      </c>
      <c r="F14" s="8">
        <f>F15+F16</f>
        <v>624.9</v>
      </c>
      <c r="G14" s="8">
        <f>G15+G16</f>
        <v>0</v>
      </c>
      <c r="H14" s="9">
        <f>H15+H16</f>
        <v>0</v>
      </c>
      <c r="I14" s="9">
        <f>I15+I16</f>
        <v>0</v>
      </c>
      <c r="J14" s="9">
        <f>J15+J16</f>
        <v>87.8</v>
      </c>
      <c r="K14" s="9">
        <f>K15+K16</f>
        <v>0</v>
      </c>
      <c r="L14" s="11">
        <f>L15+L16</f>
        <v>1020.1999999999999</v>
      </c>
      <c r="M14" s="11">
        <f>M15+M16</f>
        <v>1020.1999999999999</v>
      </c>
      <c r="N14" s="11">
        <f>N15+N16</f>
        <v>712.69999999999993</v>
      </c>
      <c r="O14" s="11">
        <f>O15+O16</f>
        <v>0</v>
      </c>
      <c r="P14" s="66" t="s">
        <v>329</v>
      </c>
      <c r="Q14" s="67"/>
    </row>
    <row r="15" spans="1:17" ht="15" customHeight="1" x14ac:dyDescent="0.25">
      <c r="A15" s="19"/>
      <c r="B15" s="129"/>
      <c r="C15" s="30" t="s">
        <v>30</v>
      </c>
      <c r="D15" s="16">
        <f>E15+G15</f>
        <v>3.3</v>
      </c>
      <c r="E15" s="16">
        <v>3.3</v>
      </c>
      <c r="F15" s="16"/>
      <c r="G15" s="16"/>
      <c r="H15" s="10">
        <f>I15+K15</f>
        <v>0</v>
      </c>
      <c r="I15" s="10"/>
      <c r="J15" s="10"/>
      <c r="K15" s="10"/>
      <c r="L15" s="12">
        <f>M15+O15</f>
        <v>3.3</v>
      </c>
      <c r="M15" s="12">
        <f>E15+I15</f>
        <v>3.3</v>
      </c>
      <c r="N15" s="12">
        <f>F15+J15</f>
        <v>0</v>
      </c>
      <c r="O15" s="12">
        <f>G15+K15</f>
        <v>0</v>
      </c>
      <c r="P15" s="66" t="s">
        <v>330</v>
      </c>
      <c r="Q15" s="67"/>
    </row>
    <row r="16" spans="1:17" ht="15" customHeight="1" x14ac:dyDescent="0.25">
      <c r="A16" s="131"/>
      <c r="B16" s="132"/>
      <c r="C16" s="30" t="s">
        <v>51</v>
      </c>
      <c r="D16" s="16">
        <f>E16+G16</f>
        <v>1016.9</v>
      </c>
      <c r="E16" s="16">
        <v>1016.9</v>
      </c>
      <c r="F16" s="16">
        <v>624.9</v>
      </c>
      <c r="G16" s="16"/>
      <c r="H16" s="10">
        <f>I16+K16</f>
        <v>0</v>
      </c>
      <c r="I16" s="10"/>
      <c r="J16" s="10">
        <v>87.8</v>
      </c>
      <c r="K16" s="10"/>
      <c r="L16" s="12">
        <f>M16+O16</f>
        <v>1016.9</v>
      </c>
      <c r="M16" s="12">
        <f>E16+I16</f>
        <v>1016.9</v>
      </c>
      <c r="N16" s="12">
        <f>F16+J16</f>
        <v>712.69999999999993</v>
      </c>
      <c r="O16" s="12">
        <f>G16+K16</f>
        <v>0</v>
      </c>
      <c r="P16" s="66" t="s">
        <v>331</v>
      </c>
      <c r="Q16" s="67"/>
    </row>
    <row r="17" spans="1:17" ht="15" customHeight="1" x14ac:dyDescent="0.25">
      <c r="A17" s="19" t="s">
        <v>73</v>
      </c>
      <c r="B17" s="129" t="s">
        <v>55</v>
      </c>
      <c r="C17" s="30" t="s">
        <v>51</v>
      </c>
      <c r="D17" s="16">
        <f>E17+G17</f>
        <v>426.9</v>
      </c>
      <c r="E17" s="16">
        <v>426.9</v>
      </c>
      <c r="F17" s="16">
        <v>317.39999999999998</v>
      </c>
      <c r="G17" s="16"/>
      <c r="H17" s="10">
        <f>I17+K17</f>
        <v>0</v>
      </c>
      <c r="I17" s="10"/>
      <c r="J17" s="10"/>
      <c r="K17" s="10"/>
      <c r="L17" s="12">
        <f>M17+O17</f>
        <v>426.9</v>
      </c>
      <c r="M17" s="12">
        <f>E17+I17</f>
        <v>426.9</v>
      </c>
      <c r="N17" s="12">
        <f>F17+J17</f>
        <v>317.39999999999998</v>
      </c>
      <c r="O17" s="12">
        <f>G17+K17</f>
        <v>0</v>
      </c>
      <c r="P17" s="66" t="s">
        <v>332</v>
      </c>
      <c r="Q17" s="67"/>
    </row>
    <row r="18" spans="1:17" ht="15" customHeight="1" x14ac:dyDescent="0.25">
      <c r="A18" s="5" t="s">
        <v>74</v>
      </c>
      <c r="B18" s="29" t="s">
        <v>33</v>
      </c>
      <c r="C18" s="30" t="s">
        <v>51</v>
      </c>
      <c r="D18" s="16">
        <f>E18+G18</f>
        <v>465.9</v>
      </c>
      <c r="E18" s="16">
        <v>465.9</v>
      </c>
      <c r="F18" s="16">
        <v>345</v>
      </c>
      <c r="G18" s="16"/>
      <c r="H18" s="10">
        <f>I18+K18</f>
        <v>0</v>
      </c>
      <c r="I18" s="10"/>
      <c r="J18" s="10"/>
      <c r="K18" s="10"/>
      <c r="L18" s="12">
        <f>M18+O18</f>
        <v>465.9</v>
      </c>
      <c r="M18" s="12">
        <f>E18+I18</f>
        <v>465.9</v>
      </c>
      <c r="N18" s="12">
        <f>F18+J18</f>
        <v>345</v>
      </c>
      <c r="O18" s="12">
        <f>G18+K18</f>
        <v>0</v>
      </c>
      <c r="P18" s="66" t="s">
        <v>335</v>
      </c>
      <c r="Q18" s="67"/>
    </row>
    <row r="19" spans="1:17" ht="15" customHeight="1" x14ac:dyDescent="0.25">
      <c r="A19" s="5" t="s">
        <v>75</v>
      </c>
      <c r="B19" s="29" t="s">
        <v>164</v>
      </c>
      <c r="C19" s="30" t="s">
        <v>51</v>
      </c>
      <c r="D19" s="16">
        <f>E19+G19</f>
        <v>742.1</v>
      </c>
      <c r="E19" s="16">
        <v>742.1</v>
      </c>
      <c r="F19" s="16">
        <v>550.29999999999995</v>
      </c>
      <c r="G19" s="16"/>
      <c r="H19" s="10">
        <f>I19+K19</f>
        <v>0</v>
      </c>
      <c r="I19" s="10"/>
      <c r="J19" s="10"/>
      <c r="K19" s="10"/>
      <c r="L19" s="12">
        <f>M19+O19</f>
        <v>742.1</v>
      </c>
      <c r="M19" s="12">
        <f>E19+I19</f>
        <v>742.1</v>
      </c>
      <c r="N19" s="12">
        <f>F19+J19</f>
        <v>550.29999999999995</v>
      </c>
      <c r="O19" s="12">
        <f>G19+K19</f>
        <v>0</v>
      </c>
      <c r="P19" s="66" t="s">
        <v>333</v>
      </c>
      <c r="Q19" s="67"/>
    </row>
    <row r="20" spans="1:17" ht="15" customHeight="1" x14ac:dyDescent="0.25">
      <c r="A20" s="5" t="s">
        <v>76</v>
      </c>
      <c r="B20" s="29" t="s">
        <v>171</v>
      </c>
      <c r="C20" s="30" t="s">
        <v>51</v>
      </c>
      <c r="D20" s="16">
        <f>E20+G20</f>
        <v>401.2</v>
      </c>
      <c r="E20" s="16">
        <v>401.2</v>
      </c>
      <c r="F20" s="16">
        <v>298.5</v>
      </c>
      <c r="G20" s="16"/>
      <c r="H20" s="10">
        <f>I20+K20</f>
        <v>0</v>
      </c>
      <c r="I20" s="10"/>
      <c r="J20" s="10"/>
      <c r="K20" s="10"/>
      <c r="L20" s="12">
        <f>M20+O20</f>
        <v>401.2</v>
      </c>
      <c r="M20" s="12">
        <f>E20+I20</f>
        <v>401.2</v>
      </c>
      <c r="N20" s="12">
        <f>F20+J20</f>
        <v>298.5</v>
      </c>
      <c r="O20" s="12">
        <f>G20+K20</f>
        <v>0</v>
      </c>
      <c r="P20" s="66" t="s">
        <v>334</v>
      </c>
      <c r="Q20" s="67"/>
    </row>
    <row r="21" spans="1:17" ht="15" customHeight="1" x14ac:dyDescent="0.25">
      <c r="A21" s="13" t="s">
        <v>77</v>
      </c>
      <c r="B21" s="18" t="s">
        <v>153</v>
      </c>
      <c r="C21" s="30" t="s">
        <v>51</v>
      </c>
      <c r="D21" s="16">
        <f>E21+G21</f>
        <v>277.3</v>
      </c>
      <c r="E21" s="16">
        <v>277.3</v>
      </c>
      <c r="F21" s="16">
        <v>205.9</v>
      </c>
      <c r="G21" s="16"/>
      <c r="H21" s="10">
        <f>I21+K21</f>
        <v>0</v>
      </c>
      <c r="I21" s="10"/>
      <c r="J21" s="10"/>
      <c r="K21" s="10"/>
      <c r="L21" s="12">
        <f>M21+O21</f>
        <v>277.3</v>
      </c>
      <c r="M21" s="12">
        <f>E21+I21</f>
        <v>277.3</v>
      </c>
      <c r="N21" s="12">
        <f>F21+J21</f>
        <v>205.9</v>
      </c>
      <c r="O21" s="12">
        <f>G21+K21</f>
        <v>0</v>
      </c>
      <c r="P21" s="66" t="s">
        <v>336</v>
      </c>
      <c r="Q21" s="67">
        <f>L15+L53</f>
        <v>11.1</v>
      </c>
    </row>
    <row r="22" spans="1:17" ht="15" customHeight="1" x14ac:dyDescent="0.25">
      <c r="A22" s="19" t="s">
        <v>78</v>
      </c>
      <c r="B22" s="31" t="s">
        <v>368</v>
      </c>
      <c r="C22" s="30" t="s">
        <v>51</v>
      </c>
      <c r="D22" s="16">
        <f>E22+G22</f>
        <v>396.5</v>
      </c>
      <c r="E22" s="16">
        <v>396.5</v>
      </c>
      <c r="F22" s="16">
        <v>295.39999999999998</v>
      </c>
      <c r="G22" s="16"/>
      <c r="H22" s="10">
        <f>I22+K22</f>
        <v>0</v>
      </c>
      <c r="I22" s="10"/>
      <c r="J22" s="10"/>
      <c r="K22" s="10"/>
      <c r="L22" s="12">
        <f>M22+O22</f>
        <v>396.5</v>
      </c>
      <c r="M22" s="12">
        <f>E22+I22</f>
        <v>396.5</v>
      </c>
      <c r="N22" s="12">
        <f>F22+J22</f>
        <v>295.39999999999998</v>
      </c>
      <c r="O22" s="12">
        <f>G22+K22</f>
        <v>0</v>
      </c>
      <c r="P22" s="66" t="s">
        <v>337</v>
      </c>
      <c r="Q22" s="67">
        <f>SUM(L16:L52)</f>
        <v>9126.8999999999978</v>
      </c>
    </row>
    <row r="23" spans="1:17" ht="15" customHeight="1" x14ac:dyDescent="0.25">
      <c r="A23" s="5" t="s">
        <v>79</v>
      </c>
      <c r="B23" s="29" t="s">
        <v>156</v>
      </c>
      <c r="C23" s="15" t="s">
        <v>51</v>
      </c>
      <c r="D23" s="16">
        <f>E23+G23</f>
        <v>446.4</v>
      </c>
      <c r="E23" s="16">
        <v>446.4</v>
      </c>
      <c r="F23" s="16">
        <v>330.5</v>
      </c>
      <c r="G23" s="16"/>
      <c r="H23" s="10">
        <f>I23+K23</f>
        <v>0</v>
      </c>
      <c r="I23" s="10"/>
      <c r="J23" s="10"/>
      <c r="K23" s="10"/>
      <c r="L23" s="12">
        <f>M23+O23</f>
        <v>446.4</v>
      </c>
      <c r="M23" s="12">
        <f>E23+I23</f>
        <v>446.4</v>
      </c>
      <c r="N23" s="12">
        <f>F23+J23</f>
        <v>330.5</v>
      </c>
      <c r="O23" s="12">
        <f>G23+K23</f>
        <v>0</v>
      </c>
      <c r="P23" s="66" t="s">
        <v>338</v>
      </c>
      <c r="Q23" s="67"/>
    </row>
    <row r="24" spans="1:17" ht="15" customHeight="1" x14ac:dyDescent="0.25">
      <c r="A24" s="5" t="s">
        <v>80</v>
      </c>
      <c r="B24" s="29" t="s">
        <v>155</v>
      </c>
      <c r="C24" s="15" t="s">
        <v>51</v>
      </c>
      <c r="D24" s="16">
        <f>E24+G24</f>
        <v>522.70000000000005</v>
      </c>
      <c r="E24" s="16">
        <v>522.70000000000005</v>
      </c>
      <c r="F24" s="16">
        <v>386.7</v>
      </c>
      <c r="G24" s="16"/>
      <c r="H24" s="10">
        <f>I24+K24</f>
        <v>0</v>
      </c>
      <c r="I24" s="10"/>
      <c r="J24" s="10"/>
      <c r="K24" s="10"/>
      <c r="L24" s="12">
        <f>M24+O24</f>
        <v>522.70000000000005</v>
      </c>
      <c r="M24" s="12">
        <f>E24+I24</f>
        <v>522.70000000000005</v>
      </c>
      <c r="N24" s="12">
        <f>F24+J24</f>
        <v>386.7</v>
      </c>
      <c r="O24" s="12">
        <f>G24+K24</f>
        <v>0</v>
      </c>
      <c r="P24" s="71" t="s">
        <v>177</v>
      </c>
      <c r="Q24" s="72">
        <f>SUM(Q14:Q23)</f>
        <v>9137.9999999999982</v>
      </c>
    </row>
    <row r="25" spans="1:17" ht="15" customHeight="1" x14ac:dyDescent="0.25">
      <c r="A25" s="5" t="s">
        <v>81</v>
      </c>
      <c r="B25" s="29" t="s">
        <v>154</v>
      </c>
      <c r="C25" s="15" t="s">
        <v>51</v>
      </c>
      <c r="D25" s="16">
        <f>E25+G25</f>
        <v>540</v>
      </c>
      <c r="E25" s="16">
        <v>540</v>
      </c>
      <c r="F25" s="16">
        <v>398.6</v>
      </c>
      <c r="G25" s="16"/>
      <c r="H25" s="10">
        <f>I25+K25</f>
        <v>0</v>
      </c>
      <c r="I25" s="10"/>
      <c r="J25" s="10"/>
      <c r="K25" s="10"/>
      <c r="L25" s="12">
        <f>M25+O25</f>
        <v>540</v>
      </c>
      <c r="M25" s="12">
        <f>E25+I25</f>
        <v>540</v>
      </c>
      <c r="N25" s="12">
        <f>F25+J25</f>
        <v>398.6</v>
      </c>
      <c r="O25" s="12">
        <f>G25+K25</f>
        <v>0</v>
      </c>
      <c r="P25" s="73"/>
      <c r="Q25" s="73"/>
    </row>
    <row r="26" spans="1:17" ht="15" customHeight="1" x14ac:dyDescent="0.25">
      <c r="A26" s="5" t="s">
        <v>82</v>
      </c>
      <c r="B26" s="29" t="s">
        <v>424</v>
      </c>
      <c r="C26" s="15" t="s">
        <v>51</v>
      </c>
      <c r="D26" s="16">
        <f>E26+G26</f>
        <v>565</v>
      </c>
      <c r="E26" s="16">
        <v>565</v>
      </c>
      <c r="F26" s="16">
        <v>416.6</v>
      </c>
      <c r="G26" s="16"/>
      <c r="H26" s="10">
        <f>I26+K26</f>
        <v>0</v>
      </c>
      <c r="I26" s="10"/>
      <c r="J26" s="10"/>
      <c r="K26" s="10"/>
      <c r="L26" s="12">
        <f>M26+O26</f>
        <v>565</v>
      </c>
      <c r="M26" s="12">
        <f>E26+I26</f>
        <v>565</v>
      </c>
      <c r="N26" s="12">
        <f>F26+J26</f>
        <v>416.6</v>
      </c>
      <c r="O26" s="12">
        <f>G26+K26</f>
        <v>0</v>
      </c>
      <c r="P26" s="73"/>
      <c r="Q26" s="73">
        <f>Q24-L54</f>
        <v>0</v>
      </c>
    </row>
    <row r="27" spans="1:17" ht="15" customHeight="1" x14ac:dyDescent="0.25">
      <c r="A27" s="5" t="s">
        <v>83</v>
      </c>
      <c r="B27" s="85" t="s">
        <v>46</v>
      </c>
      <c r="C27" s="30" t="s">
        <v>51</v>
      </c>
      <c r="D27" s="16">
        <f>E27+G27</f>
        <v>139.19999999999999</v>
      </c>
      <c r="E27" s="16">
        <v>139.19999999999999</v>
      </c>
      <c r="F27" s="16">
        <v>104.2</v>
      </c>
      <c r="G27" s="16"/>
      <c r="H27" s="10">
        <f>I27+K27</f>
        <v>0</v>
      </c>
      <c r="I27" s="10"/>
      <c r="J27" s="10"/>
      <c r="K27" s="10"/>
      <c r="L27" s="12">
        <f>M27+O27</f>
        <v>139.19999999999999</v>
      </c>
      <c r="M27" s="12">
        <f>E27+I27</f>
        <v>139.19999999999999</v>
      </c>
      <c r="N27" s="12">
        <f>F27+J27</f>
        <v>104.2</v>
      </c>
      <c r="O27" s="12">
        <f>G27+K27</f>
        <v>0</v>
      </c>
    </row>
    <row r="28" spans="1:17" ht="15" customHeight="1" x14ac:dyDescent="0.25">
      <c r="A28" s="5" t="s">
        <v>84</v>
      </c>
      <c r="B28" s="29" t="s">
        <v>43</v>
      </c>
      <c r="C28" s="30" t="s">
        <v>51</v>
      </c>
      <c r="D28" s="16">
        <f>E28+G28</f>
        <v>196.2</v>
      </c>
      <c r="E28" s="16">
        <v>196.2</v>
      </c>
      <c r="F28" s="16">
        <v>147.30000000000001</v>
      </c>
      <c r="G28" s="16"/>
      <c r="H28" s="10">
        <f>I28+K28</f>
        <v>0</v>
      </c>
      <c r="I28" s="10"/>
      <c r="J28" s="10"/>
      <c r="K28" s="10"/>
      <c r="L28" s="12">
        <f>M28+O28</f>
        <v>196.2</v>
      </c>
      <c r="M28" s="12">
        <f>E28+I28</f>
        <v>196.2</v>
      </c>
      <c r="N28" s="12">
        <f>F28+J28</f>
        <v>147.30000000000001</v>
      </c>
      <c r="O28" s="12">
        <f>G28+K28</f>
        <v>0</v>
      </c>
      <c r="Q28" s="2">
        <f>L54-Q24</f>
        <v>0</v>
      </c>
    </row>
    <row r="29" spans="1:17" ht="15" customHeight="1" x14ac:dyDescent="0.25">
      <c r="A29" s="5" t="s">
        <v>85</v>
      </c>
      <c r="B29" s="29" t="s">
        <v>45</v>
      </c>
      <c r="C29" s="30" t="s">
        <v>51</v>
      </c>
      <c r="D29" s="16">
        <f>E29+G29</f>
        <v>180.8</v>
      </c>
      <c r="E29" s="16">
        <v>180.8</v>
      </c>
      <c r="F29" s="16">
        <v>135.80000000000001</v>
      </c>
      <c r="G29" s="16"/>
      <c r="H29" s="10">
        <f>I29+K29</f>
        <v>0</v>
      </c>
      <c r="I29" s="10"/>
      <c r="J29" s="10"/>
      <c r="K29" s="10"/>
      <c r="L29" s="12">
        <f>M29+O29</f>
        <v>180.8</v>
      </c>
      <c r="M29" s="12">
        <f>E29+I29</f>
        <v>180.8</v>
      </c>
      <c r="N29" s="12">
        <f>F29+J29</f>
        <v>135.80000000000001</v>
      </c>
      <c r="O29" s="12">
        <f>G29+K29</f>
        <v>0</v>
      </c>
    </row>
    <row r="30" spans="1:17" ht="15" customHeight="1" x14ac:dyDescent="0.25">
      <c r="A30" s="5" t="s">
        <v>86</v>
      </c>
      <c r="B30" s="29" t="s">
        <v>169</v>
      </c>
      <c r="C30" s="30" t="s">
        <v>51</v>
      </c>
      <c r="D30" s="16">
        <f>E30+G30</f>
        <v>281.3</v>
      </c>
      <c r="E30" s="16">
        <v>281.3</v>
      </c>
      <c r="F30" s="16">
        <v>210</v>
      </c>
      <c r="G30" s="16"/>
      <c r="H30" s="10">
        <f>I30+K30</f>
        <v>0</v>
      </c>
      <c r="I30" s="10"/>
      <c r="J30" s="10"/>
      <c r="K30" s="10"/>
      <c r="L30" s="12">
        <f>M30+O30</f>
        <v>281.3</v>
      </c>
      <c r="M30" s="12">
        <f>E30+I30</f>
        <v>281.3</v>
      </c>
      <c r="N30" s="12">
        <f>F30+J30</f>
        <v>210</v>
      </c>
      <c r="O30" s="12">
        <f>G30+K30</f>
        <v>0</v>
      </c>
    </row>
    <row r="31" spans="1:17" ht="15" customHeight="1" x14ac:dyDescent="0.25">
      <c r="A31" s="5" t="s">
        <v>87</v>
      </c>
      <c r="B31" s="29" t="s">
        <v>44</v>
      </c>
      <c r="C31" s="30" t="s">
        <v>51</v>
      </c>
      <c r="D31" s="16">
        <f>E31+G31</f>
        <v>110.4</v>
      </c>
      <c r="E31" s="16">
        <v>110.4</v>
      </c>
      <c r="F31" s="16">
        <v>83</v>
      </c>
      <c r="G31" s="16"/>
      <c r="H31" s="10">
        <f>I31+K31</f>
        <v>0</v>
      </c>
      <c r="I31" s="10"/>
      <c r="J31" s="10"/>
      <c r="K31" s="10"/>
      <c r="L31" s="12">
        <f>M31+O31</f>
        <v>110.4</v>
      </c>
      <c r="M31" s="12">
        <f>E31+I31</f>
        <v>110.4</v>
      </c>
      <c r="N31" s="12">
        <f>F31+J31</f>
        <v>83</v>
      </c>
      <c r="O31" s="12">
        <f>G31+K31</f>
        <v>0</v>
      </c>
    </row>
    <row r="32" spans="1:17" ht="15" customHeight="1" x14ac:dyDescent="0.25">
      <c r="A32" s="5" t="s">
        <v>88</v>
      </c>
      <c r="B32" s="85" t="s">
        <v>47</v>
      </c>
      <c r="C32" s="30" t="s">
        <v>51</v>
      </c>
      <c r="D32" s="16">
        <f>E32+G32</f>
        <v>256.60000000000002</v>
      </c>
      <c r="E32" s="16">
        <v>256.60000000000002</v>
      </c>
      <c r="F32" s="16">
        <v>191.9</v>
      </c>
      <c r="G32" s="16"/>
      <c r="H32" s="10">
        <f>I32+K32</f>
        <v>0</v>
      </c>
      <c r="I32" s="10"/>
      <c r="J32" s="10"/>
      <c r="K32" s="10"/>
      <c r="L32" s="12">
        <f>M32+O32</f>
        <v>256.60000000000002</v>
      </c>
      <c r="M32" s="12">
        <f>E32+I32</f>
        <v>256.60000000000002</v>
      </c>
      <c r="N32" s="12">
        <f>F32+J32</f>
        <v>191.9</v>
      </c>
      <c r="O32" s="12">
        <f>G32+K32</f>
        <v>0</v>
      </c>
    </row>
    <row r="33" spans="1:15" ht="15" customHeight="1" x14ac:dyDescent="0.25">
      <c r="A33" s="5" t="s">
        <v>89</v>
      </c>
      <c r="B33" s="33" t="s">
        <v>425</v>
      </c>
      <c r="C33" s="30" t="s">
        <v>51</v>
      </c>
      <c r="D33" s="16">
        <f>E33+G33</f>
        <v>190.5</v>
      </c>
      <c r="E33" s="16">
        <v>190.5</v>
      </c>
      <c r="F33" s="16">
        <v>142.80000000000001</v>
      </c>
      <c r="G33" s="16"/>
      <c r="H33" s="10">
        <f>I33+K33</f>
        <v>0</v>
      </c>
      <c r="I33" s="10"/>
      <c r="J33" s="10"/>
      <c r="K33" s="10"/>
      <c r="L33" s="12">
        <f>M33+O33</f>
        <v>190.5</v>
      </c>
      <c r="M33" s="12">
        <f>E33+I33</f>
        <v>190.5</v>
      </c>
      <c r="N33" s="12">
        <f>F33+J33</f>
        <v>142.80000000000001</v>
      </c>
      <c r="O33" s="12"/>
    </row>
    <row r="34" spans="1:15" ht="15" customHeight="1" x14ac:dyDescent="0.25">
      <c r="A34" s="5" t="s">
        <v>90</v>
      </c>
      <c r="B34" s="29" t="s">
        <v>64</v>
      </c>
      <c r="C34" s="30" t="s">
        <v>51</v>
      </c>
      <c r="D34" s="16">
        <f>E34+G34</f>
        <v>79.3</v>
      </c>
      <c r="E34" s="16">
        <v>79.3</v>
      </c>
      <c r="F34" s="16">
        <v>58.7</v>
      </c>
      <c r="G34" s="16"/>
      <c r="H34" s="10">
        <f>I34+K34</f>
        <v>0</v>
      </c>
      <c r="I34" s="10"/>
      <c r="J34" s="10"/>
      <c r="K34" s="10"/>
      <c r="L34" s="12">
        <f>M34+O34</f>
        <v>79.3</v>
      </c>
      <c r="M34" s="12">
        <f>E34+I34</f>
        <v>79.3</v>
      </c>
      <c r="N34" s="12">
        <f>F34+J34</f>
        <v>58.7</v>
      </c>
      <c r="O34" s="12">
        <f>G34+K34</f>
        <v>0</v>
      </c>
    </row>
    <row r="35" spans="1:15" ht="15" customHeight="1" x14ac:dyDescent="0.25">
      <c r="A35" s="5" t="s">
        <v>91</v>
      </c>
      <c r="B35" s="29" t="s">
        <v>42</v>
      </c>
      <c r="C35" s="30" t="s">
        <v>51</v>
      </c>
      <c r="D35" s="16">
        <f>E35+G35</f>
        <v>191.3</v>
      </c>
      <c r="E35" s="16">
        <v>191.3</v>
      </c>
      <c r="F35" s="16">
        <v>140</v>
      </c>
      <c r="G35" s="16"/>
      <c r="H35" s="10">
        <f>I35+K35</f>
        <v>0</v>
      </c>
      <c r="I35" s="10"/>
      <c r="J35" s="10"/>
      <c r="K35" s="10"/>
      <c r="L35" s="12">
        <f>M35+O35</f>
        <v>191.3</v>
      </c>
      <c r="M35" s="12">
        <f>E35+I35</f>
        <v>191.3</v>
      </c>
      <c r="N35" s="12">
        <f>F35+J35</f>
        <v>140</v>
      </c>
      <c r="O35" s="12">
        <f>G35+K35</f>
        <v>0</v>
      </c>
    </row>
    <row r="36" spans="1:15" ht="15" customHeight="1" x14ac:dyDescent="0.25">
      <c r="A36" s="32" t="s">
        <v>92</v>
      </c>
      <c r="B36" s="34" t="s">
        <v>426</v>
      </c>
      <c r="C36" s="30" t="s">
        <v>51</v>
      </c>
      <c r="D36" s="16">
        <f>E36+G36</f>
        <v>90.3</v>
      </c>
      <c r="E36" s="16">
        <v>90.3</v>
      </c>
      <c r="F36" s="16">
        <v>67.400000000000006</v>
      </c>
      <c r="G36" s="16"/>
      <c r="H36" s="10">
        <f>I36+K36</f>
        <v>0</v>
      </c>
      <c r="I36" s="10"/>
      <c r="J36" s="10"/>
      <c r="K36" s="10"/>
      <c r="L36" s="12">
        <f>M36+O36</f>
        <v>90.3</v>
      </c>
      <c r="M36" s="12">
        <f>E36+I36</f>
        <v>90.3</v>
      </c>
      <c r="N36" s="12">
        <f>F36+J36</f>
        <v>67.400000000000006</v>
      </c>
      <c r="O36" s="12">
        <f>G36+K36</f>
        <v>0</v>
      </c>
    </row>
    <row r="37" spans="1:15" ht="15" customHeight="1" x14ac:dyDescent="0.25">
      <c r="A37" s="5" t="s">
        <v>93</v>
      </c>
      <c r="B37" s="85" t="s">
        <v>41</v>
      </c>
      <c r="C37" s="30" t="s">
        <v>51</v>
      </c>
      <c r="D37" s="16">
        <f>E37+G37</f>
        <v>91.6</v>
      </c>
      <c r="E37" s="16">
        <v>91.6</v>
      </c>
      <c r="F37" s="16">
        <v>67.7</v>
      </c>
      <c r="G37" s="16"/>
      <c r="H37" s="10">
        <f>I37+K37</f>
        <v>0</v>
      </c>
      <c r="I37" s="10"/>
      <c r="J37" s="10"/>
      <c r="K37" s="10"/>
      <c r="L37" s="12">
        <f>M37+O37</f>
        <v>91.6</v>
      </c>
      <c r="M37" s="12">
        <f>E37+I37</f>
        <v>91.6</v>
      </c>
      <c r="N37" s="12">
        <f>F37+J37</f>
        <v>67.7</v>
      </c>
      <c r="O37" s="12">
        <f>G37+K37</f>
        <v>0</v>
      </c>
    </row>
    <row r="38" spans="1:15" ht="15" customHeight="1" x14ac:dyDescent="0.25">
      <c r="A38" s="5" t="s">
        <v>94</v>
      </c>
      <c r="B38" s="29" t="s">
        <v>165</v>
      </c>
      <c r="C38" s="30" t="s">
        <v>51</v>
      </c>
      <c r="D38" s="16">
        <f>E38+G38</f>
        <v>78.7</v>
      </c>
      <c r="E38" s="16">
        <v>78.7</v>
      </c>
      <c r="F38" s="16">
        <v>58.8</v>
      </c>
      <c r="G38" s="16"/>
      <c r="H38" s="10">
        <f>I38+K38</f>
        <v>0</v>
      </c>
      <c r="I38" s="10"/>
      <c r="J38" s="10"/>
      <c r="K38" s="10"/>
      <c r="L38" s="12">
        <f>M38+O38</f>
        <v>78.7</v>
      </c>
      <c r="M38" s="12">
        <f>E38+I38</f>
        <v>78.7</v>
      </c>
      <c r="N38" s="12">
        <f>F38+J38</f>
        <v>58.8</v>
      </c>
      <c r="O38" s="12">
        <f>G38+K38</f>
        <v>0</v>
      </c>
    </row>
    <row r="39" spans="1:15" ht="15" customHeight="1" x14ac:dyDescent="0.25">
      <c r="A39" s="32" t="s">
        <v>95</v>
      </c>
      <c r="B39" s="29" t="s">
        <v>157</v>
      </c>
      <c r="C39" s="30" t="s">
        <v>51</v>
      </c>
      <c r="D39" s="16">
        <f>E39+G39</f>
        <v>157.1</v>
      </c>
      <c r="E39" s="16">
        <v>157.1</v>
      </c>
      <c r="F39" s="16">
        <v>114.1</v>
      </c>
      <c r="G39" s="16"/>
      <c r="H39" s="10">
        <f>I39+K39</f>
        <v>0</v>
      </c>
      <c r="I39" s="10"/>
      <c r="J39" s="10"/>
      <c r="K39" s="10"/>
      <c r="L39" s="12">
        <f>M39+O39</f>
        <v>157.1</v>
      </c>
      <c r="M39" s="12">
        <f>E39+I39</f>
        <v>157.1</v>
      </c>
      <c r="N39" s="12">
        <f>F39+J39</f>
        <v>114.1</v>
      </c>
      <c r="O39" s="12">
        <f>G39+K39</f>
        <v>0</v>
      </c>
    </row>
    <row r="40" spans="1:15" ht="15" customHeight="1" x14ac:dyDescent="0.25">
      <c r="A40" s="5" t="s">
        <v>96</v>
      </c>
      <c r="B40" s="29" t="s">
        <v>34</v>
      </c>
      <c r="C40" s="30" t="s">
        <v>51</v>
      </c>
      <c r="D40" s="16">
        <f>E40+G40</f>
        <v>92.7</v>
      </c>
      <c r="E40" s="16">
        <v>92.7</v>
      </c>
      <c r="F40" s="16">
        <v>67.400000000000006</v>
      </c>
      <c r="G40" s="16"/>
      <c r="H40" s="10">
        <f>I40+K40</f>
        <v>0</v>
      </c>
      <c r="I40" s="10"/>
      <c r="J40" s="10"/>
      <c r="K40" s="10"/>
      <c r="L40" s="12">
        <f>M40+O40</f>
        <v>92.7</v>
      </c>
      <c r="M40" s="12">
        <f>E40+I40</f>
        <v>92.7</v>
      </c>
      <c r="N40" s="12">
        <f>F40+J40</f>
        <v>67.400000000000006</v>
      </c>
      <c r="O40" s="12">
        <f>G40+K40</f>
        <v>0</v>
      </c>
    </row>
    <row r="41" spans="1:15" ht="15" customHeight="1" x14ac:dyDescent="0.25">
      <c r="A41" s="5" t="s">
        <v>97</v>
      </c>
      <c r="B41" s="29" t="s">
        <v>36</v>
      </c>
      <c r="C41" s="30" t="s">
        <v>51</v>
      </c>
      <c r="D41" s="16">
        <f>E41+G41</f>
        <v>100.5</v>
      </c>
      <c r="E41" s="16">
        <v>100.5</v>
      </c>
      <c r="F41" s="16">
        <v>73.3</v>
      </c>
      <c r="G41" s="16"/>
      <c r="H41" s="10">
        <f>I41+K41</f>
        <v>0</v>
      </c>
      <c r="I41" s="10"/>
      <c r="J41" s="10"/>
      <c r="K41" s="10"/>
      <c r="L41" s="12">
        <f>M41+O41</f>
        <v>100.5</v>
      </c>
      <c r="M41" s="12">
        <f>E41+I41</f>
        <v>100.5</v>
      </c>
      <c r="N41" s="12">
        <f>F41+J41</f>
        <v>73.3</v>
      </c>
      <c r="O41" s="12">
        <f>G41+K41</f>
        <v>0</v>
      </c>
    </row>
    <row r="42" spans="1:15" ht="15" customHeight="1" x14ac:dyDescent="0.25">
      <c r="A42" s="5" t="s">
        <v>98</v>
      </c>
      <c r="B42" s="29" t="s">
        <v>38</v>
      </c>
      <c r="C42" s="30" t="s">
        <v>51</v>
      </c>
      <c r="D42" s="16">
        <f>E42+G42</f>
        <v>186.6</v>
      </c>
      <c r="E42" s="16">
        <v>186.6</v>
      </c>
      <c r="F42" s="16">
        <v>135.9</v>
      </c>
      <c r="G42" s="16"/>
      <c r="H42" s="10">
        <f>I42+K42</f>
        <v>0</v>
      </c>
      <c r="I42" s="10"/>
      <c r="J42" s="10"/>
      <c r="K42" s="10"/>
      <c r="L42" s="12">
        <f>M42+O42</f>
        <v>186.6</v>
      </c>
      <c r="M42" s="12">
        <f>E42+I42</f>
        <v>186.6</v>
      </c>
      <c r="N42" s="12">
        <f>F42+J42</f>
        <v>135.9</v>
      </c>
      <c r="O42" s="12">
        <f>G42+K42</f>
        <v>0</v>
      </c>
    </row>
    <row r="43" spans="1:15" ht="15" customHeight="1" x14ac:dyDescent="0.25">
      <c r="A43" s="5" t="s">
        <v>99</v>
      </c>
      <c r="B43" s="29" t="s">
        <v>37</v>
      </c>
      <c r="C43" s="30" t="s">
        <v>51</v>
      </c>
      <c r="D43" s="16">
        <f>E43+G43</f>
        <v>104.8</v>
      </c>
      <c r="E43" s="16">
        <v>104.8</v>
      </c>
      <c r="F43" s="16">
        <v>76.7</v>
      </c>
      <c r="G43" s="16"/>
      <c r="H43" s="10">
        <f>I43+K43</f>
        <v>0</v>
      </c>
      <c r="I43" s="10"/>
      <c r="J43" s="10"/>
      <c r="K43" s="10"/>
      <c r="L43" s="12">
        <f>M43+O43</f>
        <v>104.8</v>
      </c>
      <c r="M43" s="12">
        <f>E43+I43</f>
        <v>104.8</v>
      </c>
      <c r="N43" s="12">
        <f>F43+J43</f>
        <v>76.7</v>
      </c>
      <c r="O43" s="12">
        <f>G43+K43</f>
        <v>0</v>
      </c>
    </row>
    <row r="44" spans="1:15" ht="15" customHeight="1" x14ac:dyDescent="0.25">
      <c r="A44" s="5" t="s">
        <v>100</v>
      </c>
      <c r="B44" s="35" t="s">
        <v>35</v>
      </c>
      <c r="C44" s="15" t="s">
        <v>51</v>
      </c>
      <c r="D44" s="16">
        <f>E44+G44</f>
        <v>151.5</v>
      </c>
      <c r="E44" s="16">
        <v>151.5</v>
      </c>
      <c r="F44" s="16">
        <v>110.2</v>
      </c>
      <c r="G44" s="16"/>
      <c r="H44" s="10">
        <f>I44+K44</f>
        <v>0</v>
      </c>
      <c r="I44" s="10"/>
      <c r="J44" s="10"/>
      <c r="K44" s="10"/>
      <c r="L44" s="12">
        <f>M44+O44</f>
        <v>151.5</v>
      </c>
      <c r="M44" s="12">
        <f>E44+I44</f>
        <v>151.5</v>
      </c>
      <c r="N44" s="12">
        <f>F44+J44</f>
        <v>110.2</v>
      </c>
      <c r="O44" s="12">
        <f>G44+K44</f>
        <v>0</v>
      </c>
    </row>
    <row r="45" spans="1:15" ht="15" customHeight="1" x14ac:dyDescent="0.25">
      <c r="A45" s="5" t="s">
        <v>101</v>
      </c>
      <c r="B45" s="36" t="s">
        <v>39</v>
      </c>
      <c r="C45" s="15" t="s">
        <v>51</v>
      </c>
      <c r="D45" s="16">
        <f>E45+G45</f>
        <v>39.799999999999997</v>
      </c>
      <c r="E45" s="16">
        <v>39.799999999999997</v>
      </c>
      <c r="F45" s="16">
        <v>29.6</v>
      </c>
      <c r="G45" s="16"/>
      <c r="H45" s="10">
        <f>I45+K45</f>
        <v>0</v>
      </c>
      <c r="I45" s="10"/>
      <c r="J45" s="10"/>
      <c r="K45" s="10"/>
      <c r="L45" s="12">
        <f>M45+O45</f>
        <v>39.799999999999997</v>
      </c>
      <c r="M45" s="12">
        <f>E45+I45</f>
        <v>39.799999999999997</v>
      </c>
      <c r="N45" s="12">
        <f>F45+J45</f>
        <v>29.6</v>
      </c>
      <c r="O45" s="12">
        <f>G45+K45</f>
        <v>0</v>
      </c>
    </row>
    <row r="46" spans="1:15" ht="15" customHeight="1" x14ac:dyDescent="0.25">
      <c r="A46" s="5" t="s">
        <v>102</v>
      </c>
      <c r="B46" s="36" t="s">
        <v>40</v>
      </c>
      <c r="C46" s="15" t="s">
        <v>51</v>
      </c>
      <c r="D46" s="16">
        <f>E46+G46</f>
        <v>50.1</v>
      </c>
      <c r="E46" s="16">
        <v>50.1</v>
      </c>
      <c r="F46" s="16">
        <v>36.799999999999997</v>
      </c>
      <c r="G46" s="16"/>
      <c r="H46" s="10">
        <f>I46+K46</f>
        <v>0</v>
      </c>
      <c r="I46" s="10"/>
      <c r="J46" s="10"/>
      <c r="K46" s="10"/>
      <c r="L46" s="12">
        <f>M46+O46</f>
        <v>50.1</v>
      </c>
      <c r="M46" s="12">
        <f>E46+I46</f>
        <v>50.1</v>
      </c>
      <c r="N46" s="12">
        <f>F46+J46</f>
        <v>36.799999999999997</v>
      </c>
      <c r="O46" s="12">
        <f>G46+K46</f>
        <v>0</v>
      </c>
    </row>
    <row r="47" spans="1:15" ht="15" customHeight="1" x14ac:dyDescent="0.25">
      <c r="A47" s="5" t="s">
        <v>103</v>
      </c>
      <c r="B47" s="35" t="s">
        <v>49</v>
      </c>
      <c r="C47" s="15" t="s">
        <v>51</v>
      </c>
      <c r="D47" s="16">
        <f>E47+G47</f>
        <v>0.8</v>
      </c>
      <c r="E47" s="16">
        <v>0.8</v>
      </c>
      <c r="F47" s="16">
        <v>0.6</v>
      </c>
      <c r="G47" s="16"/>
      <c r="H47" s="10">
        <f>I47+K47</f>
        <v>0</v>
      </c>
      <c r="I47" s="10"/>
      <c r="J47" s="10"/>
      <c r="K47" s="10"/>
      <c r="L47" s="12">
        <f>M47+O47</f>
        <v>0.8</v>
      </c>
      <c r="M47" s="12">
        <f>E47+I47</f>
        <v>0.8</v>
      </c>
      <c r="N47" s="12">
        <f>F47+J47</f>
        <v>0.6</v>
      </c>
      <c r="O47" s="12">
        <f>G47+K47</f>
        <v>0</v>
      </c>
    </row>
    <row r="48" spans="1:15" ht="15" customHeight="1" x14ac:dyDescent="0.25">
      <c r="A48" s="5" t="s">
        <v>104</v>
      </c>
      <c r="B48" s="35" t="s">
        <v>48</v>
      </c>
      <c r="C48" s="15" t="s">
        <v>51</v>
      </c>
      <c r="D48" s="16">
        <f>E48+G48</f>
        <v>7.9</v>
      </c>
      <c r="E48" s="16">
        <v>7.9</v>
      </c>
      <c r="F48" s="16">
        <v>6</v>
      </c>
      <c r="G48" s="16"/>
      <c r="H48" s="10">
        <f>I48+K48</f>
        <v>0</v>
      </c>
      <c r="I48" s="10"/>
      <c r="J48" s="10"/>
      <c r="K48" s="10"/>
      <c r="L48" s="12">
        <f>M48+O48</f>
        <v>7.9</v>
      </c>
      <c r="M48" s="12">
        <f>E48+I48</f>
        <v>7.9</v>
      </c>
      <c r="N48" s="12">
        <f>F48+J48</f>
        <v>6</v>
      </c>
      <c r="O48" s="12">
        <f>G48+K48</f>
        <v>0</v>
      </c>
    </row>
    <row r="49" spans="1:15" ht="15" customHeight="1" x14ac:dyDescent="0.25">
      <c r="A49" s="5" t="s">
        <v>105</v>
      </c>
      <c r="B49" s="35" t="s">
        <v>66</v>
      </c>
      <c r="C49" s="15" t="s">
        <v>51</v>
      </c>
      <c r="D49" s="16">
        <f>E49+G49</f>
        <v>1.6</v>
      </c>
      <c r="E49" s="16">
        <v>1.6</v>
      </c>
      <c r="F49" s="16">
        <v>1.2</v>
      </c>
      <c r="G49" s="16"/>
      <c r="H49" s="10">
        <f>I49+K49</f>
        <v>0</v>
      </c>
      <c r="I49" s="10"/>
      <c r="J49" s="10"/>
      <c r="K49" s="10"/>
      <c r="L49" s="12">
        <f>M49+O49</f>
        <v>1.6</v>
      </c>
      <c r="M49" s="12">
        <f>E49+I49</f>
        <v>1.6</v>
      </c>
      <c r="N49" s="12">
        <f>F49+J49</f>
        <v>1.2</v>
      </c>
      <c r="O49" s="12">
        <f>G49+K49</f>
        <v>0</v>
      </c>
    </row>
    <row r="50" spans="1:15" ht="15" customHeight="1" x14ac:dyDescent="0.25">
      <c r="A50" s="5" t="s">
        <v>106</v>
      </c>
      <c r="B50" s="35" t="s">
        <v>50</v>
      </c>
      <c r="C50" s="15" t="s">
        <v>51</v>
      </c>
      <c r="D50" s="16">
        <f>E50+G50</f>
        <v>67.599999999999994</v>
      </c>
      <c r="E50" s="16">
        <v>67.599999999999994</v>
      </c>
      <c r="F50" s="16">
        <v>51.6</v>
      </c>
      <c r="G50" s="16"/>
      <c r="H50" s="10">
        <f>I50+K50</f>
        <v>0</v>
      </c>
      <c r="I50" s="10"/>
      <c r="J50" s="10"/>
      <c r="K50" s="10"/>
      <c r="L50" s="12">
        <f>M50+O50</f>
        <v>67.599999999999994</v>
      </c>
      <c r="M50" s="12">
        <f>E50+I50</f>
        <v>67.599999999999994</v>
      </c>
      <c r="N50" s="12">
        <f>F50+J50</f>
        <v>51.6</v>
      </c>
      <c r="O50" s="12">
        <f>G50+K50</f>
        <v>0</v>
      </c>
    </row>
    <row r="51" spans="1:15" ht="15" customHeight="1" x14ac:dyDescent="0.25">
      <c r="A51" s="5" t="s">
        <v>107</v>
      </c>
      <c r="B51" s="35" t="s">
        <v>172</v>
      </c>
      <c r="C51" s="15" t="s">
        <v>51</v>
      </c>
      <c r="D51" s="16">
        <f>E51+G51</f>
        <v>284.5</v>
      </c>
      <c r="E51" s="16">
        <v>284.5</v>
      </c>
      <c r="F51" s="16">
        <v>215.1</v>
      </c>
      <c r="G51" s="16"/>
      <c r="H51" s="10">
        <f>I51+K51</f>
        <v>0</v>
      </c>
      <c r="I51" s="10"/>
      <c r="J51" s="10"/>
      <c r="K51" s="10"/>
      <c r="L51" s="12">
        <f>M51+O51</f>
        <v>284.5</v>
      </c>
      <c r="M51" s="12">
        <f>E51+I51</f>
        <v>284.5</v>
      </c>
      <c r="N51" s="12">
        <f>F51+J51</f>
        <v>215.1</v>
      </c>
      <c r="O51" s="12">
        <f>G51+K51</f>
        <v>0</v>
      </c>
    </row>
    <row r="52" spans="1:15" s="37" customFormat="1" ht="15" customHeight="1" x14ac:dyDescent="0.25">
      <c r="A52" s="5" t="s">
        <v>108</v>
      </c>
      <c r="B52" s="35" t="s">
        <v>173</v>
      </c>
      <c r="C52" s="15" t="s">
        <v>51</v>
      </c>
      <c r="D52" s="16">
        <f>E52+G52</f>
        <v>194.3</v>
      </c>
      <c r="E52" s="16">
        <v>194.3</v>
      </c>
      <c r="F52" s="16">
        <v>147</v>
      </c>
      <c r="G52" s="16"/>
      <c r="H52" s="10">
        <f>I52+K52</f>
        <v>0</v>
      </c>
      <c r="I52" s="10"/>
      <c r="J52" s="10"/>
      <c r="K52" s="10"/>
      <c r="L52" s="12">
        <f>M52+O52</f>
        <v>194.3</v>
      </c>
      <c r="M52" s="12">
        <f>E52+I52</f>
        <v>194.3</v>
      </c>
      <c r="N52" s="12">
        <f>F52+J52</f>
        <v>147</v>
      </c>
      <c r="O52" s="12">
        <f>G52+K52</f>
        <v>0</v>
      </c>
    </row>
    <row r="53" spans="1:15" s="37" customFormat="1" ht="15" customHeight="1" x14ac:dyDescent="0.25">
      <c r="A53" s="5" t="s">
        <v>109</v>
      </c>
      <c r="B53" s="35" t="s">
        <v>65</v>
      </c>
      <c r="C53" s="15" t="s">
        <v>30</v>
      </c>
      <c r="D53" s="16">
        <f>E53+G53</f>
        <v>7.8</v>
      </c>
      <c r="E53" s="16">
        <v>7.8</v>
      </c>
      <c r="F53" s="16">
        <v>6</v>
      </c>
      <c r="G53" s="16"/>
      <c r="H53" s="10">
        <f>I53+K53</f>
        <v>0</v>
      </c>
      <c r="I53" s="10"/>
      <c r="J53" s="10"/>
      <c r="K53" s="10"/>
      <c r="L53" s="12">
        <f>M53+O53</f>
        <v>7.8</v>
      </c>
      <c r="M53" s="12">
        <f>E53+I53</f>
        <v>7.8</v>
      </c>
      <c r="N53" s="12">
        <f>F53+J53</f>
        <v>6</v>
      </c>
      <c r="O53" s="12">
        <f>G53+K53</f>
        <v>0</v>
      </c>
    </row>
    <row r="54" spans="1:15" ht="15.95" customHeight="1" x14ac:dyDescent="0.25">
      <c r="A54" s="20" t="s">
        <v>110</v>
      </c>
      <c r="B54" s="27" t="s">
        <v>177</v>
      </c>
      <c r="C54" s="25"/>
      <c r="D54" s="23">
        <f>D14+SUM(D17:D53)</f>
        <v>9138.0000000000036</v>
      </c>
      <c r="E54" s="23">
        <f>E14+SUM(E17:E53)</f>
        <v>9138.0000000000036</v>
      </c>
      <c r="F54" s="23">
        <f>F14+SUM(F17:F53)</f>
        <v>6648.9</v>
      </c>
      <c r="G54" s="23">
        <f>G14+SUM(G17:G53)</f>
        <v>0</v>
      </c>
      <c r="H54" s="24">
        <f>H14+SUM(H17:H53)</f>
        <v>0</v>
      </c>
      <c r="I54" s="24">
        <f>I14+SUM(I17:I53)</f>
        <v>0</v>
      </c>
      <c r="J54" s="24">
        <f>J14+SUM(J17:J53)</f>
        <v>87.8</v>
      </c>
      <c r="K54" s="24">
        <f>K14+SUM(K17:K53)</f>
        <v>0</v>
      </c>
      <c r="L54" s="21">
        <f>L14+SUM(L17:L53)</f>
        <v>9138.0000000000036</v>
      </c>
      <c r="M54" s="21">
        <f>M14+SUM(M17:M53)</f>
        <v>9138.0000000000036</v>
      </c>
      <c r="N54" s="21">
        <f>N14+SUM(N17:N53)</f>
        <v>6736.7</v>
      </c>
      <c r="O54" s="21">
        <f>O14+SUM(O17:O53)</f>
        <v>0</v>
      </c>
    </row>
    <row r="55" spans="1:15" ht="15" customHeight="1" x14ac:dyDescent="0.25">
      <c r="A55" s="101"/>
      <c r="B55" s="50"/>
      <c r="C55" s="102"/>
      <c r="D55" s="50"/>
      <c r="E55" s="50"/>
      <c r="F55" s="103"/>
      <c r="G55" s="103"/>
      <c r="H55" s="103"/>
      <c r="I55" s="103"/>
      <c r="J55" s="103"/>
      <c r="K55" s="103"/>
      <c r="L55" s="103"/>
      <c r="M55" s="103"/>
      <c r="N55" s="103"/>
    </row>
    <row r="56" spans="1:15" x14ac:dyDescent="0.25">
      <c r="A56" s="101"/>
      <c r="B56" s="6"/>
      <c r="C56" s="104"/>
      <c r="D56" s="6"/>
      <c r="E56" s="6"/>
      <c r="F56" s="105"/>
      <c r="G56" s="6"/>
      <c r="H56" s="6"/>
      <c r="I56" s="6"/>
      <c r="J56" s="6"/>
      <c r="K56" s="6"/>
      <c r="L56" s="6"/>
      <c r="M56" s="6"/>
      <c r="N56" s="6"/>
    </row>
    <row r="57" spans="1:15" x14ac:dyDescent="0.25">
      <c r="A57" s="6"/>
      <c r="B57" s="6"/>
      <c r="C57" s="52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5" x14ac:dyDescent="0.25">
      <c r="A58" s="6"/>
      <c r="B58" s="6"/>
      <c r="C58" s="52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5" x14ac:dyDescent="0.25">
      <c r="A59" s="6"/>
      <c r="B59" s="6"/>
      <c r="C59" s="52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5" x14ac:dyDescent="0.25">
      <c r="A60" s="6"/>
      <c r="B60" s="6"/>
      <c r="C60" s="52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5" x14ac:dyDescent="0.25">
      <c r="A61" s="6"/>
      <c r="B61" s="6"/>
      <c r="C61" s="52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5" x14ac:dyDescent="0.25">
      <c r="A62" s="6"/>
      <c r="B62" s="6"/>
      <c r="C62" s="52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5" x14ac:dyDescent="0.25">
      <c r="A63" s="6"/>
      <c r="B63" s="6"/>
      <c r="C63" s="52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5" x14ac:dyDescent="0.25">
      <c r="A64" s="6"/>
      <c r="B64" s="6"/>
      <c r="C64" s="52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2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2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2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2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2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2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2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2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2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2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2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2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2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2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2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2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2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2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2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2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2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2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2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2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C168" s="53"/>
    </row>
    <row r="169" spans="1:14" x14ac:dyDescent="0.25">
      <c r="C169" s="53"/>
    </row>
    <row r="170" spans="1:14" x14ac:dyDescent="0.25">
      <c r="C170" s="53"/>
    </row>
    <row r="171" spans="1:14" x14ac:dyDescent="0.25">
      <c r="C171" s="53"/>
    </row>
    <row r="172" spans="1:14" x14ac:dyDescent="0.25">
      <c r="C172" s="53"/>
    </row>
    <row r="173" spans="1:14" x14ac:dyDescent="0.25">
      <c r="C173" s="53"/>
    </row>
    <row r="174" spans="1:14" x14ac:dyDescent="0.25">
      <c r="C174" s="53"/>
    </row>
    <row r="175" spans="1:14" x14ac:dyDescent="0.25">
      <c r="C175" s="53"/>
    </row>
    <row r="176" spans="1:14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</sheetData>
  <mergeCells count="23">
    <mergeCell ref="B5:O5"/>
    <mergeCell ref="B6:O6"/>
    <mergeCell ref="B1:O1"/>
    <mergeCell ref="B2:O2"/>
    <mergeCell ref="B3:O3"/>
    <mergeCell ref="B4:O4"/>
    <mergeCell ref="E10:G10"/>
    <mergeCell ref="E11:F11"/>
    <mergeCell ref="G11:G12"/>
    <mergeCell ref="C10:C12"/>
    <mergeCell ref="M10:O10"/>
    <mergeCell ref="I11:J11"/>
    <mergeCell ref="D10:D12"/>
    <mergeCell ref="B13:O13"/>
    <mergeCell ref="K11:K12"/>
    <mergeCell ref="M11:N11"/>
    <mergeCell ref="O11:O12"/>
    <mergeCell ref="A8:O8"/>
    <mergeCell ref="A10:A12"/>
    <mergeCell ref="B10:B12"/>
    <mergeCell ref="H10:H12"/>
    <mergeCell ref="I10:K10"/>
    <mergeCell ref="L10:L12"/>
  </mergeCells>
  <pageMargins left="1.1811023622047245" right="0.39370078740157483" top="0.39370078740157483" bottom="0" header="0" footer="0"/>
  <pageSetup paperSize="9" scale="96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673"/>
  <sheetViews>
    <sheetView showZeros="0" workbookViewId="0">
      <selection activeCell="X15" sqref="X15"/>
    </sheetView>
  </sheetViews>
  <sheetFormatPr defaultRowHeight="15" x14ac:dyDescent="0.25"/>
  <cols>
    <col min="1" max="1" width="5" style="2" customWidth="1"/>
    <col min="2" max="2" width="40.85546875" style="2" customWidth="1"/>
    <col min="3" max="3" width="6.7109375" style="188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5" width="9.7109375" style="2" customWidth="1"/>
    <col min="16" max="18" width="9.140625" style="2" hidden="1" customWidth="1"/>
    <col min="19" max="24" width="9.140625" style="2" customWidth="1"/>
    <col min="25" max="16384" width="9.140625" style="2"/>
  </cols>
  <sheetData>
    <row r="1" spans="1:17" x14ac:dyDescent="0.25">
      <c r="B1" s="515" t="s">
        <v>354</v>
      </c>
      <c r="C1" s="515"/>
      <c r="D1" s="515"/>
      <c r="E1" s="515"/>
      <c r="F1" s="515"/>
      <c r="G1" s="515"/>
      <c r="H1" s="515"/>
      <c r="I1" s="515"/>
      <c r="J1" s="515"/>
      <c r="K1" s="515"/>
      <c r="L1" s="515"/>
      <c r="M1" s="515"/>
      <c r="N1" s="515"/>
      <c r="O1" s="515"/>
    </row>
    <row r="2" spans="1:17" x14ac:dyDescent="0.25">
      <c r="B2" s="515" t="s">
        <v>445</v>
      </c>
      <c r="C2" s="515"/>
      <c r="D2" s="515"/>
      <c r="E2" s="515"/>
      <c r="F2" s="515"/>
      <c r="G2" s="515"/>
      <c r="H2" s="515"/>
      <c r="I2" s="515"/>
      <c r="J2" s="515"/>
      <c r="K2" s="515"/>
      <c r="L2" s="515"/>
      <c r="M2" s="515"/>
      <c r="N2" s="515"/>
      <c r="O2" s="515"/>
    </row>
    <row r="3" spans="1:17" x14ac:dyDescent="0.25">
      <c r="B3" s="515" t="s">
        <v>466</v>
      </c>
      <c r="C3" s="515"/>
      <c r="D3" s="515"/>
      <c r="E3" s="515"/>
      <c r="F3" s="515"/>
      <c r="G3" s="515"/>
      <c r="H3" s="515"/>
      <c r="I3" s="515"/>
      <c r="J3" s="515"/>
      <c r="K3" s="515"/>
      <c r="L3" s="515"/>
      <c r="M3" s="515"/>
      <c r="N3" s="515"/>
      <c r="O3" s="515"/>
    </row>
    <row r="4" spans="1:17" x14ac:dyDescent="0.25">
      <c r="B4" s="515" t="s">
        <v>369</v>
      </c>
      <c r="C4" s="515"/>
      <c r="D4" s="515"/>
      <c r="E4" s="515"/>
      <c r="F4" s="515"/>
      <c r="G4" s="515"/>
      <c r="H4" s="515"/>
      <c r="I4" s="515"/>
      <c r="J4" s="515"/>
      <c r="K4" s="515"/>
      <c r="L4" s="515"/>
      <c r="M4" s="515"/>
      <c r="N4" s="515"/>
      <c r="O4" s="515"/>
    </row>
    <row r="5" spans="1:17" s="439" customFormat="1" ht="15" customHeight="1" x14ac:dyDescent="0.25">
      <c r="B5" s="511" t="s">
        <v>469</v>
      </c>
      <c r="C5" s="511"/>
      <c r="D5" s="511"/>
      <c r="E5" s="511"/>
      <c r="F5" s="511"/>
      <c r="G5" s="511"/>
      <c r="H5" s="511"/>
      <c r="I5" s="511"/>
      <c r="J5" s="511"/>
      <c r="K5" s="511"/>
      <c r="L5" s="511"/>
      <c r="M5" s="511"/>
      <c r="N5" s="511"/>
      <c r="O5" s="511"/>
    </row>
    <row r="6" spans="1:17" s="439" customFormat="1" x14ac:dyDescent="0.25">
      <c r="B6" s="511" t="s">
        <v>483</v>
      </c>
      <c r="C6" s="511"/>
      <c r="D6" s="511"/>
      <c r="E6" s="511"/>
      <c r="F6" s="511"/>
      <c r="G6" s="511"/>
      <c r="H6" s="511"/>
      <c r="I6" s="511"/>
      <c r="J6" s="511"/>
      <c r="K6" s="511"/>
      <c r="L6" s="511"/>
      <c r="M6" s="511"/>
      <c r="N6" s="511"/>
      <c r="O6" s="511"/>
    </row>
    <row r="7" spans="1:17" s="439" customFormat="1" x14ac:dyDescent="0.25">
      <c r="B7" s="511" t="s">
        <v>481</v>
      </c>
      <c r="C7" s="511"/>
      <c r="D7" s="511"/>
      <c r="E7" s="511"/>
      <c r="F7" s="511"/>
      <c r="G7" s="511"/>
      <c r="H7" s="511"/>
      <c r="I7" s="511"/>
      <c r="J7" s="511"/>
      <c r="K7" s="511"/>
      <c r="L7" s="511"/>
      <c r="M7" s="511"/>
      <c r="N7" s="511"/>
      <c r="O7" s="511"/>
    </row>
    <row r="8" spans="1:17" s="439" customFormat="1" x14ac:dyDescent="0.25">
      <c r="B8" s="511" t="s">
        <v>480</v>
      </c>
      <c r="C8" s="511"/>
      <c r="D8" s="511"/>
      <c r="E8" s="511"/>
      <c r="F8" s="511"/>
      <c r="G8" s="511"/>
      <c r="H8" s="511"/>
      <c r="I8" s="511"/>
      <c r="J8" s="511"/>
      <c r="K8" s="511"/>
      <c r="L8" s="511"/>
      <c r="M8" s="511"/>
      <c r="N8" s="511"/>
      <c r="O8" s="511"/>
    </row>
    <row r="9" spans="1:17" x14ac:dyDescent="0.25">
      <c r="E9" s="3"/>
      <c r="F9" s="3"/>
      <c r="G9" s="3"/>
      <c r="H9" s="3"/>
      <c r="I9" s="3"/>
      <c r="J9" s="3"/>
      <c r="L9" s="3"/>
      <c r="M9" s="3"/>
      <c r="N9" s="3"/>
    </row>
    <row r="10" spans="1:17" ht="15" customHeight="1" x14ac:dyDescent="0.25">
      <c r="A10" s="472" t="s">
        <v>450</v>
      </c>
      <c r="B10" s="472"/>
      <c r="C10" s="472"/>
      <c r="D10" s="472"/>
      <c r="E10" s="472"/>
      <c r="F10" s="472"/>
      <c r="G10" s="472"/>
      <c r="H10" s="472"/>
      <c r="I10" s="472"/>
      <c r="J10" s="472"/>
      <c r="K10" s="472"/>
      <c r="L10" s="472"/>
      <c r="M10" s="472"/>
      <c r="N10" s="472"/>
      <c r="O10" s="472"/>
    </row>
    <row r="11" spans="1:17" ht="17.25" customHeight="1" x14ac:dyDescent="0.25">
      <c r="A11" s="434"/>
      <c r="B11" s="434"/>
      <c r="C11" s="189"/>
      <c r="D11" s="434"/>
      <c r="E11" s="434"/>
      <c r="F11" s="434"/>
      <c r="G11" s="434"/>
      <c r="H11" s="59"/>
      <c r="I11" s="59"/>
      <c r="J11" s="59"/>
      <c r="K11" s="59"/>
      <c r="L11" s="434"/>
      <c r="M11" s="434"/>
      <c r="N11" s="434"/>
      <c r="O11" s="4" t="s">
        <v>456</v>
      </c>
    </row>
    <row r="12" spans="1:17" ht="15" customHeight="1" x14ac:dyDescent="0.25">
      <c r="A12" s="476" t="s">
        <v>5</v>
      </c>
      <c r="B12" s="479" t="s">
        <v>351</v>
      </c>
      <c r="C12" s="522" t="s">
        <v>54</v>
      </c>
      <c r="D12" s="456" t="s">
        <v>362</v>
      </c>
      <c r="E12" s="459" t="s">
        <v>200</v>
      </c>
      <c r="F12" s="460"/>
      <c r="G12" s="461"/>
      <c r="H12" s="482" t="s">
        <v>364</v>
      </c>
      <c r="I12" s="485" t="s">
        <v>200</v>
      </c>
      <c r="J12" s="486"/>
      <c r="K12" s="487"/>
      <c r="L12" s="517" t="s">
        <v>0</v>
      </c>
      <c r="M12" s="455" t="s">
        <v>200</v>
      </c>
      <c r="N12" s="455"/>
      <c r="O12" s="455"/>
    </row>
    <row r="13" spans="1:17" ht="15" customHeight="1" x14ac:dyDescent="0.25">
      <c r="A13" s="477"/>
      <c r="B13" s="480"/>
      <c r="C13" s="523"/>
      <c r="D13" s="457"/>
      <c r="E13" s="459" t="s">
        <v>1</v>
      </c>
      <c r="F13" s="461"/>
      <c r="G13" s="456" t="s">
        <v>2</v>
      </c>
      <c r="H13" s="483"/>
      <c r="I13" s="485" t="s">
        <v>1</v>
      </c>
      <c r="J13" s="487"/>
      <c r="K13" s="482" t="s">
        <v>2</v>
      </c>
      <c r="L13" s="518"/>
      <c r="M13" s="455" t="s">
        <v>1</v>
      </c>
      <c r="N13" s="455"/>
      <c r="O13" s="467" t="s">
        <v>2</v>
      </c>
    </row>
    <row r="14" spans="1:17" ht="27.75" customHeight="1" x14ac:dyDescent="0.25">
      <c r="A14" s="478"/>
      <c r="B14" s="481"/>
      <c r="C14" s="524"/>
      <c r="D14" s="458"/>
      <c r="E14" s="425" t="s">
        <v>3</v>
      </c>
      <c r="F14" s="421" t="s">
        <v>4</v>
      </c>
      <c r="G14" s="458"/>
      <c r="H14" s="484"/>
      <c r="I14" s="423" t="s">
        <v>3</v>
      </c>
      <c r="J14" s="414" t="s">
        <v>4</v>
      </c>
      <c r="K14" s="484"/>
      <c r="L14" s="519"/>
      <c r="M14" s="418" t="s">
        <v>3</v>
      </c>
      <c r="N14" s="413" t="s">
        <v>4</v>
      </c>
      <c r="O14" s="467"/>
    </row>
    <row r="15" spans="1:17" ht="15.95" customHeight="1" x14ac:dyDescent="0.25">
      <c r="A15" s="135" t="s">
        <v>72</v>
      </c>
      <c r="B15" s="495" t="s">
        <v>6</v>
      </c>
      <c r="C15" s="495"/>
      <c r="D15" s="495"/>
      <c r="E15" s="495"/>
      <c r="F15" s="495"/>
      <c r="G15" s="495"/>
      <c r="H15" s="495"/>
      <c r="I15" s="495"/>
      <c r="J15" s="495"/>
      <c r="K15" s="495"/>
      <c r="L15" s="495"/>
      <c r="M15" s="495"/>
      <c r="N15" s="495"/>
      <c r="O15" s="495"/>
    </row>
    <row r="16" spans="1:17" ht="15" customHeight="1" x14ac:dyDescent="0.25">
      <c r="A16" s="5" t="s">
        <v>187</v>
      </c>
      <c r="B16" s="29" t="s">
        <v>20</v>
      </c>
      <c r="C16" s="428" t="s">
        <v>9</v>
      </c>
      <c r="D16" s="148">
        <f>E16+G16</f>
        <v>111</v>
      </c>
      <c r="E16" s="148"/>
      <c r="F16" s="148"/>
      <c r="G16" s="148">
        <v>111</v>
      </c>
      <c r="H16" s="149">
        <f>I16+K16</f>
        <v>0</v>
      </c>
      <c r="I16" s="149"/>
      <c r="J16" s="149"/>
      <c r="K16" s="149"/>
      <c r="L16" s="150">
        <f>M16+O16</f>
        <v>111</v>
      </c>
      <c r="M16" s="150">
        <f>E16+I16</f>
        <v>0</v>
      </c>
      <c r="N16" s="150">
        <f>F16+J16</f>
        <v>0</v>
      </c>
      <c r="O16" s="150">
        <f>G16+K16</f>
        <v>111</v>
      </c>
      <c r="P16" s="190"/>
      <c r="Q16" s="90"/>
    </row>
    <row r="17" spans="1:17" ht="26.25" customHeight="1" x14ac:dyDescent="0.25">
      <c r="A17" s="19"/>
      <c r="B17" s="167" t="s">
        <v>342</v>
      </c>
      <c r="C17" s="351"/>
      <c r="D17" s="156"/>
      <c r="E17" s="156"/>
      <c r="F17" s="156"/>
      <c r="G17" s="156"/>
      <c r="H17" s="157"/>
      <c r="I17" s="157"/>
      <c r="J17" s="157"/>
      <c r="K17" s="157"/>
      <c r="L17" s="158"/>
      <c r="M17" s="158"/>
      <c r="N17" s="158"/>
      <c r="O17" s="158"/>
      <c r="P17" s="190"/>
      <c r="Q17" s="90"/>
    </row>
    <row r="18" spans="1:17" hidden="1" x14ac:dyDescent="0.25">
      <c r="A18" s="131"/>
      <c r="B18" s="167" t="s">
        <v>420</v>
      </c>
      <c r="C18" s="351"/>
      <c r="D18" s="151" t="s">
        <v>178</v>
      </c>
      <c r="E18" s="151"/>
      <c r="F18" s="151"/>
      <c r="G18" s="151"/>
      <c r="H18" s="157"/>
      <c r="I18" s="152"/>
      <c r="J18" s="152"/>
      <c r="K18" s="152"/>
      <c r="L18" s="153"/>
      <c r="M18" s="153"/>
      <c r="N18" s="153"/>
      <c r="O18" s="153"/>
      <c r="P18" s="190"/>
      <c r="Q18" s="90"/>
    </row>
    <row r="19" spans="1:17" ht="15" hidden="1" customHeight="1" x14ac:dyDescent="0.25">
      <c r="A19" s="5" t="s">
        <v>73</v>
      </c>
      <c r="B19" s="17" t="s">
        <v>7</v>
      </c>
      <c r="C19" s="191"/>
      <c r="D19" s="148">
        <f>E19+G19</f>
        <v>0</v>
      </c>
      <c r="E19" s="16">
        <f>E20+E21+E22</f>
        <v>0</v>
      </c>
      <c r="F19" s="16">
        <f>F20+F21+F22</f>
        <v>0</v>
      </c>
      <c r="G19" s="16">
        <f>G20+G21+G22</f>
        <v>0</v>
      </c>
      <c r="H19" s="149">
        <f>I19+K19</f>
        <v>0</v>
      </c>
      <c r="I19" s="10">
        <f>I20+I21+I22</f>
        <v>0</v>
      </c>
      <c r="J19" s="10">
        <f>J20+J21+J22</f>
        <v>0</v>
      </c>
      <c r="K19" s="10">
        <f>K20+K21+K22</f>
        <v>0</v>
      </c>
      <c r="L19" s="150">
        <f>M19+O19</f>
        <v>0</v>
      </c>
      <c r="M19" s="12">
        <f>M20+M21+M22</f>
        <v>0</v>
      </c>
      <c r="N19" s="12">
        <f>N20+N21+N22</f>
        <v>0</v>
      </c>
      <c r="O19" s="12">
        <f>O20+O21+O22</f>
        <v>0</v>
      </c>
      <c r="P19" s="190"/>
      <c r="Q19" s="90"/>
    </row>
    <row r="20" spans="1:17" ht="15" hidden="1" customHeight="1" x14ac:dyDescent="0.25">
      <c r="A20" s="19"/>
      <c r="B20" s="520" t="s">
        <v>420</v>
      </c>
      <c r="C20" s="191" t="s">
        <v>9</v>
      </c>
      <c r="D20" s="16">
        <f>E20+G20</f>
        <v>0</v>
      </c>
      <c r="E20" s="16"/>
      <c r="F20" s="16"/>
      <c r="G20" s="16"/>
      <c r="H20" s="149">
        <f>I20+K20</f>
        <v>0</v>
      </c>
      <c r="I20" s="10"/>
      <c r="J20" s="10"/>
      <c r="K20" s="192"/>
      <c r="L20" s="150">
        <f>M20+O20</f>
        <v>0</v>
      </c>
      <c r="M20" s="150">
        <f>E20+I20</f>
        <v>0</v>
      </c>
      <c r="N20" s="150">
        <f>F20+J20</f>
        <v>0</v>
      </c>
      <c r="O20" s="150">
        <f>G20+K20</f>
        <v>0</v>
      </c>
      <c r="P20" s="190"/>
      <c r="Q20" s="90"/>
    </row>
    <row r="21" spans="1:17" ht="15" hidden="1" customHeight="1" x14ac:dyDescent="0.25">
      <c r="A21" s="19"/>
      <c r="B21" s="520"/>
      <c r="C21" s="191" t="s">
        <v>31</v>
      </c>
      <c r="D21" s="16">
        <f>E21+G21</f>
        <v>0</v>
      </c>
      <c r="E21" s="16"/>
      <c r="F21" s="16"/>
      <c r="G21" s="16"/>
      <c r="H21" s="149">
        <f>I21+K21</f>
        <v>0</v>
      </c>
      <c r="I21" s="10"/>
      <c r="J21" s="10"/>
      <c r="K21" s="192"/>
      <c r="L21" s="150">
        <f>M21+O21</f>
        <v>0</v>
      </c>
      <c r="M21" s="150">
        <f>E21+I21</f>
        <v>0</v>
      </c>
      <c r="N21" s="150">
        <f>F21+J21</f>
        <v>0</v>
      </c>
      <c r="O21" s="150">
        <f>G21+K21</f>
        <v>0</v>
      </c>
      <c r="P21" s="190"/>
      <c r="Q21" s="90"/>
    </row>
    <row r="22" spans="1:17" ht="15" hidden="1" customHeight="1" x14ac:dyDescent="0.25">
      <c r="A22" s="19"/>
      <c r="B22" s="521"/>
      <c r="C22" s="191" t="s">
        <v>22</v>
      </c>
      <c r="D22" s="16">
        <f>E22+G22</f>
        <v>0</v>
      </c>
      <c r="E22" s="16"/>
      <c r="F22" s="16"/>
      <c r="G22" s="16"/>
      <c r="H22" s="149">
        <f>I22+K22</f>
        <v>0</v>
      </c>
      <c r="I22" s="10"/>
      <c r="J22" s="10"/>
      <c r="K22" s="192"/>
      <c r="L22" s="150">
        <f>M22+O22</f>
        <v>0</v>
      </c>
      <c r="M22" s="150">
        <f>E22+I22</f>
        <v>0</v>
      </c>
      <c r="N22" s="150">
        <f>F22+J22</f>
        <v>0</v>
      </c>
      <c r="O22" s="150">
        <f>G22+K22</f>
        <v>0</v>
      </c>
      <c r="P22" s="190"/>
      <c r="Q22" s="90"/>
    </row>
    <row r="23" spans="1:17" ht="15" hidden="1" customHeight="1" x14ac:dyDescent="0.25">
      <c r="A23" s="5" t="s">
        <v>74</v>
      </c>
      <c r="B23" s="17" t="s">
        <v>10</v>
      </c>
      <c r="C23" s="191"/>
      <c r="D23" s="148">
        <f>E23+G23</f>
        <v>0</v>
      </c>
      <c r="E23" s="16">
        <f>E24+E25+E26</f>
        <v>0</v>
      </c>
      <c r="F23" s="16">
        <f>F24+F25+F26</f>
        <v>0</v>
      </c>
      <c r="G23" s="16">
        <f>G24+G25+G26</f>
        <v>0</v>
      </c>
      <c r="H23" s="149">
        <f>I23+K23</f>
        <v>0</v>
      </c>
      <c r="I23" s="10">
        <f>I24+I25+I26</f>
        <v>0</v>
      </c>
      <c r="J23" s="10">
        <f>J24+J25+J26</f>
        <v>0</v>
      </c>
      <c r="K23" s="10">
        <f>K24+K25+K26</f>
        <v>0</v>
      </c>
      <c r="L23" s="150">
        <f>M23+O23</f>
        <v>0</v>
      </c>
      <c r="M23" s="12">
        <f>M24+M25+M26</f>
        <v>0</v>
      </c>
      <c r="N23" s="12">
        <f>N24+N25+N26</f>
        <v>0</v>
      </c>
      <c r="O23" s="12">
        <f>O24+O25+O26</f>
        <v>0</v>
      </c>
      <c r="P23" s="190"/>
      <c r="Q23" s="90"/>
    </row>
    <row r="24" spans="1:17" ht="15" hidden="1" customHeight="1" x14ac:dyDescent="0.25">
      <c r="A24" s="19"/>
      <c r="B24" s="520" t="s">
        <v>420</v>
      </c>
      <c r="C24" s="191" t="s">
        <v>9</v>
      </c>
      <c r="D24" s="16">
        <f>E24+G24</f>
        <v>0</v>
      </c>
      <c r="E24" s="16"/>
      <c r="F24" s="16"/>
      <c r="G24" s="16"/>
      <c r="H24" s="149">
        <f>I24+K24</f>
        <v>0</v>
      </c>
      <c r="I24" s="10"/>
      <c r="J24" s="10"/>
      <c r="K24" s="192"/>
      <c r="L24" s="150">
        <f>M24+O24</f>
        <v>0</v>
      </c>
      <c r="M24" s="150">
        <f>E24+I24</f>
        <v>0</v>
      </c>
      <c r="N24" s="150">
        <f>F24+J24</f>
        <v>0</v>
      </c>
      <c r="O24" s="150">
        <f>G24+K24</f>
        <v>0</v>
      </c>
      <c r="P24" s="190"/>
      <c r="Q24" s="90"/>
    </row>
    <row r="25" spans="1:17" ht="15" hidden="1" customHeight="1" x14ac:dyDescent="0.25">
      <c r="A25" s="19"/>
      <c r="B25" s="520"/>
      <c r="C25" s="191" t="s">
        <v>31</v>
      </c>
      <c r="D25" s="16">
        <f>E25+G25</f>
        <v>0</v>
      </c>
      <c r="E25" s="16"/>
      <c r="F25" s="16"/>
      <c r="G25" s="16"/>
      <c r="H25" s="149">
        <f>I25+K25</f>
        <v>0</v>
      </c>
      <c r="I25" s="10"/>
      <c r="J25" s="10"/>
      <c r="K25" s="192"/>
      <c r="L25" s="150">
        <f>M25+O25</f>
        <v>0</v>
      </c>
      <c r="M25" s="150">
        <f>E25+I25</f>
        <v>0</v>
      </c>
      <c r="N25" s="150">
        <f>F25+J25</f>
        <v>0</v>
      </c>
      <c r="O25" s="150">
        <f>G25+K25</f>
        <v>0</v>
      </c>
      <c r="P25" s="190"/>
      <c r="Q25" s="90"/>
    </row>
    <row r="26" spans="1:17" ht="15" hidden="1" customHeight="1" x14ac:dyDescent="0.25">
      <c r="A26" s="19"/>
      <c r="B26" s="521"/>
      <c r="C26" s="191" t="s">
        <v>22</v>
      </c>
      <c r="D26" s="16">
        <f>E26+G26</f>
        <v>0</v>
      </c>
      <c r="E26" s="16"/>
      <c r="F26" s="16"/>
      <c r="G26" s="16"/>
      <c r="H26" s="149">
        <f>I26+K26</f>
        <v>0</v>
      </c>
      <c r="I26" s="10"/>
      <c r="J26" s="10"/>
      <c r="K26" s="192"/>
      <c r="L26" s="150">
        <f>M26+O26</f>
        <v>0</v>
      </c>
      <c r="M26" s="150">
        <f>E26+I26</f>
        <v>0</v>
      </c>
      <c r="N26" s="150">
        <f>F26+J26</f>
        <v>0</v>
      </c>
      <c r="O26" s="150">
        <f>G26+K26</f>
        <v>0</v>
      </c>
      <c r="P26" s="190"/>
      <c r="Q26" s="90"/>
    </row>
    <row r="27" spans="1:17" ht="15" hidden="1" customHeight="1" x14ac:dyDescent="0.25">
      <c r="A27" s="5" t="s">
        <v>75</v>
      </c>
      <c r="B27" s="17" t="s">
        <v>11</v>
      </c>
      <c r="C27" s="191"/>
      <c r="D27" s="148">
        <f>E27+G27</f>
        <v>0</v>
      </c>
      <c r="E27" s="16">
        <f>E28+E29+E30</f>
        <v>0</v>
      </c>
      <c r="F27" s="16">
        <f>F28+F29+F30</f>
        <v>0</v>
      </c>
      <c r="G27" s="16">
        <f>G28+G29+G30</f>
        <v>0</v>
      </c>
      <c r="H27" s="149">
        <f>I27+K27</f>
        <v>0</v>
      </c>
      <c r="I27" s="10">
        <f>I28+I29+I30</f>
        <v>0</v>
      </c>
      <c r="J27" s="10">
        <f>J28+J29+J30</f>
        <v>0</v>
      </c>
      <c r="K27" s="10">
        <f>K28+K29+K30</f>
        <v>0</v>
      </c>
      <c r="L27" s="150">
        <f>M27+O27</f>
        <v>0</v>
      </c>
      <c r="M27" s="12">
        <f>M28+M29+M30</f>
        <v>0</v>
      </c>
      <c r="N27" s="12">
        <f>N28+N29+N30</f>
        <v>0</v>
      </c>
      <c r="O27" s="12">
        <f>O28+O29+O30</f>
        <v>0</v>
      </c>
      <c r="P27" s="190"/>
      <c r="Q27" s="90"/>
    </row>
    <row r="28" spans="1:17" ht="15" hidden="1" customHeight="1" x14ac:dyDescent="0.25">
      <c r="A28" s="19"/>
      <c r="B28" s="520" t="s">
        <v>420</v>
      </c>
      <c r="C28" s="191" t="s">
        <v>9</v>
      </c>
      <c r="D28" s="16">
        <f>E28+G28</f>
        <v>0</v>
      </c>
      <c r="E28" s="16"/>
      <c r="F28" s="16"/>
      <c r="G28" s="16"/>
      <c r="H28" s="149">
        <f>I28+K28</f>
        <v>0</v>
      </c>
      <c r="I28" s="10"/>
      <c r="J28" s="10"/>
      <c r="K28" s="192"/>
      <c r="L28" s="150">
        <f>M28+O28</f>
        <v>0</v>
      </c>
      <c r="M28" s="150">
        <f>E28+I28</f>
        <v>0</v>
      </c>
      <c r="N28" s="150">
        <f>F28+J28</f>
        <v>0</v>
      </c>
      <c r="O28" s="150">
        <f>G28+K28</f>
        <v>0</v>
      </c>
      <c r="P28" s="190"/>
      <c r="Q28" s="90"/>
    </row>
    <row r="29" spans="1:17" ht="15" hidden="1" customHeight="1" x14ac:dyDescent="0.25">
      <c r="A29" s="19"/>
      <c r="B29" s="520"/>
      <c r="C29" s="191" t="s">
        <v>31</v>
      </c>
      <c r="D29" s="16">
        <f>E29+G29</f>
        <v>0</v>
      </c>
      <c r="E29" s="16"/>
      <c r="F29" s="16"/>
      <c r="G29" s="16"/>
      <c r="H29" s="149">
        <f>I29+K29</f>
        <v>0</v>
      </c>
      <c r="I29" s="10"/>
      <c r="J29" s="10"/>
      <c r="K29" s="192"/>
      <c r="L29" s="150">
        <f>M29+O29</f>
        <v>0</v>
      </c>
      <c r="M29" s="150">
        <f>E29+I29</f>
        <v>0</v>
      </c>
      <c r="N29" s="150">
        <f>F29+J29</f>
        <v>0</v>
      </c>
      <c r="O29" s="150">
        <f>G29+K29</f>
        <v>0</v>
      </c>
      <c r="P29" s="190"/>
      <c r="Q29" s="90"/>
    </row>
    <row r="30" spans="1:17" ht="15" hidden="1" customHeight="1" x14ac:dyDescent="0.25">
      <c r="A30" s="19"/>
      <c r="B30" s="521"/>
      <c r="C30" s="191" t="s">
        <v>22</v>
      </c>
      <c r="D30" s="16">
        <f>E30+G30</f>
        <v>0</v>
      </c>
      <c r="E30" s="16"/>
      <c r="F30" s="16"/>
      <c r="G30" s="16"/>
      <c r="H30" s="149">
        <f>I30+K30</f>
        <v>0</v>
      </c>
      <c r="I30" s="10"/>
      <c r="J30" s="10"/>
      <c r="K30" s="192"/>
      <c r="L30" s="150">
        <f>M30+O30</f>
        <v>0</v>
      </c>
      <c r="M30" s="150">
        <f>E30+I30</f>
        <v>0</v>
      </c>
      <c r="N30" s="150">
        <f>F30+J30</f>
        <v>0</v>
      </c>
      <c r="O30" s="150">
        <f>G30+K30</f>
        <v>0</v>
      </c>
      <c r="P30" s="190"/>
      <c r="Q30" s="90"/>
    </row>
    <row r="31" spans="1:17" ht="15" hidden="1" customHeight="1" x14ac:dyDescent="0.25">
      <c r="A31" s="5" t="s">
        <v>76</v>
      </c>
      <c r="B31" s="17" t="s">
        <v>12</v>
      </c>
      <c r="C31" s="191"/>
      <c r="D31" s="148">
        <f>E31+G31</f>
        <v>0</v>
      </c>
      <c r="E31" s="16">
        <f>E32+E33+E34</f>
        <v>0</v>
      </c>
      <c r="F31" s="16">
        <f>F32+F33+F34</f>
        <v>0</v>
      </c>
      <c r="G31" s="16">
        <f>G32+G33+G34</f>
        <v>0</v>
      </c>
      <c r="H31" s="149">
        <f>I31+K31</f>
        <v>0</v>
      </c>
      <c r="I31" s="10">
        <f>I32+I33+I34</f>
        <v>0</v>
      </c>
      <c r="J31" s="10">
        <f>J32+J33+J34</f>
        <v>0</v>
      </c>
      <c r="K31" s="10">
        <f>K32+K33+K34</f>
        <v>0</v>
      </c>
      <c r="L31" s="150">
        <f>M31+O31</f>
        <v>0</v>
      </c>
      <c r="M31" s="12">
        <f>M32+M33+M34</f>
        <v>0</v>
      </c>
      <c r="N31" s="12">
        <f>N32+N33+N34</f>
        <v>0</v>
      </c>
      <c r="O31" s="12">
        <f>O32+O33+O34</f>
        <v>0</v>
      </c>
      <c r="P31" s="190"/>
      <c r="Q31" s="90"/>
    </row>
    <row r="32" spans="1:17" ht="15" hidden="1" customHeight="1" x14ac:dyDescent="0.25">
      <c r="A32" s="19"/>
      <c r="B32" s="520" t="s">
        <v>420</v>
      </c>
      <c r="C32" s="191" t="s">
        <v>9</v>
      </c>
      <c r="D32" s="16">
        <f>E32+G32</f>
        <v>0</v>
      </c>
      <c r="E32" s="16"/>
      <c r="F32" s="16"/>
      <c r="G32" s="16"/>
      <c r="H32" s="149">
        <f>I32+K32</f>
        <v>0</v>
      </c>
      <c r="I32" s="10"/>
      <c r="J32" s="10"/>
      <c r="K32" s="192"/>
      <c r="L32" s="150">
        <f>M32+O32</f>
        <v>0</v>
      </c>
      <c r="M32" s="150">
        <f>E32+I32</f>
        <v>0</v>
      </c>
      <c r="N32" s="150">
        <f>F32+J32</f>
        <v>0</v>
      </c>
      <c r="O32" s="150">
        <f>G32+K32</f>
        <v>0</v>
      </c>
      <c r="P32" s="190"/>
      <c r="Q32" s="90"/>
    </row>
    <row r="33" spans="1:17" ht="15" hidden="1" customHeight="1" x14ac:dyDescent="0.25">
      <c r="A33" s="19"/>
      <c r="B33" s="520"/>
      <c r="C33" s="191" t="s">
        <v>31</v>
      </c>
      <c r="D33" s="16">
        <f>E33+G33</f>
        <v>0</v>
      </c>
      <c r="E33" s="16"/>
      <c r="F33" s="16"/>
      <c r="G33" s="16"/>
      <c r="H33" s="149">
        <f>I33+K33</f>
        <v>0</v>
      </c>
      <c r="I33" s="10"/>
      <c r="J33" s="10"/>
      <c r="K33" s="192"/>
      <c r="L33" s="150">
        <f>M33+O33</f>
        <v>0</v>
      </c>
      <c r="M33" s="150">
        <f>E33+I33</f>
        <v>0</v>
      </c>
      <c r="N33" s="150">
        <f>F33+J33</f>
        <v>0</v>
      </c>
      <c r="O33" s="150">
        <f>G33+K33</f>
        <v>0</v>
      </c>
      <c r="P33" s="190"/>
      <c r="Q33" s="90"/>
    </row>
    <row r="34" spans="1:17" ht="15" hidden="1" customHeight="1" x14ac:dyDescent="0.25">
      <c r="A34" s="19"/>
      <c r="B34" s="521"/>
      <c r="C34" s="191" t="s">
        <v>22</v>
      </c>
      <c r="D34" s="16">
        <f>E34+G34</f>
        <v>0</v>
      </c>
      <c r="E34" s="16"/>
      <c r="F34" s="16"/>
      <c r="G34" s="16"/>
      <c r="H34" s="149">
        <f>I34+K34</f>
        <v>0</v>
      </c>
      <c r="I34" s="10"/>
      <c r="J34" s="10"/>
      <c r="K34" s="192"/>
      <c r="L34" s="150">
        <f>M34+O34</f>
        <v>0</v>
      </c>
      <c r="M34" s="150">
        <f>E34+I34</f>
        <v>0</v>
      </c>
      <c r="N34" s="150">
        <f>F34+J34</f>
        <v>0</v>
      </c>
      <c r="O34" s="150">
        <f>G34+K34</f>
        <v>0</v>
      </c>
      <c r="P34" s="190"/>
      <c r="Q34" s="90"/>
    </row>
    <row r="35" spans="1:17" ht="15" hidden="1" customHeight="1" x14ac:dyDescent="0.25">
      <c r="A35" s="5" t="s">
        <v>77</v>
      </c>
      <c r="B35" s="17" t="s">
        <v>13</v>
      </c>
      <c r="C35" s="191"/>
      <c r="D35" s="148">
        <f>E35+G35</f>
        <v>0</v>
      </c>
      <c r="E35" s="16">
        <f>E36+E37+E38</f>
        <v>0</v>
      </c>
      <c r="F35" s="16">
        <f>F36+F37+F38</f>
        <v>0</v>
      </c>
      <c r="G35" s="16">
        <f>G36+G37+G38</f>
        <v>0</v>
      </c>
      <c r="H35" s="149">
        <f>I35+K35</f>
        <v>0</v>
      </c>
      <c r="I35" s="10">
        <f>I36+I37+I38</f>
        <v>0</v>
      </c>
      <c r="J35" s="10">
        <f>J36+J37+J38</f>
        <v>0</v>
      </c>
      <c r="K35" s="10">
        <f>K36+K37+K38</f>
        <v>0</v>
      </c>
      <c r="L35" s="150">
        <f>M35+O35</f>
        <v>0</v>
      </c>
      <c r="M35" s="12">
        <f>M36+M37+M38</f>
        <v>0</v>
      </c>
      <c r="N35" s="12">
        <f>N36+N37+N38</f>
        <v>0</v>
      </c>
      <c r="O35" s="12">
        <f>O36+O37+O38</f>
        <v>0</v>
      </c>
      <c r="P35" s="190"/>
      <c r="Q35" s="90"/>
    </row>
    <row r="36" spans="1:17" ht="15" hidden="1" customHeight="1" x14ac:dyDescent="0.25">
      <c r="A36" s="19"/>
      <c r="B36" s="520" t="s">
        <v>420</v>
      </c>
      <c r="C36" s="191" t="s">
        <v>9</v>
      </c>
      <c r="D36" s="16">
        <f>E36+G36</f>
        <v>0</v>
      </c>
      <c r="E36" s="16"/>
      <c r="F36" s="16"/>
      <c r="G36" s="16"/>
      <c r="H36" s="149">
        <f>I36+K36</f>
        <v>0</v>
      </c>
      <c r="I36" s="10"/>
      <c r="J36" s="10"/>
      <c r="K36" s="192"/>
      <c r="L36" s="150">
        <f>M36+O36</f>
        <v>0</v>
      </c>
      <c r="M36" s="150">
        <f>E36+I36</f>
        <v>0</v>
      </c>
      <c r="N36" s="150">
        <f>F36+J36</f>
        <v>0</v>
      </c>
      <c r="O36" s="150">
        <f>G36+K36</f>
        <v>0</v>
      </c>
      <c r="P36" s="190"/>
      <c r="Q36" s="90"/>
    </row>
    <row r="37" spans="1:17" ht="15" hidden="1" customHeight="1" x14ac:dyDescent="0.25">
      <c r="A37" s="19"/>
      <c r="B37" s="520"/>
      <c r="C37" s="191" t="s">
        <v>31</v>
      </c>
      <c r="D37" s="16">
        <f>E37+G37</f>
        <v>0</v>
      </c>
      <c r="E37" s="16"/>
      <c r="F37" s="16"/>
      <c r="G37" s="16"/>
      <c r="H37" s="149">
        <f>I37+K37</f>
        <v>0</v>
      </c>
      <c r="I37" s="10"/>
      <c r="J37" s="10"/>
      <c r="K37" s="192"/>
      <c r="L37" s="150">
        <f>M37+O37</f>
        <v>0</v>
      </c>
      <c r="M37" s="150">
        <f>E37+I37</f>
        <v>0</v>
      </c>
      <c r="N37" s="150">
        <f>F37+J37</f>
        <v>0</v>
      </c>
      <c r="O37" s="150">
        <f>G37+K37</f>
        <v>0</v>
      </c>
      <c r="P37" s="190"/>
      <c r="Q37" s="90"/>
    </row>
    <row r="38" spans="1:17" ht="15" hidden="1" customHeight="1" x14ac:dyDescent="0.25">
      <c r="A38" s="19"/>
      <c r="B38" s="521"/>
      <c r="C38" s="191" t="s">
        <v>22</v>
      </c>
      <c r="D38" s="16">
        <f>E38+G38</f>
        <v>0</v>
      </c>
      <c r="E38" s="16"/>
      <c r="F38" s="16"/>
      <c r="G38" s="16"/>
      <c r="H38" s="149">
        <f>I38+K38</f>
        <v>0</v>
      </c>
      <c r="I38" s="10"/>
      <c r="J38" s="10"/>
      <c r="K38" s="192"/>
      <c r="L38" s="150">
        <f>M38+O38</f>
        <v>0</v>
      </c>
      <c r="M38" s="150">
        <f>E38+I38</f>
        <v>0</v>
      </c>
      <c r="N38" s="150">
        <f>F38+J38</f>
        <v>0</v>
      </c>
      <c r="O38" s="150">
        <f>G38+K38</f>
        <v>0</v>
      </c>
      <c r="P38" s="190"/>
      <c r="Q38" s="90"/>
    </row>
    <row r="39" spans="1:17" ht="15" hidden="1" customHeight="1" x14ac:dyDescent="0.25">
      <c r="A39" s="5" t="s">
        <v>78</v>
      </c>
      <c r="B39" s="17" t="s">
        <v>14</v>
      </c>
      <c r="C39" s="191"/>
      <c r="D39" s="148">
        <f>E39+G39</f>
        <v>0</v>
      </c>
      <c r="E39" s="16">
        <f>E40+E41+E42</f>
        <v>0</v>
      </c>
      <c r="F39" s="16">
        <f>F40+F41+F42</f>
        <v>0</v>
      </c>
      <c r="G39" s="16">
        <f>G40+G41+G42</f>
        <v>0</v>
      </c>
      <c r="H39" s="149">
        <f>I39+K39</f>
        <v>0</v>
      </c>
      <c r="I39" s="10">
        <f>I40+I41+I42</f>
        <v>0</v>
      </c>
      <c r="J39" s="10">
        <f>J40+J41+J42</f>
        <v>0</v>
      </c>
      <c r="K39" s="10">
        <f>K40+K41+K42</f>
        <v>0</v>
      </c>
      <c r="L39" s="150">
        <f>M39+O39</f>
        <v>0</v>
      </c>
      <c r="M39" s="12">
        <f>M40+M41+M42</f>
        <v>0</v>
      </c>
      <c r="N39" s="12">
        <f>N40+N41+N42</f>
        <v>0</v>
      </c>
      <c r="O39" s="12">
        <f>O40+O41+O42</f>
        <v>0</v>
      </c>
      <c r="P39" s="190"/>
      <c r="Q39" s="90"/>
    </row>
    <row r="40" spans="1:17" ht="15" hidden="1" customHeight="1" x14ac:dyDescent="0.25">
      <c r="A40" s="19"/>
      <c r="B40" s="520" t="s">
        <v>420</v>
      </c>
      <c r="C40" s="191" t="s">
        <v>9</v>
      </c>
      <c r="D40" s="16">
        <f>E40+G40</f>
        <v>0</v>
      </c>
      <c r="E40" s="16"/>
      <c r="F40" s="16"/>
      <c r="G40" s="16"/>
      <c r="H40" s="149">
        <f>I40+K40</f>
        <v>0</v>
      </c>
      <c r="I40" s="10"/>
      <c r="J40" s="10"/>
      <c r="K40" s="192"/>
      <c r="L40" s="150">
        <f>M40+O40</f>
        <v>0</v>
      </c>
      <c r="M40" s="150">
        <f>E40+I40</f>
        <v>0</v>
      </c>
      <c r="N40" s="150">
        <f>F40+J40</f>
        <v>0</v>
      </c>
      <c r="O40" s="150">
        <f>G40+K40</f>
        <v>0</v>
      </c>
      <c r="P40" s="190"/>
      <c r="Q40" s="90"/>
    </row>
    <row r="41" spans="1:17" ht="15" hidden="1" customHeight="1" x14ac:dyDescent="0.25">
      <c r="A41" s="19"/>
      <c r="B41" s="520"/>
      <c r="C41" s="191" t="s">
        <v>31</v>
      </c>
      <c r="D41" s="16">
        <f>E41+G41</f>
        <v>0</v>
      </c>
      <c r="E41" s="16"/>
      <c r="F41" s="16"/>
      <c r="G41" s="16"/>
      <c r="H41" s="149">
        <f>I41+K41</f>
        <v>0</v>
      </c>
      <c r="I41" s="10"/>
      <c r="J41" s="10"/>
      <c r="K41" s="192"/>
      <c r="L41" s="150">
        <f>M41+O41</f>
        <v>0</v>
      </c>
      <c r="M41" s="150">
        <f>E41+I41</f>
        <v>0</v>
      </c>
      <c r="N41" s="150">
        <f>F41+J41</f>
        <v>0</v>
      </c>
      <c r="O41" s="150">
        <f>G41+K41</f>
        <v>0</v>
      </c>
      <c r="P41" s="190"/>
      <c r="Q41" s="90"/>
    </row>
    <row r="42" spans="1:17" ht="15" hidden="1" customHeight="1" x14ac:dyDescent="0.25">
      <c r="A42" s="19"/>
      <c r="B42" s="521"/>
      <c r="C42" s="191" t="s">
        <v>22</v>
      </c>
      <c r="D42" s="16">
        <f>E42+G42</f>
        <v>0</v>
      </c>
      <c r="E42" s="16"/>
      <c r="F42" s="16"/>
      <c r="G42" s="16"/>
      <c r="H42" s="149">
        <f>I42+K42</f>
        <v>0</v>
      </c>
      <c r="I42" s="10"/>
      <c r="J42" s="10"/>
      <c r="K42" s="192"/>
      <c r="L42" s="150">
        <f>M42+O42</f>
        <v>0</v>
      </c>
      <c r="M42" s="150">
        <f>E42+I42</f>
        <v>0</v>
      </c>
      <c r="N42" s="150">
        <f>F42+J42</f>
        <v>0</v>
      </c>
      <c r="O42" s="150">
        <f>G42+K42</f>
        <v>0</v>
      </c>
      <c r="P42" s="190"/>
      <c r="Q42" s="90"/>
    </row>
    <row r="43" spans="1:17" ht="15" hidden="1" customHeight="1" x14ac:dyDescent="0.25">
      <c r="A43" s="5" t="s">
        <v>79</v>
      </c>
      <c r="B43" s="17" t="s">
        <v>15</v>
      </c>
      <c r="C43" s="191"/>
      <c r="D43" s="148">
        <f>E43+G43</f>
        <v>0</v>
      </c>
      <c r="E43" s="16">
        <f>E44+E45+E46</f>
        <v>0</v>
      </c>
      <c r="F43" s="16">
        <f>F44+F45+F46</f>
        <v>0</v>
      </c>
      <c r="G43" s="16">
        <f>G44+G45+G46</f>
        <v>0</v>
      </c>
      <c r="H43" s="149">
        <f>I43+K43</f>
        <v>0</v>
      </c>
      <c r="I43" s="10">
        <f>I44+I45+I46</f>
        <v>0</v>
      </c>
      <c r="J43" s="10">
        <f>J44+J45+J46</f>
        <v>0</v>
      </c>
      <c r="K43" s="10">
        <f>K44+K45+K46</f>
        <v>0</v>
      </c>
      <c r="L43" s="150">
        <f>M43+O43</f>
        <v>0</v>
      </c>
      <c r="M43" s="12">
        <f>M44+M45+M46</f>
        <v>0</v>
      </c>
      <c r="N43" s="12">
        <f>N44+N45+N46</f>
        <v>0</v>
      </c>
      <c r="O43" s="12">
        <f>O44+O45+O46</f>
        <v>0</v>
      </c>
      <c r="P43" s="190"/>
      <c r="Q43" s="90"/>
    </row>
    <row r="44" spans="1:17" ht="15" hidden="1" customHeight="1" x14ac:dyDescent="0.25">
      <c r="A44" s="19"/>
      <c r="B44" s="520" t="s">
        <v>420</v>
      </c>
      <c r="C44" s="191" t="s">
        <v>9</v>
      </c>
      <c r="D44" s="16">
        <f>E44+G44</f>
        <v>0</v>
      </c>
      <c r="E44" s="16"/>
      <c r="F44" s="16"/>
      <c r="G44" s="16"/>
      <c r="H44" s="149">
        <f>I44+K44</f>
        <v>0</v>
      </c>
      <c r="I44" s="10"/>
      <c r="J44" s="10"/>
      <c r="K44" s="192"/>
      <c r="L44" s="150">
        <f>M44+O44</f>
        <v>0</v>
      </c>
      <c r="M44" s="150">
        <f>E44+I44</f>
        <v>0</v>
      </c>
      <c r="N44" s="150">
        <f>F44+J44</f>
        <v>0</v>
      </c>
      <c r="O44" s="150">
        <f>G44+K44</f>
        <v>0</v>
      </c>
      <c r="P44" s="190"/>
      <c r="Q44" s="90"/>
    </row>
    <row r="45" spans="1:17" ht="15" hidden="1" customHeight="1" x14ac:dyDescent="0.25">
      <c r="A45" s="19"/>
      <c r="B45" s="520"/>
      <c r="C45" s="191" t="s">
        <v>31</v>
      </c>
      <c r="D45" s="16">
        <f>E45+G45</f>
        <v>0</v>
      </c>
      <c r="E45" s="16"/>
      <c r="F45" s="16"/>
      <c r="G45" s="16"/>
      <c r="H45" s="149">
        <f>I45+K45</f>
        <v>0</v>
      </c>
      <c r="I45" s="10"/>
      <c r="J45" s="10"/>
      <c r="K45" s="192"/>
      <c r="L45" s="150">
        <f>M45+O45</f>
        <v>0</v>
      </c>
      <c r="M45" s="150">
        <f>E45+I45</f>
        <v>0</v>
      </c>
      <c r="N45" s="150">
        <f>F45+J45</f>
        <v>0</v>
      </c>
      <c r="O45" s="150">
        <f>G45+K45</f>
        <v>0</v>
      </c>
      <c r="P45" s="190"/>
      <c r="Q45" s="90"/>
    </row>
    <row r="46" spans="1:17" ht="15" hidden="1" customHeight="1" x14ac:dyDescent="0.25">
      <c r="A46" s="19"/>
      <c r="B46" s="521"/>
      <c r="C46" s="191" t="s">
        <v>22</v>
      </c>
      <c r="D46" s="16">
        <f>E46+G46</f>
        <v>0</v>
      </c>
      <c r="E46" s="16"/>
      <c r="F46" s="16"/>
      <c r="G46" s="16"/>
      <c r="H46" s="149">
        <f>I46+K46</f>
        <v>0</v>
      </c>
      <c r="I46" s="10"/>
      <c r="J46" s="10"/>
      <c r="K46" s="192"/>
      <c r="L46" s="150">
        <f>M46+O46</f>
        <v>0</v>
      </c>
      <c r="M46" s="150">
        <f>E46+I46</f>
        <v>0</v>
      </c>
      <c r="N46" s="150">
        <f>F46+J46</f>
        <v>0</v>
      </c>
      <c r="O46" s="150">
        <f>G46+K46</f>
        <v>0</v>
      </c>
      <c r="P46" s="190"/>
      <c r="Q46" s="90"/>
    </row>
    <row r="47" spans="1:17" ht="15" hidden="1" customHeight="1" x14ac:dyDescent="0.25">
      <c r="A47" s="5" t="s">
        <v>80</v>
      </c>
      <c r="B47" s="17" t="s">
        <v>16</v>
      </c>
      <c r="C47" s="191"/>
      <c r="D47" s="148">
        <f>E47+G47</f>
        <v>0</v>
      </c>
      <c r="E47" s="16">
        <f>E48+E49+E50</f>
        <v>0</v>
      </c>
      <c r="F47" s="16">
        <f>F48+F49+F50</f>
        <v>0</v>
      </c>
      <c r="G47" s="16">
        <f>G48+G49+G50</f>
        <v>0</v>
      </c>
      <c r="H47" s="149">
        <f>I47+K47</f>
        <v>0</v>
      </c>
      <c r="I47" s="10">
        <f>I48+I49+I50</f>
        <v>0</v>
      </c>
      <c r="J47" s="10">
        <f>J48+J49+J50</f>
        <v>0</v>
      </c>
      <c r="K47" s="10">
        <f>K48+K49+K50</f>
        <v>0</v>
      </c>
      <c r="L47" s="150">
        <f>M47+O47</f>
        <v>0</v>
      </c>
      <c r="M47" s="12">
        <f>M48+M49+M50</f>
        <v>0</v>
      </c>
      <c r="N47" s="12">
        <f>N48+N49+N50</f>
        <v>0</v>
      </c>
      <c r="O47" s="12">
        <f>O48+O49+O50</f>
        <v>0</v>
      </c>
      <c r="P47" s="190"/>
      <c r="Q47" s="90"/>
    </row>
    <row r="48" spans="1:17" ht="15" hidden="1" customHeight="1" x14ac:dyDescent="0.25">
      <c r="A48" s="19"/>
      <c r="B48" s="520" t="s">
        <v>420</v>
      </c>
      <c r="C48" s="191" t="s">
        <v>9</v>
      </c>
      <c r="D48" s="16">
        <f>E48+G48</f>
        <v>0</v>
      </c>
      <c r="E48" s="16"/>
      <c r="F48" s="16"/>
      <c r="G48" s="16"/>
      <c r="H48" s="149">
        <f>I48+K48</f>
        <v>0</v>
      </c>
      <c r="I48" s="10"/>
      <c r="J48" s="10"/>
      <c r="K48" s="192"/>
      <c r="L48" s="150">
        <f>M48+O48</f>
        <v>0</v>
      </c>
      <c r="M48" s="150">
        <f>E48+I48</f>
        <v>0</v>
      </c>
      <c r="N48" s="150">
        <f>F48+J48</f>
        <v>0</v>
      </c>
      <c r="O48" s="150">
        <f>G48+K48</f>
        <v>0</v>
      </c>
      <c r="P48" s="190"/>
      <c r="Q48" s="90"/>
    </row>
    <row r="49" spans="1:18" ht="15" hidden="1" customHeight="1" x14ac:dyDescent="0.25">
      <c r="A49" s="19"/>
      <c r="B49" s="520"/>
      <c r="C49" s="191" t="s">
        <v>31</v>
      </c>
      <c r="D49" s="16">
        <f>E49+G49</f>
        <v>0</v>
      </c>
      <c r="E49" s="16"/>
      <c r="F49" s="16"/>
      <c r="G49" s="16"/>
      <c r="H49" s="149">
        <f>I49+K49</f>
        <v>0</v>
      </c>
      <c r="I49" s="10"/>
      <c r="J49" s="10"/>
      <c r="K49" s="192"/>
      <c r="L49" s="150">
        <f>M49+O49</f>
        <v>0</v>
      </c>
      <c r="M49" s="150">
        <f>E49+I49</f>
        <v>0</v>
      </c>
      <c r="N49" s="150">
        <f>F49+J49</f>
        <v>0</v>
      </c>
      <c r="O49" s="150">
        <f>G49+K49</f>
        <v>0</v>
      </c>
      <c r="P49" s="190"/>
      <c r="Q49" s="90"/>
    </row>
    <row r="50" spans="1:18" ht="15" hidden="1" customHeight="1" x14ac:dyDescent="0.25">
      <c r="A50" s="19"/>
      <c r="B50" s="521"/>
      <c r="C50" s="191" t="s">
        <v>22</v>
      </c>
      <c r="D50" s="16">
        <f>E50+G50</f>
        <v>0</v>
      </c>
      <c r="E50" s="16"/>
      <c r="F50" s="16"/>
      <c r="G50" s="16"/>
      <c r="H50" s="149">
        <f>I50+K50</f>
        <v>0</v>
      </c>
      <c r="I50" s="10"/>
      <c r="J50" s="10"/>
      <c r="K50" s="192"/>
      <c r="L50" s="150">
        <f>M50+O50</f>
        <v>0</v>
      </c>
      <c r="M50" s="150">
        <f>E50+I50</f>
        <v>0</v>
      </c>
      <c r="N50" s="150">
        <f>F50+J50</f>
        <v>0</v>
      </c>
      <c r="O50" s="150">
        <f>G50+K50</f>
        <v>0</v>
      </c>
      <c r="P50" s="190"/>
      <c r="Q50" s="90"/>
    </row>
    <row r="51" spans="1:18" ht="15" hidden="1" customHeight="1" x14ac:dyDescent="0.25">
      <c r="A51" s="5" t="s">
        <v>81</v>
      </c>
      <c r="B51" s="17" t="s">
        <v>17</v>
      </c>
      <c r="C51" s="191"/>
      <c r="D51" s="148">
        <f>E51+G51</f>
        <v>0</v>
      </c>
      <c r="E51" s="16">
        <f>E52+E53+E54</f>
        <v>0</v>
      </c>
      <c r="F51" s="16">
        <f>F52+F53+F54</f>
        <v>0</v>
      </c>
      <c r="G51" s="16">
        <f>G52+G53+G54</f>
        <v>0</v>
      </c>
      <c r="H51" s="149">
        <f>I51+K51</f>
        <v>0</v>
      </c>
      <c r="I51" s="10">
        <f>I52+I53+I54</f>
        <v>0</v>
      </c>
      <c r="J51" s="10">
        <f>J52+J53+J54</f>
        <v>0</v>
      </c>
      <c r="K51" s="10">
        <f>K52+K53+K54</f>
        <v>0</v>
      </c>
      <c r="L51" s="150">
        <f>M51+O51</f>
        <v>0</v>
      </c>
      <c r="M51" s="12">
        <f>M52+M53+M54</f>
        <v>0</v>
      </c>
      <c r="N51" s="12">
        <f>N52+N53+N54</f>
        <v>0</v>
      </c>
      <c r="O51" s="12">
        <f>O52+O53+O54</f>
        <v>0</v>
      </c>
      <c r="P51" s="190"/>
      <c r="Q51" s="90"/>
    </row>
    <row r="52" spans="1:18" ht="15" hidden="1" customHeight="1" x14ac:dyDescent="0.25">
      <c r="A52" s="19"/>
      <c r="B52" s="520" t="s">
        <v>420</v>
      </c>
      <c r="C52" s="191" t="s">
        <v>9</v>
      </c>
      <c r="D52" s="16">
        <f>E52+G52</f>
        <v>0</v>
      </c>
      <c r="E52" s="16"/>
      <c r="F52" s="16"/>
      <c r="G52" s="16"/>
      <c r="H52" s="149">
        <f>I52+K52</f>
        <v>0</v>
      </c>
      <c r="I52" s="10"/>
      <c r="J52" s="10"/>
      <c r="K52" s="192"/>
      <c r="L52" s="150">
        <f>M52+O52</f>
        <v>0</v>
      </c>
      <c r="M52" s="150">
        <f>E52+I52</f>
        <v>0</v>
      </c>
      <c r="N52" s="150">
        <f>F52+J52</f>
        <v>0</v>
      </c>
      <c r="O52" s="150">
        <f>G52+K52</f>
        <v>0</v>
      </c>
      <c r="P52" s="190"/>
      <c r="Q52" s="90"/>
    </row>
    <row r="53" spans="1:18" ht="15" hidden="1" customHeight="1" x14ac:dyDescent="0.25">
      <c r="A53" s="19"/>
      <c r="B53" s="520"/>
      <c r="C53" s="191" t="s">
        <v>31</v>
      </c>
      <c r="D53" s="16">
        <f>E53+G53</f>
        <v>0</v>
      </c>
      <c r="E53" s="16"/>
      <c r="F53" s="16"/>
      <c r="G53" s="16"/>
      <c r="H53" s="149">
        <f>I53+K53</f>
        <v>0</v>
      </c>
      <c r="I53" s="10"/>
      <c r="J53" s="10"/>
      <c r="K53" s="192"/>
      <c r="L53" s="150">
        <f>M53+O53</f>
        <v>0</v>
      </c>
      <c r="M53" s="150">
        <f>E53+I53</f>
        <v>0</v>
      </c>
      <c r="N53" s="150">
        <f>F53+J53</f>
        <v>0</v>
      </c>
      <c r="O53" s="150">
        <f>G53+K53</f>
        <v>0</v>
      </c>
      <c r="P53" s="190"/>
      <c r="Q53" s="90"/>
    </row>
    <row r="54" spans="1:18" ht="15" hidden="1" customHeight="1" x14ac:dyDescent="0.25">
      <c r="A54" s="19"/>
      <c r="B54" s="521"/>
      <c r="C54" s="191" t="s">
        <v>22</v>
      </c>
      <c r="D54" s="16">
        <f>E54+G54</f>
        <v>0</v>
      </c>
      <c r="E54" s="16"/>
      <c r="F54" s="16"/>
      <c r="G54" s="16"/>
      <c r="H54" s="149">
        <f>I54+K54</f>
        <v>0</v>
      </c>
      <c r="I54" s="10"/>
      <c r="J54" s="10"/>
      <c r="K54" s="192"/>
      <c r="L54" s="150">
        <f>M54+O54</f>
        <v>0</v>
      </c>
      <c r="M54" s="150">
        <f>E54+I54</f>
        <v>0</v>
      </c>
      <c r="N54" s="150">
        <f>F54+J54</f>
        <v>0</v>
      </c>
      <c r="O54" s="150">
        <f>G54+K54</f>
        <v>0</v>
      </c>
      <c r="P54" s="190"/>
      <c r="Q54" s="90"/>
    </row>
    <row r="55" spans="1:18" ht="15" hidden="1" customHeight="1" x14ac:dyDescent="0.25">
      <c r="A55" s="5" t="s">
        <v>82</v>
      </c>
      <c r="B55" s="17" t="s">
        <v>18</v>
      </c>
      <c r="C55" s="191"/>
      <c r="D55" s="148">
        <f>E55+G55</f>
        <v>0</v>
      </c>
      <c r="E55" s="16">
        <f>E56+E57+E58</f>
        <v>0</v>
      </c>
      <c r="F55" s="16">
        <f>F56+F57+F58</f>
        <v>0</v>
      </c>
      <c r="G55" s="16">
        <f>G56+G57+G58</f>
        <v>0</v>
      </c>
      <c r="H55" s="149">
        <f>I55+K55</f>
        <v>0</v>
      </c>
      <c r="I55" s="10">
        <f>I56+I57+I58</f>
        <v>0</v>
      </c>
      <c r="J55" s="10">
        <f>J56+J57+J58</f>
        <v>0</v>
      </c>
      <c r="K55" s="10">
        <f>K56+K57+K58</f>
        <v>0</v>
      </c>
      <c r="L55" s="150">
        <f>M55+O55</f>
        <v>0</v>
      </c>
      <c r="M55" s="12">
        <f>M56+M57+M58</f>
        <v>0</v>
      </c>
      <c r="N55" s="12">
        <f>N56+N57+N58</f>
        <v>0</v>
      </c>
      <c r="O55" s="12">
        <f>O56+O57+O58</f>
        <v>0</v>
      </c>
      <c r="P55" s="190"/>
      <c r="Q55" s="90"/>
    </row>
    <row r="56" spans="1:18" ht="15" hidden="1" customHeight="1" x14ac:dyDescent="0.25">
      <c r="A56" s="19"/>
      <c r="B56" s="520" t="s">
        <v>420</v>
      </c>
      <c r="C56" s="191" t="s">
        <v>9</v>
      </c>
      <c r="D56" s="16">
        <f>E56+G56</f>
        <v>0</v>
      </c>
      <c r="E56" s="16"/>
      <c r="F56" s="16"/>
      <c r="G56" s="16"/>
      <c r="H56" s="149">
        <f>I56+K56</f>
        <v>0</v>
      </c>
      <c r="I56" s="10"/>
      <c r="J56" s="10"/>
      <c r="K56" s="192"/>
      <c r="L56" s="150">
        <f>M56+O56</f>
        <v>0</v>
      </c>
      <c r="M56" s="150">
        <f>E56+I56</f>
        <v>0</v>
      </c>
      <c r="N56" s="150">
        <f>F56+J56</f>
        <v>0</v>
      </c>
      <c r="O56" s="150">
        <f>G56+K56</f>
        <v>0</v>
      </c>
      <c r="P56" s="190"/>
      <c r="Q56" s="90"/>
    </row>
    <row r="57" spans="1:18" ht="15" hidden="1" customHeight="1" x14ac:dyDescent="0.25">
      <c r="A57" s="19"/>
      <c r="B57" s="520"/>
      <c r="C57" s="191" t="s">
        <v>31</v>
      </c>
      <c r="D57" s="16">
        <f>E57+G57</f>
        <v>0</v>
      </c>
      <c r="E57" s="16"/>
      <c r="F57" s="16"/>
      <c r="G57" s="16"/>
      <c r="H57" s="149">
        <f>I57+K57</f>
        <v>0</v>
      </c>
      <c r="I57" s="10"/>
      <c r="J57" s="10"/>
      <c r="K57" s="192"/>
      <c r="L57" s="150">
        <f>M57+O57</f>
        <v>0</v>
      </c>
      <c r="M57" s="150">
        <f>E57+I57</f>
        <v>0</v>
      </c>
      <c r="N57" s="150">
        <f>F57+J57</f>
        <v>0</v>
      </c>
      <c r="O57" s="150">
        <f>G57+K57</f>
        <v>0</v>
      </c>
      <c r="P57" s="190"/>
      <c r="Q57" s="90"/>
    </row>
    <row r="58" spans="1:18" ht="15" hidden="1" customHeight="1" x14ac:dyDescent="0.25">
      <c r="A58" s="19"/>
      <c r="B58" s="521"/>
      <c r="C58" s="191" t="s">
        <v>22</v>
      </c>
      <c r="D58" s="16">
        <f>E58+G58</f>
        <v>0</v>
      </c>
      <c r="E58" s="16"/>
      <c r="F58" s="16"/>
      <c r="G58" s="16"/>
      <c r="H58" s="149">
        <f>I58+K58</f>
        <v>0</v>
      </c>
      <c r="I58" s="10"/>
      <c r="J58" s="10"/>
      <c r="K58" s="192"/>
      <c r="L58" s="150">
        <f>M58+O58</f>
        <v>0</v>
      </c>
      <c r="M58" s="150">
        <f>E58+I58</f>
        <v>0</v>
      </c>
      <c r="N58" s="150">
        <f>F58+J58</f>
        <v>0</v>
      </c>
      <c r="O58" s="150">
        <f>G58+K58</f>
        <v>0</v>
      </c>
      <c r="P58" s="190"/>
      <c r="Q58" s="90"/>
    </row>
    <row r="59" spans="1:18" ht="15" hidden="1" customHeight="1" x14ac:dyDescent="0.25">
      <c r="A59" s="5" t="s">
        <v>83</v>
      </c>
      <c r="B59" s="17" t="s">
        <v>19</v>
      </c>
      <c r="C59" s="191"/>
      <c r="D59" s="148">
        <f>E59+G59</f>
        <v>0</v>
      </c>
      <c r="E59" s="16">
        <f>E60+E61+E62</f>
        <v>0</v>
      </c>
      <c r="F59" s="16">
        <f>F60+F61+F62</f>
        <v>0</v>
      </c>
      <c r="G59" s="16">
        <f>G60+G61+G62</f>
        <v>0</v>
      </c>
      <c r="H59" s="149">
        <f>I59+K59</f>
        <v>0</v>
      </c>
      <c r="I59" s="10">
        <f>I60+I61+I62</f>
        <v>0</v>
      </c>
      <c r="J59" s="10">
        <f>J60+J61+J62</f>
        <v>0</v>
      </c>
      <c r="K59" s="10">
        <f>K60+K61+K62</f>
        <v>0</v>
      </c>
      <c r="L59" s="150">
        <f>M59+O59</f>
        <v>0</v>
      </c>
      <c r="M59" s="12">
        <f>M60+M61+M62</f>
        <v>0</v>
      </c>
      <c r="N59" s="12">
        <f>N60+N61+N62</f>
        <v>0</v>
      </c>
      <c r="O59" s="12">
        <f>O60+O61+O62</f>
        <v>0</v>
      </c>
      <c r="P59" s="190"/>
      <c r="Q59" s="90"/>
    </row>
    <row r="60" spans="1:18" ht="15" hidden="1" customHeight="1" x14ac:dyDescent="0.25">
      <c r="A60" s="19"/>
      <c r="B60" s="520" t="s">
        <v>420</v>
      </c>
      <c r="C60" s="191" t="s">
        <v>9</v>
      </c>
      <c r="D60" s="16">
        <f>E60+G60</f>
        <v>0</v>
      </c>
      <c r="E60" s="16"/>
      <c r="F60" s="16"/>
      <c r="G60" s="16"/>
      <c r="H60" s="149">
        <f>I60+K60</f>
        <v>0</v>
      </c>
      <c r="I60" s="10"/>
      <c r="J60" s="10"/>
      <c r="K60" s="192"/>
      <c r="L60" s="150">
        <f>M60+O60</f>
        <v>0</v>
      </c>
      <c r="M60" s="150">
        <f>E60+I60</f>
        <v>0</v>
      </c>
      <c r="N60" s="150">
        <f>F60+J60</f>
        <v>0</v>
      </c>
      <c r="O60" s="150">
        <f>G60+K60</f>
        <v>0</v>
      </c>
      <c r="P60" s="190"/>
      <c r="Q60" s="90"/>
    </row>
    <row r="61" spans="1:18" ht="15" hidden="1" customHeight="1" x14ac:dyDescent="0.25">
      <c r="A61" s="19"/>
      <c r="B61" s="520"/>
      <c r="C61" s="191" t="s">
        <v>31</v>
      </c>
      <c r="D61" s="16">
        <f>E61+G61</f>
        <v>0</v>
      </c>
      <c r="E61" s="16"/>
      <c r="F61" s="16"/>
      <c r="G61" s="16"/>
      <c r="H61" s="149">
        <f>I61+K61</f>
        <v>0</v>
      </c>
      <c r="I61" s="10"/>
      <c r="J61" s="10"/>
      <c r="K61" s="192"/>
      <c r="L61" s="150">
        <f>M61+O61</f>
        <v>0</v>
      </c>
      <c r="M61" s="150">
        <f>E61+I61</f>
        <v>0</v>
      </c>
      <c r="N61" s="150">
        <f>F61+J61</f>
        <v>0</v>
      </c>
      <c r="O61" s="150">
        <f>G61+K61</f>
        <v>0</v>
      </c>
      <c r="P61" s="190"/>
      <c r="Q61" s="90"/>
    </row>
    <row r="62" spans="1:18" ht="15" hidden="1" customHeight="1" x14ac:dyDescent="0.25">
      <c r="A62" s="19"/>
      <c r="B62" s="521"/>
      <c r="C62" s="191" t="s">
        <v>22</v>
      </c>
      <c r="D62" s="16">
        <f>E62+G62</f>
        <v>0</v>
      </c>
      <c r="E62" s="16"/>
      <c r="F62" s="16"/>
      <c r="G62" s="16"/>
      <c r="H62" s="149">
        <f>I62+K62</f>
        <v>0</v>
      </c>
      <c r="I62" s="10"/>
      <c r="J62" s="10"/>
      <c r="K62" s="192"/>
      <c r="L62" s="150">
        <f>M62+O62</f>
        <v>0</v>
      </c>
      <c r="M62" s="150">
        <f>E62+I62</f>
        <v>0</v>
      </c>
      <c r="N62" s="150">
        <f>F62+J62</f>
        <v>0</v>
      </c>
      <c r="O62" s="150">
        <f>G62+K62</f>
        <v>0</v>
      </c>
      <c r="P62" s="190"/>
      <c r="Q62" s="90"/>
    </row>
    <row r="63" spans="1:18" x14ac:dyDescent="0.25">
      <c r="A63" s="20" t="s">
        <v>73</v>
      </c>
      <c r="B63" s="83" t="s">
        <v>179</v>
      </c>
      <c r="C63" s="193"/>
      <c r="D63" s="21">
        <f>E63+G63</f>
        <v>111</v>
      </c>
      <c r="E63" s="21">
        <f>E16+E19+E23+E27+E31+E35+E39+E43+E47+E51+E55+E59</f>
        <v>0</v>
      </c>
      <c r="F63" s="21">
        <f>F16+F19+F23+F27+F31+F35+F39+F43+F47+F51+F55+F59</f>
        <v>0</v>
      </c>
      <c r="G63" s="21">
        <f>G16+G19+G23+G27+G31+G35+G39+G43+G47+G51+G55+G59</f>
        <v>111</v>
      </c>
      <c r="H63" s="21">
        <f>I63+K63</f>
        <v>0</v>
      </c>
      <c r="I63" s="21">
        <f>I16+I19+I23+I27+I31+I35+I39+I43+I47+I51+I55+I59</f>
        <v>0</v>
      </c>
      <c r="J63" s="21">
        <f>J16+J19+J23+J27+J31+J35+J39+J43+J47+J51+J55+J59</f>
        <v>0</v>
      </c>
      <c r="K63" s="21">
        <f>K16+K19+K23+K27+K31+K35+K39+K43+K47+K51+K55+K59</f>
        <v>0</v>
      </c>
      <c r="L63" s="21">
        <f>M63+O63</f>
        <v>111</v>
      </c>
      <c r="M63" s="21">
        <f>M16+M19+M23+M27+M31+M35+M39+M43+M47+M51+M55+M59</f>
        <v>0</v>
      </c>
      <c r="N63" s="21">
        <f>N16+N19+N23+N27+N31+N35+N39+N43+N47+N51+N55+N59</f>
        <v>0</v>
      </c>
      <c r="O63" s="21">
        <f>O16+O19+O23+O27+O31+O35+O39+O43+O47+O51+O55+O59</f>
        <v>111</v>
      </c>
      <c r="Q63" s="190"/>
      <c r="R63" s="90"/>
    </row>
    <row r="64" spans="1:18" x14ac:dyDescent="0.25">
      <c r="A64" s="5" t="s">
        <v>74</v>
      </c>
      <c r="B64" s="525" t="s">
        <v>59</v>
      </c>
      <c r="C64" s="453"/>
      <c r="D64" s="453"/>
      <c r="E64" s="453"/>
      <c r="F64" s="453"/>
      <c r="G64" s="453"/>
      <c r="H64" s="453"/>
      <c r="I64" s="453"/>
      <c r="J64" s="453"/>
      <c r="K64" s="453"/>
      <c r="L64" s="453"/>
      <c r="M64" s="453"/>
      <c r="N64" s="453"/>
      <c r="O64" s="454"/>
    </row>
    <row r="65" spans="1:18" x14ac:dyDescent="0.25">
      <c r="A65" s="135" t="s">
        <v>75</v>
      </c>
      <c r="B65" s="29" t="s">
        <v>20</v>
      </c>
      <c r="C65" s="194"/>
      <c r="D65" s="148">
        <f>E65+G65</f>
        <v>1690.1</v>
      </c>
      <c r="E65" s="63">
        <f>E66+E67+E68</f>
        <v>808.6</v>
      </c>
      <c r="F65" s="63">
        <f>F66+F67+F68</f>
        <v>0</v>
      </c>
      <c r="G65" s="63">
        <f>G66+G67+G68</f>
        <v>881.5</v>
      </c>
      <c r="H65" s="64">
        <f>H66+H67+H68</f>
        <v>777</v>
      </c>
      <c r="I65" s="64">
        <f>I66+I67+I68</f>
        <v>0</v>
      </c>
      <c r="J65" s="64">
        <f>J66+J67+J68</f>
        <v>0</v>
      </c>
      <c r="K65" s="64">
        <f>K66+K67+K68</f>
        <v>777</v>
      </c>
      <c r="L65" s="65">
        <f>M65+O65</f>
        <v>2467.1</v>
      </c>
      <c r="M65" s="65">
        <f>M66+M67+M68</f>
        <v>808.6</v>
      </c>
      <c r="N65" s="65">
        <f>N66+N67+N68</f>
        <v>0</v>
      </c>
      <c r="O65" s="65">
        <f>O66+O67+O68</f>
        <v>1658.5</v>
      </c>
    </row>
    <row r="66" spans="1:18" ht="15" customHeight="1" x14ac:dyDescent="0.25">
      <c r="A66" s="139"/>
      <c r="B66" s="527" t="s">
        <v>341</v>
      </c>
      <c r="C66" s="195" t="s">
        <v>25</v>
      </c>
      <c r="D66" s="148">
        <f>E66+G66</f>
        <v>1490.1</v>
      </c>
      <c r="E66" s="63">
        <v>608.6</v>
      </c>
      <c r="F66" s="63"/>
      <c r="G66" s="63">
        <v>881.5</v>
      </c>
      <c r="H66" s="64">
        <f>I66+K66</f>
        <v>777</v>
      </c>
      <c r="I66" s="64"/>
      <c r="J66" s="64"/>
      <c r="K66" s="64">
        <v>777</v>
      </c>
      <c r="L66" s="65">
        <f>M66+O66</f>
        <v>2267.1</v>
      </c>
      <c r="M66" s="65">
        <f>E66+I66</f>
        <v>608.6</v>
      </c>
      <c r="N66" s="65">
        <f>F66+J66</f>
        <v>0</v>
      </c>
      <c r="O66" s="65">
        <f>G66+K66</f>
        <v>1658.5</v>
      </c>
    </row>
    <row r="67" spans="1:18" s="37" customFormat="1" ht="23.25" customHeight="1" x14ac:dyDescent="0.25">
      <c r="A67" s="139"/>
      <c r="B67" s="527"/>
      <c r="C67" s="433" t="s">
        <v>31</v>
      </c>
      <c r="D67" s="148">
        <f>E67+G67</f>
        <v>200</v>
      </c>
      <c r="E67" s="63">
        <v>200</v>
      </c>
      <c r="F67" s="63"/>
      <c r="G67" s="63"/>
      <c r="H67" s="64">
        <f>I67+K67</f>
        <v>0</v>
      </c>
      <c r="I67" s="64"/>
      <c r="J67" s="64"/>
      <c r="K67" s="64"/>
      <c r="L67" s="65">
        <f>M67+O67</f>
        <v>200</v>
      </c>
      <c r="M67" s="65">
        <f>E67+I67</f>
        <v>200</v>
      </c>
      <c r="N67" s="65">
        <f>F67+J67</f>
        <v>0</v>
      </c>
      <c r="O67" s="65">
        <f>G67+K67</f>
        <v>0</v>
      </c>
      <c r="Q67" s="66" t="s">
        <v>329</v>
      </c>
      <c r="R67" s="73">
        <f>L16+L20+L24+L28+L32+L36+L40+L44+L48+L52+L56+L60</f>
        <v>111</v>
      </c>
    </row>
    <row r="68" spans="1:18" s="37" customFormat="1" ht="14.25" hidden="1" customHeight="1" x14ac:dyDescent="0.25">
      <c r="A68" s="146"/>
      <c r="B68" s="167" t="s">
        <v>438</v>
      </c>
      <c r="C68" s="191" t="s">
        <v>31</v>
      </c>
      <c r="D68" s="148">
        <f>E68+G68</f>
        <v>0</v>
      </c>
      <c r="E68" s="63"/>
      <c r="F68" s="63"/>
      <c r="G68" s="63"/>
      <c r="H68" s="64">
        <f>I68+K68</f>
        <v>0</v>
      </c>
      <c r="I68" s="64"/>
      <c r="J68" s="64"/>
      <c r="K68" s="64"/>
      <c r="L68" s="65">
        <f>M68+O68</f>
        <v>0</v>
      </c>
      <c r="M68" s="65">
        <f>E68+I68</f>
        <v>0</v>
      </c>
      <c r="N68" s="65">
        <f>F68+J68</f>
        <v>0</v>
      </c>
      <c r="O68" s="65">
        <f>G68+K68</f>
        <v>0</v>
      </c>
      <c r="Q68" s="66"/>
      <c r="R68" s="73"/>
    </row>
    <row r="69" spans="1:18" x14ac:dyDescent="0.25">
      <c r="A69" s="196" t="s">
        <v>76</v>
      </c>
      <c r="B69" s="83" t="s">
        <v>180</v>
      </c>
      <c r="C69" s="193"/>
      <c r="D69" s="21">
        <f>D65</f>
        <v>1690.1</v>
      </c>
      <c r="E69" s="21">
        <f>E65</f>
        <v>808.6</v>
      </c>
      <c r="F69" s="21">
        <f>F65</f>
        <v>0</v>
      </c>
      <c r="G69" s="21">
        <f>G65</f>
        <v>881.5</v>
      </c>
      <c r="H69" s="10">
        <f>H65</f>
        <v>777</v>
      </c>
      <c r="I69" s="10">
        <f>I65</f>
        <v>0</v>
      </c>
      <c r="J69" s="10">
        <f>J65</f>
        <v>0</v>
      </c>
      <c r="K69" s="10">
        <f>K65</f>
        <v>777</v>
      </c>
      <c r="L69" s="21">
        <f>L65</f>
        <v>2467.1</v>
      </c>
      <c r="M69" s="21">
        <f>M65</f>
        <v>808.6</v>
      </c>
      <c r="N69" s="21">
        <f>N65</f>
        <v>0</v>
      </c>
      <c r="O69" s="21">
        <f>O65</f>
        <v>1658.5</v>
      </c>
      <c r="Q69" s="66" t="s">
        <v>330</v>
      </c>
      <c r="R69" s="67"/>
    </row>
    <row r="70" spans="1:18" x14ac:dyDescent="0.25">
      <c r="A70" s="5" t="s">
        <v>77</v>
      </c>
      <c r="B70" s="526" t="s">
        <v>63</v>
      </c>
      <c r="C70" s="526"/>
      <c r="D70" s="526"/>
      <c r="E70" s="526"/>
      <c r="F70" s="526"/>
      <c r="G70" s="526"/>
      <c r="H70" s="526"/>
      <c r="I70" s="526"/>
      <c r="J70" s="526"/>
      <c r="K70" s="526"/>
      <c r="L70" s="526"/>
      <c r="M70" s="526"/>
      <c r="N70" s="526"/>
      <c r="O70" s="526"/>
      <c r="Q70" s="66" t="s">
        <v>331</v>
      </c>
      <c r="R70" s="67"/>
    </row>
    <row r="71" spans="1:18" x14ac:dyDescent="0.25">
      <c r="A71" s="5" t="s">
        <v>78</v>
      </c>
      <c r="B71" s="29" t="s">
        <v>20</v>
      </c>
      <c r="C71" s="504" t="s">
        <v>32</v>
      </c>
      <c r="D71" s="148">
        <f>E71+G71</f>
        <v>250</v>
      </c>
      <c r="E71" s="148"/>
      <c r="F71" s="148"/>
      <c r="G71" s="148">
        <v>250</v>
      </c>
      <c r="H71" s="149">
        <f>I71+K71</f>
        <v>0</v>
      </c>
      <c r="I71" s="149"/>
      <c r="J71" s="149"/>
      <c r="K71" s="149"/>
      <c r="L71" s="150">
        <f>M71+O71</f>
        <v>250</v>
      </c>
      <c r="M71" s="150">
        <f>E71+I71</f>
        <v>0</v>
      </c>
      <c r="N71" s="150">
        <f>F71+J71</f>
        <v>0</v>
      </c>
      <c r="O71" s="150">
        <f>G71+K71</f>
        <v>250</v>
      </c>
      <c r="Q71" s="66" t="s">
        <v>332</v>
      </c>
      <c r="R71" s="67">
        <f>L66+L161</f>
        <v>2267.1</v>
      </c>
    </row>
    <row r="72" spans="1:18" ht="26.25" x14ac:dyDescent="0.25">
      <c r="A72" s="131"/>
      <c r="B72" s="167" t="s">
        <v>342</v>
      </c>
      <c r="C72" s="503"/>
      <c r="D72" s="151"/>
      <c r="E72" s="151"/>
      <c r="F72" s="151"/>
      <c r="G72" s="151"/>
      <c r="H72" s="152"/>
      <c r="I72" s="152"/>
      <c r="J72" s="152"/>
      <c r="K72" s="152"/>
      <c r="L72" s="153"/>
      <c r="M72" s="153"/>
      <c r="N72" s="153"/>
      <c r="O72" s="153"/>
      <c r="Q72" s="66" t="s">
        <v>335</v>
      </c>
      <c r="R72" s="67">
        <f>L67+L21+L25+L29+L33+L37+L41+L45+L49+L53+L57+L61+L68</f>
        <v>200</v>
      </c>
    </row>
    <row r="73" spans="1:18" x14ac:dyDescent="0.25">
      <c r="A73" s="196" t="s">
        <v>79</v>
      </c>
      <c r="B73" s="83" t="s">
        <v>181</v>
      </c>
      <c r="C73" s="193"/>
      <c r="D73" s="82">
        <f>D71</f>
        <v>250</v>
      </c>
      <c r="E73" s="82">
        <f>E71</f>
        <v>0</v>
      </c>
      <c r="F73" s="82">
        <f>F71</f>
        <v>0</v>
      </c>
      <c r="G73" s="82">
        <f>G71</f>
        <v>250</v>
      </c>
      <c r="H73" s="9">
        <f>H71</f>
        <v>0</v>
      </c>
      <c r="I73" s="9">
        <f>I71</f>
        <v>0</v>
      </c>
      <c r="J73" s="9">
        <f>J71</f>
        <v>0</v>
      </c>
      <c r="K73" s="9">
        <f>K71</f>
        <v>0</v>
      </c>
      <c r="L73" s="83">
        <f>L71</f>
        <v>250</v>
      </c>
      <c r="M73" s="83">
        <f>M71</f>
        <v>0</v>
      </c>
      <c r="N73" s="83">
        <f>N71</f>
        <v>0</v>
      </c>
      <c r="O73" s="83">
        <f>O71</f>
        <v>250</v>
      </c>
      <c r="Q73" s="66" t="s">
        <v>333</v>
      </c>
      <c r="R73" s="73">
        <f>M22+M26+M30+M34+M38+M42+M46+M50+M54+M58+M62</f>
        <v>0</v>
      </c>
    </row>
    <row r="74" spans="1:18" x14ac:dyDescent="0.25">
      <c r="A74" s="5" t="s">
        <v>80</v>
      </c>
      <c r="B74" s="526" t="s">
        <v>176</v>
      </c>
      <c r="C74" s="526"/>
      <c r="D74" s="526"/>
      <c r="E74" s="526"/>
      <c r="F74" s="526"/>
      <c r="G74" s="526"/>
      <c r="H74" s="526"/>
      <c r="I74" s="526"/>
      <c r="J74" s="526"/>
      <c r="K74" s="526"/>
      <c r="L74" s="526"/>
      <c r="M74" s="526"/>
      <c r="N74" s="526"/>
      <c r="O74" s="526"/>
      <c r="Q74" s="66" t="s">
        <v>334</v>
      </c>
      <c r="R74" s="73">
        <f>L71</f>
        <v>250</v>
      </c>
    </row>
    <row r="75" spans="1:18" x14ac:dyDescent="0.25">
      <c r="A75" s="5" t="s">
        <v>81</v>
      </c>
      <c r="B75" s="35" t="s">
        <v>20</v>
      </c>
      <c r="C75" s="428" t="s">
        <v>51</v>
      </c>
      <c r="D75" s="218">
        <f>E75+G75</f>
        <v>381</v>
      </c>
      <c r="E75" s="218">
        <f>E76+E77</f>
        <v>0</v>
      </c>
      <c r="F75" s="218">
        <f>F76+F77</f>
        <v>0</v>
      </c>
      <c r="G75" s="218">
        <v>381</v>
      </c>
      <c r="H75" s="219">
        <f>I75+K75</f>
        <v>0</v>
      </c>
      <c r="I75" s="219">
        <f>I76+I77</f>
        <v>0</v>
      </c>
      <c r="J75" s="219">
        <f>J76+J77</f>
        <v>0</v>
      </c>
      <c r="K75" s="219">
        <f>K76+K77</f>
        <v>0</v>
      </c>
      <c r="L75" s="150">
        <f>M75+O75</f>
        <v>381</v>
      </c>
      <c r="M75" s="220">
        <f>E75+I75</f>
        <v>0</v>
      </c>
      <c r="N75" s="150">
        <f>F75+J75</f>
        <v>0</v>
      </c>
      <c r="O75" s="205">
        <f>G75+K75</f>
        <v>381</v>
      </c>
      <c r="Q75" s="66" t="s">
        <v>336</v>
      </c>
      <c r="R75" s="67">
        <f>L165+L168+L171+L174+L177+L180+L183+L186+L189+L192+L195+L198+L201+L204+L207</f>
        <v>445</v>
      </c>
    </row>
    <row r="76" spans="1:18" hidden="1" x14ac:dyDescent="0.25">
      <c r="A76" s="19"/>
      <c r="B76" s="352" t="s">
        <v>420</v>
      </c>
      <c r="C76" s="431" t="s">
        <v>51</v>
      </c>
      <c r="D76" s="284">
        <f>E76+G76</f>
        <v>0</v>
      </c>
      <c r="E76" s="284"/>
      <c r="F76" s="284"/>
      <c r="G76" s="284"/>
      <c r="H76" s="285">
        <f>I76+K76</f>
        <v>0</v>
      </c>
      <c r="I76" s="285"/>
      <c r="J76" s="285"/>
      <c r="K76" s="285"/>
      <c r="L76" s="158">
        <f>M76+O76</f>
        <v>0</v>
      </c>
      <c r="M76" s="286">
        <f>E76+I76</f>
        <v>0</v>
      </c>
      <c r="N76" s="158">
        <f>F76+J76</f>
        <v>0</v>
      </c>
      <c r="O76" s="288">
        <f>G76+K76</f>
        <v>0</v>
      </c>
      <c r="Q76" s="66"/>
      <c r="R76" s="67"/>
    </row>
    <row r="77" spans="1:18" s="37" customFormat="1" ht="27" customHeight="1" x14ac:dyDescent="0.25">
      <c r="A77" s="131"/>
      <c r="B77" s="281" t="s">
        <v>342</v>
      </c>
      <c r="C77" s="429"/>
      <c r="D77" s="353">
        <f>E77+G77</f>
        <v>0</v>
      </c>
      <c r="E77" s="353"/>
      <c r="F77" s="353"/>
      <c r="G77" s="353"/>
      <c r="H77" s="354">
        <f>I77+K77</f>
        <v>0</v>
      </c>
      <c r="I77" s="354"/>
      <c r="J77" s="354"/>
      <c r="K77" s="354"/>
      <c r="L77" s="153">
        <f>M77+O77</f>
        <v>0</v>
      </c>
      <c r="M77" s="355">
        <f>E77+I77</f>
        <v>0</v>
      </c>
      <c r="N77" s="153">
        <f>F77+J77</f>
        <v>0</v>
      </c>
      <c r="O77" s="206">
        <f>G77+K77</f>
        <v>0</v>
      </c>
      <c r="Q77" s="66" t="s">
        <v>337</v>
      </c>
      <c r="R77" s="67">
        <f>L75+L78+L81+L83+L86+L89+L91+L94+L96+L99+L102+L105+L107+L110+L112+L114+L116+L120+L122+L126+L128+L130+L132+L134+L136+L138+L140+L142+L144+L146+L149+L152+L154+L157+L118+L124</f>
        <v>705.9</v>
      </c>
    </row>
    <row r="78" spans="1:18" hidden="1" x14ac:dyDescent="0.25">
      <c r="A78" s="5" t="s">
        <v>93</v>
      </c>
      <c r="B78" s="29" t="s">
        <v>55</v>
      </c>
      <c r="C78" s="431"/>
      <c r="D78" s="151">
        <f>E78+G78</f>
        <v>0</v>
      </c>
      <c r="E78" s="151">
        <f>E79+E80</f>
        <v>0</v>
      </c>
      <c r="F78" s="151">
        <f>F79+F80</f>
        <v>0</v>
      </c>
      <c r="G78" s="151">
        <f>G79+G80</f>
        <v>0</v>
      </c>
      <c r="H78" s="152">
        <f>I78+K78</f>
        <v>0</v>
      </c>
      <c r="I78" s="152">
        <f>I79+I80</f>
        <v>0</v>
      </c>
      <c r="J78" s="152">
        <f>J79+J80</f>
        <v>0</v>
      </c>
      <c r="K78" s="152">
        <f>K79+K80</f>
        <v>0</v>
      </c>
      <c r="L78" s="153">
        <f>M78+O78</f>
        <v>0</v>
      </c>
      <c r="M78" s="153">
        <f>E78+I78</f>
        <v>0</v>
      </c>
      <c r="N78" s="153">
        <f>F78+J78</f>
        <v>0</v>
      </c>
      <c r="O78" s="153">
        <f>G78+K78</f>
        <v>0</v>
      </c>
      <c r="Q78" s="66" t="s">
        <v>338</v>
      </c>
      <c r="R78" s="67">
        <f>L211+L214+L216</f>
        <v>146</v>
      </c>
    </row>
    <row r="79" spans="1:18" hidden="1" x14ac:dyDescent="0.25">
      <c r="A79" s="19"/>
      <c r="B79" s="197" t="s">
        <v>420</v>
      </c>
      <c r="C79" s="428" t="s">
        <v>51</v>
      </c>
      <c r="D79" s="148">
        <f>E79+G79</f>
        <v>0</v>
      </c>
      <c r="E79" s="148"/>
      <c r="F79" s="148"/>
      <c r="G79" s="198"/>
      <c r="H79" s="149">
        <f>I79+K79</f>
        <v>0</v>
      </c>
      <c r="I79" s="199"/>
      <c r="J79" s="149"/>
      <c r="K79" s="149"/>
      <c r="L79" s="150">
        <f>M79+O79</f>
        <v>0</v>
      </c>
      <c r="M79" s="150">
        <f>E79+I79</f>
        <v>0</v>
      </c>
      <c r="N79" s="150">
        <f>F79+J79</f>
        <v>0</v>
      </c>
      <c r="O79" s="150">
        <f>G79+K79</f>
        <v>0</v>
      </c>
      <c r="Q79" s="66"/>
      <c r="R79" s="67"/>
    </row>
    <row r="80" spans="1:18" s="37" customFormat="1" ht="27" hidden="1" customHeight="1" x14ac:dyDescent="0.25">
      <c r="A80" s="131"/>
      <c r="B80" s="167" t="s">
        <v>378</v>
      </c>
      <c r="C80" s="428" t="s">
        <v>51</v>
      </c>
      <c r="D80" s="148">
        <f>E80+G80</f>
        <v>0</v>
      </c>
      <c r="E80" s="148"/>
      <c r="F80" s="148"/>
      <c r="G80" s="198"/>
      <c r="H80" s="149">
        <f>I80+K80</f>
        <v>0</v>
      </c>
      <c r="I80" s="199"/>
      <c r="J80" s="149"/>
      <c r="K80" s="149"/>
      <c r="L80" s="150">
        <f>M80+O80</f>
        <v>0</v>
      </c>
      <c r="M80" s="150">
        <f>E80+I80</f>
        <v>0</v>
      </c>
      <c r="N80" s="150">
        <f>F80+J80</f>
        <v>0</v>
      </c>
      <c r="O80" s="150">
        <f>G80+K80</f>
        <v>0</v>
      </c>
      <c r="Q80" s="71" t="s">
        <v>177</v>
      </c>
      <c r="R80" s="72">
        <f>SUM(R67:R78)</f>
        <v>4125</v>
      </c>
    </row>
    <row r="81" spans="1:18" hidden="1" x14ac:dyDescent="0.25">
      <c r="A81" s="5" t="s">
        <v>94</v>
      </c>
      <c r="B81" s="29" t="s">
        <v>33</v>
      </c>
      <c r="C81" s="504" t="s">
        <v>51</v>
      </c>
      <c r="D81" s="148">
        <f>E81+G81</f>
        <v>0</v>
      </c>
      <c r="E81" s="148"/>
      <c r="F81" s="148"/>
      <c r="G81" s="198"/>
      <c r="H81" s="149">
        <f>I81+K81</f>
        <v>0</v>
      </c>
      <c r="I81" s="199"/>
      <c r="J81" s="149"/>
      <c r="K81" s="149"/>
      <c r="L81" s="150">
        <f>M81+O81</f>
        <v>0</v>
      </c>
      <c r="M81" s="150">
        <f>E81+I81</f>
        <v>0</v>
      </c>
      <c r="N81" s="150">
        <f>F81+J81</f>
        <v>0</v>
      </c>
      <c r="O81" s="150">
        <f>G81+K81</f>
        <v>0</v>
      </c>
      <c r="Q81" s="190"/>
      <c r="R81" s="90">
        <f>L221-R80</f>
        <v>0</v>
      </c>
    </row>
    <row r="82" spans="1:18" s="37" customFormat="1" hidden="1" x14ac:dyDescent="0.25">
      <c r="A82" s="131"/>
      <c r="B82" s="436" t="s">
        <v>420</v>
      </c>
      <c r="C82" s="503"/>
      <c r="D82" s="151" t="s">
        <v>178</v>
      </c>
      <c r="E82" s="151"/>
      <c r="F82" s="151"/>
      <c r="G82" s="200"/>
      <c r="H82" s="152">
        <f>I82+K82</f>
        <v>0</v>
      </c>
      <c r="I82" s="201"/>
      <c r="J82" s="152"/>
      <c r="K82" s="152"/>
      <c r="L82" s="153"/>
      <c r="M82" s="153"/>
      <c r="N82" s="153"/>
      <c r="O82" s="153"/>
      <c r="Q82" s="202"/>
      <c r="R82" s="203"/>
    </row>
    <row r="83" spans="1:18" hidden="1" x14ac:dyDescent="0.25">
      <c r="A83" s="5" t="s">
        <v>95</v>
      </c>
      <c r="B83" s="29" t="s">
        <v>164</v>
      </c>
      <c r="C83" s="428"/>
      <c r="D83" s="63">
        <f>E83+G83</f>
        <v>0</v>
      </c>
      <c r="E83" s="63">
        <f>E84+E85</f>
        <v>0</v>
      </c>
      <c r="F83" s="63">
        <f>F84+F85</f>
        <v>0</v>
      </c>
      <c r="G83" s="63">
        <f>G84+G85</f>
        <v>0</v>
      </c>
      <c r="H83" s="64">
        <f>I83+K83</f>
        <v>0</v>
      </c>
      <c r="I83" s="64">
        <f>I84+I85</f>
        <v>0</v>
      </c>
      <c r="J83" s="64">
        <f>J84+J85</f>
        <v>0</v>
      </c>
      <c r="K83" s="64">
        <f>K84+K85</f>
        <v>0</v>
      </c>
      <c r="L83" s="65">
        <f>M83+O83</f>
        <v>0</v>
      </c>
      <c r="M83" s="65">
        <f>E83+I83</f>
        <v>0</v>
      </c>
      <c r="N83" s="65">
        <f>F83+J83</f>
        <v>0</v>
      </c>
      <c r="O83" s="65">
        <f>G83+K83</f>
        <v>0</v>
      </c>
      <c r="Q83" s="190"/>
      <c r="R83" s="90"/>
    </row>
    <row r="84" spans="1:18" hidden="1" x14ac:dyDescent="0.25">
      <c r="A84" s="19"/>
      <c r="B84" s="197" t="s">
        <v>420</v>
      </c>
      <c r="C84" s="428" t="s">
        <v>51</v>
      </c>
      <c r="D84" s="148">
        <f>E84+G84</f>
        <v>0</v>
      </c>
      <c r="E84" s="148"/>
      <c r="F84" s="148"/>
      <c r="G84" s="198"/>
      <c r="H84" s="149">
        <f>I84+K84</f>
        <v>0</v>
      </c>
      <c r="I84" s="199"/>
      <c r="J84" s="149"/>
      <c r="K84" s="149"/>
      <c r="L84" s="150">
        <f>M84+O84</f>
        <v>0</v>
      </c>
      <c r="M84" s="150">
        <f>E84+I84</f>
        <v>0</v>
      </c>
      <c r="N84" s="150">
        <f>F84+J84</f>
        <v>0</v>
      </c>
      <c r="O84" s="150">
        <f>G84+K84</f>
        <v>0</v>
      </c>
      <c r="Q84" s="190"/>
      <c r="R84" s="90"/>
    </row>
    <row r="85" spans="1:18" s="37" customFormat="1" ht="27" hidden="1" customHeight="1" x14ac:dyDescent="0.25">
      <c r="A85" s="131"/>
      <c r="B85" s="167" t="s">
        <v>378</v>
      </c>
      <c r="C85" s="428" t="s">
        <v>51</v>
      </c>
      <c r="D85" s="148">
        <f>E85+G85</f>
        <v>0</v>
      </c>
      <c r="E85" s="148"/>
      <c r="F85" s="148"/>
      <c r="G85" s="198"/>
      <c r="H85" s="149">
        <f>I85+K85</f>
        <v>0</v>
      </c>
      <c r="I85" s="199"/>
      <c r="J85" s="149"/>
      <c r="K85" s="149"/>
      <c r="L85" s="150">
        <f>M85+O85</f>
        <v>0</v>
      </c>
      <c r="M85" s="150">
        <f>E85+I85</f>
        <v>0</v>
      </c>
      <c r="N85" s="150">
        <f>F85+J85</f>
        <v>0</v>
      </c>
      <c r="O85" s="150">
        <f>G85+K85</f>
        <v>0</v>
      </c>
      <c r="Q85" s="202"/>
      <c r="R85" s="203"/>
    </row>
    <row r="86" spans="1:18" hidden="1" x14ac:dyDescent="0.25">
      <c r="A86" s="5" t="s">
        <v>96</v>
      </c>
      <c r="B86" s="29" t="s">
        <v>171</v>
      </c>
      <c r="C86" s="428"/>
      <c r="D86" s="63">
        <f>E86+G86</f>
        <v>0</v>
      </c>
      <c r="E86" s="63">
        <f>E87+E88</f>
        <v>0</v>
      </c>
      <c r="F86" s="63">
        <f>F87+F88</f>
        <v>0</v>
      </c>
      <c r="G86" s="63">
        <f>G87+G88</f>
        <v>0</v>
      </c>
      <c r="H86" s="64">
        <f>I86+K86</f>
        <v>0</v>
      </c>
      <c r="I86" s="64">
        <f>I87+I88</f>
        <v>0</v>
      </c>
      <c r="J86" s="64">
        <f>J87+J88</f>
        <v>0</v>
      </c>
      <c r="K86" s="64">
        <f>K87+K88</f>
        <v>0</v>
      </c>
      <c r="L86" s="65">
        <f>M86+O86</f>
        <v>0</v>
      </c>
      <c r="M86" s="65">
        <f>E86+I86</f>
        <v>0</v>
      </c>
      <c r="N86" s="65">
        <f>F86+J86</f>
        <v>0</v>
      </c>
      <c r="O86" s="65">
        <f>G86+K86</f>
        <v>0</v>
      </c>
      <c r="Q86" s="190"/>
      <c r="R86" s="90"/>
    </row>
    <row r="87" spans="1:18" hidden="1" x14ac:dyDescent="0.25">
      <c r="A87" s="19"/>
      <c r="B87" s="197" t="s">
        <v>420</v>
      </c>
      <c r="C87" s="428" t="s">
        <v>51</v>
      </c>
      <c r="D87" s="148">
        <f>E87+G87</f>
        <v>0</v>
      </c>
      <c r="E87" s="148"/>
      <c r="F87" s="148"/>
      <c r="G87" s="198"/>
      <c r="H87" s="149">
        <f>I87+K87</f>
        <v>0</v>
      </c>
      <c r="I87" s="199"/>
      <c r="J87" s="149"/>
      <c r="K87" s="149"/>
      <c r="L87" s="150">
        <f>M87+O87</f>
        <v>0</v>
      </c>
      <c r="M87" s="150">
        <f>E87+I87</f>
        <v>0</v>
      </c>
      <c r="N87" s="150">
        <f>F87+J87</f>
        <v>0</v>
      </c>
      <c r="O87" s="150">
        <f>G87+K87</f>
        <v>0</v>
      </c>
      <c r="Q87" s="190"/>
      <c r="R87" s="90"/>
    </row>
    <row r="88" spans="1:18" s="37" customFormat="1" ht="27" hidden="1" customHeight="1" x14ac:dyDescent="0.25">
      <c r="A88" s="131"/>
      <c r="B88" s="167" t="s">
        <v>378</v>
      </c>
      <c r="C88" s="428" t="s">
        <v>51</v>
      </c>
      <c r="D88" s="148">
        <f>E88+G88</f>
        <v>0</v>
      </c>
      <c r="E88" s="148"/>
      <c r="F88" s="148"/>
      <c r="G88" s="198"/>
      <c r="H88" s="149">
        <f>I88+K88</f>
        <v>0</v>
      </c>
      <c r="I88" s="199"/>
      <c r="J88" s="149"/>
      <c r="K88" s="149"/>
      <c r="L88" s="150">
        <f>M88+O88</f>
        <v>0</v>
      </c>
      <c r="M88" s="150">
        <f>E88+I88</f>
        <v>0</v>
      </c>
      <c r="N88" s="150">
        <f>F88+J88</f>
        <v>0</v>
      </c>
      <c r="O88" s="150">
        <f>G88+K88</f>
        <v>0</v>
      </c>
      <c r="Q88" s="202"/>
      <c r="R88" s="203"/>
    </row>
    <row r="89" spans="1:18" hidden="1" x14ac:dyDescent="0.25">
      <c r="A89" s="5" t="s">
        <v>97</v>
      </c>
      <c r="B89" s="204" t="s">
        <v>153</v>
      </c>
      <c r="C89" s="504" t="s">
        <v>51</v>
      </c>
      <c r="D89" s="148">
        <f>E89+G89</f>
        <v>0</v>
      </c>
      <c r="E89" s="148"/>
      <c r="F89" s="148"/>
      <c r="G89" s="198"/>
      <c r="H89" s="149">
        <f>I89+K89</f>
        <v>0</v>
      </c>
      <c r="I89" s="149"/>
      <c r="J89" s="149"/>
      <c r="K89" s="199"/>
      <c r="L89" s="205">
        <f>M89+O89</f>
        <v>0</v>
      </c>
      <c r="M89" s="150">
        <f>E89+I89</f>
        <v>0</v>
      </c>
      <c r="N89" s="150">
        <f>F89+J89</f>
        <v>0</v>
      </c>
      <c r="O89" s="150">
        <f>G89+K89</f>
        <v>0</v>
      </c>
      <c r="Q89" s="190"/>
      <c r="R89" s="90"/>
    </row>
    <row r="90" spans="1:18" s="37" customFormat="1" hidden="1" x14ac:dyDescent="0.25">
      <c r="A90" s="131"/>
      <c r="B90" s="436" t="s">
        <v>420</v>
      </c>
      <c r="C90" s="503"/>
      <c r="D90" s="151" t="s">
        <v>178</v>
      </c>
      <c r="E90" s="151"/>
      <c r="F90" s="151"/>
      <c r="G90" s="200"/>
      <c r="H90" s="152">
        <f>I90+K90</f>
        <v>0</v>
      </c>
      <c r="I90" s="152"/>
      <c r="J90" s="152"/>
      <c r="K90" s="201"/>
      <c r="L90" s="206"/>
      <c r="M90" s="153"/>
      <c r="N90" s="153"/>
      <c r="O90" s="153"/>
      <c r="Q90" s="202"/>
      <c r="R90" s="203"/>
    </row>
    <row r="91" spans="1:18" hidden="1" x14ac:dyDescent="0.25">
      <c r="A91" s="135" t="s">
        <v>98</v>
      </c>
      <c r="B91" s="204" t="s">
        <v>368</v>
      </c>
      <c r="C91" s="432"/>
      <c r="D91" s="63">
        <f>E91+G91</f>
        <v>0</v>
      </c>
      <c r="E91" s="63">
        <f>E92+E93</f>
        <v>0</v>
      </c>
      <c r="F91" s="63">
        <f>F92+F93</f>
        <v>0</v>
      </c>
      <c r="G91" s="63">
        <f>G92+G93</f>
        <v>0</v>
      </c>
      <c r="H91" s="152">
        <f>I91+K91</f>
        <v>0</v>
      </c>
      <c r="I91" s="152">
        <f>I92+I93</f>
        <v>0</v>
      </c>
      <c r="J91" s="152">
        <f>J92+J93</f>
        <v>0</v>
      </c>
      <c r="K91" s="152">
        <f>K92+K93</f>
        <v>0</v>
      </c>
      <c r="L91" s="65">
        <f>M91+O91</f>
        <v>0</v>
      </c>
      <c r="M91" s="65">
        <f>E91+I91</f>
        <v>0</v>
      </c>
      <c r="N91" s="65">
        <f>F91+J91</f>
        <v>0</v>
      </c>
      <c r="O91" s="65">
        <f>G91+K91</f>
        <v>0</v>
      </c>
      <c r="Q91" s="190"/>
      <c r="R91" s="90"/>
    </row>
    <row r="92" spans="1:18" hidden="1" x14ac:dyDescent="0.25">
      <c r="A92" s="139"/>
      <c r="B92" s="436" t="s">
        <v>420</v>
      </c>
      <c r="C92" s="432" t="s">
        <v>51</v>
      </c>
      <c r="D92" s="148">
        <f>E92+G92</f>
        <v>0</v>
      </c>
      <c r="E92" s="148"/>
      <c r="F92" s="148"/>
      <c r="G92" s="198"/>
      <c r="H92" s="149">
        <f>I92+K92</f>
        <v>0</v>
      </c>
      <c r="I92" s="199"/>
      <c r="J92" s="149"/>
      <c r="K92" s="149"/>
      <c r="L92" s="150">
        <f>M92+O92</f>
        <v>0</v>
      </c>
      <c r="M92" s="150">
        <f>E92+I92</f>
        <v>0</v>
      </c>
      <c r="N92" s="150">
        <f>F92+J92</f>
        <v>0</v>
      </c>
      <c r="O92" s="150">
        <f>G92+K92</f>
        <v>0</v>
      </c>
      <c r="Q92" s="190"/>
      <c r="R92" s="90"/>
    </row>
    <row r="93" spans="1:18" s="37" customFormat="1" ht="27" hidden="1" customHeight="1" x14ac:dyDescent="0.25">
      <c r="A93" s="146"/>
      <c r="B93" s="167" t="s">
        <v>378</v>
      </c>
      <c r="C93" s="432" t="s">
        <v>51</v>
      </c>
      <c r="D93" s="148">
        <f>E93+G93</f>
        <v>0</v>
      </c>
      <c r="E93" s="148"/>
      <c r="F93" s="148"/>
      <c r="G93" s="198"/>
      <c r="H93" s="149">
        <f>I93+K93</f>
        <v>0</v>
      </c>
      <c r="I93" s="199"/>
      <c r="J93" s="149"/>
      <c r="K93" s="149"/>
      <c r="L93" s="150">
        <f>M93+O93</f>
        <v>0</v>
      </c>
      <c r="M93" s="150">
        <f>E93+I93</f>
        <v>0</v>
      </c>
      <c r="N93" s="150">
        <f>F93+J93</f>
        <v>0</v>
      </c>
      <c r="O93" s="150">
        <f>G93+K93</f>
        <v>0</v>
      </c>
      <c r="Q93" s="202"/>
      <c r="R93" s="203"/>
    </row>
    <row r="94" spans="1:18" hidden="1" x14ac:dyDescent="0.25">
      <c r="A94" s="5" t="s">
        <v>95</v>
      </c>
      <c r="B94" s="29" t="s">
        <v>156</v>
      </c>
      <c r="C94" s="504" t="s">
        <v>51</v>
      </c>
      <c r="D94" s="148">
        <f>E94+G94</f>
        <v>0</v>
      </c>
      <c r="E94" s="148"/>
      <c r="F94" s="148"/>
      <c r="G94" s="198"/>
      <c r="H94" s="149">
        <f>I94+K94</f>
        <v>0</v>
      </c>
      <c r="I94" s="199"/>
      <c r="J94" s="149"/>
      <c r="K94" s="149"/>
      <c r="L94" s="150">
        <f>M94+O94</f>
        <v>0</v>
      </c>
      <c r="M94" s="150">
        <f>E94+I94</f>
        <v>0</v>
      </c>
      <c r="N94" s="150">
        <f>F94+J94</f>
        <v>0</v>
      </c>
      <c r="O94" s="150">
        <f>G94+K94</f>
        <v>0</v>
      </c>
      <c r="Q94" s="190"/>
      <c r="R94" s="90">
        <f>L238</f>
        <v>0</v>
      </c>
    </row>
    <row r="95" spans="1:18" s="37" customFormat="1" hidden="1" x14ac:dyDescent="0.25">
      <c r="A95" s="131"/>
      <c r="B95" s="436" t="s">
        <v>420</v>
      </c>
      <c r="C95" s="503"/>
      <c r="D95" s="151" t="s">
        <v>178</v>
      </c>
      <c r="E95" s="151"/>
      <c r="F95" s="151"/>
      <c r="G95" s="200"/>
      <c r="H95" s="152">
        <f>I95+K95</f>
        <v>0</v>
      </c>
      <c r="I95" s="201"/>
      <c r="J95" s="152"/>
      <c r="K95" s="152"/>
      <c r="L95" s="153"/>
      <c r="M95" s="153"/>
      <c r="N95" s="153"/>
      <c r="O95" s="153"/>
      <c r="Q95" s="202"/>
      <c r="R95" s="203"/>
    </row>
    <row r="96" spans="1:18" hidden="1" x14ac:dyDescent="0.25">
      <c r="A96" s="135" t="s">
        <v>95</v>
      </c>
      <c r="B96" s="29" t="s">
        <v>155</v>
      </c>
      <c r="C96" s="432"/>
      <c r="D96" s="63">
        <f>E96+G96</f>
        <v>0</v>
      </c>
      <c r="E96" s="63">
        <f>E97+E98</f>
        <v>0</v>
      </c>
      <c r="F96" s="63">
        <f>F97+F98</f>
        <v>0</v>
      </c>
      <c r="G96" s="63">
        <f>G97+G98</f>
        <v>0</v>
      </c>
      <c r="H96" s="64">
        <f>I96+K96</f>
        <v>0</v>
      </c>
      <c r="I96" s="64">
        <f>I97+I98</f>
        <v>0</v>
      </c>
      <c r="J96" s="64">
        <f>J97+J98</f>
        <v>0</v>
      </c>
      <c r="K96" s="64">
        <f>K97+K98</f>
        <v>0</v>
      </c>
      <c r="L96" s="65">
        <f>M96+O96</f>
        <v>0</v>
      </c>
      <c r="M96" s="65">
        <f>E96+I96</f>
        <v>0</v>
      </c>
      <c r="N96" s="65">
        <f>F96+J96</f>
        <v>0</v>
      </c>
      <c r="O96" s="65">
        <f>G96+K96</f>
        <v>0</v>
      </c>
      <c r="Q96" s="190"/>
      <c r="R96" s="90"/>
    </row>
    <row r="97" spans="1:18" hidden="1" x14ac:dyDescent="0.25">
      <c r="A97" s="139"/>
      <c r="B97" s="436" t="s">
        <v>420</v>
      </c>
      <c r="C97" s="432" t="s">
        <v>51</v>
      </c>
      <c r="D97" s="148">
        <f>E97+G97</f>
        <v>0</v>
      </c>
      <c r="E97" s="148"/>
      <c r="F97" s="148"/>
      <c r="G97" s="198"/>
      <c r="H97" s="149">
        <f>I97+K97</f>
        <v>0</v>
      </c>
      <c r="I97" s="199"/>
      <c r="J97" s="149"/>
      <c r="K97" s="149"/>
      <c r="L97" s="150">
        <f>M97+O97</f>
        <v>0</v>
      </c>
      <c r="M97" s="150">
        <f>E97+I97</f>
        <v>0</v>
      </c>
      <c r="N97" s="150">
        <f>F97+J97</f>
        <v>0</v>
      </c>
      <c r="O97" s="150">
        <f>G97+K97</f>
        <v>0</v>
      </c>
      <c r="Q97" s="190"/>
      <c r="R97" s="90"/>
    </row>
    <row r="98" spans="1:18" s="37" customFormat="1" ht="27" hidden="1" customHeight="1" x14ac:dyDescent="0.25">
      <c r="A98" s="146"/>
      <c r="B98" s="167" t="s">
        <v>378</v>
      </c>
      <c r="C98" s="432" t="s">
        <v>51</v>
      </c>
      <c r="D98" s="148">
        <f>E98+G98</f>
        <v>0</v>
      </c>
      <c r="E98" s="148"/>
      <c r="F98" s="148"/>
      <c r="G98" s="198"/>
      <c r="H98" s="149">
        <f>I98+K98</f>
        <v>0</v>
      </c>
      <c r="I98" s="199"/>
      <c r="J98" s="149"/>
      <c r="K98" s="149"/>
      <c r="L98" s="150">
        <f>M98+O98</f>
        <v>0</v>
      </c>
      <c r="M98" s="150">
        <f>E98+I98</f>
        <v>0</v>
      </c>
      <c r="N98" s="150">
        <f>F98+J98</f>
        <v>0</v>
      </c>
      <c r="O98" s="150">
        <f>G98+K98</f>
        <v>0</v>
      </c>
      <c r="Q98" s="202"/>
      <c r="R98" s="203"/>
    </row>
    <row r="99" spans="1:18" hidden="1" x14ac:dyDescent="0.25">
      <c r="A99" s="5" t="s">
        <v>96</v>
      </c>
      <c r="B99" s="76" t="s">
        <v>154</v>
      </c>
      <c r="C99" s="432"/>
      <c r="D99" s="63">
        <f>E99+G99</f>
        <v>0</v>
      </c>
      <c r="E99" s="63">
        <f>E100+E101</f>
        <v>0</v>
      </c>
      <c r="F99" s="63">
        <f>F100+F101</f>
        <v>0</v>
      </c>
      <c r="G99" s="63">
        <f>G100+G101</f>
        <v>0</v>
      </c>
      <c r="H99" s="64">
        <f>I99+K99</f>
        <v>0</v>
      </c>
      <c r="I99" s="64">
        <f>I100+I101</f>
        <v>0</v>
      </c>
      <c r="J99" s="64">
        <f>J100+J101</f>
        <v>0</v>
      </c>
      <c r="K99" s="64">
        <f>K100+K101</f>
        <v>0</v>
      </c>
      <c r="L99" s="65">
        <f>M99+O99</f>
        <v>0</v>
      </c>
      <c r="M99" s="65">
        <f>E99+I99</f>
        <v>0</v>
      </c>
      <c r="N99" s="65">
        <f>F99+J99</f>
        <v>0</v>
      </c>
      <c r="O99" s="65">
        <f>G99+K99</f>
        <v>0</v>
      </c>
      <c r="Q99" s="190"/>
      <c r="R99" s="90"/>
    </row>
    <row r="100" spans="1:18" hidden="1" x14ac:dyDescent="0.25">
      <c r="A100" s="19"/>
      <c r="B100" s="436" t="s">
        <v>420</v>
      </c>
      <c r="C100" s="432" t="s">
        <v>51</v>
      </c>
      <c r="D100" s="148">
        <f>E100+G100</f>
        <v>0</v>
      </c>
      <c r="E100" s="148"/>
      <c r="F100" s="148"/>
      <c r="G100" s="198"/>
      <c r="H100" s="149">
        <f>I100+K100</f>
        <v>0</v>
      </c>
      <c r="I100" s="199"/>
      <c r="J100" s="149"/>
      <c r="K100" s="149"/>
      <c r="L100" s="150">
        <f>M100+O100</f>
        <v>0</v>
      </c>
      <c r="M100" s="150">
        <f>E100+I100</f>
        <v>0</v>
      </c>
      <c r="N100" s="150">
        <f>F100+J100</f>
        <v>0</v>
      </c>
      <c r="O100" s="150">
        <f>G100+K100</f>
        <v>0</v>
      </c>
      <c r="Q100" s="190"/>
      <c r="R100" s="90"/>
    </row>
    <row r="101" spans="1:18" s="37" customFormat="1" ht="27" hidden="1" customHeight="1" x14ac:dyDescent="0.25">
      <c r="A101" s="131"/>
      <c r="B101" s="167" t="s">
        <v>378</v>
      </c>
      <c r="C101" s="432" t="s">
        <v>51</v>
      </c>
      <c r="D101" s="148">
        <f>E101+G101</f>
        <v>0</v>
      </c>
      <c r="E101" s="148"/>
      <c r="F101" s="148"/>
      <c r="G101" s="198"/>
      <c r="H101" s="149">
        <f>I101+K101</f>
        <v>0</v>
      </c>
      <c r="I101" s="199"/>
      <c r="J101" s="149"/>
      <c r="K101" s="149"/>
      <c r="L101" s="150">
        <f>M101+O101</f>
        <v>0</v>
      </c>
      <c r="M101" s="150">
        <f>E101+I101</f>
        <v>0</v>
      </c>
      <c r="N101" s="150">
        <f>F101+J101</f>
        <v>0</v>
      </c>
      <c r="O101" s="150">
        <f>G101+K101</f>
        <v>0</v>
      </c>
      <c r="Q101" s="202"/>
      <c r="R101" s="203"/>
    </row>
    <row r="102" spans="1:18" hidden="1" x14ac:dyDescent="0.25">
      <c r="A102" s="5" t="s">
        <v>97</v>
      </c>
      <c r="B102" s="29" t="s">
        <v>424</v>
      </c>
      <c r="C102" s="432"/>
      <c r="D102" s="63">
        <f>E102+G102</f>
        <v>0</v>
      </c>
      <c r="E102" s="63">
        <f>E103+E104</f>
        <v>0</v>
      </c>
      <c r="F102" s="63">
        <f>F103+F104</f>
        <v>0</v>
      </c>
      <c r="G102" s="63">
        <f>G103+G104</f>
        <v>0</v>
      </c>
      <c r="H102" s="64">
        <f>I102+K102</f>
        <v>0</v>
      </c>
      <c r="I102" s="64">
        <f>I103+I104</f>
        <v>0</v>
      </c>
      <c r="J102" s="64">
        <f>J103+J104</f>
        <v>0</v>
      </c>
      <c r="K102" s="64">
        <f>K103+K104</f>
        <v>0</v>
      </c>
      <c r="L102" s="65">
        <f>M102+O102</f>
        <v>0</v>
      </c>
      <c r="M102" s="65">
        <f>E102+I102</f>
        <v>0</v>
      </c>
      <c r="N102" s="65">
        <f>F102+J102</f>
        <v>0</v>
      </c>
      <c r="O102" s="65">
        <f>G102+K102</f>
        <v>0</v>
      </c>
      <c r="Q102" s="190"/>
      <c r="R102" s="90"/>
    </row>
    <row r="103" spans="1:18" hidden="1" x14ac:dyDescent="0.25">
      <c r="A103" s="19"/>
      <c r="B103" s="436" t="s">
        <v>420</v>
      </c>
      <c r="C103" s="432" t="s">
        <v>51</v>
      </c>
      <c r="D103" s="148">
        <f>E103+G103</f>
        <v>0</v>
      </c>
      <c r="E103" s="148"/>
      <c r="F103" s="148"/>
      <c r="G103" s="198"/>
      <c r="H103" s="149">
        <f>I103+K103</f>
        <v>0</v>
      </c>
      <c r="I103" s="199"/>
      <c r="J103" s="149"/>
      <c r="K103" s="149"/>
      <c r="L103" s="150">
        <f>M103+O103</f>
        <v>0</v>
      </c>
      <c r="M103" s="150">
        <f>E103+I103</f>
        <v>0</v>
      </c>
      <c r="N103" s="150">
        <f>F103+J103</f>
        <v>0</v>
      </c>
      <c r="O103" s="150">
        <f>G103+K103</f>
        <v>0</v>
      </c>
      <c r="Q103" s="190"/>
      <c r="R103" s="90"/>
    </row>
    <row r="104" spans="1:18" s="37" customFormat="1" ht="27" hidden="1" customHeight="1" x14ac:dyDescent="0.25">
      <c r="A104" s="131"/>
      <c r="B104" s="167" t="s">
        <v>378</v>
      </c>
      <c r="C104" s="432" t="s">
        <v>51</v>
      </c>
      <c r="D104" s="148">
        <f>E104+G104</f>
        <v>0</v>
      </c>
      <c r="E104" s="148"/>
      <c r="F104" s="148"/>
      <c r="G104" s="198"/>
      <c r="H104" s="149">
        <f>I104+K104</f>
        <v>0</v>
      </c>
      <c r="I104" s="199"/>
      <c r="J104" s="149"/>
      <c r="K104" s="149"/>
      <c r="L104" s="150">
        <f>M104+O104</f>
        <v>0</v>
      </c>
      <c r="M104" s="150">
        <f>E104+I104</f>
        <v>0</v>
      </c>
      <c r="N104" s="150">
        <f>F104+J104</f>
        <v>0</v>
      </c>
      <c r="O104" s="150">
        <f>G104+K104</f>
        <v>0</v>
      </c>
      <c r="Q104" s="202"/>
      <c r="R104" s="203"/>
    </row>
    <row r="105" spans="1:18" hidden="1" x14ac:dyDescent="0.25">
      <c r="A105" s="5" t="s">
        <v>98</v>
      </c>
      <c r="B105" s="29" t="s">
        <v>46</v>
      </c>
      <c r="C105" s="504" t="s">
        <v>51</v>
      </c>
      <c r="D105" s="148">
        <f>E105+G105</f>
        <v>0</v>
      </c>
      <c r="E105" s="148"/>
      <c r="F105" s="148"/>
      <c r="G105" s="198"/>
      <c r="H105" s="149">
        <f>I105+K105</f>
        <v>0</v>
      </c>
      <c r="I105" s="199"/>
      <c r="J105" s="149"/>
      <c r="K105" s="149"/>
      <c r="L105" s="150">
        <f>M105+O105</f>
        <v>0</v>
      </c>
      <c r="M105" s="150">
        <f>E105+I105</f>
        <v>0</v>
      </c>
      <c r="N105" s="150">
        <f>F105+J105</f>
        <v>0</v>
      </c>
      <c r="O105" s="150">
        <f>G105+K105</f>
        <v>0</v>
      </c>
      <c r="Q105" s="190"/>
      <c r="R105" s="90"/>
    </row>
    <row r="106" spans="1:18" s="37" customFormat="1" hidden="1" x14ac:dyDescent="0.25">
      <c r="A106" s="131"/>
      <c r="B106" s="437" t="s">
        <v>420</v>
      </c>
      <c r="C106" s="503"/>
      <c r="D106" s="151" t="s">
        <v>178</v>
      </c>
      <c r="E106" s="151"/>
      <c r="F106" s="151"/>
      <c r="G106" s="200"/>
      <c r="H106" s="152">
        <f>I106+K106</f>
        <v>0</v>
      </c>
      <c r="I106" s="201"/>
      <c r="J106" s="152"/>
      <c r="K106" s="152"/>
      <c r="L106" s="153"/>
      <c r="M106" s="153"/>
      <c r="N106" s="153"/>
      <c r="O106" s="153"/>
      <c r="Q106" s="202"/>
      <c r="R106" s="203"/>
    </row>
    <row r="107" spans="1:18" hidden="1" x14ac:dyDescent="0.25">
      <c r="A107" s="5" t="s">
        <v>99</v>
      </c>
      <c r="B107" s="76" t="s">
        <v>43</v>
      </c>
      <c r="C107" s="432"/>
      <c r="D107" s="63">
        <f>E107+G107</f>
        <v>0</v>
      </c>
      <c r="E107" s="63">
        <f>E108+E109</f>
        <v>0</v>
      </c>
      <c r="F107" s="63">
        <f>F108+F109</f>
        <v>0</v>
      </c>
      <c r="G107" s="63">
        <f>G108+G109</f>
        <v>0</v>
      </c>
      <c r="H107" s="64">
        <f>I107+K107</f>
        <v>0</v>
      </c>
      <c r="I107" s="64">
        <f>I108+I109</f>
        <v>0</v>
      </c>
      <c r="J107" s="64">
        <f>J108+J109</f>
        <v>0</v>
      </c>
      <c r="K107" s="64">
        <f>K108+K109</f>
        <v>0</v>
      </c>
      <c r="L107" s="65">
        <f>M107+O107</f>
        <v>0</v>
      </c>
      <c r="M107" s="65">
        <f>E107+I107</f>
        <v>0</v>
      </c>
      <c r="N107" s="65">
        <f>F107+J107</f>
        <v>0</v>
      </c>
      <c r="O107" s="65">
        <f>G107+K107</f>
        <v>0</v>
      </c>
      <c r="Q107" s="190"/>
      <c r="R107" s="90"/>
    </row>
    <row r="108" spans="1:18" hidden="1" x14ac:dyDescent="0.25">
      <c r="A108" s="19"/>
      <c r="B108" s="436" t="s">
        <v>420</v>
      </c>
      <c r="C108" s="432" t="s">
        <v>51</v>
      </c>
      <c r="D108" s="148">
        <f>E108+G108</f>
        <v>0</v>
      </c>
      <c r="E108" s="148"/>
      <c r="F108" s="148"/>
      <c r="G108" s="198"/>
      <c r="H108" s="149">
        <f>I108+K108</f>
        <v>0</v>
      </c>
      <c r="I108" s="199"/>
      <c r="J108" s="149"/>
      <c r="K108" s="149"/>
      <c r="L108" s="150">
        <f>M108+O108</f>
        <v>0</v>
      </c>
      <c r="M108" s="150">
        <f>E108+I108</f>
        <v>0</v>
      </c>
      <c r="N108" s="150">
        <f>F108+J108</f>
        <v>0</v>
      </c>
      <c r="O108" s="150">
        <f>G108+K108</f>
        <v>0</v>
      </c>
      <c r="Q108" s="190"/>
      <c r="R108" s="90"/>
    </row>
    <row r="109" spans="1:18" s="37" customFormat="1" ht="27" hidden="1" customHeight="1" x14ac:dyDescent="0.25">
      <c r="A109" s="131"/>
      <c r="B109" s="167" t="s">
        <v>378</v>
      </c>
      <c r="C109" s="432" t="s">
        <v>51</v>
      </c>
      <c r="D109" s="148">
        <f>E109+G109</f>
        <v>0</v>
      </c>
      <c r="E109" s="148"/>
      <c r="F109" s="148"/>
      <c r="G109" s="198"/>
      <c r="H109" s="149">
        <f>I109+K109</f>
        <v>0</v>
      </c>
      <c r="I109" s="199"/>
      <c r="J109" s="149"/>
      <c r="K109" s="149"/>
      <c r="L109" s="150">
        <f>M109+O109</f>
        <v>0</v>
      </c>
      <c r="M109" s="150">
        <f>E109+I109</f>
        <v>0</v>
      </c>
      <c r="N109" s="150">
        <f>F109+J109</f>
        <v>0</v>
      </c>
      <c r="O109" s="150">
        <f>G109+K109</f>
        <v>0</v>
      </c>
      <c r="Q109" s="202"/>
      <c r="R109" s="203"/>
    </row>
    <row r="110" spans="1:18" hidden="1" x14ac:dyDescent="0.25">
      <c r="A110" s="5" t="s">
        <v>100</v>
      </c>
      <c r="B110" s="29" t="s">
        <v>45</v>
      </c>
      <c r="C110" s="504" t="s">
        <v>51</v>
      </c>
      <c r="D110" s="148">
        <f>E110+G110</f>
        <v>0</v>
      </c>
      <c r="E110" s="148"/>
      <c r="F110" s="148"/>
      <c r="G110" s="198"/>
      <c r="H110" s="149">
        <f>I110+K110</f>
        <v>0</v>
      </c>
      <c r="I110" s="199"/>
      <c r="J110" s="149"/>
      <c r="K110" s="149"/>
      <c r="L110" s="150">
        <f>M110+O110</f>
        <v>0</v>
      </c>
      <c r="M110" s="150">
        <f>E110+I110</f>
        <v>0</v>
      </c>
      <c r="N110" s="150">
        <f>F110+J110</f>
        <v>0</v>
      </c>
      <c r="O110" s="150">
        <f>G110+K110</f>
        <v>0</v>
      </c>
      <c r="Q110" s="190"/>
      <c r="R110" s="90">
        <f>L256-R109</f>
        <v>0</v>
      </c>
    </row>
    <row r="111" spans="1:18" s="37" customFormat="1" hidden="1" x14ac:dyDescent="0.25">
      <c r="A111" s="131"/>
      <c r="B111" s="437" t="s">
        <v>420</v>
      </c>
      <c r="C111" s="503"/>
      <c r="D111" s="151" t="s">
        <v>178</v>
      </c>
      <c r="E111" s="151"/>
      <c r="F111" s="151"/>
      <c r="G111" s="200"/>
      <c r="H111" s="152">
        <f>I111+K111</f>
        <v>0</v>
      </c>
      <c r="I111" s="201"/>
      <c r="J111" s="152"/>
      <c r="K111" s="152"/>
      <c r="L111" s="153"/>
      <c r="M111" s="153"/>
      <c r="N111" s="153"/>
      <c r="O111" s="153"/>
      <c r="Q111" s="202"/>
      <c r="R111" s="203"/>
    </row>
    <row r="112" spans="1:18" hidden="1" x14ac:dyDescent="0.25">
      <c r="A112" s="5" t="s">
        <v>101</v>
      </c>
      <c r="B112" s="29" t="s">
        <v>169</v>
      </c>
      <c r="C112" s="504" t="s">
        <v>51</v>
      </c>
      <c r="D112" s="148">
        <f>E112+G112</f>
        <v>0</v>
      </c>
      <c r="E112" s="148"/>
      <c r="F112" s="148"/>
      <c r="G112" s="198"/>
      <c r="H112" s="149">
        <f>I112+K112</f>
        <v>0</v>
      </c>
      <c r="I112" s="199"/>
      <c r="J112" s="149"/>
      <c r="K112" s="149"/>
      <c r="L112" s="150">
        <f>M112+O112</f>
        <v>0</v>
      </c>
      <c r="M112" s="150">
        <f>E112+I112</f>
        <v>0</v>
      </c>
      <c r="N112" s="150">
        <f>F112+J112</f>
        <v>0</v>
      </c>
      <c r="O112" s="150">
        <f>G112+K112</f>
        <v>0</v>
      </c>
      <c r="Q112" s="190"/>
      <c r="R112" s="90">
        <f>L258-R111</f>
        <v>0</v>
      </c>
    </row>
    <row r="113" spans="1:18" s="37" customFormat="1" hidden="1" x14ac:dyDescent="0.25">
      <c r="A113" s="131"/>
      <c r="B113" s="437" t="s">
        <v>420</v>
      </c>
      <c r="C113" s="503"/>
      <c r="D113" s="151" t="s">
        <v>178</v>
      </c>
      <c r="E113" s="151"/>
      <c r="F113" s="151"/>
      <c r="G113" s="200"/>
      <c r="H113" s="152">
        <f>I113+K113</f>
        <v>0</v>
      </c>
      <c r="I113" s="201"/>
      <c r="J113" s="152"/>
      <c r="K113" s="152"/>
      <c r="L113" s="153"/>
      <c r="M113" s="153"/>
      <c r="N113" s="153"/>
      <c r="O113" s="153"/>
      <c r="Q113" s="202"/>
      <c r="R113" s="203"/>
    </row>
    <row r="114" spans="1:18" hidden="1" x14ac:dyDescent="0.25">
      <c r="A114" s="5" t="s">
        <v>102</v>
      </c>
      <c r="B114" s="29" t="s">
        <v>44</v>
      </c>
      <c r="C114" s="504" t="s">
        <v>51</v>
      </c>
      <c r="D114" s="148">
        <f>E114+G114</f>
        <v>0</v>
      </c>
      <c r="E114" s="148"/>
      <c r="F114" s="148"/>
      <c r="G114" s="198"/>
      <c r="H114" s="149">
        <f>I114+K114</f>
        <v>0</v>
      </c>
      <c r="I114" s="199"/>
      <c r="J114" s="149"/>
      <c r="K114" s="149"/>
      <c r="L114" s="150">
        <f>M114+O114</f>
        <v>0</v>
      </c>
      <c r="M114" s="150">
        <f>E114+I114</f>
        <v>0</v>
      </c>
      <c r="N114" s="150">
        <f>F114+J114</f>
        <v>0</v>
      </c>
      <c r="O114" s="150">
        <f>G114+K114</f>
        <v>0</v>
      </c>
      <c r="Q114" s="190"/>
      <c r="R114" s="90">
        <f>L260-R113</f>
        <v>0</v>
      </c>
    </row>
    <row r="115" spans="1:18" s="37" customFormat="1" hidden="1" x14ac:dyDescent="0.25">
      <c r="A115" s="131"/>
      <c r="B115" s="437" t="s">
        <v>420</v>
      </c>
      <c r="C115" s="503"/>
      <c r="D115" s="151" t="s">
        <v>178</v>
      </c>
      <c r="E115" s="151"/>
      <c r="F115" s="151"/>
      <c r="G115" s="200"/>
      <c r="H115" s="152">
        <f>I115+K115</f>
        <v>0</v>
      </c>
      <c r="I115" s="201"/>
      <c r="J115" s="152"/>
      <c r="K115" s="152"/>
      <c r="L115" s="153"/>
      <c r="M115" s="153"/>
      <c r="N115" s="153"/>
      <c r="O115" s="153"/>
      <c r="Q115" s="202"/>
      <c r="R115" s="203"/>
    </row>
    <row r="116" spans="1:18" hidden="1" x14ac:dyDescent="0.25">
      <c r="A116" s="5" t="s">
        <v>103</v>
      </c>
      <c r="B116" s="29" t="s">
        <v>47</v>
      </c>
      <c r="C116" s="504" t="s">
        <v>51</v>
      </c>
      <c r="D116" s="148">
        <f>E116+G116</f>
        <v>0</v>
      </c>
      <c r="E116" s="148"/>
      <c r="F116" s="148"/>
      <c r="G116" s="198"/>
      <c r="H116" s="149">
        <f>I116+K116</f>
        <v>0</v>
      </c>
      <c r="I116" s="199"/>
      <c r="J116" s="149"/>
      <c r="K116" s="149"/>
      <c r="L116" s="150">
        <f>M116+O116</f>
        <v>0</v>
      </c>
      <c r="M116" s="150">
        <f>E116+I116</f>
        <v>0</v>
      </c>
      <c r="N116" s="150">
        <f>F116+J116</f>
        <v>0</v>
      </c>
      <c r="O116" s="150">
        <f>G116+K116</f>
        <v>0</v>
      </c>
      <c r="Q116" s="190"/>
      <c r="R116" s="90">
        <f>L262-R115</f>
        <v>0</v>
      </c>
    </row>
    <row r="117" spans="1:18" s="37" customFormat="1" hidden="1" x14ac:dyDescent="0.25">
      <c r="A117" s="131"/>
      <c r="B117" s="437" t="s">
        <v>420</v>
      </c>
      <c r="C117" s="503"/>
      <c r="D117" s="151" t="s">
        <v>178</v>
      </c>
      <c r="E117" s="151"/>
      <c r="F117" s="151"/>
      <c r="G117" s="200"/>
      <c r="H117" s="152">
        <f>I117+K117</f>
        <v>0</v>
      </c>
      <c r="I117" s="201"/>
      <c r="J117" s="152"/>
      <c r="K117" s="152"/>
      <c r="L117" s="153"/>
      <c r="M117" s="153"/>
      <c r="N117" s="153"/>
      <c r="O117" s="153"/>
      <c r="Q117" s="202"/>
      <c r="R117" s="203"/>
    </row>
    <row r="118" spans="1:18" hidden="1" x14ac:dyDescent="0.25">
      <c r="A118" s="5" t="s">
        <v>104</v>
      </c>
      <c r="B118" s="29" t="s">
        <v>425</v>
      </c>
      <c r="C118" s="500" t="s">
        <v>51</v>
      </c>
      <c r="D118" s="148">
        <f>E118+G118</f>
        <v>0</v>
      </c>
      <c r="E118" s="148"/>
      <c r="F118" s="148"/>
      <c r="G118" s="198"/>
      <c r="H118" s="149">
        <f>I118+K118</f>
        <v>0</v>
      </c>
      <c r="I118" s="199"/>
      <c r="J118" s="149"/>
      <c r="K118" s="149"/>
      <c r="L118" s="150">
        <f>M118+O118</f>
        <v>0</v>
      </c>
      <c r="M118" s="150">
        <f>E118+I118</f>
        <v>0</v>
      </c>
      <c r="N118" s="150">
        <f>F118+J118</f>
        <v>0</v>
      </c>
      <c r="O118" s="150">
        <f>G118+K118</f>
        <v>0</v>
      </c>
      <c r="Q118" s="190"/>
      <c r="R118" s="90">
        <f>L264-R117</f>
        <v>0</v>
      </c>
    </row>
    <row r="119" spans="1:18" s="37" customFormat="1" hidden="1" x14ac:dyDescent="0.25">
      <c r="A119" s="131"/>
      <c r="B119" s="437" t="s">
        <v>420</v>
      </c>
      <c r="C119" s="501"/>
      <c r="D119" s="151" t="s">
        <v>178</v>
      </c>
      <c r="E119" s="151"/>
      <c r="F119" s="151"/>
      <c r="G119" s="200"/>
      <c r="H119" s="152">
        <f>I119+K119</f>
        <v>0</v>
      </c>
      <c r="I119" s="201"/>
      <c r="J119" s="152"/>
      <c r="K119" s="152"/>
      <c r="L119" s="153"/>
      <c r="M119" s="153"/>
      <c r="N119" s="153"/>
      <c r="O119" s="153"/>
      <c r="Q119" s="202"/>
      <c r="R119" s="203"/>
    </row>
    <row r="120" spans="1:18" hidden="1" x14ac:dyDescent="0.25">
      <c r="A120" s="5" t="s">
        <v>105</v>
      </c>
      <c r="B120" s="29" t="s">
        <v>64</v>
      </c>
      <c r="C120" s="500" t="s">
        <v>51</v>
      </c>
      <c r="D120" s="148">
        <f>E120+G120</f>
        <v>0</v>
      </c>
      <c r="E120" s="148"/>
      <c r="F120" s="148"/>
      <c r="G120" s="198"/>
      <c r="H120" s="149">
        <f>I120+K120</f>
        <v>0</v>
      </c>
      <c r="I120" s="199"/>
      <c r="J120" s="149"/>
      <c r="K120" s="149"/>
      <c r="L120" s="150">
        <f>M120+O120</f>
        <v>0</v>
      </c>
      <c r="M120" s="150">
        <f>E120+I120</f>
        <v>0</v>
      </c>
      <c r="N120" s="150">
        <f>F120+J120</f>
        <v>0</v>
      </c>
      <c r="O120" s="150">
        <f>G120+K120</f>
        <v>0</v>
      </c>
      <c r="Q120" s="190"/>
      <c r="R120" s="90">
        <f>L264-R117</f>
        <v>0</v>
      </c>
    </row>
    <row r="121" spans="1:18" s="37" customFormat="1" hidden="1" x14ac:dyDescent="0.25">
      <c r="A121" s="131"/>
      <c r="B121" s="437" t="s">
        <v>420</v>
      </c>
      <c r="C121" s="501"/>
      <c r="D121" s="151" t="s">
        <v>178</v>
      </c>
      <c r="E121" s="151"/>
      <c r="F121" s="151"/>
      <c r="G121" s="200"/>
      <c r="H121" s="152">
        <f>I121+K121</f>
        <v>0</v>
      </c>
      <c r="I121" s="201"/>
      <c r="J121" s="152"/>
      <c r="K121" s="152"/>
      <c r="L121" s="153"/>
      <c r="M121" s="153"/>
      <c r="N121" s="153"/>
      <c r="O121" s="153"/>
      <c r="Q121" s="202"/>
      <c r="R121" s="203"/>
    </row>
    <row r="122" spans="1:18" hidden="1" x14ac:dyDescent="0.25">
      <c r="A122" s="5" t="s">
        <v>106</v>
      </c>
      <c r="B122" s="29" t="s">
        <v>42</v>
      </c>
      <c r="C122" s="500" t="s">
        <v>51</v>
      </c>
      <c r="D122" s="148">
        <f>E122+G122</f>
        <v>0</v>
      </c>
      <c r="E122" s="148"/>
      <c r="F122" s="148"/>
      <c r="G122" s="198"/>
      <c r="H122" s="149">
        <f>I122+K122</f>
        <v>0</v>
      </c>
      <c r="I122" s="199"/>
      <c r="J122" s="149"/>
      <c r="K122" s="149"/>
      <c r="L122" s="150">
        <f>M122+O122</f>
        <v>0</v>
      </c>
      <c r="M122" s="150">
        <f>E122+I122</f>
        <v>0</v>
      </c>
      <c r="N122" s="150">
        <f>F122+J122</f>
        <v>0</v>
      </c>
      <c r="O122" s="150">
        <f>G122+K122</f>
        <v>0</v>
      </c>
      <c r="Q122" s="190"/>
      <c r="R122" s="90">
        <f>L266-R121</f>
        <v>0</v>
      </c>
    </row>
    <row r="123" spans="1:18" s="37" customFormat="1" hidden="1" x14ac:dyDescent="0.25">
      <c r="A123" s="131"/>
      <c r="B123" s="437" t="s">
        <v>420</v>
      </c>
      <c r="C123" s="501"/>
      <c r="D123" s="151" t="s">
        <v>178</v>
      </c>
      <c r="E123" s="151"/>
      <c r="F123" s="151"/>
      <c r="G123" s="200"/>
      <c r="H123" s="152">
        <f>I123+K123</f>
        <v>0</v>
      </c>
      <c r="I123" s="201"/>
      <c r="J123" s="152"/>
      <c r="K123" s="152"/>
      <c r="L123" s="153"/>
      <c r="M123" s="153"/>
      <c r="N123" s="153"/>
      <c r="O123" s="153"/>
      <c r="Q123" s="202"/>
      <c r="R123" s="203"/>
    </row>
    <row r="124" spans="1:18" hidden="1" x14ac:dyDescent="0.25">
      <c r="A124" s="5" t="s">
        <v>107</v>
      </c>
      <c r="B124" s="29" t="s">
        <v>426</v>
      </c>
      <c r="C124" s="500" t="s">
        <v>51</v>
      </c>
      <c r="D124" s="148">
        <f>E124+G124</f>
        <v>0</v>
      </c>
      <c r="E124" s="148"/>
      <c r="F124" s="148"/>
      <c r="G124" s="198"/>
      <c r="H124" s="149">
        <f>I124+K124</f>
        <v>0</v>
      </c>
      <c r="I124" s="199"/>
      <c r="J124" s="149"/>
      <c r="K124" s="149"/>
      <c r="L124" s="150">
        <f>M124+O124</f>
        <v>0</v>
      </c>
      <c r="M124" s="150">
        <f>E124+I124</f>
        <v>0</v>
      </c>
      <c r="N124" s="150">
        <f>F124+J124</f>
        <v>0</v>
      </c>
      <c r="O124" s="150">
        <f>G124+K124</f>
        <v>0</v>
      </c>
      <c r="Q124" s="190"/>
      <c r="R124" s="90">
        <f>L270-R123</f>
        <v>0</v>
      </c>
    </row>
    <row r="125" spans="1:18" s="37" customFormat="1" hidden="1" x14ac:dyDescent="0.25">
      <c r="A125" s="131"/>
      <c r="B125" s="437" t="s">
        <v>420</v>
      </c>
      <c r="C125" s="501"/>
      <c r="D125" s="151" t="s">
        <v>178</v>
      </c>
      <c r="E125" s="151"/>
      <c r="F125" s="151"/>
      <c r="G125" s="200"/>
      <c r="H125" s="152">
        <f>I125+K125</f>
        <v>0</v>
      </c>
      <c r="I125" s="201"/>
      <c r="J125" s="152"/>
      <c r="K125" s="152"/>
      <c r="L125" s="153"/>
      <c r="M125" s="153"/>
      <c r="N125" s="153"/>
      <c r="O125" s="153"/>
      <c r="Q125" s="202"/>
      <c r="R125" s="203"/>
    </row>
    <row r="126" spans="1:18" hidden="1" x14ac:dyDescent="0.25">
      <c r="A126" s="5" t="s">
        <v>108</v>
      </c>
      <c r="B126" s="29" t="s">
        <v>41</v>
      </c>
      <c r="C126" s="500" t="s">
        <v>51</v>
      </c>
      <c r="D126" s="148">
        <f>E126+G126</f>
        <v>0</v>
      </c>
      <c r="E126" s="148"/>
      <c r="F126" s="148"/>
      <c r="G126" s="198"/>
      <c r="H126" s="149">
        <f>I126+K126</f>
        <v>0</v>
      </c>
      <c r="I126" s="199"/>
      <c r="J126" s="149"/>
      <c r="K126" s="149"/>
      <c r="L126" s="150">
        <f>M126+O126</f>
        <v>0</v>
      </c>
      <c r="M126" s="150">
        <f>E126+I126</f>
        <v>0</v>
      </c>
      <c r="N126" s="150">
        <f>F126+J126</f>
        <v>0</v>
      </c>
      <c r="O126" s="150">
        <f>G126+K126</f>
        <v>0</v>
      </c>
      <c r="Q126" s="190"/>
      <c r="R126" s="90">
        <f>L268-R123</f>
        <v>0</v>
      </c>
    </row>
    <row r="127" spans="1:18" s="37" customFormat="1" hidden="1" x14ac:dyDescent="0.25">
      <c r="A127" s="131"/>
      <c r="B127" s="437" t="s">
        <v>420</v>
      </c>
      <c r="C127" s="501"/>
      <c r="D127" s="151" t="s">
        <v>178</v>
      </c>
      <c r="E127" s="151"/>
      <c r="F127" s="151"/>
      <c r="G127" s="200"/>
      <c r="H127" s="152">
        <f>I127+K127</f>
        <v>0</v>
      </c>
      <c r="I127" s="201"/>
      <c r="J127" s="152"/>
      <c r="K127" s="152"/>
      <c r="L127" s="153"/>
      <c r="M127" s="153"/>
      <c r="N127" s="153"/>
      <c r="O127" s="153"/>
      <c r="Q127" s="202"/>
      <c r="R127" s="203"/>
    </row>
    <row r="128" spans="1:18" hidden="1" x14ac:dyDescent="0.25">
      <c r="A128" s="5" t="s">
        <v>109</v>
      </c>
      <c r="B128" s="29" t="s">
        <v>165</v>
      </c>
      <c r="C128" s="504" t="s">
        <v>51</v>
      </c>
      <c r="D128" s="148">
        <f>E128+G128</f>
        <v>0</v>
      </c>
      <c r="E128" s="148"/>
      <c r="F128" s="148"/>
      <c r="G128" s="198"/>
      <c r="H128" s="149">
        <f>I128+K128</f>
        <v>0</v>
      </c>
      <c r="I128" s="199"/>
      <c r="J128" s="149"/>
      <c r="K128" s="149"/>
      <c r="L128" s="150">
        <f>M128+O128</f>
        <v>0</v>
      </c>
      <c r="M128" s="150">
        <f>E128+I128</f>
        <v>0</v>
      </c>
      <c r="N128" s="150">
        <f>F128+J128</f>
        <v>0</v>
      </c>
      <c r="O128" s="150">
        <f>G128+K128</f>
        <v>0</v>
      </c>
      <c r="Q128" s="190"/>
      <c r="R128" s="90">
        <f>L270-R127</f>
        <v>0</v>
      </c>
    </row>
    <row r="129" spans="1:18" s="37" customFormat="1" hidden="1" x14ac:dyDescent="0.25">
      <c r="A129" s="131"/>
      <c r="B129" s="437" t="s">
        <v>420</v>
      </c>
      <c r="C129" s="503"/>
      <c r="D129" s="151" t="s">
        <v>178</v>
      </c>
      <c r="E129" s="151"/>
      <c r="F129" s="151"/>
      <c r="G129" s="200"/>
      <c r="H129" s="152">
        <f>I129+K129</f>
        <v>0</v>
      </c>
      <c r="I129" s="201"/>
      <c r="J129" s="152"/>
      <c r="K129" s="152"/>
      <c r="L129" s="153"/>
      <c r="M129" s="153"/>
      <c r="N129" s="153"/>
      <c r="O129" s="153"/>
      <c r="Q129" s="202"/>
      <c r="R129" s="203"/>
    </row>
    <row r="130" spans="1:18" hidden="1" x14ac:dyDescent="0.25">
      <c r="A130" s="5" t="s">
        <v>110</v>
      </c>
      <c r="B130" s="29" t="s">
        <v>157</v>
      </c>
      <c r="C130" s="504" t="s">
        <v>51</v>
      </c>
      <c r="D130" s="148">
        <f>E130+G130</f>
        <v>0</v>
      </c>
      <c r="E130" s="148"/>
      <c r="F130" s="148"/>
      <c r="G130" s="198"/>
      <c r="H130" s="149">
        <f>I130+K130</f>
        <v>0</v>
      </c>
      <c r="I130" s="199"/>
      <c r="J130" s="149"/>
      <c r="K130" s="149"/>
      <c r="L130" s="150">
        <f>M130+O130</f>
        <v>0</v>
      </c>
      <c r="M130" s="150">
        <f>E130+I130</f>
        <v>0</v>
      </c>
      <c r="N130" s="150">
        <f>F130+J130</f>
        <v>0</v>
      </c>
      <c r="O130" s="150">
        <f>G130+K130</f>
        <v>0</v>
      </c>
      <c r="Q130" s="190"/>
      <c r="R130" s="90">
        <f>L272-R129</f>
        <v>0</v>
      </c>
    </row>
    <row r="131" spans="1:18" s="37" customFormat="1" hidden="1" x14ac:dyDescent="0.25">
      <c r="A131" s="131"/>
      <c r="B131" s="437" t="s">
        <v>420</v>
      </c>
      <c r="C131" s="503"/>
      <c r="D131" s="151" t="s">
        <v>178</v>
      </c>
      <c r="E131" s="151"/>
      <c r="F131" s="151"/>
      <c r="G131" s="200"/>
      <c r="H131" s="152">
        <f>I131+K131</f>
        <v>0</v>
      </c>
      <c r="I131" s="201"/>
      <c r="J131" s="152"/>
      <c r="K131" s="152"/>
      <c r="L131" s="153"/>
      <c r="M131" s="153"/>
      <c r="N131" s="153"/>
      <c r="O131" s="153"/>
      <c r="Q131" s="202"/>
      <c r="R131" s="203"/>
    </row>
    <row r="132" spans="1:18" hidden="1" x14ac:dyDescent="0.25">
      <c r="A132" s="5" t="s">
        <v>159</v>
      </c>
      <c r="B132" s="29" t="s">
        <v>34</v>
      </c>
      <c r="C132" s="504" t="s">
        <v>51</v>
      </c>
      <c r="D132" s="148">
        <f>E132+G132</f>
        <v>0</v>
      </c>
      <c r="E132" s="148"/>
      <c r="F132" s="148"/>
      <c r="G132" s="198"/>
      <c r="H132" s="149">
        <f>I132+K132</f>
        <v>0</v>
      </c>
      <c r="I132" s="199"/>
      <c r="J132" s="149"/>
      <c r="K132" s="149"/>
      <c r="L132" s="150">
        <f>M132+O132</f>
        <v>0</v>
      </c>
      <c r="M132" s="150">
        <f>E132+I132</f>
        <v>0</v>
      </c>
      <c r="N132" s="150">
        <f>F132+J132</f>
        <v>0</v>
      </c>
      <c r="O132" s="150">
        <f>G132+K132</f>
        <v>0</v>
      </c>
      <c r="Q132" s="190"/>
      <c r="R132" s="90">
        <f>L274-R131</f>
        <v>0</v>
      </c>
    </row>
    <row r="133" spans="1:18" s="37" customFormat="1" hidden="1" x14ac:dyDescent="0.25">
      <c r="A133" s="131"/>
      <c r="B133" s="437" t="s">
        <v>420</v>
      </c>
      <c r="C133" s="503"/>
      <c r="D133" s="151" t="s">
        <v>178</v>
      </c>
      <c r="E133" s="151"/>
      <c r="F133" s="151"/>
      <c r="G133" s="200"/>
      <c r="H133" s="152">
        <f>I133+K133</f>
        <v>0</v>
      </c>
      <c r="I133" s="201"/>
      <c r="J133" s="152"/>
      <c r="K133" s="152"/>
      <c r="L133" s="153"/>
      <c r="M133" s="153"/>
      <c r="N133" s="153"/>
      <c r="O133" s="153"/>
      <c r="Q133" s="202"/>
      <c r="R133" s="203"/>
    </row>
    <row r="134" spans="1:18" hidden="1" x14ac:dyDescent="0.25">
      <c r="A134" s="5" t="s">
        <v>160</v>
      </c>
      <c r="B134" s="29" t="s">
        <v>36</v>
      </c>
      <c r="C134" s="504" t="s">
        <v>51</v>
      </c>
      <c r="D134" s="148">
        <f>E134+G134</f>
        <v>0</v>
      </c>
      <c r="E134" s="148"/>
      <c r="F134" s="148"/>
      <c r="G134" s="198"/>
      <c r="H134" s="149">
        <f>I134+K134</f>
        <v>0</v>
      </c>
      <c r="I134" s="199"/>
      <c r="J134" s="149"/>
      <c r="K134" s="149"/>
      <c r="L134" s="150">
        <f>M134+O134</f>
        <v>0</v>
      </c>
      <c r="M134" s="150">
        <f>E134+I134</f>
        <v>0</v>
      </c>
      <c r="N134" s="150">
        <f>F134+J134</f>
        <v>0</v>
      </c>
      <c r="O134" s="150">
        <f>G134+K134</f>
        <v>0</v>
      </c>
      <c r="Q134" s="190"/>
      <c r="R134" s="90">
        <f>L276-R133</f>
        <v>0</v>
      </c>
    </row>
    <row r="135" spans="1:18" s="37" customFormat="1" hidden="1" x14ac:dyDescent="0.25">
      <c r="A135" s="131"/>
      <c r="B135" s="437" t="s">
        <v>420</v>
      </c>
      <c r="C135" s="503"/>
      <c r="D135" s="151" t="s">
        <v>178</v>
      </c>
      <c r="E135" s="151"/>
      <c r="F135" s="151"/>
      <c r="G135" s="200"/>
      <c r="H135" s="152">
        <f>I135+K135</f>
        <v>0</v>
      </c>
      <c r="I135" s="201"/>
      <c r="J135" s="152"/>
      <c r="K135" s="152"/>
      <c r="L135" s="153"/>
      <c r="M135" s="153"/>
      <c r="N135" s="153"/>
      <c r="O135" s="153"/>
      <c r="Q135" s="202"/>
      <c r="R135" s="203"/>
    </row>
    <row r="136" spans="1:18" hidden="1" x14ac:dyDescent="0.25">
      <c r="A136" s="5" t="s">
        <v>111</v>
      </c>
      <c r="B136" s="29" t="s">
        <v>38</v>
      </c>
      <c r="C136" s="504" t="s">
        <v>51</v>
      </c>
      <c r="D136" s="148">
        <f>E136+G136</f>
        <v>0</v>
      </c>
      <c r="E136" s="148"/>
      <c r="F136" s="148"/>
      <c r="G136" s="198"/>
      <c r="H136" s="149">
        <f>I136+K136</f>
        <v>0</v>
      </c>
      <c r="I136" s="199"/>
      <c r="J136" s="149"/>
      <c r="K136" s="149"/>
      <c r="L136" s="150">
        <f>M136+O136</f>
        <v>0</v>
      </c>
      <c r="M136" s="150">
        <f>E136+I136</f>
        <v>0</v>
      </c>
      <c r="N136" s="150">
        <f>F136+J136</f>
        <v>0</v>
      </c>
      <c r="O136" s="150">
        <f>G136+K136</f>
        <v>0</v>
      </c>
      <c r="Q136" s="190"/>
      <c r="R136" s="90">
        <f>L278-R135</f>
        <v>0</v>
      </c>
    </row>
    <row r="137" spans="1:18" s="37" customFormat="1" hidden="1" x14ac:dyDescent="0.25">
      <c r="A137" s="131"/>
      <c r="B137" s="437" t="s">
        <v>420</v>
      </c>
      <c r="C137" s="503"/>
      <c r="D137" s="151" t="s">
        <v>178</v>
      </c>
      <c r="E137" s="151"/>
      <c r="F137" s="151"/>
      <c r="G137" s="200"/>
      <c r="H137" s="152">
        <f>I137+K137</f>
        <v>0</v>
      </c>
      <c r="I137" s="201"/>
      <c r="J137" s="152"/>
      <c r="K137" s="152"/>
      <c r="L137" s="153"/>
      <c r="M137" s="153"/>
      <c r="N137" s="153"/>
      <c r="O137" s="153"/>
      <c r="Q137" s="202"/>
      <c r="R137" s="203"/>
    </row>
    <row r="138" spans="1:18" hidden="1" x14ac:dyDescent="0.25">
      <c r="A138" s="5" t="s">
        <v>161</v>
      </c>
      <c r="B138" s="29" t="s">
        <v>37</v>
      </c>
      <c r="C138" s="504" t="s">
        <v>51</v>
      </c>
      <c r="D138" s="148">
        <f>E138+G138</f>
        <v>0</v>
      </c>
      <c r="E138" s="148"/>
      <c r="F138" s="148"/>
      <c r="G138" s="198"/>
      <c r="H138" s="149">
        <f>I138+K138</f>
        <v>0</v>
      </c>
      <c r="I138" s="199"/>
      <c r="J138" s="149"/>
      <c r="K138" s="149"/>
      <c r="L138" s="150">
        <f>M138+O138</f>
        <v>0</v>
      </c>
      <c r="M138" s="150">
        <f>E138+I138</f>
        <v>0</v>
      </c>
      <c r="N138" s="150">
        <f>F138+J138</f>
        <v>0</v>
      </c>
      <c r="O138" s="150">
        <f>G138+K138</f>
        <v>0</v>
      </c>
      <c r="Q138" s="190"/>
      <c r="R138" s="90">
        <f>L280-R137</f>
        <v>0</v>
      </c>
    </row>
    <row r="139" spans="1:18" s="37" customFormat="1" hidden="1" x14ac:dyDescent="0.25">
      <c r="A139" s="131"/>
      <c r="B139" s="437" t="s">
        <v>420</v>
      </c>
      <c r="C139" s="503"/>
      <c r="D139" s="151" t="s">
        <v>178</v>
      </c>
      <c r="E139" s="151"/>
      <c r="F139" s="151"/>
      <c r="G139" s="200"/>
      <c r="H139" s="152">
        <f>I139+K139</f>
        <v>0</v>
      </c>
      <c r="I139" s="201"/>
      <c r="J139" s="152"/>
      <c r="K139" s="152"/>
      <c r="L139" s="153"/>
      <c r="M139" s="153"/>
      <c r="N139" s="153"/>
      <c r="O139" s="153"/>
      <c r="Q139" s="202"/>
      <c r="R139" s="203"/>
    </row>
    <row r="140" spans="1:18" hidden="1" x14ac:dyDescent="0.25">
      <c r="A140" s="5" t="s">
        <v>162</v>
      </c>
      <c r="B140" s="29" t="s">
        <v>35</v>
      </c>
      <c r="C140" s="504" t="s">
        <v>51</v>
      </c>
      <c r="D140" s="148">
        <f>E140+G140</f>
        <v>0</v>
      </c>
      <c r="E140" s="148"/>
      <c r="F140" s="148"/>
      <c r="G140" s="198"/>
      <c r="H140" s="149">
        <f>I140+K140</f>
        <v>0</v>
      </c>
      <c r="I140" s="199"/>
      <c r="J140" s="149"/>
      <c r="K140" s="149"/>
      <c r="L140" s="150">
        <f>M140+O140</f>
        <v>0</v>
      </c>
      <c r="M140" s="150">
        <f>E140+I140</f>
        <v>0</v>
      </c>
      <c r="N140" s="150">
        <f>F140+J140</f>
        <v>0</v>
      </c>
      <c r="O140" s="150">
        <f>G140+K140</f>
        <v>0</v>
      </c>
      <c r="Q140" s="190"/>
      <c r="R140" s="90">
        <f>L282-R139</f>
        <v>0</v>
      </c>
    </row>
    <row r="141" spans="1:18" s="37" customFormat="1" hidden="1" x14ac:dyDescent="0.25">
      <c r="A141" s="139"/>
      <c r="B141" s="437" t="s">
        <v>420</v>
      </c>
      <c r="C141" s="503"/>
      <c r="D141" s="151" t="s">
        <v>178</v>
      </c>
      <c r="E141" s="151"/>
      <c r="F141" s="151"/>
      <c r="G141" s="200"/>
      <c r="H141" s="152">
        <f>I141+K141</f>
        <v>0</v>
      </c>
      <c r="I141" s="201"/>
      <c r="J141" s="152"/>
      <c r="K141" s="152"/>
      <c r="L141" s="153"/>
      <c r="M141" s="153"/>
      <c r="N141" s="153"/>
      <c r="O141" s="153"/>
      <c r="Q141" s="202"/>
      <c r="R141" s="203"/>
    </row>
    <row r="142" spans="1:18" hidden="1" x14ac:dyDescent="0.25">
      <c r="A142" s="5" t="s">
        <v>112</v>
      </c>
      <c r="B142" s="29" t="s">
        <v>422</v>
      </c>
      <c r="C142" s="504" t="s">
        <v>51</v>
      </c>
      <c r="D142" s="148">
        <f>E142+G142</f>
        <v>0</v>
      </c>
      <c r="E142" s="148"/>
      <c r="F142" s="148"/>
      <c r="G142" s="198"/>
      <c r="H142" s="149">
        <f>I142+K142</f>
        <v>0</v>
      </c>
      <c r="I142" s="199"/>
      <c r="J142" s="149"/>
      <c r="K142" s="149"/>
      <c r="L142" s="150">
        <f>M142+O142</f>
        <v>0</v>
      </c>
      <c r="M142" s="150">
        <f>E142+I142</f>
        <v>0</v>
      </c>
      <c r="N142" s="150">
        <f>F142+J142</f>
        <v>0</v>
      </c>
      <c r="O142" s="150">
        <f>G142+K142</f>
        <v>0</v>
      </c>
      <c r="Q142" s="190"/>
      <c r="R142" s="90">
        <f>L284-R141</f>
        <v>0</v>
      </c>
    </row>
    <row r="143" spans="1:18" s="37" customFormat="1" hidden="1" x14ac:dyDescent="0.25">
      <c r="A143" s="131"/>
      <c r="B143" s="437" t="s">
        <v>420</v>
      </c>
      <c r="C143" s="503"/>
      <c r="D143" s="151" t="s">
        <v>178</v>
      </c>
      <c r="E143" s="151"/>
      <c r="F143" s="151"/>
      <c r="G143" s="200"/>
      <c r="H143" s="152">
        <f>I143+K143</f>
        <v>0</v>
      </c>
      <c r="I143" s="201"/>
      <c r="J143" s="152"/>
      <c r="K143" s="152"/>
      <c r="L143" s="153"/>
      <c r="M143" s="153"/>
      <c r="N143" s="153"/>
      <c r="O143" s="153"/>
      <c r="Q143" s="202"/>
      <c r="R143" s="203"/>
    </row>
    <row r="144" spans="1:18" hidden="1" x14ac:dyDescent="0.25">
      <c r="A144" s="5" t="s">
        <v>113</v>
      </c>
      <c r="B144" s="17" t="s">
        <v>423</v>
      </c>
      <c r="C144" s="504" t="s">
        <v>51</v>
      </c>
      <c r="D144" s="148">
        <f>E144+G144</f>
        <v>0</v>
      </c>
      <c r="E144" s="148"/>
      <c r="F144" s="148"/>
      <c r="G144" s="198"/>
      <c r="H144" s="149">
        <f>I144+K144</f>
        <v>0</v>
      </c>
      <c r="I144" s="199"/>
      <c r="J144" s="149"/>
      <c r="K144" s="149"/>
      <c r="L144" s="150">
        <f>M144+O144</f>
        <v>0</v>
      </c>
      <c r="M144" s="150">
        <f>E144+I144</f>
        <v>0</v>
      </c>
      <c r="N144" s="150">
        <f>F144+J144</f>
        <v>0</v>
      </c>
      <c r="O144" s="150">
        <f>G144+K144</f>
        <v>0</v>
      </c>
      <c r="Q144" s="190"/>
      <c r="R144" s="90">
        <f>L286-R143</f>
        <v>0</v>
      </c>
    </row>
    <row r="145" spans="1:18" s="37" customFormat="1" hidden="1" x14ac:dyDescent="0.25">
      <c r="A145" s="131"/>
      <c r="B145" s="207" t="s">
        <v>420</v>
      </c>
      <c r="C145" s="503"/>
      <c r="D145" s="151" t="s">
        <v>178</v>
      </c>
      <c r="E145" s="151"/>
      <c r="F145" s="151"/>
      <c r="G145" s="200"/>
      <c r="H145" s="152">
        <f>I145+K145</f>
        <v>0</v>
      </c>
      <c r="I145" s="201"/>
      <c r="J145" s="152"/>
      <c r="K145" s="152"/>
      <c r="L145" s="153"/>
      <c r="M145" s="153"/>
      <c r="N145" s="153"/>
      <c r="O145" s="153"/>
      <c r="Q145" s="202"/>
      <c r="R145" s="203"/>
    </row>
    <row r="146" spans="1:18" hidden="1" x14ac:dyDescent="0.25">
      <c r="A146" s="5" t="s">
        <v>114</v>
      </c>
      <c r="B146" s="29" t="s">
        <v>49</v>
      </c>
      <c r="C146" s="432"/>
      <c r="D146" s="63">
        <f>E146+G146</f>
        <v>0</v>
      </c>
      <c r="E146" s="63">
        <f>E147+E148</f>
        <v>0</v>
      </c>
      <c r="F146" s="63">
        <f>F147+F148</f>
        <v>0</v>
      </c>
      <c r="G146" s="63">
        <f>G147+G148</f>
        <v>0</v>
      </c>
      <c r="H146" s="64">
        <f>I146+K146</f>
        <v>0</v>
      </c>
      <c r="I146" s="64">
        <f>I147+I148</f>
        <v>0</v>
      </c>
      <c r="J146" s="64">
        <f>J147+J148</f>
        <v>0</v>
      </c>
      <c r="K146" s="64">
        <f>K147+K148</f>
        <v>0</v>
      </c>
      <c r="L146" s="65">
        <f>M146+O146</f>
        <v>0</v>
      </c>
      <c r="M146" s="65">
        <f>E146+I146</f>
        <v>0</v>
      </c>
      <c r="N146" s="65">
        <f>F146+J146</f>
        <v>0</v>
      </c>
      <c r="O146" s="65">
        <f>G146+K146</f>
        <v>0</v>
      </c>
      <c r="Q146" s="190"/>
      <c r="R146" s="90">
        <f>L288-R145</f>
        <v>0</v>
      </c>
    </row>
    <row r="147" spans="1:18" s="37" customFormat="1" hidden="1" x14ac:dyDescent="0.25">
      <c r="A147" s="19"/>
      <c r="B147" s="436" t="s">
        <v>420</v>
      </c>
      <c r="C147" s="432" t="s">
        <v>51</v>
      </c>
      <c r="D147" s="148">
        <f>E147+G147</f>
        <v>0</v>
      </c>
      <c r="E147" s="148"/>
      <c r="F147" s="148"/>
      <c r="G147" s="198"/>
      <c r="H147" s="149">
        <f>I147+K147</f>
        <v>0</v>
      </c>
      <c r="I147" s="199"/>
      <c r="J147" s="149"/>
      <c r="K147" s="149"/>
      <c r="L147" s="150">
        <f>M147+O147</f>
        <v>0</v>
      </c>
      <c r="M147" s="150">
        <f>E147+I147</f>
        <v>0</v>
      </c>
      <c r="N147" s="150">
        <f>F147+J147</f>
        <v>0</v>
      </c>
      <c r="O147" s="150">
        <f>G147+K147</f>
        <v>0</v>
      </c>
      <c r="Q147" s="202"/>
      <c r="R147" s="203"/>
    </row>
    <row r="148" spans="1:18" s="37" customFormat="1" ht="25.5" hidden="1" x14ac:dyDescent="0.25">
      <c r="A148" s="19"/>
      <c r="B148" s="208" t="s">
        <v>419</v>
      </c>
      <c r="C148" s="432" t="s">
        <v>51</v>
      </c>
      <c r="D148" s="148">
        <f>E148+G148</f>
        <v>0</v>
      </c>
      <c r="E148" s="148"/>
      <c r="F148" s="148"/>
      <c r="G148" s="198"/>
      <c r="H148" s="149">
        <f>I148+K148</f>
        <v>0</v>
      </c>
      <c r="I148" s="199"/>
      <c r="J148" s="149"/>
      <c r="K148" s="149"/>
      <c r="L148" s="150">
        <f>M148+O148</f>
        <v>0</v>
      </c>
      <c r="M148" s="150">
        <f>E148+I148</f>
        <v>0</v>
      </c>
      <c r="N148" s="150">
        <f>F148+J148</f>
        <v>0</v>
      </c>
      <c r="O148" s="150">
        <f>G148+K148</f>
        <v>0</v>
      </c>
      <c r="Q148" s="202"/>
      <c r="R148" s="203"/>
    </row>
    <row r="149" spans="1:18" hidden="1" x14ac:dyDescent="0.25">
      <c r="A149" s="5" t="s">
        <v>115</v>
      </c>
      <c r="B149" s="6" t="s">
        <v>48</v>
      </c>
      <c r="C149" s="191"/>
      <c r="D149" s="63">
        <f>E149+G149</f>
        <v>0</v>
      </c>
      <c r="E149" s="63">
        <f>E150+E151</f>
        <v>0</v>
      </c>
      <c r="F149" s="63">
        <f>F150+F151</f>
        <v>0</v>
      </c>
      <c r="G149" s="63">
        <f>G150+G151</f>
        <v>0</v>
      </c>
      <c r="H149" s="64">
        <f>I149+K149</f>
        <v>0</v>
      </c>
      <c r="I149" s="64">
        <f>I150+I151</f>
        <v>0</v>
      </c>
      <c r="J149" s="64">
        <f>J150+J151</f>
        <v>0</v>
      </c>
      <c r="K149" s="64">
        <f>K150+K151</f>
        <v>0</v>
      </c>
      <c r="L149" s="65">
        <f>M149+O149</f>
        <v>0</v>
      </c>
      <c r="M149" s="65">
        <f>E149+I149</f>
        <v>0</v>
      </c>
      <c r="N149" s="65">
        <f>F149+J149</f>
        <v>0</v>
      </c>
      <c r="O149" s="65">
        <f>G149+K149</f>
        <v>0</v>
      </c>
      <c r="Q149" s="190"/>
      <c r="R149" s="90">
        <f>L290-R147</f>
        <v>0</v>
      </c>
    </row>
    <row r="150" spans="1:18" s="37" customFormat="1" hidden="1" x14ac:dyDescent="0.25">
      <c r="A150" s="19"/>
      <c r="B150" s="209" t="s">
        <v>420</v>
      </c>
      <c r="C150" s="432" t="s">
        <v>51</v>
      </c>
      <c r="D150" s="148">
        <f>E150+G150</f>
        <v>0</v>
      </c>
      <c r="E150" s="148"/>
      <c r="F150" s="148"/>
      <c r="G150" s="198"/>
      <c r="H150" s="149">
        <f>I150+K150</f>
        <v>0</v>
      </c>
      <c r="I150" s="199"/>
      <c r="J150" s="149"/>
      <c r="K150" s="149"/>
      <c r="L150" s="150">
        <f>M150+O150</f>
        <v>0</v>
      </c>
      <c r="M150" s="150">
        <f>E150+I150</f>
        <v>0</v>
      </c>
      <c r="N150" s="150">
        <f>F150+J150</f>
        <v>0</v>
      </c>
      <c r="O150" s="150">
        <f>G150+K150</f>
        <v>0</v>
      </c>
      <c r="Q150" s="202"/>
      <c r="R150" s="203"/>
    </row>
    <row r="151" spans="1:18" s="37" customFormat="1" ht="25.5" hidden="1" x14ac:dyDescent="0.25">
      <c r="A151" s="131"/>
      <c r="B151" s="208" t="s">
        <v>419</v>
      </c>
      <c r="C151" s="432" t="s">
        <v>51</v>
      </c>
      <c r="D151" s="148">
        <f>E151+G151</f>
        <v>0</v>
      </c>
      <c r="E151" s="148"/>
      <c r="F151" s="148"/>
      <c r="G151" s="198"/>
      <c r="H151" s="149">
        <f>I151+K151</f>
        <v>0</v>
      </c>
      <c r="I151" s="199"/>
      <c r="J151" s="149"/>
      <c r="K151" s="149"/>
      <c r="L151" s="150">
        <f>M151+O151</f>
        <v>0</v>
      </c>
      <c r="M151" s="150">
        <f>E151+I151</f>
        <v>0</v>
      </c>
      <c r="N151" s="150">
        <f>F151+J151</f>
        <v>0</v>
      </c>
      <c r="O151" s="150">
        <f>G151+K151</f>
        <v>0</v>
      </c>
      <c r="Q151" s="202"/>
      <c r="R151" s="203"/>
    </row>
    <row r="152" spans="1:18" hidden="1" x14ac:dyDescent="0.25">
      <c r="A152" s="19" t="s">
        <v>116</v>
      </c>
      <c r="B152" s="35" t="s">
        <v>66</v>
      </c>
      <c r="C152" s="504" t="s">
        <v>51</v>
      </c>
      <c r="D152" s="148">
        <f>E152+G152</f>
        <v>0</v>
      </c>
      <c r="E152" s="148"/>
      <c r="F152" s="148"/>
      <c r="G152" s="198"/>
      <c r="H152" s="149">
        <f>I152+K152</f>
        <v>0</v>
      </c>
      <c r="I152" s="199"/>
      <c r="J152" s="149"/>
      <c r="K152" s="149"/>
      <c r="L152" s="150">
        <f>M152+O152</f>
        <v>0</v>
      </c>
      <c r="M152" s="150">
        <f>E152+I152</f>
        <v>0</v>
      </c>
      <c r="N152" s="150">
        <f>F152+J152</f>
        <v>0</v>
      </c>
      <c r="O152" s="150">
        <f>G152+K152</f>
        <v>0</v>
      </c>
      <c r="Q152" s="190"/>
      <c r="R152" s="90">
        <f>L292-R150</f>
        <v>0</v>
      </c>
    </row>
    <row r="153" spans="1:18" s="37" customFormat="1" hidden="1" x14ac:dyDescent="0.25">
      <c r="A153" s="131"/>
      <c r="B153" s="436" t="s">
        <v>420</v>
      </c>
      <c r="C153" s="502"/>
      <c r="D153" s="156" t="s">
        <v>178</v>
      </c>
      <c r="E153" s="156"/>
      <c r="F153" s="156"/>
      <c r="G153" s="282"/>
      <c r="H153" s="157">
        <f>I153+K153</f>
        <v>0</v>
      </c>
      <c r="I153" s="283"/>
      <c r="J153" s="157"/>
      <c r="K153" s="157"/>
      <c r="L153" s="158"/>
      <c r="M153" s="158"/>
      <c r="N153" s="158"/>
      <c r="O153" s="158"/>
      <c r="Q153" s="202"/>
      <c r="R153" s="203"/>
    </row>
    <row r="154" spans="1:18" x14ac:dyDescent="0.25">
      <c r="A154" s="135" t="s">
        <v>82</v>
      </c>
      <c r="B154" s="35" t="s">
        <v>172</v>
      </c>
      <c r="C154" s="428" t="s">
        <v>51</v>
      </c>
      <c r="D154" s="148">
        <f>E154+G154</f>
        <v>135.4</v>
      </c>
      <c r="E154" s="148">
        <v>135.4</v>
      </c>
      <c r="F154" s="148">
        <v>91.9</v>
      </c>
      <c r="G154" s="148">
        <f>G155+G156</f>
        <v>0</v>
      </c>
      <c r="H154" s="149">
        <f>I154+K154</f>
        <v>0</v>
      </c>
      <c r="I154" s="149">
        <f>I155+I156</f>
        <v>0</v>
      </c>
      <c r="J154" s="149">
        <f>J155+J156</f>
        <v>0</v>
      </c>
      <c r="K154" s="149">
        <f>K155+K156</f>
        <v>0</v>
      </c>
      <c r="L154" s="150">
        <f>M154+O154</f>
        <v>135.4</v>
      </c>
      <c r="M154" s="150">
        <f>E154+I154</f>
        <v>135.4</v>
      </c>
      <c r="N154" s="150">
        <f>F154+J154</f>
        <v>91.9</v>
      </c>
      <c r="O154" s="150">
        <f>G154+K154</f>
        <v>0</v>
      </c>
      <c r="Q154" s="190"/>
      <c r="R154" s="90"/>
    </row>
    <row r="155" spans="1:18" hidden="1" x14ac:dyDescent="0.25">
      <c r="A155" s="139"/>
      <c r="B155" s="280" t="s">
        <v>420</v>
      </c>
      <c r="C155" s="431" t="s">
        <v>51</v>
      </c>
      <c r="D155" s="156">
        <f>E155+G155</f>
        <v>0</v>
      </c>
      <c r="E155" s="156"/>
      <c r="F155" s="156"/>
      <c r="G155" s="156"/>
      <c r="H155" s="157">
        <f>I155+K155</f>
        <v>0</v>
      </c>
      <c r="I155" s="157"/>
      <c r="J155" s="157"/>
      <c r="K155" s="157"/>
      <c r="L155" s="158">
        <f>M155+O155</f>
        <v>0</v>
      </c>
      <c r="M155" s="158">
        <f>E155+I155</f>
        <v>0</v>
      </c>
      <c r="N155" s="158">
        <f>F155+J155</f>
        <v>0</v>
      </c>
      <c r="O155" s="158">
        <f>G155+K155</f>
        <v>0</v>
      </c>
      <c r="Q155" s="190"/>
      <c r="R155" s="90"/>
    </row>
    <row r="156" spans="1:18" s="37" customFormat="1" ht="51.75" x14ac:dyDescent="0.25">
      <c r="A156" s="146"/>
      <c r="B156" s="281" t="s">
        <v>379</v>
      </c>
      <c r="C156" s="429"/>
      <c r="D156" s="151">
        <f>E156+G156</f>
        <v>0</v>
      </c>
      <c r="E156" s="151"/>
      <c r="F156" s="151"/>
      <c r="G156" s="151">
        <f>G158</f>
        <v>0</v>
      </c>
      <c r="H156" s="152">
        <f>I156+K156</f>
        <v>0</v>
      </c>
      <c r="I156" s="152"/>
      <c r="J156" s="152"/>
      <c r="K156" s="152"/>
      <c r="L156" s="153">
        <f>M156+O156</f>
        <v>0</v>
      </c>
      <c r="M156" s="153">
        <f>E156+I156</f>
        <v>0</v>
      </c>
      <c r="N156" s="153">
        <f>F156+J156</f>
        <v>0</v>
      </c>
      <c r="O156" s="153">
        <f>G156+K156</f>
        <v>0</v>
      </c>
      <c r="Q156" s="202"/>
      <c r="R156" s="203"/>
    </row>
    <row r="157" spans="1:18" s="37" customFormat="1" x14ac:dyDescent="0.25">
      <c r="A157" s="5" t="s">
        <v>83</v>
      </c>
      <c r="B157" s="76" t="s">
        <v>173</v>
      </c>
      <c r="C157" s="502" t="s">
        <v>51</v>
      </c>
      <c r="D157" s="156">
        <f>E157+G157</f>
        <v>189.5</v>
      </c>
      <c r="E157" s="156">
        <v>189.5</v>
      </c>
      <c r="F157" s="156">
        <v>113.3</v>
      </c>
      <c r="G157" s="156">
        <f>G158</f>
        <v>0</v>
      </c>
      <c r="H157" s="157">
        <f>I157+K157</f>
        <v>0</v>
      </c>
      <c r="I157" s="157"/>
      <c r="J157" s="157"/>
      <c r="K157" s="157"/>
      <c r="L157" s="158">
        <f>M157+O157</f>
        <v>189.5</v>
      </c>
      <c r="M157" s="158">
        <f>E157+I157</f>
        <v>189.5</v>
      </c>
      <c r="N157" s="158">
        <f>F157+J157</f>
        <v>113.3</v>
      </c>
      <c r="O157" s="158">
        <f>G157+K157</f>
        <v>0</v>
      </c>
      <c r="Q157" s="2"/>
      <c r="R157" s="2"/>
    </row>
    <row r="158" spans="1:18" ht="51.75" x14ac:dyDescent="0.25">
      <c r="A158" s="131"/>
      <c r="B158" s="167" t="s">
        <v>379</v>
      </c>
      <c r="C158" s="503"/>
      <c r="D158" s="151"/>
      <c r="E158" s="151"/>
      <c r="F158" s="151"/>
      <c r="G158" s="151"/>
      <c r="H158" s="152"/>
      <c r="I158" s="152"/>
      <c r="J158" s="152"/>
      <c r="K158" s="152"/>
      <c r="L158" s="153"/>
      <c r="M158" s="153"/>
      <c r="N158" s="153"/>
      <c r="O158" s="153"/>
      <c r="R158" s="210"/>
    </row>
    <row r="159" spans="1:18" x14ac:dyDescent="0.25">
      <c r="A159" s="196" t="s">
        <v>84</v>
      </c>
      <c r="B159" s="83" t="s">
        <v>182</v>
      </c>
      <c r="C159" s="193"/>
      <c r="D159" s="82">
        <f>D75+D78+D81+D83+D86+D89+D91+D94+D96+D99+D102+D105+D107+D110+D112+D114+D116+D120+D122+D126+D128+D130+D132+D134+D136+D138+D140+D142+D144+D146+D149+D152+D154+D157+D118+D124</f>
        <v>705.9</v>
      </c>
      <c r="E159" s="82">
        <f>E75+E78+E81+E83+E86+E89+E91+E94+E96+E99+E102+E105+E107+E110+E112+E114+E116+E120+E122+E126+E128+E130+E132+E134+E136+E138+E140+E142+E144+E146+E149+E152+E154+E157+E118+E124</f>
        <v>324.89999999999998</v>
      </c>
      <c r="F159" s="82">
        <f>F75+F78+F81+F83+F86+F89+F91+F94+F96+F99+F102+F105+F107+F110+F112+F114+F116+F120+F122+F126+F128+F130+F132+F134+F136+F138+F140+F142+F144+F146+F149+F152+F154+F157+F118+F124</f>
        <v>205.2</v>
      </c>
      <c r="G159" s="82">
        <f>G75+G78+G81+G83+G86+G89+G91+G94+G96+G99+G102+G105+G107+G110+G112+G114+G116+G120+G122+G126+G128+G130+G132+G134+G136+G138+G140+G142+G144+G146+G149+G152+G154+G157+G118+G124</f>
        <v>381</v>
      </c>
      <c r="H159" s="211">
        <f>H75+H78+H81+H83+H86+H89+H91+H94+H96+H99+H102+H105+H107+H110+H112+H114+H116+H120+H122+H126+H128+H130+H132+H134+H136+H138+H140+H142+H144+H146+H149+H152+H154+H157+H118+H124</f>
        <v>0</v>
      </c>
      <c r="I159" s="211">
        <f>I75+I78+I81+I83+I86+I89+I91+I94+I96+I99+I102+I105+I107+I110+I112+I114+I116+I120+I122+I126+I128+I130+I132+I134+I136+I138+I140+I142+I144+I146+I149+I152+I154+I157+I118+I124</f>
        <v>0</v>
      </c>
      <c r="J159" s="211">
        <f>J75+J78+J81+J83+J86+J89+J91+J94+J96+J99+J102+J105+J107+J110+J112+J114+J116+J120+J122+J126+J128+J130+J132+J134+J136+J138+J140+J142+J144+J146+J149+J152+J154+J157+J118+J124</f>
        <v>0</v>
      </c>
      <c r="K159" s="211">
        <f>K75+K78+K81+K83+K86+K89+K91+K94+K96+K99+K102+K105+K107+K110+K112+K114+K116+K120+K122+K126+K128+K130+K132+K134+K136+K138+K140+K142+K144+K146+K149+K152+K154+K157+K118+K124</f>
        <v>0</v>
      </c>
      <c r="L159" s="83">
        <f>L75+L78+L81+L83+L86+L89+L91+L94+L96+L99+L102+L105+L107+L110+L112+L114+L116+L120+L122+L126+L128+L130+L132+L134+L136+L138+L140+L142+L144+L146+L149+L152+L154+L157+L118+L124</f>
        <v>705.9</v>
      </c>
      <c r="M159" s="83">
        <f>M75+M78+M81+M83+M86+M89+M91+M94+M96+M99+M102+M105+M107+M110+M112+M114+M116+M120+M122+M126+M128+M130+M132+M134+M136+M138+M140+M142+M144+M146+M149+M152+M154+M157+M118+M124</f>
        <v>324.89999999999998</v>
      </c>
      <c r="N159" s="83">
        <f>N75+N78+N81+N83+N86+N89+N91+N94+N96+N99+N102+N105+N107+N110+N112+N114+N116+N120+N122+N126+N128+N130+N132+N134+N136+N138+N140+N142+N144+N146+N149+N152+N154+N157+N118+N124</f>
        <v>205.2</v>
      </c>
      <c r="O159" s="83">
        <f>O75+O78+O81+O83+O86+O89+O91+O94+O96+O99+O102+O105+O107+O110+O112+O114+O116+O120+O122+O126+O128+O130+O132+O134+O136+O138+O140+O142+O144+O146+O149+O152+O154+O157+O118+O124</f>
        <v>381</v>
      </c>
    </row>
    <row r="160" spans="1:18" hidden="1" x14ac:dyDescent="0.25">
      <c r="A160" s="5" t="s">
        <v>119</v>
      </c>
      <c r="B160" s="526" t="s">
        <v>186</v>
      </c>
      <c r="C160" s="526"/>
      <c r="D160" s="526"/>
      <c r="E160" s="526"/>
      <c r="F160" s="526"/>
      <c r="G160" s="526"/>
      <c r="H160" s="526"/>
      <c r="I160" s="526"/>
      <c r="J160" s="526"/>
      <c r="K160" s="526"/>
      <c r="L160" s="526"/>
      <c r="M160" s="526"/>
      <c r="N160" s="526"/>
      <c r="O160" s="526"/>
      <c r="Q160" s="190"/>
      <c r="R160" s="90"/>
    </row>
    <row r="161" spans="1:18" hidden="1" x14ac:dyDescent="0.25">
      <c r="A161" s="5" t="s">
        <v>120</v>
      </c>
      <c r="B161" s="29" t="s">
        <v>20</v>
      </c>
      <c r="C161" s="504" t="s">
        <v>25</v>
      </c>
      <c r="D161" s="148">
        <f>E161+G161</f>
        <v>0</v>
      </c>
      <c r="E161" s="148"/>
      <c r="F161" s="148"/>
      <c r="G161" s="148"/>
      <c r="H161" s="149">
        <f>I161+K161</f>
        <v>0</v>
      </c>
      <c r="I161" s="149"/>
      <c r="J161" s="149"/>
      <c r="K161" s="149"/>
      <c r="L161" s="150">
        <f>M161+O161</f>
        <v>0</v>
      </c>
      <c r="M161" s="150">
        <f>E161+I161</f>
        <v>0</v>
      </c>
      <c r="N161" s="150">
        <f>F161+J161</f>
        <v>0</v>
      </c>
      <c r="O161" s="150">
        <f>G161+K161</f>
        <v>0</v>
      </c>
      <c r="Q161" s="190"/>
      <c r="R161" s="90"/>
    </row>
    <row r="162" spans="1:18" hidden="1" x14ac:dyDescent="0.25">
      <c r="A162" s="131"/>
      <c r="B162" s="436" t="s">
        <v>420</v>
      </c>
      <c r="C162" s="503"/>
      <c r="D162" s="151"/>
      <c r="E162" s="151"/>
      <c r="F162" s="151"/>
      <c r="G162" s="151"/>
      <c r="H162" s="152"/>
      <c r="I162" s="152"/>
      <c r="J162" s="152"/>
      <c r="K162" s="152"/>
      <c r="L162" s="153"/>
      <c r="M162" s="153"/>
      <c r="N162" s="153"/>
      <c r="O162" s="153"/>
      <c r="Q162" s="190"/>
      <c r="R162" s="90"/>
    </row>
    <row r="163" spans="1:18" hidden="1" x14ac:dyDescent="0.25">
      <c r="A163" s="196" t="s">
        <v>121</v>
      </c>
      <c r="B163" s="21" t="s">
        <v>181</v>
      </c>
      <c r="C163" s="193"/>
      <c r="D163" s="82">
        <f>D161</f>
        <v>0</v>
      </c>
      <c r="E163" s="82">
        <f>E161</f>
        <v>0</v>
      </c>
      <c r="F163" s="82">
        <f>F161</f>
        <v>0</v>
      </c>
      <c r="G163" s="82">
        <f>G161</f>
        <v>0</v>
      </c>
      <c r="H163" s="211">
        <f>H161</f>
        <v>0</v>
      </c>
      <c r="I163" s="211">
        <f>I161</f>
        <v>0</v>
      </c>
      <c r="J163" s="211">
        <f>J161</f>
        <v>0</v>
      </c>
      <c r="K163" s="211">
        <f>K161</f>
        <v>0</v>
      </c>
      <c r="L163" s="83">
        <f>L161</f>
        <v>0</v>
      </c>
      <c r="M163" s="83">
        <f>M161</f>
        <v>0</v>
      </c>
      <c r="N163" s="83">
        <f>N161</f>
        <v>0</v>
      </c>
      <c r="O163" s="83">
        <f>O161</f>
        <v>0</v>
      </c>
      <c r="Q163" s="190"/>
      <c r="R163" s="210"/>
    </row>
    <row r="164" spans="1:18" x14ac:dyDescent="0.25">
      <c r="A164" s="5" t="s">
        <v>85</v>
      </c>
      <c r="B164" s="526" t="s">
        <v>67</v>
      </c>
      <c r="C164" s="526"/>
      <c r="D164" s="526"/>
      <c r="E164" s="526"/>
      <c r="F164" s="526"/>
      <c r="G164" s="526"/>
      <c r="H164" s="526"/>
      <c r="I164" s="526"/>
      <c r="J164" s="526"/>
      <c r="K164" s="526"/>
      <c r="L164" s="526"/>
      <c r="M164" s="526"/>
      <c r="N164" s="526"/>
      <c r="O164" s="526"/>
    </row>
    <row r="165" spans="1:18" ht="19.5" customHeight="1" x14ac:dyDescent="0.25">
      <c r="A165" s="5" t="s">
        <v>86</v>
      </c>
      <c r="B165" s="35" t="s">
        <v>20</v>
      </c>
      <c r="C165" s="357" t="s">
        <v>30</v>
      </c>
      <c r="D165" s="218">
        <f>E165+G165</f>
        <v>445</v>
      </c>
      <c r="E165" s="218">
        <f>E166+E167</f>
        <v>0</v>
      </c>
      <c r="F165" s="218">
        <f>F166+F167</f>
        <v>0</v>
      </c>
      <c r="G165" s="218">
        <v>445</v>
      </c>
      <c r="H165" s="219">
        <f>I165+K165</f>
        <v>0</v>
      </c>
      <c r="I165" s="219">
        <f>I166+I167</f>
        <v>0</v>
      </c>
      <c r="J165" s="219">
        <f>J166+J167</f>
        <v>0</v>
      </c>
      <c r="K165" s="219">
        <f>K166+K167</f>
        <v>0</v>
      </c>
      <c r="L165" s="150">
        <f>M165+O165</f>
        <v>445</v>
      </c>
      <c r="M165" s="220">
        <f>E165+I165</f>
        <v>0</v>
      </c>
      <c r="N165" s="150">
        <f>F165+J165</f>
        <v>0</v>
      </c>
      <c r="O165" s="205">
        <f>G165+K165</f>
        <v>445</v>
      </c>
    </row>
    <row r="166" spans="1:18" hidden="1" x14ac:dyDescent="0.25">
      <c r="A166" s="19"/>
      <c r="B166" s="280" t="s">
        <v>420</v>
      </c>
      <c r="C166" s="358" t="s">
        <v>30</v>
      </c>
      <c r="D166" s="284">
        <f>E166+G166</f>
        <v>0</v>
      </c>
      <c r="E166" s="284"/>
      <c r="F166" s="284"/>
      <c r="G166" s="284"/>
      <c r="H166" s="285">
        <f>I166+K166</f>
        <v>0</v>
      </c>
      <c r="I166" s="285"/>
      <c r="J166" s="285"/>
      <c r="K166" s="285"/>
      <c r="L166" s="158">
        <f>M166+O166</f>
        <v>0</v>
      </c>
      <c r="M166" s="286">
        <f>E166+I166</f>
        <v>0</v>
      </c>
      <c r="N166" s="158">
        <f>F166+J166</f>
        <v>0</v>
      </c>
      <c r="O166" s="288">
        <f>G166+K166</f>
        <v>0</v>
      </c>
    </row>
    <row r="167" spans="1:18" ht="26.25" x14ac:dyDescent="0.25">
      <c r="A167" s="131"/>
      <c r="B167" s="281" t="s">
        <v>342</v>
      </c>
      <c r="C167" s="359"/>
      <c r="D167" s="353">
        <f>E167+G167</f>
        <v>0</v>
      </c>
      <c r="E167" s="353"/>
      <c r="F167" s="353"/>
      <c r="G167" s="353"/>
      <c r="H167" s="354">
        <f>I167+K167</f>
        <v>0</v>
      </c>
      <c r="I167" s="354"/>
      <c r="J167" s="354"/>
      <c r="K167" s="354"/>
      <c r="L167" s="153">
        <f>M167+O167</f>
        <v>0</v>
      </c>
      <c r="M167" s="355">
        <f>E167+I167</f>
        <v>0</v>
      </c>
      <c r="N167" s="153">
        <f>F167+J167</f>
        <v>0</v>
      </c>
      <c r="O167" s="206">
        <f>G167+K167</f>
        <v>0</v>
      </c>
    </row>
    <row r="168" spans="1:18" hidden="1" x14ac:dyDescent="0.25">
      <c r="A168" s="5" t="s">
        <v>123</v>
      </c>
      <c r="B168" s="29" t="s">
        <v>7</v>
      </c>
      <c r="C168" s="356"/>
      <c r="D168" s="151">
        <f>E168+G168</f>
        <v>0</v>
      </c>
      <c r="E168" s="151">
        <f>E169+E170</f>
        <v>0</v>
      </c>
      <c r="F168" s="151">
        <f>F169+F170</f>
        <v>0</v>
      </c>
      <c r="G168" s="151">
        <f>G169+G170</f>
        <v>0</v>
      </c>
      <c r="H168" s="152">
        <f>I168+K168</f>
        <v>0</v>
      </c>
      <c r="I168" s="152">
        <f>I169+I170</f>
        <v>0</v>
      </c>
      <c r="J168" s="152">
        <f>J169+J170</f>
        <v>0</v>
      </c>
      <c r="K168" s="152">
        <f>K169+K170</f>
        <v>0</v>
      </c>
      <c r="L168" s="153">
        <f>M168+O168</f>
        <v>0</v>
      </c>
      <c r="M168" s="153">
        <f>E168+I168</f>
        <v>0</v>
      </c>
      <c r="N168" s="153">
        <f>F168+J168</f>
        <v>0</v>
      </c>
      <c r="O168" s="153">
        <f>G168+K168</f>
        <v>0</v>
      </c>
      <c r="Q168" s="190"/>
      <c r="R168" s="90">
        <f>L308-R167</f>
        <v>0</v>
      </c>
    </row>
    <row r="169" spans="1:18" hidden="1" x14ac:dyDescent="0.25">
      <c r="A169" s="19"/>
      <c r="B169" s="209" t="s">
        <v>420</v>
      </c>
      <c r="C169" s="212" t="s">
        <v>30</v>
      </c>
      <c r="D169" s="148">
        <f>E169+G169</f>
        <v>0</v>
      </c>
      <c r="E169" s="148"/>
      <c r="F169" s="148"/>
      <c r="G169" s="198"/>
      <c r="H169" s="149">
        <f>I169+K169</f>
        <v>0</v>
      </c>
      <c r="I169" s="199"/>
      <c r="J169" s="149"/>
      <c r="K169" s="149"/>
      <c r="L169" s="150">
        <f>M169+O169</f>
        <v>0</v>
      </c>
      <c r="M169" s="150">
        <f>E169+I169</f>
        <v>0</v>
      </c>
      <c r="N169" s="150">
        <f>F169+J169</f>
        <v>0</v>
      </c>
      <c r="O169" s="150">
        <f>G169+K169</f>
        <v>0</v>
      </c>
      <c r="Q169" s="190"/>
      <c r="R169" s="90"/>
    </row>
    <row r="170" spans="1:18" s="37" customFormat="1" ht="25.5" hidden="1" x14ac:dyDescent="0.25">
      <c r="A170" s="131"/>
      <c r="B170" s="208" t="s">
        <v>419</v>
      </c>
      <c r="C170" s="213" t="s">
        <v>30</v>
      </c>
      <c r="D170" s="148">
        <f>E170+G170</f>
        <v>0</v>
      </c>
      <c r="E170" s="148"/>
      <c r="F170" s="148"/>
      <c r="G170" s="198"/>
      <c r="H170" s="149">
        <f>I170+K170</f>
        <v>0</v>
      </c>
      <c r="I170" s="199"/>
      <c r="J170" s="149"/>
      <c r="K170" s="149"/>
      <c r="L170" s="150">
        <f>M170+O170</f>
        <v>0</v>
      </c>
      <c r="M170" s="150">
        <f>E170+I170</f>
        <v>0</v>
      </c>
      <c r="N170" s="150">
        <f>F170+J170</f>
        <v>0</v>
      </c>
      <c r="O170" s="150">
        <f>G170+K170</f>
        <v>0</v>
      </c>
      <c r="Q170" s="202"/>
      <c r="R170" s="203"/>
    </row>
    <row r="171" spans="1:18" hidden="1" x14ac:dyDescent="0.25">
      <c r="A171" s="5" t="s">
        <v>124</v>
      </c>
      <c r="B171" s="29" t="s">
        <v>10</v>
      </c>
      <c r="C171" s="432"/>
      <c r="D171" s="63">
        <f>E171+G171</f>
        <v>0</v>
      </c>
      <c r="E171" s="63">
        <f>E172+E173</f>
        <v>0</v>
      </c>
      <c r="F171" s="63">
        <f>F172+F173</f>
        <v>0</v>
      </c>
      <c r="G171" s="63">
        <f>G172+G173</f>
        <v>0</v>
      </c>
      <c r="H171" s="64">
        <f>I171+K171</f>
        <v>0</v>
      </c>
      <c r="I171" s="64">
        <f>I172+I173</f>
        <v>0</v>
      </c>
      <c r="J171" s="64">
        <f>J172+J173</f>
        <v>0</v>
      </c>
      <c r="K171" s="64">
        <f>K172+K173</f>
        <v>0</v>
      </c>
      <c r="L171" s="65">
        <f>M171+O171</f>
        <v>0</v>
      </c>
      <c r="M171" s="65">
        <f>E171+I171</f>
        <v>0</v>
      </c>
      <c r="N171" s="65">
        <f>F171+J171</f>
        <v>0</v>
      </c>
      <c r="O171" s="65">
        <f>G171+K171</f>
        <v>0</v>
      </c>
      <c r="Q171" s="190"/>
      <c r="R171" s="90">
        <f>L311-R170</f>
        <v>0</v>
      </c>
    </row>
    <row r="172" spans="1:18" hidden="1" x14ac:dyDescent="0.25">
      <c r="A172" s="19"/>
      <c r="B172" s="209" t="s">
        <v>420</v>
      </c>
      <c r="C172" s="212" t="s">
        <v>30</v>
      </c>
      <c r="D172" s="148">
        <f>E172+G172</f>
        <v>0</v>
      </c>
      <c r="E172" s="214"/>
      <c r="F172" s="148"/>
      <c r="G172" s="198"/>
      <c r="H172" s="149">
        <f>I172+K172</f>
        <v>0</v>
      </c>
      <c r="I172" s="199"/>
      <c r="J172" s="149"/>
      <c r="K172" s="149"/>
      <c r="L172" s="150">
        <f>M172+O172</f>
        <v>0</v>
      </c>
      <c r="M172" s="150">
        <f>E172+I172</f>
        <v>0</v>
      </c>
      <c r="N172" s="150">
        <f>F172+J172</f>
        <v>0</v>
      </c>
      <c r="O172" s="150">
        <f>G172+K172</f>
        <v>0</v>
      </c>
      <c r="Q172" s="190"/>
      <c r="R172" s="90"/>
    </row>
    <row r="173" spans="1:18" s="37" customFormat="1" ht="25.5" hidden="1" x14ac:dyDescent="0.25">
      <c r="A173" s="131"/>
      <c r="B173" s="208" t="s">
        <v>419</v>
      </c>
      <c r="C173" s="213" t="s">
        <v>30</v>
      </c>
      <c r="D173" s="148">
        <f>E173+G173</f>
        <v>0</v>
      </c>
      <c r="E173" s="214"/>
      <c r="F173" s="148"/>
      <c r="G173" s="198"/>
      <c r="H173" s="149">
        <f>I173+K173</f>
        <v>0</v>
      </c>
      <c r="I173" s="199"/>
      <c r="J173" s="149"/>
      <c r="K173" s="149"/>
      <c r="L173" s="150">
        <f>M173+O173</f>
        <v>0</v>
      </c>
      <c r="M173" s="150">
        <f>E173+I173</f>
        <v>0</v>
      </c>
      <c r="N173" s="150">
        <f>F173+J173</f>
        <v>0</v>
      </c>
      <c r="O173" s="150">
        <f>G173+K173</f>
        <v>0</v>
      </c>
      <c r="Q173" s="202"/>
      <c r="R173" s="203"/>
    </row>
    <row r="174" spans="1:18" hidden="1" x14ac:dyDescent="0.25">
      <c r="A174" s="5" t="s">
        <v>125</v>
      </c>
      <c r="B174" s="29" t="s">
        <v>11</v>
      </c>
      <c r="C174" s="432"/>
      <c r="D174" s="63">
        <f>E174+G174</f>
        <v>0</v>
      </c>
      <c r="E174" s="63">
        <f>E175+E176</f>
        <v>0</v>
      </c>
      <c r="F174" s="63">
        <f>F175+F176</f>
        <v>0</v>
      </c>
      <c r="G174" s="63">
        <f>G175+G176</f>
        <v>0</v>
      </c>
      <c r="H174" s="64">
        <f>I174+K174</f>
        <v>0</v>
      </c>
      <c r="I174" s="64">
        <f>I175+I176</f>
        <v>0</v>
      </c>
      <c r="J174" s="64">
        <f>J175+J176</f>
        <v>0</v>
      </c>
      <c r="K174" s="64">
        <f>K175+K176</f>
        <v>0</v>
      </c>
      <c r="L174" s="65">
        <f>M174+O174</f>
        <v>0</v>
      </c>
      <c r="M174" s="65">
        <f>E174+I174</f>
        <v>0</v>
      </c>
      <c r="N174" s="65">
        <f>F174+J174</f>
        <v>0</v>
      </c>
      <c r="O174" s="65">
        <f>G174+K174</f>
        <v>0</v>
      </c>
      <c r="Q174" s="190"/>
      <c r="R174" s="90">
        <f>L314-R173</f>
        <v>0</v>
      </c>
    </row>
    <row r="175" spans="1:18" hidden="1" x14ac:dyDescent="0.25">
      <c r="A175" s="19"/>
      <c r="B175" s="209" t="s">
        <v>420</v>
      </c>
      <c r="C175" s="212" t="s">
        <v>30</v>
      </c>
      <c r="D175" s="148">
        <f>E175+G175</f>
        <v>0</v>
      </c>
      <c r="E175" s="214"/>
      <c r="F175" s="148"/>
      <c r="G175" s="198"/>
      <c r="H175" s="149">
        <f>I175+K175</f>
        <v>0</v>
      </c>
      <c r="I175" s="199"/>
      <c r="J175" s="149"/>
      <c r="K175" s="149"/>
      <c r="L175" s="150">
        <f>M175+O175</f>
        <v>0</v>
      </c>
      <c r="M175" s="150">
        <f>E175+I175</f>
        <v>0</v>
      </c>
      <c r="N175" s="150">
        <f>F175+J175</f>
        <v>0</v>
      </c>
      <c r="O175" s="150">
        <f>G175+K175</f>
        <v>0</v>
      </c>
      <c r="Q175" s="190"/>
      <c r="R175" s="90"/>
    </row>
    <row r="176" spans="1:18" s="37" customFormat="1" ht="25.5" hidden="1" x14ac:dyDescent="0.25">
      <c r="A176" s="131"/>
      <c r="B176" s="208" t="s">
        <v>419</v>
      </c>
      <c r="C176" s="213" t="s">
        <v>30</v>
      </c>
      <c r="D176" s="148">
        <f>E176+G176</f>
        <v>0</v>
      </c>
      <c r="E176" s="214"/>
      <c r="F176" s="148"/>
      <c r="G176" s="198"/>
      <c r="H176" s="149">
        <f>I176+K176</f>
        <v>0</v>
      </c>
      <c r="I176" s="199"/>
      <c r="J176" s="149"/>
      <c r="K176" s="149"/>
      <c r="L176" s="150">
        <f>M176+O176</f>
        <v>0</v>
      </c>
      <c r="M176" s="150">
        <f>E176+I176</f>
        <v>0</v>
      </c>
      <c r="N176" s="150">
        <f>F176+J176</f>
        <v>0</v>
      </c>
      <c r="O176" s="150">
        <f>G176+K176</f>
        <v>0</v>
      </c>
      <c r="Q176" s="202"/>
      <c r="R176" s="203"/>
    </row>
    <row r="177" spans="1:18" hidden="1" x14ac:dyDescent="0.25">
      <c r="A177" s="5" t="s">
        <v>126</v>
      </c>
      <c r="B177" s="29" t="s">
        <v>15</v>
      </c>
      <c r="C177" s="432"/>
      <c r="D177" s="63">
        <f>E177+G177</f>
        <v>0</v>
      </c>
      <c r="E177" s="63">
        <f>E178+E179</f>
        <v>0</v>
      </c>
      <c r="F177" s="63">
        <f>F178+F179</f>
        <v>0</v>
      </c>
      <c r="G177" s="63">
        <f>G178+G179</f>
        <v>0</v>
      </c>
      <c r="H177" s="64">
        <f>I177+K177</f>
        <v>0</v>
      </c>
      <c r="I177" s="64">
        <f>I178+I179</f>
        <v>0</v>
      </c>
      <c r="J177" s="64">
        <f>J178+J179</f>
        <v>0</v>
      </c>
      <c r="K177" s="64">
        <f>K178+K179</f>
        <v>0</v>
      </c>
      <c r="L177" s="65">
        <f>M177+O177</f>
        <v>0</v>
      </c>
      <c r="M177" s="65">
        <f>E177+I177</f>
        <v>0</v>
      </c>
      <c r="N177" s="65">
        <f>F177+J177</f>
        <v>0</v>
      </c>
      <c r="O177" s="65">
        <f>G177+K177</f>
        <v>0</v>
      </c>
      <c r="Q177" s="190"/>
      <c r="R177" s="90">
        <f>L317-R176</f>
        <v>0</v>
      </c>
    </row>
    <row r="178" spans="1:18" hidden="1" x14ac:dyDescent="0.25">
      <c r="A178" s="19"/>
      <c r="B178" s="209" t="s">
        <v>420</v>
      </c>
      <c r="C178" s="212" t="s">
        <v>30</v>
      </c>
      <c r="D178" s="148">
        <f>E178+G178</f>
        <v>0</v>
      </c>
      <c r="E178" s="214"/>
      <c r="F178" s="148"/>
      <c r="G178" s="198"/>
      <c r="H178" s="149">
        <f>I178+K178</f>
        <v>0</v>
      </c>
      <c r="I178" s="199"/>
      <c r="J178" s="149"/>
      <c r="K178" s="149"/>
      <c r="L178" s="150">
        <f>M178+O178</f>
        <v>0</v>
      </c>
      <c r="M178" s="150">
        <f>E178+I178</f>
        <v>0</v>
      </c>
      <c r="N178" s="150">
        <f>F178+J178</f>
        <v>0</v>
      </c>
      <c r="O178" s="150">
        <f>G178+K178</f>
        <v>0</v>
      </c>
      <c r="Q178" s="190"/>
      <c r="R178" s="90"/>
    </row>
    <row r="179" spans="1:18" s="37" customFormat="1" ht="25.5" hidden="1" x14ac:dyDescent="0.25">
      <c r="A179" s="131"/>
      <c r="B179" s="208" t="s">
        <v>419</v>
      </c>
      <c r="C179" s="213" t="s">
        <v>30</v>
      </c>
      <c r="D179" s="148">
        <f>E179+G179</f>
        <v>0</v>
      </c>
      <c r="E179" s="214"/>
      <c r="F179" s="148"/>
      <c r="G179" s="198"/>
      <c r="H179" s="149">
        <f>I179+K179</f>
        <v>0</v>
      </c>
      <c r="I179" s="199"/>
      <c r="J179" s="149"/>
      <c r="K179" s="149"/>
      <c r="L179" s="150">
        <f>M179+O179</f>
        <v>0</v>
      </c>
      <c r="M179" s="150">
        <f>E179+I179</f>
        <v>0</v>
      </c>
      <c r="N179" s="150">
        <f>F179+J179</f>
        <v>0</v>
      </c>
      <c r="O179" s="150">
        <f>G179+K179</f>
        <v>0</v>
      </c>
      <c r="Q179" s="202"/>
      <c r="R179" s="203"/>
    </row>
    <row r="180" spans="1:18" hidden="1" x14ac:dyDescent="0.25">
      <c r="A180" s="5" t="s">
        <v>127</v>
      </c>
      <c r="B180" s="29" t="s">
        <v>27</v>
      </c>
      <c r="C180" s="432"/>
      <c r="D180" s="63">
        <f>E180+G180</f>
        <v>0</v>
      </c>
      <c r="E180" s="63">
        <f>E181+E182</f>
        <v>0</v>
      </c>
      <c r="F180" s="63">
        <f>F181+F182</f>
        <v>0</v>
      </c>
      <c r="G180" s="63">
        <f>G181+G182</f>
        <v>0</v>
      </c>
      <c r="H180" s="64">
        <f>I180+K180</f>
        <v>0</v>
      </c>
      <c r="I180" s="64">
        <f>I181+I182</f>
        <v>0</v>
      </c>
      <c r="J180" s="64">
        <f>J181+J182</f>
        <v>0</v>
      </c>
      <c r="K180" s="64">
        <f>K181+K182</f>
        <v>0</v>
      </c>
      <c r="L180" s="65">
        <f>M180+O180</f>
        <v>0</v>
      </c>
      <c r="M180" s="65">
        <f>E180+I180</f>
        <v>0</v>
      </c>
      <c r="N180" s="65">
        <f>F180+J180</f>
        <v>0</v>
      </c>
      <c r="O180" s="65">
        <f>G180+K180</f>
        <v>0</v>
      </c>
      <c r="Q180" s="190"/>
      <c r="R180" s="90">
        <f>L320-R179</f>
        <v>0</v>
      </c>
    </row>
    <row r="181" spans="1:18" hidden="1" x14ac:dyDescent="0.25">
      <c r="A181" s="19"/>
      <c r="B181" s="209" t="s">
        <v>420</v>
      </c>
      <c r="C181" s="212" t="s">
        <v>30</v>
      </c>
      <c r="D181" s="148">
        <f>E181+G181</f>
        <v>0</v>
      </c>
      <c r="E181" s="214"/>
      <c r="F181" s="148"/>
      <c r="G181" s="198"/>
      <c r="H181" s="149">
        <f>I181+K181</f>
        <v>0</v>
      </c>
      <c r="I181" s="199"/>
      <c r="J181" s="149"/>
      <c r="K181" s="149"/>
      <c r="L181" s="150">
        <f>M181+O181</f>
        <v>0</v>
      </c>
      <c r="M181" s="150">
        <f>E181+I181</f>
        <v>0</v>
      </c>
      <c r="N181" s="150">
        <f>F181+J181</f>
        <v>0</v>
      </c>
      <c r="O181" s="150">
        <f>G181+K181</f>
        <v>0</v>
      </c>
      <c r="Q181" s="190"/>
      <c r="R181" s="90"/>
    </row>
    <row r="182" spans="1:18" s="37" customFormat="1" ht="25.5" hidden="1" x14ac:dyDescent="0.25">
      <c r="A182" s="131"/>
      <c r="B182" s="208" t="s">
        <v>419</v>
      </c>
      <c r="C182" s="213" t="s">
        <v>30</v>
      </c>
      <c r="D182" s="148">
        <f>E182+G182</f>
        <v>0</v>
      </c>
      <c r="E182" s="214"/>
      <c r="F182" s="148"/>
      <c r="G182" s="198"/>
      <c r="H182" s="149">
        <f>I182+K182</f>
        <v>0</v>
      </c>
      <c r="I182" s="199"/>
      <c r="J182" s="149"/>
      <c r="K182" s="149"/>
      <c r="L182" s="150">
        <f>M182+O182</f>
        <v>0</v>
      </c>
      <c r="M182" s="150">
        <f>E182+I182</f>
        <v>0</v>
      </c>
      <c r="N182" s="150">
        <f>F182+J182</f>
        <v>0</v>
      </c>
      <c r="O182" s="150">
        <f>G182+K182</f>
        <v>0</v>
      </c>
      <c r="Q182" s="202"/>
      <c r="R182" s="203"/>
    </row>
    <row r="183" spans="1:18" hidden="1" x14ac:dyDescent="0.25">
      <c r="A183" s="5" t="s">
        <v>128</v>
      </c>
      <c r="B183" s="29" t="s">
        <v>57</v>
      </c>
      <c r="C183" s="432"/>
      <c r="D183" s="63">
        <f>E183+G183</f>
        <v>0</v>
      </c>
      <c r="E183" s="63">
        <f>E184+E185</f>
        <v>0</v>
      </c>
      <c r="F183" s="63">
        <f>F184+F185</f>
        <v>0</v>
      </c>
      <c r="G183" s="63">
        <f>G184+G185</f>
        <v>0</v>
      </c>
      <c r="H183" s="64">
        <f>I183+K183</f>
        <v>0</v>
      </c>
      <c r="I183" s="64">
        <f>I184+I185</f>
        <v>0</v>
      </c>
      <c r="J183" s="64">
        <f>J184+J185</f>
        <v>0</v>
      </c>
      <c r="K183" s="64">
        <f>K184+K185</f>
        <v>0</v>
      </c>
      <c r="L183" s="65">
        <f>M183+O183</f>
        <v>0</v>
      </c>
      <c r="M183" s="65">
        <f>E183+I183</f>
        <v>0</v>
      </c>
      <c r="N183" s="65">
        <f>F183+J183</f>
        <v>0</v>
      </c>
      <c r="O183" s="65">
        <f>G183+K183</f>
        <v>0</v>
      </c>
      <c r="Q183" s="190"/>
      <c r="R183" s="90">
        <f>L323-R182</f>
        <v>0</v>
      </c>
    </row>
    <row r="184" spans="1:18" hidden="1" x14ac:dyDescent="0.25">
      <c r="A184" s="19"/>
      <c r="B184" s="209" t="s">
        <v>420</v>
      </c>
      <c r="C184" s="212" t="s">
        <v>30</v>
      </c>
      <c r="D184" s="148">
        <f>E184+G184</f>
        <v>0</v>
      </c>
      <c r="E184" s="214"/>
      <c r="F184" s="148"/>
      <c r="G184" s="198"/>
      <c r="H184" s="149">
        <f>I184+K184</f>
        <v>0</v>
      </c>
      <c r="I184" s="199"/>
      <c r="J184" s="149"/>
      <c r="K184" s="149"/>
      <c r="L184" s="150">
        <f>M184+O184</f>
        <v>0</v>
      </c>
      <c r="M184" s="150">
        <f>E184+I184</f>
        <v>0</v>
      </c>
      <c r="N184" s="150">
        <f>F184+J184</f>
        <v>0</v>
      </c>
      <c r="O184" s="150">
        <f>G184+K184</f>
        <v>0</v>
      </c>
      <c r="Q184" s="190"/>
      <c r="R184" s="90"/>
    </row>
    <row r="185" spans="1:18" s="37" customFormat="1" ht="25.5" hidden="1" x14ac:dyDescent="0.25">
      <c r="A185" s="131"/>
      <c r="B185" s="208" t="s">
        <v>419</v>
      </c>
      <c r="C185" s="213" t="s">
        <v>30</v>
      </c>
      <c r="D185" s="148">
        <f>E185+G185</f>
        <v>0</v>
      </c>
      <c r="E185" s="214"/>
      <c r="F185" s="148"/>
      <c r="G185" s="198"/>
      <c r="H185" s="149">
        <f>I185+K185</f>
        <v>0</v>
      </c>
      <c r="I185" s="199"/>
      <c r="J185" s="149"/>
      <c r="K185" s="149"/>
      <c r="L185" s="150">
        <f>M185+O185</f>
        <v>0</v>
      </c>
      <c r="M185" s="150">
        <f>E185+I185</f>
        <v>0</v>
      </c>
      <c r="N185" s="150">
        <f>F185+J185</f>
        <v>0</v>
      </c>
      <c r="O185" s="150">
        <f>G185+K185</f>
        <v>0</v>
      </c>
      <c r="Q185" s="202"/>
      <c r="R185" s="203"/>
    </row>
    <row r="186" spans="1:18" hidden="1" x14ac:dyDescent="0.25">
      <c r="A186" s="5" t="s">
        <v>129</v>
      </c>
      <c r="B186" s="29" t="s">
        <v>58</v>
      </c>
      <c r="C186" s="432"/>
      <c r="D186" s="63">
        <f>E186+G186</f>
        <v>0</v>
      </c>
      <c r="E186" s="63">
        <f>E187+E188</f>
        <v>0</v>
      </c>
      <c r="F186" s="63">
        <f>F187+F188</f>
        <v>0</v>
      </c>
      <c r="G186" s="63">
        <f>G187+G188</f>
        <v>0</v>
      </c>
      <c r="H186" s="64">
        <f>I186+K186</f>
        <v>0</v>
      </c>
      <c r="I186" s="64">
        <f>I187+I188</f>
        <v>0</v>
      </c>
      <c r="J186" s="64">
        <f>J187+J188</f>
        <v>0</v>
      </c>
      <c r="K186" s="64">
        <f>K187+K188</f>
        <v>0</v>
      </c>
      <c r="L186" s="65">
        <f>M186+O186</f>
        <v>0</v>
      </c>
      <c r="M186" s="65">
        <f>E186+I186</f>
        <v>0</v>
      </c>
      <c r="N186" s="65">
        <f>F186+J186</f>
        <v>0</v>
      </c>
      <c r="O186" s="65">
        <f>G186+K186</f>
        <v>0</v>
      </c>
      <c r="Q186" s="190"/>
      <c r="R186" s="90">
        <f>L326-R185</f>
        <v>0</v>
      </c>
    </row>
    <row r="187" spans="1:18" hidden="1" x14ac:dyDescent="0.25">
      <c r="A187" s="19"/>
      <c r="B187" s="209" t="s">
        <v>420</v>
      </c>
      <c r="C187" s="212" t="s">
        <v>30</v>
      </c>
      <c r="D187" s="148">
        <f>E187+G187</f>
        <v>0</v>
      </c>
      <c r="E187" s="214"/>
      <c r="F187" s="148"/>
      <c r="G187" s="198"/>
      <c r="H187" s="149">
        <f>I187+K187</f>
        <v>0</v>
      </c>
      <c r="I187" s="199"/>
      <c r="J187" s="149"/>
      <c r="K187" s="149"/>
      <c r="L187" s="150">
        <f>M187+O187</f>
        <v>0</v>
      </c>
      <c r="M187" s="150">
        <f>E187+I187</f>
        <v>0</v>
      </c>
      <c r="N187" s="150">
        <f>F187+J187</f>
        <v>0</v>
      </c>
      <c r="O187" s="150">
        <f>G187+K187</f>
        <v>0</v>
      </c>
      <c r="Q187" s="190"/>
      <c r="R187" s="90"/>
    </row>
    <row r="188" spans="1:18" s="37" customFormat="1" ht="25.5" hidden="1" x14ac:dyDescent="0.25">
      <c r="A188" s="131"/>
      <c r="B188" s="208" t="s">
        <v>419</v>
      </c>
      <c r="C188" s="213" t="s">
        <v>30</v>
      </c>
      <c r="D188" s="148">
        <f>E188+G188</f>
        <v>0</v>
      </c>
      <c r="E188" s="214"/>
      <c r="F188" s="148"/>
      <c r="G188" s="198"/>
      <c r="H188" s="149">
        <f>I188+K188</f>
        <v>0</v>
      </c>
      <c r="I188" s="199"/>
      <c r="J188" s="149"/>
      <c r="K188" s="149"/>
      <c r="L188" s="150">
        <f>M188+O188</f>
        <v>0</v>
      </c>
      <c r="M188" s="150">
        <f>E188+I188</f>
        <v>0</v>
      </c>
      <c r="N188" s="150">
        <f>F188+J188</f>
        <v>0</v>
      </c>
      <c r="O188" s="150">
        <f>G188+K188</f>
        <v>0</v>
      </c>
      <c r="Q188" s="202"/>
      <c r="R188" s="203"/>
    </row>
    <row r="189" spans="1:18" hidden="1" x14ac:dyDescent="0.25">
      <c r="A189" s="5" t="s">
        <v>130</v>
      </c>
      <c r="B189" s="29" t="s">
        <v>427</v>
      </c>
      <c r="C189" s="432"/>
      <c r="D189" s="63">
        <f>E189+G189</f>
        <v>0</v>
      </c>
      <c r="E189" s="63">
        <f>E190+E191</f>
        <v>0</v>
      </c>
      <c r="F189" s="63">
        <f>F190+F191</f>
        <v>0</v>
      </c>
      <c r="G189" s="63">
        <f>G190+G191</f>
        <v>0</v>
      </c>
      <c r="H189" s="64">
        <f>I189+K189</f>
        <v>0</v>
      </c>
      <c r="I189" s="64">
        <f>I190+I191</f>
        <v>0</v>
      </c>
      <c r="J189" s="64">
        <f>J190+J191</f>
        <v>0</v>
      </c>
      <c r="K189" s="64">
        <f>K190+K191</f>
        <v>0</v>
      </c>
      <c r="L189" s="65">
        <f>M189+O189</f>
        <v>0</v>
      </c>
      <c r="M189" s="65">
        <f>E189+I189</f>
        <v>0</v>
      </c>
      <c r="N189" s="65">
        <f>F189+J189</f>
        <v>0</v>
      </c>
      <c r="O189" s="65">
        <f>G189+K189</f>
        <v>0</v>
      </c>
      <c r="Q189" s="190"/>
      <c r="R189" s="90">
        <f>L329-R188</f>
        <v>0</v>
      </c>
    </row>
    <row r="190" spans="1:18" hidden="1" x14ac:dyDescent="0.25">
      <c r="A190" s="19"/>
      <c r="B190" s="209" t="s">
        <v>420</v>
      </c>
      <c r="C190" s="212" t="s">
        <v>30</v>
      </c>
      <c r="D190" s="148">
        <f>E190+G190</f>
        <v>0</v>
      </c>
      <c r="E190" s="214"/>
      <c r="F190" s="148"/>
      <c r="G190" s="198"/>
      <c r="H190" s="149">
        <f>I190+K190</f>
        <v>0</v>
      </c>
      <c r="I190" s="199"/>
      <c r="J190" s="149"/>
      <c r="K190" s="149"/>
      <c r="L190" s="150">
        <f>M190+O190</f>
        <v>0</v>
      </c>
      <c r="M190" s="150">
        <f>E190+I190</f>
        <v>0</v>
      </c>
      <c r="N190" s="150">
        <f>F190+J190</f>
        <v>0</v>
      </c>
      <c r="O190" s="150">
        <f>G190+K190</f>
        <v>0</v>
      </c>
      <c r="Q190" s="190"/>
      <c r="R190" s="90"/>
    </row>
    <row r="191" spans="1:18" s="37" customFormat="1" ht="25.5" hidden="1" x14ac:dyDescent="0.25">
      <c r="A191" s="131"/>
      <c r="B191" s="208" t="s">
        <v>419</v>
      </c>
      <c r="C191" s="213" t="s">
        <v>30</v>
      </c>
      <c r="D191" s="148">
        <f>E191+G191</f>
        <v>0</v>
      </c>
      <c r="E191" s="214"/>
      <c r="F191" s="148"/>
      <c r="G191" s="198"/>
      <c r="H191" s="149">
        <f>I191+K191</f>
        <v>0</v>
      </c>
      <c r="I191" s="199"/>
      <c r="J191" s="149"/>
      <c r="K191" s="149"/>
      <c r="L191" s="150">
        <f>M191+O191</f>
        <v>0</v>
      </c>
      <c r="M191" s="150">
        <f>E191+I191</f>
        <v>0</v>
      </c>
      <c r="N191" s="150">
        <f>F191+J191</f>
        <v>0</v>
      </c>
      <c r="O191" s="150">
        <f>G191+K191</f>
        <v>0</v>
      </c>
      <c r="Q191" s="202"/>
      <c r="R191" s="203"/>
    </row>
    <row r="192" spans="1:18" hidden="1" x14ac:dyDescent="0.25">
      <c r="A192" s="5" t="s">
        <v>131</v>
      </c>
      <c r="B192" s="29" t="s">
        <v>429</v>
      </c>
      <c r="C192" s="432"/>
      <c r="D192" s="63">
        <f>E192+G192</f>
        <v>0</v>
      </c>
      <c r="E192" s="63">
        <f>E193+E194</f>
        <v>0</v>
      </c>
      <c r="F192" s="63">
        <f>F193+F194</f>
        <v>0</v>
      </c>
      <c r="G192" s="63">
        <f>G193+G194</f>
        <v>0</v>
      </c>
      <c r="H192" s="64">
        <f>I192+K192</f>
        <v>0</v>
      </c>
      <c r="I192" s="64">
        <f>I193+I194</f>
        <v>0</v>
      </c>
      <c r="J192" s="64">
        <f>J193+J194</f>
        <v>0</v>
      </c>
      <c r="K192" s="64">
        <f>K193+K194</f>
        <v>0</v>
      </c>
      <c r="L192" s="65">
        <f>M192+O192</f>
        <v>0</v>
      </c>
      <c r="M192" s="65">
        <f>E192+I192</f>
        <v>0</v>
      </c>
      <c r="N192" s="65">
        <f>F192+J192</f>
        <v>0</v>
      </c>
      <c r="O192" s="65">
        <f>G192+K192</f>
        <v>0</v>
      </c>
      <c r="Q192" s="190"/>
      <c r="R192" s="90">
        <f>L332-R191</f>
        <v>0</v>
      </c>
    </row>
    <row r="193" spans="1:18" hidden="1" x14ac:dyDescent="0.25">
      <c r="A193" s="19"/>
      <c r="B193" s="209" t="s">
        <v>420</v>
      </c>
      <c r="C193" s="212" t="s">
        <v>30</v>
      </c>
      <c r="D193" s="148">
        <f>E193+G193</f>
        <v>0</v>
      </c>
      <c r="E193" s="214"/>
      <c r="F193" s="148"/>
      <c r="G193" s="198"/>
      <c r="H193" s="149">
        <f>I193+K193</f>
        <v>0</v>
      </c>
      <c r="I193" s="199"/>
      <c r="J193" s="149"/>
      <c r="K193" s="149"/>
      <c r="L193" s="150">
        <f>M193+O193</f>
        <v>0</v>
      </c>
      <c r="M193" s="150">
        <f>E193+I193</f>
        <v>0</v>
      </c>
      <c r="N193" s="150">
        <f>F193+J193</f>
        <v>0</v>
      </c>
      <c r="O193" s="150">
        <f>G193+K193</f>
        <v>0</v>
      </c>
      <c r="Q193" s="190"/>
      <c r="R193" s="90"/>
    </row>
    <row r="194" spans="1:18" s="37" customFormat="1" ht="25.5" hidden="1" x14ac:dyDescent="0.25">
      <c r="A194" s="131"/>
      <c r="B194" s="208" t="s">
        <v>419</v>
      </c>
      <c r="C194" s="213" t="s">
        <v>30</v>
      </c>
      <c r="D194" s="148">
        <f>E194+G194</f>
        <v>0</v>
      </c>
      <c r="E194" s="214"/>
      <c r="F194" s="148"/>
      <c r="G194" s="198"/>
      <c r="H194" s="149">
        <f>I194+K194</f>
        <v>0</v>
      </c>
      <c r="I194" s="199"/>
      <c r="J194" s="149"/>
      <c r="K194" s="149"/>
      <c r="L194" s="150">
        <f>M194+O194</f>
        <v>0</v>
      </c>
      <c r="M194" s="150">
        <f>E194+I194</f>
        <v>0</v>
      </c>
      <c r="N194" s="150">
        <f>F194+J194</f>
        <v>0</v>
      </c>
      <c r="O194" s="150">
        <f>G194+K194</f>
        <v>0</v>
      </c>
      <c r="Q194" s="202"/>
      <c r="R194" s="203"/>
    </row>
    <row r="195" spans="1:18" hidden="1" x14ac:dyDescent="0.25">
      <c r="A195" s="5" t="s">
        <v>132</v>
      </c>
      <c r="B195" s="29" t="s">
        <v>68</v>
      </c>
      <c r="C195" s="432"/>
      <c r="D195" s="63">
        <f>E195+G195</f>
        <v>0</v>
      </c>
      <c r="E195" s="63">
        <f>E196+E197</f>
        <v>0</v>
      </c>
      <c r="F195" s="63">
        <f>F196+F197</f>
        <v>0</v>
      </c>
      <c r="G195" s="63">
        <f>G196+G197</f>
        <v>0</v>
      </c>
      <c r="H195" s="64">
        <f>I195+K195</f>
        <v>0</v>
      </c>
      <c r="I195" s="64">
        <f>I196+I197</f>
        <v>0</v>
      </c>
      <c r="J195" s="64">
        <f>J196+J197</f>
        <v>0</v>
      </c>
      <c r="K195" s="64">
        <f>K196+K197</f>
        <v>0</v>
      </c>
      <c r="L195" s="65">
        <f>M195+O195</f>
        <v>0</v>
      </c>
      <c r="M195" s="65">
        <f>E195+I195</f>
        <v>0</v>
      </c>
      <c r="N195" s="65">
        <f>F195+J195</f>
        <v>0</v>
      </c>
      <c r="O195" s="65">
        <f>G195+K195</f>
        <v>0</v>
      </c>
      <c r="Q195" s="190"/>
      <c r="R195" s="90">
        <f>L335-R194</f>
        <v>0</v>
      </c>
    </row>
    <row r="196" spans="1:18" hidden="1" x14ac:dyDescent="0.25">
      <c r="A196" s="19"/>
      <c r="B196" s="209" t="s">
        <v>420</v>
      </c>
      <c r="C196" s="212" t="s">
        <v>30</v>
      </c>
      <c r="D196" s="148">
        <f>E196+G196</f>
        <v>0</v>
      </c>
      <c r="E196" s="214"/>
      <c r="F196" s="148"/>
      <c r="G196" s="198"/>
      <c r="H196" s="149">
        <f>I196+K196</f>
        <v>0</v>
      </c>
      <c r="I196" s="199"/>
      <c r="J196" s="149"/>
      <c r="K196" s="149"/>
      <c r="L196" s="150">
        <f>M196+O196</f>
        <v>0</v>
      </c>
      <c r="M196" s="150">
        <f>E196+I196</f>
        <v>0</v>
      </c>
      <c r="N196" s="150">
        <f>F196+J196</f>
        <v>0</v>
      </c>
      <c r="O196" s="150">
        <f>G196+K196</f>
        <v>0</v>
      </c>
      <c r="Q196" s="190"/>
      <c r="R196" s="90"/>
    </row>
    <row r="197" spans="1:18" s="37" customFormat="1" ht="25.5" hidden="1" x14ac:dyDescent="0.25">
      <c r="A197" s="131"/>
      <c r="B197" s="208" t="s">
        <v>419</v>
      </c>
      <c r="C197" s="213" t="s">
        <v>30</v>
      </c>
      <c r="D197" s="148">
        <f>E197+G197</f>
        <v>0</v>
      </c>
      <c r="E197" s="214"/>
      <c r="F197" s="148"/>
      <c r="G197" s="198"/>
      <c r="H197" s="149">
        <f>I197+K197</f>
        <v>0</v>
      </c>
      <c r="I197" s="199"/>
      <c r="J197" s="149"/>
      <c r="K197" s="149"/>
      <c r="L197" s="150">
        <f>M197+O197</f>
        <v>0</v>
      </c>
      <c r="M197" s="150">
        <f>E197+I197</f>
        <v>0</v>
      </c>
      <c r="N197" s="150">
        <f>F197+J197</f>
        <v>0</v>
      </c>
      <c r="O197" s="150">
        <f>G197+K197</f>
        <v>0</v>
      </c>
      <c r="Q197" s="202"/>
      <c r="R197" s="203"/>
    </row>
    <row r="198" spans="1:18" hidden="1" x14ac:dyDescent="0.25">
      <c r="A198" s="5" t="s">
        <v>133</v>
      </c>
      <c r="B198" s="29" t="s">
        <v>158</v>
      </c>
      <c r="C198" s="432"/>
      <c r="D198" s="63">
        <f>E198+G198</f>
        <v>0</v>
      </c>
      <c r="E198" s="63">
        <f>E199+E200</f>
        <v>0</v>
      </c>
      <c r="F198" s="63">
        <f>F199+F200</f>
        <v>0</v>
      </c>
      <c r="G198" s="63">
        <f>G199+G200</f>
        <v>0</v>
      </c>
      <c r="H198" s="64">
        <f>I198+K198</f>
        <v>0</v>
      </c>
      <c r="I198" s="64">
        <f>I199+I200</f>
        <v>0</v>
      </c>
      <c r="J198" s="64">
        <f>J199+J200</f>
        <v>0</v>
      </c>
      <c r="K198" s="64">
        <f>K199+K200</f>
        <v>0</v>
      </c>
      <c r="L198" s="65">
        <f>M198+O198</f>
        <v>0</v>
      </c>
      <c r="M198" s="65">
        <f>E198+I198</f>
        <v>0</v>
      </c>
      <c r="N198" s="65">
        <f>F198+J198</f>
        <v>0</v>
      </c>
      <c r="O198" s="65">
        <f>G198+K198</f>
        <v>0</v>
      </c>
      <c r="Q198" s="190"/>
      <c r="R198" s="90">
        <f>L338-R197</f>
        <v>0</v>
      </c>
    </row>
    <row r="199" spans="1:18" hidden="1" x14ac:dyDescent="0.25">
      <c r="A199" s="19"/>
      <c r="B199" s="209" t="s">
        <v>420</v>
      </c>
      <c r="C199" s="212" t="s">
        <v>30</v>
      </c>
      <c r="D199" s="148">
        <f>E199+G199</f>
        <v>0</v>
      </c>
      <c r="E199" s="214"/>
      <c r="F199" s="148"/>
      <c r="G199" s="198"/>
      <c r="H199" s="149">
        <f>I199+K199</f>
        <v>0</v>
      </c>
      <c r="I199" s="199"/>
      <c r="J199" s="149"/>
      <c r="K199" s="149"/>
      <c r="L199" s="150">
        <f>M199+O199</f>
        <v>0</v>
      </c>
      <c r="M199" s="150">
        <f>E199+I199</f>
        <v>0</v>
      </c>
      <c r="N199" s="150">
        <f>F199+J199</f>
        <v>0</v>
      </c>
      <c r="O199" s="150">
        <f>G199+K199</f>
        <v>0</v>
      </c>
      <c r="Q199" s="190"/>
      <c r="R199" s="90"/>
    </row>
    <row r="200" spans="1:18" s="37" customFormat="1" ht="25.5" hidden="1" x14ac:dyDescent="0.25">
      <c r="A200" s="131"/>
      <c r="B200" s="208" t="s">
        <v>419</v>
      </c>
      <c r="C200" s="213" t="s">
        <v>30</v>
      </c>
      <c r="D200" s="148">
        <f>E200+G200</f>
        <v>0</v>
      </c>
      <c r="E200" s="214"/>
      <c r="F200" s="148"/>
      <c r="G200" s="198"/>
      <c r="H200" s="149">
        <f>I200+K200</f>
        <v>0</v>
      </c>
      <c r="I200" s="199"/>
      <c r="J200" s="149"/>
      <c r="K200" s="149"/>
      <c r="L200" s="150">
        <f>M200+O200</f>
        <v>0</v>
      </c>
      <c r="M200" s="150">
        <f>E200+I200</f>
        <v>0</v>
      </c>
      <c r="N200" s="150">
        <f>F200+J200</f>
        <v>0</v>
      </c>
      <c r="O200" s="150">
        <f>G200+K200</f>
        <v>0</v>
      </c>
      <c r="Q200" s="202"/>
      <c r="R200" s="203"/>
    </row>
    <row r="201" spans="1:18" hidden="1" x14ac:dyDescent="0.25">
      <c r="A201" s="5" t="s">
        <v>167</v>
      </c>
      <c r="B201" s="29" t="s">
        <v>28</v>
      </c>
      <c r="C201" s="432"/>
      <c r="D201" s="63">
        <f>E201+G201</f>
        <v>0</v>
      </c>
      <c r="E201" s="63">
        <f>E202+E203</f>
        <v>0</v>
      </c>
      <c r="F201" s="63">
        <f>F202+F203</f>
        <v>0</v>
      </c>
      <c r="G201" s="63">
        <f>G202+G203</f>
        <v>0</v>
      </c>
      <c r="H201" s="64">
        <f>I201+K201</f>
        <v>0</v>
      </c>
      <c r="I201" s="64">
        <f>I202+I203</f>
        <v>0</v>
      </c>
      <c r="J201" s="64">
        <f>J202+J203</f>
        <v>0</v>
      </c>
      <c r="K201" s="64">
        <f>K202+K203</f>
        <v>0</v>
      </c>
      <c r="L201" s="65">
        <f>M201+O201</f>
        <v>0</v>
      </c>
      <c r="M201" s="65">
        <f>E201+I201</f>
        <v>0</v>
      </c>
      <c r="N201" s="65">
        <f>F201+J201</f>
        <v>0</v>
      </c>
      <c r="O201" s="65">
        <f>G201+K201</f>
        <v>0</v>
      </c>
      <c r="Q201" s="190"/>
      <c r="R201" s="90">
        <f>L341-R200</f>
        <v>0</v>
      </c>
    </row>
    <row r="202" spans="1:18" hidden="1" x14ac:dyDescent="0.25">
      <c r="A202" s="19"/>
      <c r="B202" s="209" t="s">
        <v>420</v>
      </c>
      <c r="C202" s="212" t="s">
        <v>30</v>
      </c>
      <c r="D202" s="148">
        <f>E202+G202</f>
        <v>0</v>
      </c>
      <c r="E202" s="214"/>
      <c r="F202" s="148"/>
      <c r="G202" s="198"/>
      <c r="H202" s="149">
        <f>I202+K202</f>
        <v>0</v>
      </c>
      <c r="I202" s="199"/>
      <c r="J202" s="149"/>
      <c r="K202" s="149"/>
      <c r="L202" s="150">
        <f>M202+O202</f>
        <v>0</v>
      </c>
      <c r="M202" s="150">
        <f>E202+I202</f>
        <v>0</v>
      </c>
      <c r="N202" s="150">
        <f>F202+J202</f>
        <v>0</v>
      </c>
      <c r="O202" s="150">
        <f>G202+K202</f>
        <v>0</v>
      </c>
      <c r="Q202" s="190"/>
      <c r="R202" s="90"/>
    </row>
    <row r="203" spans="1:18" s="37" customFormat="1" ht="25.5" hidden="1" x14ac:dyDescent="0.25">
      <c r="A203" s="131"/>
      <c r="B203" s="208" t="s">
        <v>419</v>
      </c>
      <c r="C203" s="213" t="s">
        <v>30</v>
      </c>
      <c r="D203" s="148">
        <f>E203+G203</f>
        <v>0</v>
      </c>
      <c r="E203" s="214"/>
      <c r="F203" s="148"/>
      <c r="G203" s="198"/>
      <c r="H203" s="149">
        <f>I203+K203</f>
        <v>0</v>
      </c>
      <c r="I203" s="199"/>
      <c r="J203" s="149"/>
      <c r="K203" s="149"/>
      <c r="L203" s="150">
        <f>M203+O203</f>
        <v>0</v>
      </c>
      <c r="M203" s="150">
        <f>E203+I203</f>
        <v>0</v>
      </c>
      <c r="N203" s="150">
        <f>F203+J203</f>
        <v>0</v>
      </c>
      <c r="O203" s="150">
        <f>G203+K203</f>
        <v>0</v>
      </c>
      <c r="Q203" s="202"/>
      <c r="R203" s="203"/>
    </row>
    <row r="204" spans="1:18" hidden="1" x14ac:dyDescent="0.25">
      <c r="A204" s="5" t="s">
        <v>134</v>
      </c>
      <c r="B204" s="29" t="s">
        <v>29</v>
      </c>
      <c r="C204" s="432"/>
      <c r="D204" s="63">
        <f>E204+G204</f>
        <v>0</v>
      </c>
      <c r="E204" s="63">
        <f>E205+E206</f>
        <v>0</v>
      </c>
      <c r="F204" s="63">
        <f>F205+F206</f>
        <v>0</v>
      </c>
      <c r="G204" s="63">
        <f>G205+G206</f>
        <v>0</v>
      </c>
      <c r="H204" s="64">
        <f>I204+K204</f>
        <v>0</v>
      </c>
      <c r="I204" s="64">
        <f>I205+I206</f>
        <v>0</v>
      </c>
      <c r="J204" s="64">
        <f>J205+J206</f>
        <v>0</v>
      </c>
      <c r="K204" s="64">
        <f>K205+K206</f>
        <v>0</v>
      </c>
      <c r="L204" s="65">
        <f>M204+O204</f>
        <v>0</v>
      </c>
      <c r="M204" s="65">
        <f>E204+I204</f>
        <v>0</v>
      </c>
      <c r="N204" s="65">
        <f>F204+J204</f>
        <v>0</v>
      </c>
      <c r="O204" s="65">
        <f>G204+K204</f>
        <v>0</v>
      </c>
      <c r="Q204" s="190"/>
      <c r="R204" s="90">
        <f>L344-R203</f>
        <v>0</v>
      </c>
    </row>
    <row r="205" spans="1:18" hidden="1" x14ac:dyDescent="0.25">
      <c r="A205" s="19"/>
      <c r="B205" s="209" t="s">
        <v>420</v>
      </c>
      <c r="C205" s="212" t="s">
        <v>30</v>
      </c>
      <c r="D205" s="148">
        <f>E205+G205</f>
        <v>0</v>
      </c>
      <c r="E205" s="214"/>
      <c r="F205" s="148"/>
      <c r="G205" s="198"/>
      <c r="H205" s="149">
        <f>I205+K205</f>
        <v>0</v>
      </c>
      <c r="I205" s="199"/>
      <c r="J205" s="149"/>
      <c r="K205" s="149"/>
      <c r="L205" s="150">
        <f>M205+O205</f>
        <v>0</v>
      </c>
      <c r="M205" s="150">
        <f>E205+I205</f>
        <v>0</v>
      </c>
      <c r="N205" s="150">
        <f>F205+J205</f>
        <v>0</v>
      </c>
      <c r="O205" s="150">
        <f>G205+K205</f>
        <v>0</v>
      </c>
      <c r="Q205" s="190"/>
      <c r="R205" s="90"/>
    </row>
    <row r="206" spans="1:18" s="37" customFormat="1" ht="25.5" hidden="1" x14ac:dyDescent="0.25">
      <c r="A206" s="131"/>
      <c r="B206" s="208" t="s">
        <v>419</v>
      </c>
      <c r="C206" s="213" t="s">
        <v>30</v>
      </c>
      <c r="D206" s="148">
        <f>E206+G206</f>
        <v>0</v>
      </c>
      <c r="E206" s="214"/>
      <c r="F206" s="148"/>
      <c r="G206" s="198"/>
      <c r="H206" s="149">
        <f>I206+K206</f>
        <v>0</v>
      </c>
      <c r="I206" s="199"/>
      <c r="J206" s="149"/>
      <c r="K206" s="149"/>
      <c r="L206" s="150">
        <f>M206+O206</f>
        <v>0</v>
      </c>
      <c r="M206" s="150">
        <f>E206+I206</f>
        <v>0</v>
      </c>
      <c r="N206" s="150">
        <f>F206+J206</f>
        <v>0</v>
      </c>
      <c r="O206" s="150">
        <f>G206+K206</f>
        <v>0</v>
      </c>
      <c r="Q206" s="202"/>
      <c r="R206" s="203"/>
    </row>
    <row r="207" spans="1:18" hidden="1" x14ac:dyDescent="0.25">
      <c r="A207" s="5" t="s">
        <v>135</v>
      </c>
      <c r="B207" s="29" t="s">
        <v>65</v>
      </c>
      <c r="C207" s="500" t="s">
        <v>30</v>
      </c>
      <c r="D207" s="148">
        <f>E207+G207</f>
        <v>0</v>
      </c>
      <c r="E207" s="214"/>
      <c r="F207" s="148"/>
      <c r="G207" s="198"/>
      <c r="H207" s="149">
        <f>I207+K207</f>
        <v>0</v>
      </c>
      <c r="I207" s="199"/>
      <c r="J207" s="149"/>
      <c r="K207" s="149"/>
      <c r="L207" s="150">
        <f>M207+O207</f>
        <v>0</v>
      </c>
      <c r="M207" s="150">
        <f>E207+I207</f>
        <v>0</v>
      </c>
      <c r="N207" s="150">
        <f>F207+J207</f>
        <v>0</v>
      </c>
      <c r="O207" s="150">
        <f>G207+K207</f>
        <v>0</v>
      </c>
      <c r="Q207" s="190"/>
      <c r="R207" s="90">
        <f>L347-R206</f>
        <v>0</v>
      </c>
    </row>
    <row r="208" spans="1:18" hidden="1" x14ac:dyDescent="0.25">
      <c r="A208" s="19"/>
      <c r="B208" s="209" t="s">
        <v>420</v>
      </c>
      <c r="C208" s="501"/>
      <c r="D208" s="151" t="s">
        <v>178</v>
      </c>
      <c r="E208" s="215"/>
      <c r="F208" s="151"/>
      <c r="G208" s="200"/>
      <c r="H208" s="152">
        <f>I208+K208</f>
        <v>0</v>
      </c>
      <c r="I208" s="201"/>
      <c r="J208" s="152"/>
      <c r="K208" s="152"/>
      <c r="L208" s="153"/>
      <c r="M208" s="153"/>
      <c r="N208" s="153"/>
      <c r="O208" s="153"/>
      <c r="Q208" s="190"/>
      <c r="R208" s="90"/>
    </row>
    <row r="209" spans="1:18" x14ac:dyDescent="0.25">
      <c r="A209" s="20" t="s">
        <v>87</v>
      </c>
      <c r="B209" s="21" t="s">
        <v>184</v>
      </c>
      <c r="C209" s="216"/>
      <c r="D209" s="23">
        <f>D165+D168+D171+D174+D177+D180+D183+D186+D189+D192+D195+D198+D201+D204+D207</f>
        <v>445</v>
      </c>
      <c r="E209" s="23">
        <f>E165+E168+E171+E174+E177+E180+E183+E186+E189+E192+E195+E198+E201+E204+E207</f>
        <v>0</v>
      </c>
      <c r="F209" s="23">
        <f>F165+F168+F171+F174+F177+F180+F183+F186+F189+F192+F195+F198+F201+F204+F207</f>
        <v>0</v>
      </c>
      <c r="G209" s="23">
        <f>G165+G168+G171+G174+G177+G180+G183+G186+G189+G192+G195+G198+G201+G204+G207</f>
        <v>445</v>
      </c>
      <c r="H209" s="211">
        <f>H165+H168+H171+H174+H177+H180+H183+H186+H189+H192+H195+H198+H201+H204+H207</f>
        <v>0</v>
      </c>
      <c r="I209" s="211">
        <f>I165+I168+I171+I174+I177+I180+I183+I186+I189+I192+I195+I198+I201+I204+I207</f>
        <v>0</v>
      </c>
      <c r="J209" s="211">
        <f>J165+J168+J171+J174+J177+J180+J183+J186+J189+J192+J195+J198+J201+J204+J207</f>
        <v>0</v>
      </c>
      <c r="K209" s="211">
        <f>K165+K168+K171+K174+K177+K180+K183+K186+K189+K192+K195+K198+K201+K204+K207</f>
        <v>0</v>
      </c>
      <c r="L209" s="83">
        <f>L165+L168+L171+L174+L177+L180+L183+L186+L189+L192+L195+L198+L201+L204+L207</f>
        <v>445</v>
      </c>
      <c r="M209" s="83">
        <f>M165+M168+M171+M174+M177+M180+M183+M186+M189+M192+M195+M198+M201+M204+M207</f>
        <v>0</v>
      </c>
      <c r="N209" s="83">
        <f>N165+N168+N171+N174+N177+N180+N183+N186+N189+N192+N195+N198+N201+N204+N207</f>
        <v>0</v>
      </c>
      <c r="O209" s="83">
        <f>O165+O168+O171+O174+O177+O180+O183+O186+O189+O192+O195+O198+O201+O204+O207</f>
        <v>445</v>
      </c>
    </row>
    <row r="210" spans="1:18" ht="15.95" customHeight="1" x14ac:dyDescent="0.25">
      <c r="A210" s="19" t="s">
        <v>88</v>
      </c>
      <c r="B210" s="528" t="s">
        <v>69</v>
      </c>
      <c r="C210" s="528"/>
      <c r="D210" s="528"/>
      <c r="E210" s="528"/>
      <c r="F210" s="528"/>
      <c r="G210" s="528"/>
      <c r="H210" s="528"/>
      <c r="I210" s="528"/>
      <c r="J210" s="528"/>
      <c r="K210" s="528"/>
      <c r="L210" s="528"/>
      <c r="M210" s="528"/>
      <c r="N210" s="528"/>
      <c r="O210" s="528"/>
    </row>
    <row r="211" spans="1:18" ht="19.5" hidden="1" customHeight="1" x14ac:dyDescent="0.25">
      <c r="A211" s="135" t="s">
        <v>138</v>
      </c>
      <c r="B211" s="29" t="s">
        <v>20</v>
      </c>
      <c r="C211" s="217" t="s">
        <v>24</v>
      </c>
      <c r="D211" s="63">
        <f>E211+G211</f>
        <v>0</v>
      </c>
      <c r="E211" s="63">
        <f>E212+E213</f>
        <v>0</v>
      </c>
      <c r="F211" s="63">
        <f>F212+F213</f>
        <v>0</v>
      </c>
      <c r="G211" s="63">
        <f>G212+G213</f>
        <v>0</v>
      </c>
      <c r="H211" s="64">
        <f>I211+K211</f>
        <v>0</v>
      </c>
      <c r="I211" s="64">
        <f>I212+I213</f>
        <v>0</v>
      </c>
      <c r="J211" s="64">
        <f>J212+J213</f>
        <v>0</v>
      </c>
      <c r="K211" s="64">
        <f>K212+K213</f>
        <v>0</v>
      </c>
      <c r="L211" s="65">
        <f>M211+O211</f>
        <v>0</v>
      </c>
      <c r="M211" s="65">
        <f>E211+I211</f>
        <v>0</v>
      </c>
      <c r="N211" s="65">
        <f>F211+J211</f>
        <v>0</v>
      </c>
      <c r="O211" s="65">
        <f>G211+K211</f>
        <v>0</v>
      </c>
    </row>
    <row r="212" spans="1:18" ht="26.25" hidden="1" x14ac:dyDescent="0.25">
      <c r="A212" s="139"/>
      <c r="B212" s="438" t="s">
        <v>342</v>
      </c>
      <c r="C212" s="422" t="s">
        <v>24</v>
      </c>
      <c r="D212" s="63">
        <f>E212+G212</f>
        <v>0</v>
      </c>
      <c r="E212" s="63"/>
      <c r="F212" s="63"/>
      <c r="G212" s="63"/>
      <c r="H212" s="64">
        <f>I212+K212</f>
        <v>0</v>
      </c>
      <c r="I212" s="64"/>
      <c r="J212" s="64"/>
      <c r="K212" s="64"/>
      <c r="L212" s="65">
        <f>M212+O212</f>
        <v>0</v>
      </c>
      <c r="M212" s="65">
        <f>E212+I212</f>
        <v>0</v>
      </c>
      <c r="N212" s="65">
        <f>F212+J212</f>
        <v>0</v>
      </c>
      <c r="O212" s="65">
        <f>G212+K212</f>
        <v>0</v>
      </c>
    </row>
    <row r="213" spans="1:18" ht="39.75" hidden="1" customHeight="1" x14ac:dyDescent="0.25">
      <c r="A213" s="146"/>
      <c r="B213" s="167" t="s">
        <v>430</v>
      </c>
      <c r="C213" s="422" t="s">
        <v>24</v>
      </c>
      <c r="D213" s="63">
        <f>E213+G213</f>
        <v>0</v>
      </c>
      <c r="E213" s="63"/>
      <c r="F213" s="63"/>
      <c r="G213" s="63"/>
      <c r="H213" s="64">
        <f>I213+K213</f>
        <v>0</v>
      </c>
      <c r="I213" s="64"/>
      <c r="J213" s="64"/>
      <c r="K213" s="64"/>
      <c r="L213" s="65">
        <f>M213+O213</f>
        <v>0</v>
      </c>
      <c r="M213" s="65">
        <f>E213+I213</f>
        <v>0</v>
      </c>
      <c r="N213" s="65">
        <f>F213+J213</f>
        <v>0</v>
      </c>
      <c r="O213" s="65">
        <f>G213+K213</f>
        <v>0</v>
      </c>
    </row>
    <row r="214" spans="1:18" s="37" customFormat="1" hidden="1" x14ac:dyDescent="0.25">
      <c r="A214" s="5" t="s">
        <v>139</v>
      </c>
      <c r="B214" s="26" t="s">
        <v>52</v>
      </c>
      <c r="C214" s="504" t="s">
        <v>24</v>
      </c>
      <c r="D214" s="148">
        <f>E214+G214</f>
        <v>0</v>
      </c>
      <c r="E214" s="218"/>
      <c r="F214" s="148"/>
      <c r="G214" s="218">
        <f>G215</f>
        <v>0</v>
      </c>
      <c r="H214" s="149">
        <f>I214+K214</f>
        <v>0</v>
      </c>
      <c r="I214" s="219"/>
      <c r="J214" s="149"/>
      <c r="K214" s="219"/>
      <c r="L214" s="150">
        <f>M214+O214</f>
        <v>0</v>
      </c>
      <c r="M214" s="220">
        <f>E214+I214</f>
        <v>0</v>
      </c>
      <c r="N214" s="150">
        <f>F214+J214</f>
        <v>0</v>
      </c>
      <c r="O214" s="205">
        <f>G214+K214</f>
        <v>0</v>
      </c>
      <c r="Q214" s="2"/>
      <c r="R214" s="2"/>
    </row>
    <row r="215" spans="1:18" s="37" customFormat="1" hidden="1" x14ac:dyDescent="0.25">
      <c r="A215" s="131"/>
      <c r="B215" s="209" t="s">
        <v>420</v>
      </c>
      <c r="C215" s="502"/>
      <c r="D215" s="156"/>
      <c r="E215" s="156"/>
      <c r="F215" s="156"/>
      <c r="G215" s="284"/>
      <c r="H215" s="157"/>
      <c r="I215" s="285"/>
      <c r="J215" s="157"/>
      <c r="K215" s="285"/>
      <c r="L215" s="158"/>
      <c r="M215" s="286"/>
      <c r="N215" s="158"/>
      <c r="O215" s="288"/>
      <c r="Q215" s="2"/>
      <c r="R215" s="2"/>
    </row>
    <row r="216" spans="1:18" s="37" customFormat="1" x14ac:dyDescent="0.25">
      <c r="A216" s="135" t="s">
        <v>89</v>
      </c>
      <c r="B216" s="35" t="s">
        <v>70</v>
      </c>
      <c r="C216" s="428" t="s">
        <v>24</v>
      </c>
      <c r="D216" s="214">
        <f>E216+G216</f>
        <v>146</v>
      </c>
      <c r="E216" s="148">
        <v>146</v>
      </c>
      <c r="F216" s="148">
        <v>106.6</v>
      </c>
      <c r="G216" s="148">
        <f>G217+G219+G218</f>
        <v>0</v>
      </c>
      <c r="H216" s="149">
        <f>I216+K216</f>
        <v>0</v>
      </c>
      <c r="I216" s="149">
        <f>I217+I219+I218</f>
        <v>0</v>
      </c>
      <c r="J216" s="149">
        <f>J217+J219+J218</f>
        <v>0</v>
      </c>
      <c r="K216" s="149">
        <f>K217+K219+K218</f>
        <v>0</v>
      </c>
      <c r="L216" s="150">
        <f>M216+O216</f>
        <v>146</v>
      </c>
      <c r="M216" s="150">
        <f>E216+I216</f>
        <v>146</v>
      </c>
      <c r="N216" s="150">
        <f>F216+J216</f>
        <v>106.6</v>
      </c>
      <c r="O216" s="150">
        <f>G216+K216</f>
        <v>0</v>
      </c>
      <c r="Q216" s="2"/>
      <c r="R216" s="2"/>
    </row>
    <row r="217" spans="1:18" s="37" customFormat="1" hidden="1" x14ac:dyDescent="0.25">
      <c r="A217" s="139"/>
      <c r="B217" s="280" t="s">
        <v>420</v>
      </c>
      <c r="C217" s="431" t="s">
        <v>24</v>
      </c>
      <c r="D217" s="365">
        <f>E217+G217</f>
        <v>0</v>
      </c>
      <c r="E217" s="156"/>
      <c r="F217" s="156"/>
      <c r="G217" s="156"/>
      <c r="H217" s="157">
        <f>I217+K217</f>
        <v>0</v>
      </c>
      <c r="I217" s="157"/>
      <c r="J217" s="157"/>
      <c r="K217" s="157"/>
      <c r="L217" s="158">
        <f>M217+O217</f>
        <v>0</v>
      </c>
      <c r="M217" s="158">
        <f>E217+I217</f>
        <v>0</v>
      </c>
      <c r="N217" s="158">
        <f>F217+J217</f>
        <v>0</v>
      </c>
      <c r="O217" s="158">
        <f>G217+K217</f>
        <v>0</v>
      </c>
      <c r="Q217" s="2"/>
      <c r="R217" s="2"/>
    </row>
    <row r="218" spans="1:18" s="37" customFormat="1" ht="25.5" hidden="1" x14ac:dyDescent="0.25">
      <c r="A218" s="139"/>
      <c r="B218" s="287" t="s">
        <v>419</v>
      </c>
      <c r="C218" s="431" t="s">
        <v>24</v>
      </c>
      <c r="D218" s="365">
        <f>E218+G218</f>
        <v>0</v>
      </c>
      <c r="E218" s="156"/>
      <c r="F218" s="156"/>
      <c r="G218" s="156"/>
      <c r="H218" s="157">
        <f>I218+K218</f>
        <v>0</v>
      </c>
      <c r="I218" s="157"/>
      <c r="J218" s="157"/>
      <c r="K218" s="157"/>
      <c r="L218" s="158">
        <f>M218+O218</f>
        <v>0</v>
      </c>
      <c r="M218" s="158">
        <f>E218+I218</f>
        <v>0</v>
      </c>
      <c r="N218" s="158">
        <f>F218+J218</f>
        <v>0</v>
      </c>
      <c r="O218" s="158">
        <f>G218+K218</f>
        <v>0</v>
      </c>
      <c r="Q218" s="2"/>
      <c r="R218" s="2"/>
    </row>
    <row r="219" spans="1:18" s="37" customFormat="1" ht="26.25" x14ac:dyDescent="0.25">
      <c r="A219" s="146"/>
      <c r="B219" s="281" t="s">
        <v>380</v>
      </c>
      <c r="C219" s="429"/>
      <c r="D219" s="215">
        <f>E219+G219</f>
        <v>0</v>
      </c>
      <c r="E219" s="151"/>
      <c r="F219" s="151"/>
      <c r="G219" s="151"/>
      <c r="H219" s="152">
        <f>I219+K219</f>
        <v>0</v>
      </c>
      <c r="I219" s="152"/>
      <c r="J219" s="152"/>
      <c r="K219" s="152"/>
      <c r="L219" s="153">
        <f>M219+O219</f>
        <v>0</v>
      </c>
      <c r="M219" s="153">
        <f>E219+I219</f>
        <v>0</v>
      </c>
      <c r="N219" s="153">
        <f>F219+J219</f>
        <v>0</v>
      </c>
      <c r="O219" s="153">
        <f>G219+K219</f>
        <v>0</v>
      </c>
      <c r="Q219" s="2"/>
      <c r="R219" s="2"/>
    </row>
    <row r="220" spans="1:18" ht="18" customHeight="1" x14ac:dyDescent="0.25">
      <c r="A220" s="20" t="s">
        <v>90</v>
      </c>
      <c r="B220" s="80" t="s">
        <v>185</v>
      </c>
      <c r="C220" s="235"/>
      <c r="D220" s="82">
        <f>D216+D211+D214</f>
        <v>146</v>
      </c>
      <c r="E220" s="82">
        <f>E216+E211+E214</f>
        <v>146</v>
      </c>
      <c r="F220" s="82">
        <f>F216+F211+F214</f>
        <v>106.6</v>
      </c>
      <c r="G220" s="82">
        <f>G216+G211+G214</f>
        <v>0</v>
      </c>
      <c r="H220" s="211">
        <f>H216+H211+H214</f>
        <v>0</v>
      </c>
      <c r="I220" s="211">
        <f>I216+I211+I214</f>
        <v>0</v>
      </c>
      <c r="J220" s="211">
        <f>J216+J211+J214</f>
        <v>0</v>
      </c>
      <c r="K220" s="211">
        <f>K216+K211+K214</f>
        <v>0</v>
      </c>
      <c r="L220" s="83">
        <f>L216+L211+L214</f>
        <v>146</v>
      </c>
      <c r="M220" s="83">
        <f>M216+M211+M214</f>
        <v>146</v>
      </c>
      <c r="N220" s="83">
        <f>N216+N211+N214</f>
        <v>106.6</v>
      </c>
      <c r="O220" s="83">
        <f>O216+O211+O214</f>
        <v>0</v>
      </c>
    </row>
    <row r="221" spans="1:18" x14ac:dyDescent="0.25">
      <c r="A221" s="263" t="s">
        <v>91</v>
      </c>
      <c r="B221" s="99" t="s">
        <v>177</v>
      </c>
      <c r="C221" s="360"/>
      <c r="D221" s="47">
        <f>D223+D224+D225+D226+D228+D227+D229+D230+D231</f>
        <v>3348</v>
      </c>
      <c r="E221" s="47">
        <f>E223+E224+E225+E226+E228+E227+E229+E230+E231</f>
        <v>1279.5</v>
      </c>
      <c r="F221" s="47">
        <f>F223+F224+F225+F226+F228+F227+F229+F230+F231</f>
        <v>311.79999999999995</v>
      </c>
      <c r="G221" s="47">
        <f>G223+G224+G225+G226+G228+G227+G229+G230+G231</f>
        <v>2068.5</v>
      </c>
      <c r="H221" s="48">
        <f>H223+H224+H225+H226+H228+H227+H229+H230+H231</f>
        <v>777</v>
      </c>
      <c r="I221" s="48">
        <f>I223+I224+I225+I226+I228+I227+I229+I230+I231</f>
        <v>0</v>
      </c>
      <c r="J221" s="48">
        <f>J223+J224+J225+J226+J228+J227+J229+J230+J231</f>
        <v>0</v>
      </c>
      <c r="K221" s="48">
        <f>K223+K224+K225+K226+K228+K227+K229+K230+K231</f>
        <v>777</v>
      </c>
      <c r="L221" s="49">
        <f>L223+L224+L225+L226+L228+L227+L229+L230+L231</f>
        <v>4125</v>
      </c>
      <c r="M221" s="49">
        <f>M223+M224+M225+M226+M228+M227+M229+M230+M231</f>
        <v>1279.5</v>
      </c>
      <c r="N221" s="49">
        <f>N223+N224+N225+N226+N228+N227+N229+N230+N231</f>
        <v>311.79999999999995</v>
      </c>
      <c r="O221" s="49">
        <f>O223+O224+O225+O226+O228+O227+O229+O230+O231</f>
        <v>2845.5</v>
      </c>
    </row>
    <row r="222" spans="1:18" x14ac:dyDescent="0.25">
      <c r="A222" s="363"/>
      <c r="B222" s="221" t="s">
        <v>210</v>
      </c>
      <c r="C222" s="361"/>
      <c r="D222" s="222"/>
      <c r="E222" s="222"/>
      <c r="F222" s="222"/>
      <c r="G222" s="222"/>
      <c r="H222" s="223"/>
      <c r="I222" s="223"/>
      <c r="J222" s="223"/>
      <c r="K222" s="223"/>
      <c r="L222" s="224"/>
      <c r="M222" s="224"/>
      <c r="N222" s="224"/>
      <c r="O222" s="224"/>
      <c r="Q222" s="37"/>
      <c r="R222" s="37"/>
    </row>
    <row r="223" spans="1:18" ht="25.5" x14ac:dyDescent="0.25">
      <c r="A223" s="363"/>
      <c r="B223" s="225" t="s">
        <v>342</v>
      </c>
      <c r="C223" s="361"/>
      <c r="D223" s="222">
        <f>D16+D71+D75+D165+D212</f>
        <v>1187</v>
      </c>
      <c r="E223" s="222">
        <f>E16+E71+E75+E165+E212</f>
        <v>0</v>
      </c>
      <c r="F223" s="222">
        <f>F16+F71+F75+F165+F212</f>
        <v>0</v>
      </c>
      <c r="G223" s="222">
        <f>G16+G71+G75+G165+G212</f>
        <v>1187</v>
      </c>
      <c r="H223" s="223">
        <f>H16+H71+H75+H165+H212</f>
        <v>0</v>
      </c>
      <c r="I223" s="223">
        <f>I16+I71+I75+I165+I212</f>
        <v>0</v>
      </c>
      <c r="J223" s="223">
        <f>J16+J71+J75+J165+J212</f>
        <v>0</v>
      </c>
      <c r="K223" s="223">
        <f>K16+K71+K75+K165+K212</f>
        <v>0</v>
      </c>
      <c r="L223" s="441">
        <f>L16+L71+L75+L165+L212</f>
        <v>1187</v>
      </c>
      <c r="M223" s="441">
        <f>M16+M71+M75+M165+M212</f>
        <v>0</v>
      </c>
      <c r="N223" s="441">
        <f>N16+N71+N75+N165+N212</f>
        <v>0</v>
      </c>
      <c r="O223" s="441">
        <f>O16+O71+O75+O165+O212</f>
        <v>1187</v>
      </c>
    </row>
    <row r="224" spans="1:18" ht="38.25" customHeight="1" x14ac:dyDescent="0.25">
      <c r="A224" s="363"/>
      <c r="B224" s="225" t="s">
        <v>341</v>
      </c>
      <c r="C224" s="361"/>
      <c r="D224" s="226">
        <f>D66+D67</f>
        <v>1690.1</v>
      </c>
      <c r="E224" s="226">
        <f>E66+E67</f>
        <v>808.6</v>
      </c>
      <c r="F224" s="226">
        <f>F66+F67</f>
        <v>0</v>
      </c>
      <c r="G224" s="226">
        <f>G66+G67</f>
        <v>881.5</v>
      </c>
      <c r="H224" s="227">
        <f>H66+H67</f>
        <v>777</v>
      </c>
      <c r="I224" s="227">
        <f>I66+I67</f>
        <v>0</v>
      </c>
      <c r="J224" s="227">
        <f>J66+J67</f>
        <v>0</v>
      </c>
      <c r="K224" s="227">
        <f>K66+K67</f>
        <v>777</v>
      </c>
      <c r="L224" s="228">
        <f>L66+L67</f>
        <v>2467.1</v>
      </c>
      <c r="M224" s="228">
        <f>M66+M67</f>
        <v>808.6</v>
      </c>
      <c r="N224" s="228">
        <f>N66+N67</f>
        <v>0</v>
      </c>
      <c r="O224" s="228">
        <f>O66+O67</f>
        <v>1658.5</v>
      </c>
    </row>
    <row r="225" spans="1:15" ht="16.5" hidden="1" customHeight="1" x14ac:dyDescent="0.25">
      <c r="A225" s="363"/>
      <c r="B225" s="100" t="s">
        <v>438</v>
      </c>
      <c r="C225" s="361"/>
      <c r="D225" s="226">
        <f>D68</f>
        <v>0</v>
      </c>
      <c r="E225" s="226">
        <f>E68</f>
        <v>0</v>
      </c>
      <c r="F225" s="226">
        <f>F68</f>
        <v>0</v>
      </c>
      <c r="G225" s="226">
        <f>G68</f>
        <v>0</v>
      </c>
      <c r="H225" s="227">
        <f>H68</f>
        <v>0</v>
      </c>
      <c r="I225" s="227">
        <f>I68</f>
        <v>0</v>
      </c>
      <c r="J225" s="227">
        <f>J68</f>
        <v>0</v>
      </c>
      <c r="K225" s="227">
        <f>K68</f>
        <v>0</v>
      </c>
      <c r="L225" s="228">
        <f>L68</f>
        <v>0</v>
      </c>
      <c r="M225" s="228">
        <f>M68</f>
        <v>0</v>
      </c>
      <c r="N225" s="228">
        <f>N68</f>
        <v>0</v>
      </c>
      <c r="O225" s="228">
        <f>O68</f>
        <v>0</v>
      </c>
    </row>
    <row r="226" spans="1:15" ht="51.75" x14ac:dyDescent="0.25">
      <c r="A226" s="363"/>
      <c r="B226" s="100" t="s">
        <v>379</v>
      </c>
      <c r="C226" s="361"/>
      <c r="D226" s="226">
        <f>D154+D157</f>
        <v>324.89999999999998</v>
      </c>
      <c r="E226" s="226">
        <f>E154+E157</f>
        <v>324.89999999999998</v>
      </c>
      <c r="F226" s="226">
        <f>F154+F157</f>
        <v>205.2</v>
      </c>
      <c r="G226" s="226">
        <f>G154+G157</f>
        <v>0</v>
      </c>
      <c r="H226" s="227">
        <f>H154+H157</f>
        <v>0</v>
      </c>
      <c r="I226" s="227">
        <f>I154+I157</f>
        <v>0</v>
      </c>
      <c r="J226" s="227">
        <f>J154+J157</f>
        <v>0</v>
      </c>
      <c r="K226" s="227">
        <f>K154+K157</f>
        <v>0</v>
      </c>
      <c r="L226" s="228">
        <f>L154+L157</f>
        <v>324.89999999999998</v>
      </c>
      <c r="M226" s="228">
        <f>M154+M157</f>
        <v>324.89999999999998</v>
      </c>
      <c r="N226" s="228">
        <f>N154+N157</f>
        <v>205.2</v>
      </c>
      <c r="O226" s="228">
        <f>O154+O157</f>
        <v>0</v>
      </c>
    </row>
    <row r="227" spans="1:15" ht="26.25" hidden="1" customHeight="1" x14ac:dyDescent="0.25">
      <c r="A227" s="363"/>
      <c r="B227" s="100" t="s">
        <v>378</v>
      </c>
      <c r="C227" s="361"/>
      <c r="D227" s="226">
        <f>D80+D85+D88+D93+D98+D101+D104+D109</f>
        <v>0</v>
      </c>
      <c r="E227" s="226">
        <f>E80+E85+E88+E93+E98+E101+E104+E109</f>
        <v>0</v>
      </c>
      <c r="F227" s="226">
        <f>F80+F85+F88+F93+F98+F101+F104+F109</f>
        <v>0</v>
      </c>
      <c r="G227" s="226">
        <f>G80+G85+G88+G93+G98+G101+G104+G109</f>
        <v>0</v>
      </c>
      <c r="H227" s="227">
        <f>H80+H85+H88+H93+H98+H101+H104+H109</f>
        <v>0</v>
      </c>
      <c r="I227" s="227">
        <f>I80+I85+I88+I93+I98+I101+I104+I109</f>
        <v>0</v>
      </c>
      <c r="J227" s="227">
        <f>J80+J85+J88+J93+J98+J101+J104+J109</f>
        <v>0</v>
      </c>
      <c r="K227" s="227">
        <f>K80+K85+K88+K93+K98+K101+K104+K109</f>
        <v>0</v>
      </c>
      <c r="L227" s="228">
        <f>L80+L85+L88+L93+L98+L101+L104+L109</f>
        <v>0</v>
      </c>
      <c r="M227" s="228">
        <f>M80+M85+M88+M93+M98+M101+M104+M109</f>
        <v>0</v>
      </c>
      <c r="N227" s="228">
        <f>N80+N85+N88+N93+N98+N101+N104+N109</f>
        <v>0</v>
      </c>
      <c r="O227" s="228">
        <f>O80+O85+O88+O93+O98+O101+O104+O109</f>
        <v>0</v>
      </c>
    </row>
    <row r="228" spans="1:15" ht="26.25" x14ac:dyDescent="0.25">
      <c r="A228" s="364"/>
      <c r="B228" s="229" t="s">
        <v>380</v>
      </c>
      <c r="C228" s="362"/>
      <c r="D228" s="226">
        <f>D216</f>
        <v>146</v>
      </c>
      <c r="E228" s="226">
        <f>E216</f>
        <v>146</v>
      </c>
      <c r="F228" s="226">
        <f>F216</f>
        <v>106.6</v>
      </c>
      <c r="G228" s="226">
        <f>G216</f>
        <v>0</v>
      </c>
      <c r="H228" s="227">
        <f>H216</f>
        <v>0</v>
      </c>
      <c r="I228" s="227">
        <f>I216</f>
        <v>0</v>
      </c>
      <c r="J228" s="227">
        <f>J216</f>
        <v>0</v>
      </c>
      <c r="K228" s="227">
        <f>K216</f>
        <v>0</v>
      </c>
      <c r="L228" s="228">
        <f>L216</f>
        <v>146</v>
      </c>
      <c r="M228" s="228">
        <f>M216</f>
        <v>146</v>
      </c>
      <c r="N228" s="228">
        <f>N216</f>
        <v>106.6</v>
      </c>
      <c r="O228" s="228">
        <f>O216</f>
        <v>0</v>
      </c>
    </row>
    <row r="229" spans="1:15" hidden="1" x14ac:dyDescent="0.25">
      <c r="A229" s="363"/>
      <c r="B229" s="100" t="s">
        <v>420</v>
      </c>
      <c r="C229" s="361"/>
      <c r="D229" s="226">
        <f>D217</f>
        <v>0</v>
      </c>
      <c r="E229" s="226">
        <f>E217</f>
        <v>0</v>
      </c>
      <c r="F229" s="226">
        <f>F217</f>
        <v>0</v>
      </c>
      <c r="G229" s="226">
        <f>G217</f>
        <v>0</v>
      </c>
      <c r="H229" s="227">
        <f>H217</f>
        <v>0</v>
      </c>
      <c r="I229" s="227">
        <f>I217</f>
        <v>0</v>
      </c>
      <c r="J229" s="227">
        <f>J217</f>
        <v>0</v>
      </c>
      <c r="K229" s="227">
        <f>K217</f>
        <v>0</v>
      </c>
      <c r="L229" s="228">
        <f>L217</f>
        <v>0</v>
      </c>
      <c r="M229" s="228">
        <f>M217</f>
        <v>0</v>
      </c>
      <c r="N229" s="228">
        <f>N217</f>
        <v>0</v>
      </c>
      <c r="O229" s="228">
        <f>O217</f>
        <v>0</v>
      </c>
    </row>
    <row r="230" spans="1:15" ht="26.25" hidden="1" x14ac:dyDescent="0.25">
      <c r="A230" s="363"/>
      <c r="B230" s="100" t="s">
        <v>419</v>
      </c>
      <c r="C230" s="361"/>
      <c r="D230" s="226">
        <f>D148+D151+D170+D173+D176+D179+D182+D185+D188+D191+D194+D197+D200+D203+D206+D218</f>
        <v>0</v>
      </c>
      <c r="E230" s="226">
        <f>E148+E151+E170+E173+E176+E179+E182+E185+E188+E191+E194+E197+E200+E203+E206+E218</f>
        <v>0</v>
      </c>
      <c r="F230" s="226">
        <f>F148+F151+F170+F173+F176+F179+F182+F185+F188+F191+F194+F197+F200+F203+F206+F218</f>
        <v>0</v>
      </c>
      <c r="G230" s="226">
        <f>G148+G151+G170+G173+G176+G179+G182+G185+G188+G191+G194+G197+G200+G203+G206+G218</f>
        <v>0</v>
      </c>
      <c r="H230" s="227">
        <f>H148+H151+H170+H173+H176+H179+H182+H185+H188+H191+H194+H197+H200+H203+H206+H218</f>
        <v>0</v>
      </c>
      <c r="I230" s="227">
        <f>I148+I151+I170+I173+I176+I179+I182+I185+I188+I191+I194+I197+I200+I203+I206+I218</f>
        <v>0</v>
      </c>
      <c r="J230" s="227">
        <f>J148+J151+J170+J173+J176+J179+J182+J185+J188+J191+J194+J197+J200+J203+J206+J218</f>
        <v>0</v>
      </c>
      <c r="K230" s="227">
        <f>K148+K151+K170+K173+K176+K179+K182+K185+K188+K191+K194+K197+K200+K203+K206+K218</f>
        <v>0</v>
      </c>
      <c r="L230" s="228">
        <f>L148+L151+L170+L173+L176+L179+L182+L185+L188+L191+L194+L197+L200+L203+L206+L218</f>
        <v>0</v>
      </c>
      <c r="M230" s="228">
        <f>M148+M151+M170+M173+M176+M179+M182+M185+M188+M191+M194+M197+M200+M203+M206+M218</f>
        <v>0</v>
      </c>
      <c r="N230" s="228">
        <f>N148+N151+N170+N173+N176+N179+N182+N185+N188+N191+N194+N197+N200+N203+N206+N218</f>
        <v>0</v>
      </c>
      <c r="O230" s="228">
        <f>O148+O151+O170+O173+O176+O179+O182+O185+O188+O191+O194+O197+O200+O203+O206+O218</f>
        <v>0</v>
      </c>
    </row>
    <row r="231" spans="1:15" ht="39" hidden="1" customHeight="1" x14ac:dyDescent="0.25">
      <c r="A231" s="364"/>
      <c r="B231" s="229" t="s">
        <v>430</v>
      </c>
      <c r="C231" s="362"/>
      <c r="D231" s="226">
        <f>D213</f>
        <v>0</v>
      </c>
      <c r="E231" s="226">
        <f>E213</f>
        <v>0</v>
      </c>
      <c r="F231" s="226">
        <f>F213</f>
        <v>0</v>
      </c>
      <c r="G231" s="226">
        <f>G213</f>
        <v>0</v>
      </c>
      <c r="H231" s="227">
        <f>H213</f>
        <v>0</v>
      </c>
      <c r="I231" s="227">
        <f>I213</f>
        <v>0</v>
      </c>
      <c r="J231" s="227">
        <f>J213</f>
        <v>0</v>
      </c>
      <c r="K231" s="227">
        <f>K213</f>
        <v>0</v>
      </c>
      <c r="L231" s="228">
        <f>L213</f>
        <v>0</v>
      </c>
      <c r="M231" s="228">
        <f>M213</f>
        <v>0</v>
      </c>
      <c r="N231" s="228">
        <f>N213</f>
        <v>0</v>
      </c>
      <c r="O231" s="228">
        <f>O213</f>
        <v>0</v>
      </c>
    </row>
    <row r="232" spans="1:15" x14ac:dyDescent="0.25">
      <c r="A232" s="101"/>
      <c r="B232" s="111"/>
      <c r="C232" s="230"/>
      <c r="D232" s="111"/>
      <c r="E232" s="111"/>
      <c r="F232" s="231"/>
      <c r="G232" s="231"/>
      <c r="H232" s="231"/>
      <c r="I232" s="231"/>
      <c r="J232" s="231"/>
      <c r="K232" s="111"/>
      <c r="L232" s="231"/>
      <c r="M232" s="231"/>
      <c r="N232" s="231"/>
      <c r="O232" s="17"/>
    </row>
    <row r="233" spans="1:15" x14ac:dyDescent="0.25">
      <c r="A233" s="101"/>
      <c r="B233" s="6"/>
      <c r="C233" s="232"/>
      <c r="D233" s="6"/>
      <c r="E233" s="6"/>
      <c r="F233" s="105"/>
      <c r="G233" s="6"/>
      <c r="H233" s="6"/>
      <c r="I233" s="6"/>
      <c r="J233" s="6"/>
      <c r="L233" s="6"/>
      <c r="M233" s="6"/>
      <c r="N233" s="6"/>
      <c r="O233" s="6"/>
    </row>
    <row r="234" spans="1:15" x14ac:dyDescent="0.25">
      <c r="A234" s="6"/>
      <c r="B234" s="6"/>
      <c r="C234" s="233"/>
      <c r="D234" s="6"/>
      <c r="E234" s="6"/>
      <c r="F234" s="6"/>
      <c r="G234" s="6"/>
      <c r="H234" s="6"/>
      <c r="I234" s="6"/>
      <c r="J234" s="6"/>
      <c r="L234" s="6"/>
      <c r="M234" s="6"/>
      <c r="N234" s="6"/>
    </row>
    <row r="235" spans="1:15" x14ac:dyDescent="0.25">
      <c r="A235" s="6"/>
      <c r="B235" s="6"/>
      <c r="C235" s="233"/>
      <c r="D235" s="6"/>
      <c r="E235" s="6"/>
      <c r="F235" s="6"/>
      <c r="G235" s="6"/>
      <c r="H235" s="6"/>
      <c r="I235" s="6"/>
      <c r="J235" s="6"/>
      <c r="L235" s="6"/>
      <c r="M235" s="6"/>
      <c r="N235" s="6"/>
    </row>
    <row r="236" spans="1:15" x14ac:dyDescent="0.25">
      <c r="A236" s="6"/>
      <c r="B236" s="6"/>
      <c r="C236" s="233"/>
      <c r="D236" s="6"/>
      <c r="E236" s="6"/>
      <c r="F236" s="6"/>
      <c r="G236" s="6"/>
      <c r="H236" s="6"/>
      <c r="I236" s="6"/>
      <c r="J236" s="6"/>
      <c r="L236" s="6"/>
      <c r="M236" s="6"/>
      <c r="N236" s="6"/>
    </row>
    <row r="237" spans="1:15" x14ac:dyDescent="0.25">
      <c r="A237" s="6"/>
      <c r="B237" s="6"/>
      <c r="C237" s="233"/>
      <c r="D237" s="6"/>
      <c r="E237" s="6"/>
      <c r="F237" s="6"/>
      <c r="G237" s="6"/>
      <c r="H237" s="6"/>
      <c r="I237" s="6"/>
      <c r="J237" s="6"/>
      <c r="L237" s="6"/>
      <c r="M237" s="6"/>
      <c r="N237" s="6"/>
    </row>
    <row r="238" spans="1:15" x14ac:dyDescent="0.25">
      <c r="A238" s="6"/>
      <c r="B238" s="6"/>
      <c r="C238" s="233"/>
      <c r="D238" s="6"/>
      <c r="E238" s="6"/>
      <c r="F238" s="6"/>
      <c r="G238" s="6"/>
      <c r="H238" s="6"/>
      <c r="I238" s="6"/>
      <c r="J238" s="6"/>
      <c r="L238" s="6"/>
      <c r="M238" s="6"/>
      <c r="N238" s="6"/>
    </row>
    <row r="239" spans="1:15" x14ac:dyDescent="0.25">
      <c r="A239" s="6"/>
      <c r="B239" s="6"/>
      <c r="C239" s="233"/>
      <c r="D239" s="6"/>
      <c r="E239" s="6"/>
      <c r="F239" s="6"/>
      <c r="G239" s="6" t="s">
        <v>178</v>
      </c>
      <c r="H239" s="6"/>
      <c r="I239" s="6"/>
      <c r="J239" s="6"/>
      <c r="L239" s="6"/>
      <c r="M239" s="6"/>
      <c r="N239" s="6"/>
    </row>
    <row r="240" spans="1:15" x14ac:dyDescent="0.25">
      <c r="A240" s="6"/>
      <c r="B240" s="6"/>
      <c r="C240" s="233"/>
      <c r="D240" s="6"/>
      <c r="E240" s="6"/>
      <c r="F240" s="6"/>
      <c r="G240" s="6"/>
      <c r="H240" s="6"/>
      <c r="I240" s="6"/>
      <c r="J240" s="6"/>
      <c r="L240" s="6"/>
      <c r="M240" s="6"/>
      <c r="N240" s="6"/>
    </row>
    <row r="241" spans="1:14" x14ac:dyDescent="0.25">
      <c r="A241" s="6"/>
      <c r="B241" s="6"/>
      <c r="C241" s="233"/>
      <c r="D241" s="6"/>
      <c r="E241" s="6"/>
      <c r="F241" s="6"/>
      <c r="G241" s="6"/>
      <c r="H241" s="6"/>
      <c r="I241" s="6"/>
      <c r="J241" s="6"/>
      <c r="L241" s="6"/>
      <c r="M241" s="6"/>
      <c r="N241" s="6"/>
    </row>
    <row r="242" spans="1:14" x14ac:dyDescent="0.25">
      <c r="A242" s="6"/>
      <c r="B242" s="6"/>
      <c r="C242" s="233"/>
      <c r="D242" s="6"/>
      <c r="E242" s="6"/>
      <c r="F242" s="6"/>
      <c r="G242" s="6"/>
      <c r="H242" s="6"/>
      <c r="I242" s="6"/>
      <c r="J242" s="6"/>
      <c r="L242" s="6"/>
      <c r="M242" s="6"/>
      <c r="N242" s="6"/>
    </row>
    <row r="243" spans="1:14" x14ac:dyDescent="0.25">
      <c r="A243" s="6"/>
      <c r="B243" s="6"/>
      <c r="C243" s="233"/>
      <c r="D243" s="6"/>
      <c r="E243" s="6"/>
      <c r="F243" s="6"/>
      <c r="G243" s="6"/>
      <c r="H243" s="6"/>
      <c r="I243" s="6"/>
      <c r="J243" s="6"/>
      <c r="L243" s="6"/>
      <c r="M243" s="6"/>
      <c r="N243" s="6"/>
    </row>
    <row r="244" spans="1:14" x14ac:dyDescent="0.25">
      <c r="A244" s="6"/>
      <c r="B244" s="6"/>
      <c r="C244" s="233"/>
      <c r="D244" s="6"/>
      <c r="E244" s="6"/>
      <c r="F244" s="6"/>
      <c r="G244" s="6"/>
      <c r="H244" s="6"/>
      <c r="I244" s="6"/>
      <c r="J244" s="6"/>
      <c r="L244" s="6"/>
      <c r="M244" s="6"/>
      <c r="N244" s="6"/>
    </row>
    <row r="245" spans="1:14" x14ac:dyDescent="0.25">
      <c r="A245" s="6"/>
      <c r="B245" s="6"/>
      <c r="C245" s="233"/>
      <c r="D245" s="6"/>
      <c r="E245" s="6"/>
      <c r="F245" s="6"/>
      <c r="G245" s="6"/>
      <c r="H245" s="6"/>
      <c r="I245" s="6"/>
      <c r="J245" s="6"/>
      <c r="L245" s="6"/>
      <c r="M245" s="6"/>
      <c r="N245" s="6"/>
    </row>
    <row r="246" spans="1:14" x14ac:dyDescent="0.25">
      <c r="A246" s="6"/>
      <c r="B246" s="6"/>
      <c r="C246" s="233"/>
      <c r="D246" s="6"/>
      <c r="E246" s="6"/>
      <c r="F246" s="6"/>
      <c r="G246" s="6"/>
      <c r="H246" s="6"/>
      <c r="I246" s="6"/>
      <c r="J246" s="6"/>
      <c r="L246" s="6"/>
      <c r="M246" s="6"/>
      <c r="N246" s="6"/>
    </row>
    <row r="247" spans="1:14" x14ac:dyDescent="0.25">
      <c r="A247" s="6"/>
      <c r="B247" s="6"/>
      <c r="C247" s="233"/>
      <c r="D247" s="6"/>
      <c r="E247" s="6"/>
      <c r="F247" s="6"/>
      <c r="G247" s="6"/>
      <c r="H247" s="6"/>
      <c r="I247" s="6"/>
      <c r="J247" s="6"/>
      <c r="L247" s="6"/>
      <c r="M247" s="6"/>
      <c r="N247" s="6"/>
    </row>
    <row r="248" spans="1:14" x14ac:dyDescent="0.25">
      <c r="A248" s="6"/>
      <c r="B248" s="6"/>
      <c r="C248" s="233"/>
      <c r="D248" s="6"/>
      <c r="E248" s="6"/>
      <c r="F248" s="6"/>
      <c r="G248" s="6"/>
      <c r="H248" s="6"/>
      <c r="I248" s="6"/>
      <c r="J248" s="6"/>
      <c r="L248" s="6"/>
      <c r="M248" s="6"/>
      <c r="N248" s="6"/>
    </row>
    <row r="249" spans="1:14" x14ac:dyDescent="0.25">
      <c r="A249" s="6"/>
      <c r="B249" s="6"/>
      <c r="C249" s="233"/>
      <c r="D249" s="6"/>
      <c r="E249" s="6"/>
      <c r="F249" s="6"/>
      <c r="G249" s="6"/>
      <c r="H249" s="6"/>
      <c r="I249" s="6"/>
      <c r="J249" s="6"/>
      <c r="L249" s="6"/>
      <c r="M249" s="6"/>
      <c r="N249" s="6"/>
    </row>
    <row r="250" spans="1:14" x14ac:dyDescent="0.25">
      <c r="A250" s="6"/>
      <c r="B250" s="6"/>
      <c r="C250" s="233"/>
      <c r="D250" s="6"/>
      <c r="E250" s="6"/>
      <c r="F250" s="6"/>
      <c r="G250" s="6"/>
      <c r="H250" s="6"/>
      <c r="I250" s="6"/>
      <c r="J250" s="6"/>
      <c r="L250" s="6"/>
      <c r="M250" s="6"/>
      <c r="N250" s="6"/>
    </row>
    <row r="251" spans="1:14" x14ac:dyDescent="0.25">
      <c r="A251" s="6"/>
      <c r="B251" s="6"/>
      <c r="C251" s="233"/>
      <c r="D251" s="6"/>
      <c r="E251" s="6"/>
      <c r="F251" s="6"/>
      <c r="G251" s="6"/>
      <c r="H251" s="6"/>
      <c r="I251" s="6"/>
      <c r="J251" s="6"/>
      <c r="L251" s="6"/>
      <c r="M251" s="6"/>
      <c r="N251" s="6"/>
    </row>
    <row r="252" spans="1:14" x14ac:dyDescent="0.25">
      <c r="A252" s="6"/>
      <c r="B252" s="6"/>
      <c r="C252" s="233"/>
      <c r="D252" s="6"/>
      <c r="E252" s="6"/>
      <c r="F252" s="6"/>
      <c r="G252" s="6"/>
      <c r="H252" s="6"/>
      <c r="I252" s="6"/>
      <c r="J252" s="6"/>
      <c r="L252" s="6"/>
      <c r="M252" s="6"/>
      <c r="N252" s="6"/>
    </row>
    <row r="253" spans="1:14" x14ac:dyDescent="0.25">
      <c r="A253" s="6"/>
      <c r="B253" s="6"/>
      <c r="C253" s="233"/>
      <c r="D253" s="6"/>
      <c r="E253" s="6"/>
      <c r="F253" s="6"/>
      <c r="G253" s="6"/>
      <c r="H253" s="6"/>
      <c r="I253" s="6"/>
      <c r="J253" s="6"/>
      <c r="L253" s="6"/>
      <c r="M253" s="6"/>
      <c r="N253" s="6"/>
    </row>
    <row r="254" spans="1:14" x14ac:dyDescent="0.25">
      <c r="A254" s="6"/>
      <c r="B254" s="6"/>
      <c r="C254" s="233"/>
      <c r="D254" s="6"/>
      <c r="E254" s="6"/>
      <c r="F254" s="6"/>
      <c r="G254" s="6"/>
      <c r="H254" s="6"/>
      <c r="I254" s="6"/>
      <c r="J254" s="6"/>
      <c r="L254" s="6"/>
      <c r="M254" s="6"/>
      <c r="N254" s="6"/>
    </row>
    <row r="255" spans="1:14" x14ac:dyDescent="0.25">
      <c r="A255" s="6"/>
      <c r="B255" s="6"/>
      <c r="C255" s="233"/>
      <c r="D255" s="6"/>
      <c r="E255" s="6"/>
      <c r="F255" s="6"/>
      <c r="G255" s="6"/>
      <c r="H255" s="6"/>
      <c r="I255" s="6"/>
      <c r="J255" s="6"/>
      <c r="L255" s="6"/>
      <c r="M255" s="6"/>
      <c r="N255" s="6"/>
    </row>
    <row r="256" spans="1:14" x14ac:dyDescent="0.25">
      <c r="A256" s="6"/>
      <c r="B256" s="6"/>
      <c r="C256" s="233"/>
      <c r="D256" s="6"/>
      <c r="E256" s="6"/>
      <c r="F256" s="6"/>
      <c r="G256" s="6"/>
      <c r="H256" s="6"/>
      <c r="I256" s="6"/>
      <c r="J256" s="6"/>
      <c r="L256" s="6"/>
      <c r="M256" s="6"/>
      <c r="N256" s="6"/>
    </row>
    <row r="257" spans="1:14" x14ac:dyDescent="0.25">
      <c r="A257" s="6"/>
      <c r="B257" s="6"/>
      <c r="C257" s="233"/>
      <c r="D257" s="6"/>
      <c r="E257" s="6"/>
      <c r="F257" s="6"/>
      <c r="G257" s="6"/>
      <c r="H257" s="6"/>
      <c r="I257" s="6"/>
      <c r="J257" s="6"/>
      <c r="L257" s="6"/>
      <c r="M257" s="6"/>
      <c r="N257" s="6"/>
    </row>
    <row r="258" spans="1:14" x14ac:dyDescent="0.25">
      <c r="A258" s="6"/>
      <c r="B258" s="6"/>
      <c r="C258" s="233"/>
      <c r="D258" s="6"/>
      <c r="E258" s="6"/>
      <c r="F258" s="6"/>
      <c r="G258" s="6"/>
      <c r="H258" s="6"/>
      <c r="I258" s="6"/>
      <c r="J258" s="6"/>
      <c r="L258" s="6"/>
      <c r="M258" s="6"/>
      <c r="N258" s="6"/>
    </row>
    <row r="259" spans="1:14" x14ac:dyDescent="0.25">
      <c r="A259" s="6"/>
      <c r="B259" s="6"/>
      <c r="C259" s="233"/>
      <c r="D259" s="6"/>
      <c r="E259" s="6"/>
      <c r="F259" s="6"/>
      <c r="G259" s="6"/>
      <c r="H259" s="6"/>
      <c r="I259" s="6"/>
      <c r="J259" s="6"/>
      <c r="L259" s="6"/>
      <c r="M259" s="6"/>
      <c r="N259" s="6"/>
    </row>
    <row r="260" spans="1:14" x14ac:dyDescent="0.25">
      <c r="A260" s="6"/>
      <c r="B260" s="6"/>
      <c r="C260" s="233"/>
      <c r="D260" s="6"/>
      <c r="E260" s="6"/>
      <c r="F260" s="6"/>
      <c r="G260" s="6"/>
      <c r="H260" s="6"/>
      <c r="I260" s="6"/>
      <c r="J260" s="6"/>
      <c r="L260" s="6"/>
      <c r="M260" s="6"/>
      <c r="N260" s="6"/>
    </row>
    <row r="261" spans="1:14" x14ac:dyDescent="0.25">
      <c r="A261" s="6"/>
      <c r="B261" s="6"/>
      <c r="C261" s="233"/>
      <c r="D261" s="6"/>
      <c r="E261" s="6"/>
      <c r="F261" s="6"/>
      <c r="G261" s="6"/>
      <c r="H261" s="6"/>
      <c r="I261" s="6"/>
      <c r="J261" s="6"/>
      <c r="L261" s="6"/>
      <c r="M261" s="6"/>
      <c r="N261" s="6"/>
    </row>
    <row r="262" spans="1:14" x14ac:dyDescent="0.25">
      <c r="A262" s="6"/>
      <c r="B262" s="6"/>
      <c r="C262" s="233"/>
      <c r="D262" s="6"/>
      <c r="E262" s="6"/>
      <c r="F262" s="6"/>
      <c r="G262" s="6"/>
      <c r="H262" s="6"/>
      <c r="I262" s="6"/>
      <c r="J262" s="6"/>
      <c r="L262" s="6"/>
      <c r="M262" s="6"/>
      <c r="N262" s="6"/>
    </row>
    <row r="263" spans="1:14" x14ac:dyDescent="0.25">
      <c r="A263" s="6"/>
      <c r="B263" s="6"/>
      <c r="C263" s="233"/>
      <c r="D263" s="6"/>
      <c r="E263" s="6"/>
      <c r="F263" s="6"/>
      <c r="G263" s="6"/>
      <c r="H263" s="6"/>
      <c r="I263" s="6"/>
      <c r="J263" s="6"/>
      <c r="L263" s="6"/>
      <c r="M263" s="6"/>
      <c r="N263" s="6"/>
    </row>
    <row r="264" spans="1:14" x14ac:dyDescent="0.25">
      <c r="A264" s="6"/>
      <c r="B264" s="6"/>
      <c r="C264" s="233"/>
      <c r="D264" s="6"/>
      <c r="E264" s="6"/>
      <c r="F264" s="6"/>
      <c r="G264" s="6"/>
      <c r="H264" s="6"/>
      <c r="I264" s="6"/>
      <c r="J264" s="6"/>
      <c r="L264" s="6"/>
      <c r="M264" s="6"/>
      <c r="N264" s="6"/>
    </row>
    <row r="265" spans="1:14" x14ac:dyDescent="0.25">
      <c r="A265" s="6"/>
      <c r="B265" s="6"/>
      <c r="C265" s="233"/>
      <c r="D265" s="6"/>
      <c r="E265" s="6"/>
      <c r="F265" s="6"/>
      <c r="G265" s="6"/>
      <c r="H265" s="6"/>
      <c r="I265" s="6"/>
      <c r="J265" s="6"/>
      <c r="L265" s="6"/>
      <c r="M265" s="6"/>
      <c r="N265" s="6"/>
    </row>
    <row r="266" spans="1:14" x14ac:dyDescent="0.25">
      <c r="A266" s="6"/>
      <c r="B266" s="6"/>
      <c r="C266" s="233"/>
      <c r="D266" s="6"/>
      <c r="E266" s="6"/>
      <c r="F266" s="6"/>
      <c r="G266" s="6"/>
      <c r="H266" s="6"/>
      <c r="I266" s="6"/>
      <c r="J266" s="6"/>
      <c r="L266" s="6"/>
      <c r="M266" s="6"/>
      <c r="N266" s="6"/>
    </row>
    <row r="267" spans="1:14" x14ac:dyDescent="0.25">
      <c r="A267" s="6"/>
      <c r="B267" s="6"/>
      <c r="C267" s="233"/>
      <c r="D267" s="6"/>
      <c r="E267" s="6"/>
      <c r="F267" s="6"/>
      <c r="G267" s="6"/>
      <c r="H267" s="6"/>
      <c r="I267" s="6"/>
      <c r="J267" s="6"/>
      <c r="L267" s="6"/>
      <c r="M267" s="6"/>
      <c r="N267" s="6"/>
    </row>
    <row r="268" spans="1:14" x14ac:dyDescent="0.25">
      <c r="A268" s="6"/>
      <c r="B268" s="6"/>
      <c r="C268" s="233"/>
      <c r="D268" s="6"/>
      <c r="E268" s="6"/>
      <c r="F268" s="6"/>
      <c r="G268" s="6"/>
      <c r="H268" s="6"/>
      <c r="I268" s="6"/>
      <c r="J268" s="6"/>
      <c r="L268" s="6"/>
      <c r="M268" s="6"/>
      <c r="N268" s="6"/>
    </row>
    <row r="269" spans="1:14" x14ac:dyDescent="0.25">
      <c r="A269" s="6"/>
      <c r="B269" s="6"/>
      <c r="C269" s="233"/>
      <c r="D269" s="6"/>
      <c r="E269" s="6"/>
      <c r="F269" s="6"/>
      <c r="G269" s="6"/>
      <c r="H269" s="6"/>
      <c r="I269" s="6"/>
      <c r="J269" s="6"/>
      <c r="L269" s="6"/>
      <c r="M269" s="6"/>
      <c r="N269" s="6"/>
    </row>
    <row r="270" spans="1:14" x14ac:dyDescent="0.25">
      <c r="A270" s="6"/>
      <c r="B270" s="6"/>
      <c r="C270" s="233"/>
      <c r="D270" s="6"/>
      <c r="E270" s="6"/>
      <c r="F270" s="6"/>
      <c r="G270" s="6"/>
      <c r="H270" s="6"/>
      <c r="I270" s="6"/>
      <c r="J270" s="6"/>
      <c r="L270" s="6"/>
      <c r="M270" s="6"/>
      <c r="N270" s="6"/>
    </row>
    <row r="271" spans="1:14" x14ac:dyDescent="0.25">
      <c r="A271" s="6"/>
      <c r="B271" s="6"/>
      <c r="C271" s="233"/>
      <c r="D271" s="6"/>
      <c r="E271" s="6"/>
      <c r="F271" s="6"/>
      <c r="G271" s="6"/>
      <c r="H271" s="6"/>
      <c r="I271" s="6"/>
      <c r="J271" s="6"/>
      <c r="L271" s="6"/>
      <c r="M271" s="6"/>
      <c r="N271" s="6"/>
    </row>
    <row r="272" spans="1:14" x14ac:dyDescent="0.25">
      <c r="A272" s="6"/>
      <c r="B272" s="6"/>
      <c r="C272" s="233"/>
      <c r="D272" s="6"/>
      <c r="E272" s="6"/>
      <c r="F272" s="6"/>
      <c r="G272" s="6"/>
      <c r="H272" s="6"/>
      <c r="I272" s="6"/>
      <c r="J272" s="6"/>
      <c r="L272" s="6"/>
      <c r="M272" s="6"/>
      <c r="N272" s="6"/>
    </row>
    <row r="273" spans="1:14" x14ac:dyDescent="0.25">
      <c r="A273" s="6"/>
      <c r="B273" s="6"/>
      <c r="C273" s="233"/>
      <c r="D273" s="6"/>
      <c r="E273" s="6"/>
      <c r="F273" s="6"/>
      <c r="G273" s="6"/>
      <c r="H273" s="6"/>
      <c r="I273" s="6"/>
      <c r="J273" s="6"/>
      <c r="L273" s="6"/>
      <c r="M273" s="6"/>
      <c r="N273" s="6"/>
    </row>
    <row r="274" spans="1:14" x14ac:dyDescent="0.25">
      <c r="A274" s="6"/>
      <c r="B274" s="6"/>
      <c r="C274" s="233"/>
      <c r="D274" s="6"/>
      <c r="E274" s="6"/>
      <c r="F274" s="6"/>
      <c r="G274" s="6"/>
      <c r="H274" s="6"/>
      <c r="I274" s="6"/>
      <c r="J274" s="6"/>
      <c r="L274" s="6"/>
      <c r="M274" s="6"/>
      <c r="N274" s="6"/>
    </row>
    <row r="275" spans="1:14" x14ac:dyDescent="0.25">
      <c r="A275" s="6"/>
      <c r="B275" s="6"/>
      <c r="C275" s="233"/>
      <c r="D275" s="6"/>
      <c r="E275" s="6"/>
      <c r="F275" s="6"/>
      <c r="G275" s="6"/>
      <c r="H275" s="6"/>
      <c r="I275" s="6"/>
      <c r="J275" s="6"/>
      <c r="L275" s="6"/>
      <c r="M275" s="6"/>
      <c r="N275" s="6"/>
    </row>
    <row r="276" spans="1:14" x14ac:dyDescent="0.25">
      <c r="A276" s="6"/>
      <c r="B276" s="6"/>
      <c r="C276" s="233"/>
      <c r="D276" s="6"/>
      <c r="E276" s="6"/>
      <c r="F276" s="6"/>
      <c r="G276" s="6"/>
      <c r="H276" s="6"/>
      <c r="I276" s="6"/>
      <c r="J276" s="6"/>
      <c r="L276" s="6"/>
      <c r="M276" s="6"/>
      <c r="N276" s="6"/>
    </row>
    <row r="277" spans="1:14" x14ac:dyDescent="0.25">
      <c r="A277" s="6"/>
      <c r="B277" s="6"/>
      <c r="C277" s="233"/>
      <c r="D277" s="6"/>
      <c r="E277" s="6"/>
      <c r="F277" s="6"/>
      <c r="G277" s="6"/>
      <c r="H277" s="6"/>
      <c r="I277" s="6"/>
      <c r="J277" s="6"/>
      <c r="L277" s="6"/>
      <c r="M277" s="6"/>
      <c r="N277" s="6"/>
    </row>
    <row r="278" spans="1:14" x14ac:dyDescent="0.25">
      <c r="A278" s="6"/>
      <c r="B278" s="6"/>
      <c r="C278" s="233"/>
      <c r="D278" s="6"/>
      <c r="E278" s="6"/>
      <c r="F278" s="6"/>
      <c r="G278" s="6"/>
      <c r="H278" s="6"/>
      <c r="I278" s="6"/>
      <c r="J278" s="6"/>
      <c r="L278" s="6"/>
      <c r="M278" s="6"/>
      <c r="N278" s="6"/>
    </row>
    <row r="279" spans="1:14" x14ac:dyDescent="0.25">
      <c r="A279" s="6"/>
      <c r="B279" s="6"/>
      <c r="C279" s="233"/>
      <c r="D279" s="6"/>
      <c r="E279" s="6"/>
      <c r="F279" s="6"/>
      <c r="G279" s="6"/>
      <c r="H279" s="6"/>
      <c r="I279" s="6"/>
      <c r="J279" s="6"/>
      <c r="L279" s="6"/>
      <c r="M279" s="6"/>
      <c r="N279" s="6"/>
    </row>
    <row r="280" spans="1:14" x14ac:dyDescent="0.25">
      <c r="A280" s="6"/>
      <c r="B280" s="6"/>
      <c r="C280" s="233"/>
      <c r="D280" s="6"/>
      <c r="E280" s="6"/>
      <c r="F280" s="6"/>
      <c r="G280" s="6"/>
      <c r="H280" s="6"/>
      <c r="I280" s="6"/>
      <c r="J280" s="6"/>
      <c r="L280" s="6"/>
      <c r="M280" s="6"/>
      <c r="N280" s="6"/>
    </row>
    <row r="281" spans="1:14" x14ac:dyDescent="0.25">
      <c r="A281" s="6"/>
      <c r="B281" s="6"/>
      <c r="C281" s="233"/>
      <c r="D281" s="6"/>
      <c r="E281" s="6"/>
      <c r="F281" s="6"/>
      <c r="G281" s="6"/>
      <c r="H281" s="6"/>
      <c r="I281" s="6"/>
      <c r="J281" s="6"/>
      <c r="L281" s="6"/>
      <c r="M281" s="6"/>
      <c r="N281" s="6"/>
    </row>
    <row r="282" spans="1:14" x14ac:dyDescent="0.25">
      <c r="A282" s="6"/>
      <c r="B282" s="6"/>
      <c r="C282" s="233"/>
      <c r="D282" s="6"/>
      <c r="E282" s="6"/>
      <c r="F282" s="6"/>
      <c r="G282" s="6"/>
      <c r="H282" s="6"/>
      <c r="I282" s="6"/>
      <c r="J282" s="6"/>
      <c r="L282" s="6"/>
      <c r="M282" s="6"/>
      <c r="N282" s="6"/>
    </row>
    <row r="283" spans="1:14" x14ac:dyDescent="0.25">
      <c r="A283" s="6"/>
      <c r="B283" s="6"/>
      <c r="C283" s="233"/>
      <c r="D283" s="6"/>
      <c r="E283" s="6"/>
      <c r="F283" s="6"/>
      <c r="G283" s="6"/>
      <c r="H283" s="6"/>
      <c r="I283" s="6"/>
      <c r="J283" s="6"/>
      <c r="L283" s="6"/>
      <c r="M283" s="6"/>
      <c r="N283" s="6"/>
    </row>
    <row r="284" spans="1:14" x14ac:dyDescent="0.25">
      <c r="A284" s="6"/>
      <c r="B284" s="6"/>
      <c r="C284" s="233"/>
      <c r="D284" s="6"/>
      <c r="E284" s="6"/>
      <c r="F284" s="6"/>
      <c r="G284" s="6"/>
      <c r="H284" s="6"/>
      <c r="I284" s="6"/>
      <c r="J284" s="6"/>
      <c r="L284" s="6"/>
      <c r="M284" s="6"/>
      <c r="N284" s="6"/>
    </row>
    <row r="285" spans="1:14" x14ac:dyDescent="0.25">
      <c r="A285" s="6"/>
      <c r="B285" s="6"/>
      <c r="C285" s="233"/>
      <c r="D285" s="6"/>
      <c r="E285" s="6"/>
      <c r="F285" s="6"/>
      <c r="G285" s="6"/>
      <c r="H285" s="6"/>
      <c r="I285" s="6"/>
      <c r="J285" s="6"/>
      <c r="L285" s="6"/>
      <c r="M285" s="6"/>
      <c r="N285" s="6"/>
    </row>
    <row r="286" spans="1:14" x14ac:dyDescent="0.25">
      <c r="A286" s="6"/>
      <c r="B286" s="6"/>
      <c r="C286" s="233"/>
      <c r="D286" s="6"/>
      <c r="E286" s="6"/>
      <c r="F286" s="6"/>
      <c r="G286" s="6"/>
      <c r="H286" s="6"/>
      <c r="I286" s="6"/>
      <c r="J286" s="6"/>
      <c r="L286" s="6"/>
      <c r="M286" s="6"/>
      <c r="N286" s="6"/>
    </row>
    <row r="287" spans="1:14" x14ac:dyDescent="0.25">
      <c r="A287" s="6"/>
      <c r="B287" s="6"/>
      <c r="C287" s="233"/>
      <c r="D287" s="6"/>
      <c r="E287" s="6"/>
      <c r="F287" s="6"/>
      <c r="G287" s="6"/>
      <c r="H287" s="6"/>
      <c r="I287" s="6"/>
      <c r="J287" s="6"/>
      <c r="L287" s="6"/>
      <c r="M287" s="6"/>
      <c r="N287" s="6"/>
    </row>
    <row r="288" spans="1:14" x14ac:dyDescent="0.25">
      <c r="A288" s="6"/>
      <c r="B288" s="6"/>
      <c r="C288" s="233"/>
      <c r="D288" s="6"/>
      <c r="E288" s="6"/>
      <c r="F288" s="6"/>
      <c r="G288" s="6"/>
      <c r="H288" s="6"/>
      <c r="I288" s="6"/>
      <c r="J288" s="6"/>
      <c r="L288" s="6"/>
      <c r="M288" s="6"/>
      <c r="N288" s="6"/>
    </row>
    <row r="289" spans="1:14" x14ac:dyDescent="0.25">
      <c r="A289" s="6"/>
      <c r="B289" s="6"/>
      <c r="C289" s="233"/>
      <c r="D289" s="6"/>
      <c r="E289" s="6"/>
      <c r="F289" s="6"/>
      <c r="G289" s="6"/>
      <c r="H289" s="6"/>
      <c r="I289" s="6"/>
      <c r="J289" s="6"/>
      <c r="L289" s="6"/>
      <c r="M289" s="6"/>
      <c r="N289" s="6"/>
    </row>
    <row r="290" spans="1:14" x14ac:dyDescent="0.25">
      <c r="A290" s="6"/>
      <c r="B290" s="6"/>
      <c r="C290" s="233"/>
      <c r="D290" s="6"/>
      <c r="E290" s="6"/>
      <c r="F290" s="6"/>
      <c r="G290" s="6"/>
      <c r="H290" s="6"/>
      <c r="I290" s="6"/>
      <c r="J290" s="6"/>
      <c r="L290" s="6"/>
      <c r="M290" s="6"/>
      <c r="N290" s="6"/>
    </row>
    <row r="291" spans="1:14" x14ac:dyDescent="0.25">
      <c r="A291" s="6"/>
      <c r="B291" s="6"/>
      <c r="C291" s="233"/>
      <c r="D291" s="6"/>
      <c r="E291" s="6"/>
      <c r="F291" s="6"/>
      <c r="G291" s="6"/>
      <c r="H291" s="6"/>
      <c r="I291" s="6"/>
      <c r="J291" s="6"/>
      <c r="L291" s="6"/>
      <c r="M291" s="6"/>
      <c r="N291" s="6"/>
    </row>
    <row r="292" spans="1:14" x14ac:dyDescent="0.25">
      <c r="A292" s="6"/>
      <c r="B292" s="6"/>
      <c r="C292" s="233"/>
      <c r="D292" s="6"/>
      <c r="E292" s="6"/>
      <c r="F292" s="6"/>
      <c r="G292" s="6"/>
      <c r="H292" s="6"/>
      <c r="I292" s="6"/>
      <c r="J292" s="6"/>
      <c r="L292" s="6"/>
      <c r="M292" s="6"/>
      <c r="N292" s="6"/>
    </row>
    <row r="293" spans="1:14" x14ac:dyDescent="0.25">
      <c r="A293" s="6"/>
      <c r="B293" s="6"/>
      <c r="C293" s="233"/>
      <c r="D293" s="6"/>
      <c r="E293" s="6"/>
      <c r="F293" s="6"/>
      <c r="G293" s="6"/>
      <c r="H293" s="6"/>
      <c r="I293" s="6"/>
      <c r="J293" s="6"/>
      <c r="L293" s="6"/>
      <c r="M293" s="6"/>
      <c r="N293" s="6"/>
    </row>
    <row r="294" spans="1:14" x14ac:dyDescent="0.25">
      <c r="A294" s="6"/>
      <c r="B294" s="6"/>
      <c r="C294" s="233"/>
      <c r="D294" s="6"/>
      <c r="E294" s="6"/>
      <c r="F294" s="6"/>
      <c r="G294" s="6"/>
      <c r="H294" s="6"/>
      <c r="I294" s="6"/>
      <c r="J294" s="6"/>
      <c r="L294" s="6"/>
      <c r="M294" s="6"/>
      <c r="N294" s="6"/>
    </row>
    <row r="295" spans="1:14" x14ac:dyDescent="0.25">
      <c r="A295" s="6"/>
      <c r="B295" s="6"/>
      <c r="C295" s="233"/>
      <c r="D295" s="6"/>
      <c r="E295" s="6"/>
      <c r="F295" s="6"/>
      <c r="G295" s="6"/>
      <c r="H295" s="6"/>
      <c r="I295" s="6"/>
      <c r="J295" s="6"/>
      <c r="L295" s="6"/>
      <c r="M295" s="6"/>
      <c r="N295" s="6"/>
    </row>
    <row r="296" spans="1:14" x14ac:dyDescent="0.25">
      <c r="A296" s="6"/>
      <c r="B296" s="6"/>
      <c r="C296" s="233"/>
      <c r="D296" s="6"/>
      <c r="E296" s="6"/>
      <c r="F296" s="6"/>
      <c r="G296" s="6"/>
      <c r="H296" s="6"/>
      <c r="I296" s="6"/>
      <c r="J296" s="6"/>
      <c r="L296" s="6"/>
      <c r="M296" s="6"/>
      <c r="N296" s="6"/>
    </row>
    <row r="297" spans="1:14" x14ac:dyDescent="0.25">
      <c r="A297" s="6"/>
      <c r="B297" s="6"/>
      <c r="C297" s="233"/>
      <c r="D297" s="6"/>
      <c r="E297" s="6"/>
      <c r="F297" s="6"/>
      <c r="G297" s="6"/>
      <c r="H297" s="6"/>
      <c r="I297" s="6"/>
      <c r="J297" s="6"/>
      <c r="L297" s="6"/>
      <c r="M297" s="6"/>
      <c r="N297" s="6"/>
    </row>
    <row r="298" spans="1:14" x14ac:dyDescent="0.25">
      <c r="A298" s="6"/>
      <c r="B298" s="6"/>
      <c r="C298" s="233"/>
      <c r="D298" s="6"/>
      <c r="E298" s="6"/>
      <c r="F298" s="6"/>
      <c r="G298" s="6"/>
      <c r="H298" s="6"/>
      <c r="I298" s="6"/>
      <c r="J298" s="6"/>
      <c r="L298" s="6"/>
      <c r="M298" s="6"/>
      <c r="N298" s="6"/>
    </row>
    <row r="299" spans="1:14" x14ac:dyDescent="0.25">
      <c r="A299" s="6"/>
      <c r="B299" s="6"/>
      <c r="C299" s="233"/>
      <c r="D299" s="6"/>
      <c r="E299" s="6"/>
      <c r="F299" s="6"/>
      <c r="G299" s="6"/>
      <c r="H299" s="6"/>
      <c r="I299" s="6"/>
      <c r="J299" s="6"/>
      <c r="L299" s="6"/>
      <c r="M299" s="6"/>
      <c r="N299" s="6"/>
    </row>
    <row r="300" spans="1:14" x14ac:dyDescent="0.25">
      <c r="A300" s="6"/>
      <c r="B300" s="6"/>
      <c r="C300" s="233"/>
      <c r="D300" s="6"/>
      <c r="E300" s="6"/>
      <c r="F300" s="6"/>
      <c r="G300" s="6"/>
      <c r="H300" s="6"/>
      <c r="I300" s="6"/>
      <c r="J300" s="6"/>
      <c r="L300" s="6"/>
      <c r="M300" s="6"/>
      <c r="N300" s="6"/>
    </row>
    <row r="301" spans="1:14" x14ac:dyDescent="0.25">
      <c r="A301" s="6"/>
      <c r="B301" s="6"/>
      <c r="C301" s="233"/>
      <c r="D301" s="6"/>
      <c r="E301" s="6"/>
      <c r="F301" s="6"/>
      <c r="G301" s="6"/>
      <c r="H301" s="6"/>
      <c r="I301" s="6"/>
      <c r="J301" s="6"/>
      <c r="L301" s="6"/>
      <c r="M301" s="6"/>
      <c r="N301" s="6"/>
    </row>
    <row r="302" spans="1:14" x14ac:dyDescent="0.25">
      <c r="A302" s="6"/>
      <c r="B302" s="6"/>
      <c r="C302" s="233"/>
      <c r="D302" s="6"/>
      <c r="E302" s="6"/>
      <c r="F302" s="6"/>
      <c r="G302" s="6"/>
      <c r="H302" s="6"/>
      <c r="I302" s="6"/>
      <c r="J302" s="6"/>
      <c r="L302" s="6"/>
      <c r="M302" s="6"/>
      <c r="N302" s="6"/>
    </row>
    <row r="303" spans="1:14" x14ac:dyDescent="0.25">
      <c r="A303" s="6"/>
      <c r="B303" s="6"/>
      <c r="C303" s="233"/>
      <c r="D303" s="6"/>
      <c r="E303" s="6"/>
      <c r="F303" s="6"/>
      <c r="G303" s="6"/>
      <c r="H303" s="6"/>
      <c r="I303" s="6"/>
      <c r="J303" s="6"/>
      <c r="L303" s="6"/>
      <c r="M303" s="6"/>
      <c r="N303" s="6"/>
    </row>
    <row r="304" spans="1:14" x14ac:dyDescent="0.25">
      <c r="A304" s="6"/>
      <c r="B304" s="6"/>
      <c r="C304" s="233"/>
      <c r="D304" s="6"/>
      <c r="E304" s="6"/>
      <c r="F304" s="6"/>
      <c r="G304" s="6"/>
      <c r="H304" s="6"/>
      <c r="I304" s="6"/>
      <c r="J304" s="6"/>
      <c r="L304" s="6"/>
      <c r="M304" s="6"/>
      <c r="N304" s="6"/>
    </row>
    <row r="305" spans="1:14" x14ac:dyDescent="0.25">
      <c r="A305" s="6"/>
      <c r="B305" s="6"/>
      <c r="C305" s="233"/>
      <c r="D305" s="6"/>
      <c r="E305" s="6"/>
      <c r="F305" s="6"/>
      <c r="G305" s="6"/>
      <c r="H305" s="6"/>
      <c r="I305" s="6"/>
      <c r="J305" s="6"/>
      <c r="L305" s="6"/>
      <c r="M305" s="6"/>
      <c r="N305" s="6"/>
    </row>
    <row r="306" spans="1:14" x14ac:dyDescent="0.25">
      <c r="A306" s="6"/>
      <c r="B306" s="6"/>
      <c r="C306" s="233"/>
      <c r="D306" s="6"/>
      <c r="E306" s="6"/>
      <c r="F306" s="6"/>
      <c r="G306" s="6"/>
      <c r="H306" s="6"/>
      <c r="I306" s="6"/>
      <c r="J306" s="6"/>
      <c r="L306" s="6"/>
      <c r="M306" s="6"/>
      <c r="N306" s="6"/>
    </row>
    <row r="307" spans="1:14" x14ac:dyDescent="0.25">
      <c r="A307" s="6"/>
      <c r="B307" s="6"/>
      <c r="C307" s="233"/>
      <c r="D307" s="6"/>
      <c r="E307" s="6"/>
      <c r="F307" s="6"/>
      <c r="G307" s="6"/>
      <c r="H307" s="6"/>
      <c r="I307" s="6"/>
      <c r="J307" s="6"/>
      <c r="L307" s="6"/>
      <c r="M307" s="6"/>
      <c r="N307" s="6"/>
    </row>
    <row r="308" spans="1:14" x14ac:dyDescent="0.25">
      <c r="A308" s="6"/>
      <c r="B308" s="6"/>
      <c r="C308" s="233"/>
      <c r="D308" s="6"/>
      <c r="E308" s="6"/>
      <c r="F308" s="6"/>
      <c r="G308" s="6"/>
      <c r="H308" s="6"/>
      <c r="I308" s="6"/>
      <c r="J308" s="6"/>
      <c r="L308" s="6"/>
      <c r="M308" s="6"/>
      <c r="N308" s="6"/>
    </row>
    <row r="309" spans="1:14" x14ac:dyDescent="0.25">
      <c r="A309" s="6"/>
      <c r="B309" s="6"/>
      <c r="C309" s="233"/>
      <c r="D309" s="6"/>
      <c r="E309" s="6"/>
      <c r="F309" s="6"/>
      <c r="G309" s="6"/>
      <c r="H309" s="6"/>
      <c r="I309" s="6"/>
      <c r="J309" s="6"/>
      <c r="L309" s="6"/>
      <c r="M309" s="6"/>
      <c r="N309" s="6"/>
    </row>
    <row r="310" spans="1:14" x14ac:dyDescent="0.25">
      <c r="A310" s="6"/>
      <c r="B310" s="6"/>
      <c r="C310" s="233"/>
      <c r="D310" s="6"/>
      <c r="E310" s="6"/>
      <c r="F310" s="6"/>
      <c r="G310" s="6"/>
      <c r="H310" s="6"/>
      <c r="I310" s="6"/>
      <c r="J310" s="6"/>
      <c r="L310" s="6"/>
      <c r="M310" s="6"/>
      <c r="N310" s="6"/>
    </row>
    <row r="311" spans="1:14" x14ac:dyDescent="0.25">
      <c r="A311" s="6"/>
      <c r="B311" s="6"/>
      <c r="C311" s="233"/>
      <c r="D311" s="6"/>
      <c r="E311" s="6"/>
      <c r="F311" s="6"/>
      <c r="G311" s="6"/>
      <c r="H311" s="6"/>
      <c r="I311" s="6"/>
      <c r="J311" s="6"/>
      <c r="L311" s="6"/>
      <c r="M311" s="6"/>
      <c r="N311" s="6"/>
    </row>
    <row r="312" spans="1:14" x14ac:dyDescent="0.25">
      <c r="A312" s="6"/>
      <c r="B312" s="6"/>
      <c r="C312" s="233"/>
      <c r="D312" s="6"/>
      <c r="E312" s="6"/>
      <c r="F312" s="6"/>
      <c r="G312" s="6"/>
      <c r="H312" s="6"/>
      <c r="I312" s="6"/>
      <c r="J312" s="6"/>
      <c r="L312" s="6"/>
      <c r="M312" s="6"/>
      <c r="N312" s="6"/>
    </row>
    <row r="313" spans="1:14" x14ac:dyDescent="0.25">
      <c r="A313" s="6"/>
      <c r="B313" s="6"/>
      <c r="C313" s="233"/>
      <c r="D313" s="6"/>
      <c r="E313" s="6"/>
      <c r="F313" s="6"/>
      <c r="G313" s="6"/>
      <c r="H313" s="6"/>
      <c r="I313" s="6"/>
      <c r="J313" s="6"/>
      <c r="L313" s="6"/>
      <c r="M313" s="6"/>
      <c r="N313" s="6"/>
    </row>
    <row r="314" spans="1:14" x14ac:dyDescent="0.25">
      <c r="A314" s="6"/>
      <c r="B314" s="6"/>
      <c r="C314" s="233"/>
      <c r="D314" s="6"/>
      <c r="E314" s="6"/>
      <c r="F314" s="6"/>
      <c r="G314" s="6"/>
      <c r="H314" s="6"/>
      <c r="I314" s="6"/>
      <c r="J314" s="6"/>
      <c r="L314" s="6"/>
      <c r="M314" s="6"/>
      <c r="N314" s="6"/>
    </row>
    <row r="315" spans="1:14" x14ac:dyDescent="0.25">
      <c r="A315" s="6"/>
      <c r="B315" s="6"/>
      <c r="C315" s="233"/>
      <c r="D315" s="6"/>
      <c r="E315" s="6"/>
      <c r="F315" s="6"/>
      <c r="G315" s="6"/>
      <c r="H315" s="6"/>
      <c r="I315" s="6"/>
      <c r="J315" s="6"/>
      <c r="L315" s="6"/>
      <c r="M315" s="6"/>
      <c r="N315" s="6"/>
    </row>
    <row r="316" spans="1:14" x14ac:dyDescent="0.25">
      <c r="A316" s="6"/>
      <c r="B316" s="6"/>
      <c r="C316" s="233"/>
      <c r="D316" s="6"/>
      <c r="E316" s="6"/>
      <c r="F316" s="6"/>
      <c r="G316" s="6"/>
      <c r="H316" s="6"/>
      <c r="I316" s="6"/>
      <c r="J316" s="6"/>
      <c r="L316" s="6"/>
      <c r="M316" s="6"/>
      <c r="N316" s="6"/>
    </row>
    <row r="317" spans="1:14" x14ac:dyDescent="0.25">
      <c r="A317" s="6"/>
      <c r="B317" s="6"/>
      <c r="C317" s="233"/>
      <c r="D317" s="6"/>
      <c r="E317" s="6"/>
      <c r="F317" s="6"/>
      <c r="G317" s="6"/>
      <c r="H317" s="6"/>
      <c r="I317" s="6"/>
      <c r="J317" s="6"/>
      <c r="L317" s="6"/>
      <c r="M317" s="6"/>
      <c r="N317" s="6"/>
    </row>
    <row r="318" spans="1:14" x14ac:dyDescent="0.25">
      <c r="A318" s="6"/>
      <c r="B318" s="6"/>
      <c r="C318" s="233"/>
      <c r="D318" s="6"/>
      <c r="E318" s="6"/>
      <c r="F318" s="6"/>
      <c r="G318" s="6"/>
      <c r="H318" s="6"/>
      <c r="I318" s="6"/>
      <c r="J318" s="6"/>
      <c r="L318" s="6"/>
      <c r="M318" s="6"/>
      <c r="N318" s="6"/>
    </row>
    <row r="319" spans="1:14" x14ac:dyDescent="0.25">
      <c r="A319" s="6"/>
      <c r="B319" s="6"/>
      <c r="C319" s="233"/>
      <c r="D319" s="6"/>
      <c r="E319" s="6"/>
      <c r="F319" s="6"/>
      <c r="G319" s="6"/>
      <c r="H319" s="6"/>
      <c r="I319" s="6"/>
      <c r="J319" s="6"/>
      <c r="L319" s="6"/>
      <c r="M319" s="6"/>
      <c r="N319" s="6"/>
    </row>
    <row r="320" spans="1:14" x14ac:dyDescent="0.25">
      <c r="A320" s="6"/>
      <c r="B320" s="6"/>
      <c r="C320" s="233"/>
      <c r="D320" s="6"/>
      <c r="E320" s="6"/>
      <c r="F320" s="6"/>
      <c r="G320" s="6"/>
      <c r="H320" s="6"/>
      <c r="I320" s="6"/>
      <c r="J320" s="6"/>
      <c r="L320" s="6"/>
      <c r="M320" s="6"/>
      <c r="N320" s="6"/>
    </row>
    <row r="321" spans="1:14" x14ac:dyDescent="0.25">
      <c r="A321" s="6"/>
      <c r="B321" s="6"/>
      <c r="C321" s="233"/>
      <c r="D321" s="6"/>
      <c r="E321" s="6"/>
      <c r="F321" s="6"/>
      <c r="G321" s="6"/>
      <c r="H321" s="6"/>
      <c r="I321" s="6"/>
      <c r="J321" s="6"/>
      <c r="L321" s="6"/>
      <c r="M321" s="6"/>
      <c r="N321" s="6"/>
    </row>
    <row r="322" spans="1:14" x14ac:dyDescent="0.25">
      <c r="A322" s="6"/>
      <c r="B322" s="6"/>
      <c r="C322" s="233"/>
      <c r="D322" s="6"/>
      <c r="E322" s="6"/>
      <c r="F322" s="6"/>
      <c r="G322" s="6"/>
      <c r="H322" s="6"/>
      <c r="I322" s="6"/>
      <c r="J322" s="6"/>
      <c r="L322" s="6"/>
      <c r="M322" s="6"/>
      <c r="N322" s="6"/>
    </row>
    <row r="323" spans="1:14" x14ac:dyDescent="0.25">
      <c r="A323" s="6"/>
      <c r="B323" s="6"/>
      <c r="C323" s="233"/>
      <c r="D323" s="6"/>
      <c r="E323" s="6"/>
      <c r="F323" s="6"/>
      <c r="G323" s="6"/>
      <c r="H323" s="6"/>
      <c r="I323" s="6"/>
      <c r="J323" s="6"/>
      <c r="L323" s="6"/>
      <c r="M323" s="6"/>
      <c r="N323" s="6"/>
    </row>
    <row r="324" spans="1:14" x14ac:dyDescent="0.25">
      <c r="A324" s="6"/>
      <c r="B324" s="6"/>
      <c r="C324" s="233"/>
      <c r="D324" s="6"/>
      <c r="E324" s="6"/>
      <c r="F324" s="6"/>
      <c r="G324" s="6"/>
      <c r="H324" s="6"/>
      <c r="I324" s="6"/>
      <c r="J324" s="6"/>
      <c r="L324" s="6"/>
      <c r="M324" s="6"/>
      <c r="N324" s="6"/>
    </row>
    <row r="325" spans="1:14" x14ac:dyDescent="0.25">
      <c r="A325" s="6"/>
      <c r="B325" s="6"/>
      <c r="C325" s="233"/>
      <c r="D325" s="6"/>
      <c r="E325" s="6"/>
      <c r="F325" s="6"/>
      <c r="G325" s="6"/>
      <c r="H325" s="6"/>
      <c r="I325" s="6"/>
      <c r="J325" s="6"/>
      <c r="L325" s="6"/>
      <c r="M325" s="6"/>
      <c r="N325" s="6"/>
    </row>
    <row r="326" spans="1:14" x14ac:dyDescent="0.25">
      <c r="A326" s="6"/>
      <c r="B326" s="6"/>
      <c r="C326" s="233"/>
      <c r="D326" s="6"/>
      <c r="E326" s="6"/>
      <c r="F326" s="6"/>
      <c r="G326" s="6"/>
      <c r="H326" s="6"/>
      <c r="I326" s="6"/>
      <c r="J326" s="6"/>
      <c r="L326" s="6"/>
      <c r="M326" s="6"/>
      <c r="N326" s="6"/>
    </row>
    <row r="327" spans="1:14" x14ac:dyDescent="0.25">
      <c r="A327" s="6"/>
      <c r="B327" s="6"/>
      <c r="C327" s="233"/>
      <c r="D327" s="6"/>
      <c r="E327" s="6"/>
      <c r="F327" s="6"/>
      <c r="G327" s="6"/>
      <c r="H327" s="6"/>
      <c r="I327" s="6"/>
      <c r="J327" s="6"/>
      <c r="L327" s="6"/>
      <c r="M327" s="6"/>
      <c r="N327" s="6"/>
    </row>
    <row r="328" spans="1:14" x14ac:dyDescent="0.25">
      <c r="A328" s="6"/>
      <c r="B328" s="6"/>
      <c r="C328" s="233"/>
      <c r="D328" s="6"/>
      <c r="E328" s="6"/>
      <c r="F328" s="6"/>
      <c r="G328" s="6"/>
      <c r="H328" s="6"/>
      <c r="I328" s="6"/>
      <c r="J328" s="6"/>
      <c r="L328" s="6"/>
      <c r="M328" s="6"/>
      <c r="N328" s="6"/>
    </row>
    <row r="329" spans="1:14" x14ac:dyDescent="0.25">
      <c r="A329" s="6"/>
      <c r="B329" s="6"/>
      <c r="C329" s="233"/>
      <c r="D329" s="6"/>
      <c r="E329" s="6"/>
      <c r="F329" s="6"/>
      <c r="G329" s="6"/>
      <c r="H329" s="6"/>
      <c r="I329" s="6"/>
      <c r="J329" s="6"/>
      <c r="L329" s="6"/>
      <c r="M329" s="6"/>
      <c r="N329" s="6"/>
    </row>
    <row r="330" spans="1:14" x14ac:dyDescent="0.25">
      <c r="A330" s="6"/>
      <c r="B330" s="6"/>
      <c r="C330" s="233"/>
      <c r="D330" s="6"/>
      <c r="E330" s="6"/>
      <c r="F330" s="6"/>
      <c r="G330" s="6"/>
      <c r="H330" s="6"/>
      <c r="I330" s="6"/>
      <c r="J330" s="6"/>
      <c r="L330" s="6"/>
      <c r="M330" s="6"/>
      <c r="N330" s="6"/>
    </row>
    <row r="331" spans="1:14" x14ac:dyDescent="0.25">
      <c r="A331" s="6"/>
      <c r="B331" s="6"/>
      <c r="C331" s="233"/>
      <c r="D331" s="6"/>
      <c r="E331" s="6"/>
      <c r="F331" s="6"/>
      <c r="G331" s="6"/>
      <c r="H331" s="6"/>
      <c r="I331" s="6"/>
      <c r="J331" s="6"/>
      <c r="L331" s="6"/>
      <c r="M331" s="6"/>
      <c r="N331" s="6"/>
    </row>
    <row r="332" spans="1:14" x14ac:dyDescent="0.25">
      <c r="A332" s="6"/>
      <c r="B332" s="6"/>
      <c r="C332" s="233"/>
      <c r="D332" s="6"/>
      <c r="E332" s="6"/>
      <c r="F332" s="6"/>
      <c r="G332" s="6"/>
      <c r="H332" s="6"/>
      <c r="I332" s="6"/>
      <c r="J332" s="6"/>
      <c r="L332" s="6"/>
      <c r="M332" s="6"/>
      <c r="N332" s="6"/>
    </row>
    <row r="333" spans="1:14" x14ac:dyDescent="0.25">
      <c r="A333" s="6"/>
      <c r="B333" s="6"/>
      <c r="C333" s="233"/>
      <c r="D333" s="6"/>
      <c r="E333" s="6"/>
      <c r="F333" s="6"/>
      <c r="G333" s="6"/>
      <c r="H333" s="6"/>
      <c r="I333" s="6"/>
      <c r="J333" s="6"/>
      <c r="L333" s="6"/>
      <c r="M333" s="6"/>
      <c r="N333" s="6"/>
    </row>
    <row r="334" spans="1:14" x14ac:dyDescent="0.25">
      <c r="A334" s="6"/>
      <c r="B334" s="6"/>
      <c r="C334" s="233"/>
      <c r="D334" s="6"/>
      <c r="E334" s="6"/>
      <c r="F334" s="6"/>
      <c r="G334" s="6"/>
      <c r="H334" s="6"/>
      <c r="I334" s="6"/>
      <c r="J334" s="6"/>
      <c r="L334" s="6"/>
      <c r="M334" s="6"/>
      <c r="N334" s="6"/>
    </row>
    <row r="335" spans="1:14" x14ac:dyDescent="0.25">
      <c r="A335" s="6"/>
      <c r="B335" s="6"/>
      <c r="C335" s="233"/>
      <c r="D335" s="6"/>
      <c r="E335" s="6"/>
      <c r="F335" s="6"/>
      <c r="G335" s="6"/>
      <c r="H335" s="6"/>
      <c r="I335" s="6"/>
      <c r="J335" s="6"/>
      <c r="L335" s="6"/>
      <c r="M335" s="6"/>
      <c r="N335" s="6"/>
    </row>
    <row r="336" spans="1:14" x14ac:dyDescent="0.25">
      <c r="A336" s="6"/>
      <c r="B336" s="6"/>
      <c r="C336" s="233"/>
      <c r="D336" s="6"/>
      <c r="E336" s="6"/>
      <c r="F336" s="6"/>
      <c r="G336" s="6"/>
      <c r="H336" s="6"/>
      <c r="I336" s="6"/>
      <c r="J336" s="6"/>
      <c r="L336" s="6"/>
      <c r="M336" s="6"/>
      <c r="N336" s="6"/>
    </row>
    <row r="337" spans="1:14" x14ac:dyDescent="0.25">
      <c r="A337" s="6"/>
      <c r="B337" s="6"/>
      <c r="C337" s="233"/>
      <c r="D337" s="6"/>
      <c r="E337" s="6"/>
      <c r="F337" s="6"/>
      <c r="G337" s="6"/>
      <c r="H337" s="6"/>
      <c r="I337" s="6"/>
      <c r="J337" s="6"/>
      <c r="L337" s="6"/>
      <c r="M337" s="6"/>
      <c r="N337" s="6"/>
    </row>
    <row r="338" spans="1:14" x14ac:dyDescent="0.25">
      <c r="A338" s="6"/>
      <c r="B338" s="6"/>
      <c r="C338" s="233"/>
      <c r="D338" s="6"/>
      <c r="E338" s="6"/>
      <c r="F338" s="6"/>
      <c r="G338" s="6"/>
      <c r="H338" s="6"/>
      <c r="I338" s="6"/>
      <c r="J338" s="6"/>
      <c r="L338" s="6"/>
      <c r="M338" s="6"/>
      <c r="N338" s="6"/>
    </row>
    <row r="339" spans="1:14" x14ac:dyDescent="0.25">
      <c r="A339" s="6"/>
      <c r="B339" s="6"/>
      <c r="C339" s="233"/>
      <c r="D339" s="6"/>
      <c r="E339" s="6"/>
      <c r="F339" s="6"/>
      <c r="G339" s="6"/>
      <c r="H339" s="6"/>
      <c r="I339" s="6"/>
      <c r="J339" s="6"/>
      <c r="L339" s="6"/>
      <c r="M339" s="6"/>
      <c r="N339" s="6"/>
    </row>
    <row r="340" spans="1:14" x14ac:dyDescent="0.25">
      <c r="A340" s="6"/>
      <c r="B340" s="6"/>
      <c r="C340" s="233"/>
      <c r="D340" s="6"/>
      <c r="E340" s="6"/>
      <c r="F340" s="6"/>
      <c r="G340" s="6"/>
      <c r="H340" s="6"/>
      <c r="I340" s="6"/>
      <c r="J340" s="6"/>
      <c r="L340" s="6"/>
      <c r="M340" s="6"/>
      <c r="N340" s="6"/>
    </row>
    <row r="341" spans="1:14" x14ac:dyDescent="0.25">
      <c r="A341" s="6"/>
      <c r="B341" s="6"/>
      <c r="C341" s="233"/>
      <c r="D341" s="6"/>
      <c r="E341" s="6"/>
      <c r="F341" s="6"/>
      <c r="G341" s="6"/>
      <c r="H341" s="6"/>
      <c r="I341" s="6"/>
      <c r="J341" s="6"/>
      <c r="L341" s="6"/>
      <c r="M341" s="6"/>
      <c r="N341" s="6"/>
    </row>
    <row r="342" spans="1:14" x14ac:dyDescent="0.25">
      <c r="A342" s="6"/>
      <c r="B342" s="6"/>
      <c r="C342" s="233"/>
      <c r="D342" s="6"/>
      <c r="E342" s="6"/>
      <c r="F342" s="6"/>
      <c r="G342" s="6"/>
      <c r="H342" s="6"/>
      <c r="I342" s="6"/>
      <c r="J342" s="6"/>
      <c r="L342" s="6"/>
      <c r="M342" s="6"/>
      <c r="N342" s="6"/>
    </row>
    <row r="343" spans="1:14" x14ac:dyDescent="0.25">
      <c r="A343" s="6"/>
      <c r="B343" s="6"/>
      <c r="C343" s="233"/>
      <c r="D343" s="6"/>
      <c r="E343" s="6"/>
      <c r="F343" s="6"/>
      <c r="G343" s="6"/>
      <c r="H343" s="6"/>
      <c r="I343" s="6"/>
      <c r="J343" s="6"/>
      <c r="L343" s="6"/>
      <c r="M343" s="6"/>
      <c r="N343" s="6"/>
    </row>
    <row r="344" spans="1:14" x14ac:dyDescent="0.25">
      <c r="A344" s="6"/>
      <c r="B344" s="6"/>
      <c r="C344" s="233"/>
      <c r="D344" s="6"/>
      <c r="E344" s="6"/>
      <c r="F344" s="6"/>
      <c r="G344" s="6"/>
      <c r="H344" s="6"/>
      <c r="I344" s="6"/>
      <c r="J344" s="6"/>
      <c r="L344" s="6"/>
      <c r="M344" s="6"/>
      <c r="N344" s="6"/>
    </row>
    <row r="345" spans="1:14" x14ac:dyDescent="0.25">
      <c r="C345" s="234"/>
    </row>
    <row r="346" spans="1:14" x14ac:dyDescent="0.25">
      <c r="C346" s="234"/>
    </row>
    <row r="347" spans="1:14" x14ac:dyDescent="0.25">
      <c r="C347" s="234"/>
    </row>
    <row r="348" spans="1:14" x14ac:dyDescent="0.25">
      <c r="C348" s="234"/>
    </row>
    <row r="349" spans="1:14" x14ac:dyDescent="0.25">
      <c r="C349" s="234"/>
    </row>
    <row r="350" spans="1:14" x14ac:dyDescent="0.25">
      <c r="C350" s="234"/>
    </row>
    <row r="351" spans="1:14" x14ac:dyDescent="0.25">
      <c r="C351" s="234"/>
    </row>
    <row r="352" spans="1:14" x14ac:dyDescent="0.25">
      <c r="C352" s="234"/>
    </row>
    <row r="353" spans="3:3" x14ac:dyDescent="0.25">
      <c r="C353" s="234"/>
    </row>
    <row r="354" spans="3:3" x14ac:dyDescent="0.25">
      <c r="C354" s="234"/>
    </row>
    <row r="355" spans="3:3" x14ac:dyDescent="0.25">
      <c r="C355" s="234"/>
    </row>
    <row r="356" spans="3:3" x14ac:dyDescent="0.25">
      <c r="C356" s="234"/>
    </row>
    <row r="357" spans="3:3" x14ac:dyDescent="0.25">
      <c r="C357" s="234"/>
    </row>
    <row r="358" spans="3:3" x14ac:dyDescent="0.25">
      <c r="C358" s="234"/>
    </row>
    <row r="359" spans="3:3" x14ac:dyDescent="0.25">
      <c r="C359" s="234"/>
    </row>
    <row r="360" spans="3:3" x14ac:dyDescent="0.25">
      <c r="C360" s="234"/>
    </row>
    <row r="361" spans="3:3" x14ac:dyDescent="0.25">
      <c r="C361" s="234"/>
    </row>
    <row r="362" spans="3:3" x14ac:dyDescent="0.25">
      <c r="C362" s="234"/>
    </row>
    <row r="363" spans="3:3" x14ac:dyDescent="0.25">
      <c r="C363" s="234"/>
    </row>
    <row r="364" spans="3:3" x14ac:dyDescent="0.25">
      <c r="C364" s="234"/>
    </row>
    <row r="365" spans="3:3" x14ac:dyDescent="0.25">
      <c r="C365" s="234"/>
    </row>
    <row r="366" spans="3:3" x14ac:dyDescent="0.25">
      <c r="C366" s="234"/>
    </row>
    <row r="367" spans="3:3" x14ac:dyDescent="0.25">
      <c r="C367" s="234"/>
    </row>
    <row r="368" spans="3:3" x14ac:dyDescent="0.25">
      <c r="C368" s="234"/>
    </row>
    <row r="369" spans="3:3" x14ac:dyDescent="0.25">
      <c r="C369" s="234"/>
    </row>
    <row r="370" spans="3:3" x14ac:dyDescent="0.25">
      <c r="C370" s="234"/>
    </row>
    <row r="371" spans="3:3" x14ac:dyDescent="0.25">
      <c r="C371" s="234"/>
    </row>
    <row r="372" spans="3:3" x14ac:dyDescent="0.25">
      <c r="C372" s="234"/>
    </row>
    <row r="373" spans="3:3" x14ac:dyDescent="0.25">
      <c r="C373" s="234"/>
    </row>
    <row r="374" spans="3:3" x14ac:dyDescent="0.25">
      <c r="C374" s="234"/>
    </row>
    <row r="375" spans="3:3" x14ac:dyDescent="0.25">
      <c r="C375" s="234"/>
    </row>
    <row r="376" spans="3:3" x14ac:dyDescent="0.25">
      <c r="C376" s="234"/>
    </row>
    <row r="377" spans="3:3" x14ac:dyDescent="0.25">
      <c r="C377" s="234"/>
    </row>
    <row r="378" spans="3:3" x14ac:dyDescent="0.25">
      <c r="C378" s="234"/>
    </row>
    <row r="379" spans="3:3" x14ac:dyDescent="0.25">
      <c r="C379" s="234"/>
    </row>
    <row r="380" spans="3:3" x14ac:dyDescent="0.25">
      <c r="C380" s="234"/>
    </row>
    <row r="381" spans="3:3" x14ac:dyDescent="0.25">
      <c r="C381" s="234"/>
    </row>
    <row r="382" spans="3:3" x14ac:dyDescent="0.25">
      <c r="C382" s="234"/>
    </row>
    <row r="383" spans="3:3" x14ac:dyDescent="0.25">
      <c r="C383" s="234"/>
    </row>
    <row r="384" spans="3:3" x14ac:dyDescent="0.25">
      <c r="C384" s="234"/>
    </row>
    <row r="385" spans="3:3" x14ac:dyDescent="0.25">
      <c r="C385" s="234"/>
    </row>
    <row r="386" spans="3:3" x14ac:dyDescent="0.25">
      <c r="C386" s="234"/>
    </row>
    <row r="387" spans="3:3" x14ac:dyDescent="0.25">
      <c r="C387" s="234"/>
    </row>
    <row r="388" spans="3:3" x14ac:dyDescent="0.25">
      <c r="C388" s="234"/>
    </row>
    <row r="389" spans="3:3" x14ac:dyDescent="0.25">
      <c r="C389" s="234"/>
    </row>
    <row r="390" spans="3:3" x14ac:dyDescent="0.25">
      <c r="C390" s="234"/>
    </row>
    <row r="391" spans="3:3" x14ac:dyDescent="0.25">
      <c r="C391" s="234"/>
    </row>
    <row r="392" spans="3:3" x14ac:dyDescent="0.25">
      <c r="C392" s="234"/>
    </row>
    <row r="393" spans="3:3" x14ac:dyDescent="0.25">
      <c r="C393" s="234"/>
    </row>
    <row r="394" spans="3:3" x14ac:dyDescent="0.25">
      <c r="C394" s="234"/>
    </row>
    <row r="395" spans="3:3" x14ac:dyDescent="0.25">
      <c r="C395" s="234"/>
    </row>
    <row r="396" spans="3:3" x14ac:dyDescent="0.25">
      <c r="C396" s="234"/>
    </row>
    <row r="397" spans="3:3" x14ac:dyDescent="0.25">
      <c r="C397" s="234"/>
    </row>
    <row r="398" spans="3:3" x14ac:dyDescent="0.25">
      <c r="C398" s="234"/>
    </row>
    <row r="399" spans="3:3" x14ac:dyDescent="0.25">
      <c r="C399" s="234"/>
    </row>
    <row r="400" spans="3:3" x14ac:dyDescent="0.25">
      <c r="C400" s="234"/>
    </row>
    <row r="401" spans="3:3" x14ac:dyDescent="0.25">
      <c r="C401" s="234"/>
    </row>
    <row r="402" spans="3:3" x14ac:dyDescent="0.25">
      <c r="C402" s="234"/>
    </row>
    <row r="403" spans="3:3" x14ac:dyDescent="0.25">
      <c r="C403" s="234"/>
    </row>
    <row r="404" spans="3:3" x14ac:dyDescent="0.25">
      <c r="C404" s="234"/>
    </row>
    <row r="405" spans="3:3" x14ac:dyDescent="0.25">
      <c r="C405" s="234"/>
    </row>
    <row r="406" spans="3:3" x14ac:dyDescent="0.25">
      <c r="C406" s="234"/>
    </row>
    <row r="407" spans="3:3" x14ac:dyDescent="0.25">
      <c r="C407" s="234"/>
    </row>
    <row r="408" spans="3:3" x14ac:dyDescent="0.25">
      <c r="C408" s="234"/>
    </row>
    <row r="409" spans="3:3" x14ac:dyDescent="0.25">
      <c r="C409" s="234"/>
    </row>
    <row r="410" spans="3:3" x14ac:dyDescent="0.25">
      <c r="C410" s="234"/>
    </row>
    <row r="411" spans="3:3" x14ac:dyDescent="0.25">
      <c r="C411" s="234"/>
    </row>
    <row r="412" spans="3:3" x14ac:dyDescent="0.25">
      <c r="C412" s="234"/>
    </row>
    <row r="413" spans="3:3" x14ac:dyDescent="0.25">
      <c r="C413" s="234"/>
    </row>
    <row r="414" spans="3:3" x14ac:dyDescent="0.25">
      <c r="C414" s="234"/>
    </row>
    <row r="415" spans="3:3" x14ac:dyDescent="0.25">
      <c r="C415" s="234"/>
    </row>
    <row r="416" spans="3:3" x14ac:dyDescent="0.25">
      <c r="C416" s="234"/>
    </row>
    <row r="417" spans="3:3" x14ac:dyDescent="0.25">
      <c r="C417" s="234"/>
    </row>
    <row r="418" spans="3:3" x14ac:dyDescent="0.25">
      <c r="C418" s="234"/>
    </row>
    <row r="419" spans="3:3" x14ac:dyDescent="0.25">
      <c r="C419" s="234"/>
    </row>
    <row r="420" spans="3:3" x14ac:dyDescent="0.25">
      <c r="C420" s="234"/>
    </row>
    <row r="421" spans="3:3" x14ac:dyDescent="0.25">
      <c r="C421" s="234"/>
    </row>
    <row r="422" spans="3:3" x14ac:dyDescent="0.25">
      <c r="C422" s="234"/>
    </row>
    <row r="423" spans="3:3" x14ac:dyDescent="0.25">
      <c r="C423" s="234"/>
    </row>
    <row r="424" spans="3:3" x14ac:dyDescent="0.25">
      <c r="C424" s="234"/>
    </row>
    <row r="425" spans="3:3" x14ac:dyDescent="0.25">
      <c r="C425" s="234"/>
    </row>
    <row r="426" spans="3:3" x14ac:dyDescent="0.25">
      <c r="C426" s="234"/>
    </row>
    <row r="427" spans="3:3" x14ac:dyDescent="0.25">
      <c r="C427" s="234"/>
    </row>
    <row r="428" spans="3:3" x14ac:dyDescent="0.25">
      <c r="C428" s="234"/>
    </row>
    <row r="429" spans="3:3" x14ac:dyDescent="0.25">
      <c r="C429" s="234"/>
    </row>
    <row r="430" spans="3:3" x14ac:dyDescent="0.25">
      <c r="C430" s="234"/>
    </row>
    <row r="431" spans="3:3" x14ac:dyDescent="0.25">
      <c r="C431" s="234"/>
    </row>
    <row r="432" spans="3:3" x14ac:dyDescent="0.25">
      <c r="C432" s="234"/>
    </row>
    <row r="433" spans="3:3" x14ac:dyDescent="0.25">
      <c r="C433" s="234"/>
    </row>
    <row r="434" spans="3:3" x14ac:dyDescent="0.25">
      <c r="C434" s="234"/>
    </row>
    <row r="435" spans="3:3" x14ac:dyDescent="0.25">
      <c r="C435" s="234"/>
    </row>
    <row r="436" spans="3:3" x14ac:dyDescent="0.25">
      <c r="C436" s="234"/>
    </row>
    <row r="437" spans="3:3" x14ac:dyDescent="0.25">
      <c r="C437" s="234"/>
    </row>
    <row r="438" spans="3:3" x14ac:dyDescent="0.25">
      <c r="C438" s="234"/>
    </row>
    <row r="439" spans="3:3" x14ac:dyDescent="0.25">
      <c r="C439" s="234"/>
    </row>
    <row r="440" spans="3:3" x14ac:dyDescent="0.25">
      <c r="C440" s="234"/>
    </row>
    <row r="441" spans="3:3" x14ac:dyDescent="0.25">
      <c r="C441" s="234"/>
    </row>
    <row r="442" spans="3:3" x14ac:dyDescent="0.25">
      <c r="C442" s="234"/>
    </row>
    <row r="443" spans="3:3" x14ac:dyDescent="0.25">
      <c r="C443" s="234"/>
    </row>
    <row r="444" spans="3:3" x14ac:dyDescent="0.25">
      <c r="C444" s="234"/>
    </row>
    <row r="445" spans="3:3" x14ac:dyDescent="0.25">
      <c r="C445" s="234"/>
    </row>
    <row r="446" spans="3:3" x14ac:dyDescent="0.25">
      <c r="C446" s="234"/>
    </row>
    <row r="447" spans="3:3" x14ac:dyDescent="0.25">
      <c r="C447" s="234"/>
    </row>
    <row r="448" spans="3:3" x14ac:dyDescent="0.25">
      <c r="C448" s="234"/>
    </row>
    <row r="449" spans="3:3" x14ac:dyDescent="0.25">
      <c r="C449" s="234"/>
    </row>
    <row r="450" spans="3:3" x14ac:dyDescent="0.25">
      <c r="C450" s="234"/>
    </row>
    <row r="451" spans="3:3" x14ac:dyDescent="0.25">
      <c r="C451" s="234"/>
    </row>
    <row r="452" spans="3:3" x14ac:dyDescent="0.25">
      <c r="C452" s="234"/>
    </row>
    <row r="453" spans="3:3" x14ac:dyDescent="0.25">
      <c r="C453" s="234"/>
    </row>
    <row r="454" spans="3:3" x14ac:dyDescent="0.25">
      <c r="C454" s="234"/>
    </row>
    <row r="455" spans="3:3" x14ac:dyDescent="0.25">
      <c r="C455" s="234"/>
    </row>
    <row r="456" spans="3:3" x14ac:dyDescent="0.25">
      <c r="C456" s="234"/>
    </row>
    <row r="457" spans="3:3" x14ac:dyDescent="0.25">
      <c r="C457" s="234"/>
    </row>
    <row r="458" spans="3:3" x14ac:dyDescent="0.25">
      <c r="C458" s="234"/>
    </row>
    <row r="459" spans="3:3" x14ac:dyDescent="0.25">
      <c r="C459" s="234"/>
    </row>
    <row r="460" spans="3:3" x14ac:dyDescent="0.25">
      <c r="C460" s="234"/>
    </row>
    <row r="461" spans="3:3" x14ac:dyDescent="0.25">
      <c r="C461" s="234"/>
    </row>
    <row r="462" spans="3:3" x14ac:dyDescent="0.25">
      <c r="C462" s="234"/>
    </row>
    <row r="463" spans="3:3" x14ac:dyDescent="0.25">
      <c r="C463" s="234"/>
    </row>
    <row r="464" spans="3:3" x14ac:dyDescent="0.25">
      <c r="C464" s="234"/>
    </row>
    <row r="465" spans="3:3" x14ac:dyDescent="0.25">
      <c r="C465" s="234"/>
    </row>
    <row r="466" spans="3:3" x14ac:dyDescent="0.25">
      <c r="C466" s="234"/>
    </row>
    <row r="467" spans="3:3" x14ac:dyDescent="0.25">
      <c r="C467" s="234"/>
    </row>
    <row r="468" spans="3:3" x14ac:dyDescent="0.25">
      <c r="C468" s="234"/>
    </row>
    <row r="469" spans="3:3" x14ac:dyDescent="0.25">
      <c r="C469" s="234"/>
    </row>
    <row r="470" spans="3:3" x14ac:dyDescent="0.25">
      <c r="C470" s="234"/>
    </row>
    <row r="471" spans="3:3" x14ac:dyDescent="0.25">
      <c r="C471" s="234"/>
    </row>
    <row r="472" spans="3:3" x14ac:dyDescent="0.25">
      <c r="C472" s="234"/>
    </row>
    <row r="473" spans="3:3" x14ac:dyDescent="0.25">
      <c r="C473" s="234"/>
    </row>
    <row r="474" spans="3:3" x14ac:dyDescent="0.25">
      <c r="C474" s="234"/>
    </row>
    <row r="475" spans="3:3" x14ac:dyDescent="0.25">
      <c r="C475" s="234"/>
    </row>
    <row r="476" spans="3:3" x14ac:dyDescent="0.25">
      <c r="C476" s="234"/>
    </row>
    <row r="477" spans="3:3" x14ac:dyDescent="0.25">
      <c r="C477" s="234"/>
    </row>
    <row r="478" spans="3:3" x14ac:dyDescent="0.25">
      <c r="C478" s="234"/>
    </row>
    <row r="479" spans="3:3" x14ac:dyDescent="0.25">
      <c r="C479" s="234"/>
    </row>
    <row r="480" spans="3:3" x14ac:dyDescent="0.25">
      <c r="C480" s="234"/>
    </row>
    <row r="481" spans="3:3" x14ac:dyDescent="0.25">
      <c r="C481" s="234"/>
    </row>
    <row r="482" spans="3:3" x14ac:dyDescent="0.25">
      <c r="C482" s="234"/>
    </row>
    <row r="483" spans="3:3" x14ac:dyDescent="0.25">
      <c r="C483" s="234"/>
    </row>
    <row r="484" spans="3:3" x14ac:dyDescent="0.25">
      <c r="C484" s="234"/>
    </row>
    <row r="485" spans="3:3" x14ac:dyDescent="0.25">
      <c r="C485" s="234"/>
    </row>
    <row r="486" spans="3:3" x14ac:dyDescent="0.25">
      <c r="C486" s="234"/>
    </row>
    <row r="487" spans="3:3" x14ac:dyDescent="0.25">
      <c r="C487" s="234"/>
    </row>
    <row r="488" spans="3:3" x14ac:dyDescent="0.25">
      <c r="C488" s="234"/>
    </row>
    <row r="489" spans="3:3" x14ac:dyDescent="0.25">
      <c r="C489" s="234"/>
    </row>
    <row r="490" spans="3:3" x14ac:dyDescent="0.25">
      <c r="C490" s="234"/>
    </row>
    <row r="491" spans="3:3" x14ac:dyDescent="0.25">
      <c r="C491" s="234"/>
    </row>
    <row r="492" spans="3:3" x14ac:dyDescent="0.25">
      <c r="C492" s="234"/>
    </row>
    <row r="493" spans="3:3" x14ac:dyDescent="0.25">
      <c r="C493" s="234"/>
    </row>
    <row r="494" spans="3:3" x14ac:dyDescent="0.25">
      <c r="C494" s="234"/>
    </row>
    <row r="495" spans="3:3" x14ac:dyDescent="0.25">
      <c r="C495" s="234"/>
    </row>
    <row r="496" spans="3:3" x14ac:dyDescent="0.25">
      <c r="C496" s="234"/>
    </row>
    <row r="497" spans="3:3" x14ac:dyDescent="0.25">
      <c r="C497" s="234"/>
    </row>
    <row r="498" spans="3:3" x14ac:dyDescent="0.25">
      <c r="C498" s="234"/>
    </row>
    <row r="499" spans="3:3" x14ac:dyDescent="0.25">
      <c r="C499" s="234"/>
    </row>
    <row r="500" spans="3:3" x14ac:dyDescent="0.25">
      <c r="C500" s="234"/>
    </row>
    <row r="501" spans="3:3" x14ac:dyDescent="0.25">
      <c r="C501" s="234"/>
    </row>
    <row r="502" spans="3:3" x14ac:dyDescent="0.25">
      <c r="C502" s="234"/>
    </row>
    <row r="503" spans="3:3" x14ac:dyDescent="0.25">
      <c r="C503" s="234"/>
    </row>
    <row r="504" spans="3:3" x14ac:dyDescent="0.25">
      <c r="C504" s="234"/>
    </row>
    <row r="505" spans="3:3" x14ac:dyDescent="0.25">
      <c r="C505" s="234"/>
    </row>
    <row r="506" spans="3:3" x14ac:dyDescent="0.25">
      <c r="C506" s="234"/>
    </row>
    <row r="507" spans="3:3" x14ac:dyDescent="0.25">
      <c r="C507" s="234"/>
    </row>
    <row r="508" spans="3:3" x14ac:dyDescent="0.25">
      <c r="C508" s="234"/>
    </row>
    <row r="509" spans="3:3" x14ac:dyDescent="0.25">
      <c r="C509" s="234"/>
    </row>
    <row r="510" spans="3:3" x14ac:dyDescent="0.25">
      <c r="C510" s="234"/>
    </row>
    <row r="511" spans="3:3" x14ac:dyDescent="0.25">
      <c r="C511" s="234"/>
    </row>
    <row r="512" spans="3:3" x14ac:dyDescent="0.25">
      <c r="C512" s="234"/>
    </row>
    <row r="513" spans="3:3" x14ac:dyDescent="0.25">
      <c r="C513" s="234"/>
    </row>
    <row r="514" spans="3:3" x14ac:dyDescent="0.25">
      <c r="C514" s="234"/>
    </row>
    <row r="515" spans="3:3" x14ac:dyDescent="0.25">
      <c r="C515" s="234"/>
    </row>
    <row r="516" spans="3:3" x14ac:dyDescent="0.25">
      <c r="C516" s="234"/>
    </row>
    <row r="517" spans="3:3" x14ac:dyDescent="0.25">
      <c r="C517" s="234"/>
    </row>
    <row r="518" spans="3:3" x14ac:dyDescent="0.25">
      <c r="C518" s="234"/>
    </row>
    <row r="519" spans="3:3" x14ac:dyDescent="0.25">
      <c r="C519" s="234"/>
    </row>
    <row r="520" spans="3:3" x14ac:dyDescent="0.25">
      <c r="C520" s="234"/>
    </row>
    <row r="521" spans="3:3" x14ac:dyDescent="0.25">
      <c r="C521" s="234"/>
    </row>
    <row r="522" spans="3:3" x14ac:dyDescent="0.25">
      <c r="C522" s="234"/>
    </row>
    <row r="523" spans="3:3" x14ac:dyDescent="0.25">
      <c r="C523" s="234"/>
    </row>
    <row r="524" spans="3:3" x14ac:dyDescent="0.25">
      <c r="C524" s="234"/>
    </row>
    <row r="525" spans="3:3" x14ac:dyDescent="0.25">
      <c r="C525" s="234"/>
    </row>
    <row r="526" spans="3:3" x14ac:dyDescent="0.25">
      <c r="C526" s="234"/>
    </row>
    <row r="527" spans="3:3" x14ac:dyDescent="0.25">
      <c r="C527" s="234"/>
    </row>
    <row r="528" spans="3:3" x14ac:dyDescent="0.25">
      <c r="C528" s="234"/>
    </row>
    <row r="529" spans="3:3" x14ac:dyDescent="0.25">
      <c r="C529" s="234"/>
    </row>
    <row r="530" spans="3:3" x14ac:dyDescent="0.25">
      <c r="C530" s="234"/>
    </row>
    <row r="531" spans="3:3" x14ac:dyDescent="0.25">
      <c r="C531" s="234"/>
    </row>
    <row r="532" spans="3:3" x14ac:dyDescent="0.25">
      <c r="C532" s="234"/>
    </row>
    <row r="533" spans="3:3" x14ac:dyDescent="0.25">
      <c r="C533" s="234"/>
    </row>
    <row r="534" spans="3:3" x14ac:dyDescent="0.25">
      <c r="C534" s="234"/>
    </row>
    <row r="535" spans="3:3" x14ac:dyDescent="0.25">
      <c r="C535" s="234"/>
    </row>
    <row r="536" spans="3:3" x14ac:dyDescent="0.25">
      <c r="C536" s="234"/>
    </row>
    <row r="537" spans="3:3" x14ac:dyDescent="0.25">
      <c r="C537" s="234"/>
    </row>
    <row r="538" spans="3:3" x14ac:dyDescent="0.25">
      <c r="C538" s="234"/>
    </row>
    <row r="539" spans="3:3" x14ac:dyDescent="0.25">
      <c r="C539" s="234"/>
    </row>
    <row r="540" spans="3:3" x14ac:dyDescent="0.25">
      <c r="C540" s="234"/>
    </row>
    <row r="541" spans="3:3" x14ac:dyDescent="0.25">
      <c r="C541" s="234"/>
    </row>
    <row r="542" spans="3:3" x14ac:dyDescent="0.25">
      <c r="C542" s="234"/>
    </row>
    <row r="543" spans="3:3" x14ac:dyDescent="0.25">
      <c r="C543" s="234"/>
    </row>
    <row r="544" spans="3:3" x14ac:dyDescent="0.25">
      <c r="C544" s="234"/>
    </row>
    <row r="545" spans="3:3" x14ac:dyDescent="0.25">
      <c r="C545" s="234"/>
    </row>
    <row r="546" spans="3:3" x14ac:dyDescent="0.25">
      <c r="C546" s="234"/>
    </row>
    <row r="547" spans="3:3" x14ac:dyDescent="0.25">
      <c r="C547" s="234"/>
    </row>
    <row r="548" spans="3:3" x14ac:dyDescent="0.25">
      <c r="C548" s="234"/>
    </row>
    <row r="549" spans="3:3" x14ac:dyDescent="0.25">
      <c r="C549" s="234"/>
    </row>
    <row r="550" spans="3:3" x14ac:dyDescent="0.25">
      <c r="C550" s="234"/>
    </row>
    <row r="551" spans="3:3" x14ac:dyDescent="0.25">
      <c r="C551" s="234"/>
    </row>
    <row r="552" spans="3:3" x14ac:dyDescent="0.25">
      <c r="C552" s="234"/>
    </row>
    <row r="553" spans="3:3" x14ac:dyDescent="0.25">
      <c r="C553" s="234"/>
    </row>
    <row r="554" spans="3:3" x14ac:dyDescent="0.25">
      <c r="C554" s="234"/>
    </row>
    <row r="555" spans="3:3" x14ac:dyDescent="0.25">
      <c r="C555" s="234"/>
    </row>
    <row r="556" spans="3:3" x14ac:dyDescent="0.25">
      <c r="C556" s="234"/>
    </row>
    <row r="557" spans="3:3" x14ac:dyDescent="0.25">
      <c r="C557" s="234"/>
    </row>
    <row r="558" spans="3:3" x14ac:dyDescent="0.25">
      <c r="C558" s="234"/>
    </row>
    <row r="559" spans="3:3" x14ac:dyDescent="0.25">
      <c r="C559" s="234"/>
    </row>
    <row r="560" spans="3:3" x14ac:dyDescent="0.25">
      <c r="C560" s="234"/>
    </row>
    <row r="561" spans="3:3" x14ac:dyDescent="0.25">
      <c r="C561" s="234"/>
    </row>
    <row r="562" spans="3:3" x14ac:dyDescent="0.25">
      <c r="C562" s="234"/>
    </row>
    <row r="563" spans="3:3" x14ac:dyDescent="0.25">
      <c r="C563" s="234"/>
    </row>
    <row r="564" spans="3:3" x14ac:dyDescent="0.25">
      <c r="C564" s="234"/>
    </row>
    <row r="565" spans="3:3" x14ac:dyDescent="0.25">
      <c r="C565" s="234"/>
    </row>
    <row r="566" spans="3:3" x14ac:dyDescent="0.25">
      <c r="C566" s="234"/>
    </row>
    <row r="567" spans="3:3" x14ac:dyDescent="0.25">
      <c r="C567" s="234"/>
    </row>
    <row r="568" spans="3:3" x14ac:dyDescent="0.25">
      <c r="C568" s="234"/>
    </row>
    <row r="569" spans="3:3" x14ac:dyDescent="0.25">
      <c r="C569" s="234"/>
    </row>
    <row r="570" spans="3:3" x14ac:dyDescent="0.25">
      <c r="C570" s="234"/>
    </row>
    <row r="571" spans="3:3" x14ac:dyDescent="0.25">
      <c r="C571" s="234"/>
    </row>
    <row r="572" spans="3:3" x14ac:dyDescent="0.25">
      <c r="C572" s="234"/>
    </row>
    <row r="573" spans="3:3" x14ac:dyDescent="0.25">
      <c r="C573" s="234"/>
    </row>
    <row r="574" spans="3:3" x14ac:dyDescent="0.25">
      <c r="C574" s="234"/>
    </row>
    <row r="575" spans="3:3" x14ac:dyDescent="0.25">
      <c r="C575" s="234"/>
    </row>
    <row r="576" spans="3:3" x14ac:dyDescent="0.25">
      <c r="C576" s="234"/>
    </row>
    <row r="577" spans="3:3" x14ac:dyDescent="0.25">
      <c r="C577" s="234"/>
    </row>
    <row r="578" spans="3:3" x14ac:dyDescent="0.25">
      <c r="C578" s="234"/>
    </row>
    <row r="579" spans="3:3" x14ac:dyDescent="0.25">
      <c r="C579" s="234"/>
    </row>
    <row r="580" spans="3:3" x14ac:dyDescent="0.25">
      <c r="C580" s="234"/>
    </row>
    <row r="581" spans="3:3" x14ac:dyDescent="0.25">
      <c r="C581" s="234"/>
    </row>
    <row r="582" spans="3:3" x14ac:dyDescent="0.25">
      <c r="C582" s="234"/>
    </row>
    <row r="583" spans="3:3" x14ac:dyDescent="0.25">
      <c r="C583" s="234"/>
    </row>
    <row r="584" spans="3:3" x14ac:dyDescent="0.25">
      <c r="C584" s="234"/>
    </row>
    <row r="585" spans="3:3" x14ac:dyDescent="0.25">
      <c r="C585" s="234"/>
    </row>
    <row r="586" spans="3:3" x14ac:dyDescent="0.25">
      <c r="C586" s="234"/>
    </row>
    <row r="587" spans="3:3" x14ac:dyDescent="0.25">
      <c r="C587" s="234"/>
    </row>
    <row r="588" spans="3:3" x14ac:dyDescent="0.25">
      <c r="C588" s="234"/>
    </row>
    <row r="589" spans="3:3" x14ac:dyDescent="0.25">
      <c r="C589" s="234"/>
    </row>
    <row r="590" spans="3:3" x14ac:dyDescent="0.25">
      <c r="C590" s="234"/>
    </row>
    <row r="591" spans="3:3" x14ac:dyDescent="0.25">
      <c r="C591" s="234"/>
    </row>
    <row r="592" spans="3:3" x14ac:dyDescent="0.25">
      <c r="C592" s="234"/>
    </row>
    <row r="593" spans="3:3" x14ac:dyDescent="0.25">
      <c r="C593" s="234"/>
    </row>
    <row r="594" spans="3:3" x14ac:dyDescent="0.25">
      <c r="C594" s="234"/>
    </row>
    <row r="595" spans="3:3" x14ac:dyDescent="0.25">
      <c r="C595" s="234"/>
    </row>
    <row r="596" spans="3:3" x14ac:dyDescent="0.25">
      <c r="C596" s="234"/>
    </row>
    <row r="597" spans="3:3" x14ac:dyDescent="0.25">
      <c r="C597" s="234"/>
    </row>
    <row r="598" spans="3:3" x14ac:dyDescent="0.25">
      <c r="C598" s="234"/>
    </row>
    <row r="599" spans="3:3" x14ac:dyDescent="0.25">
      <c r="C599" s="234"/>
    </row>
    <row r="600" spans="3:3" x14ac:dyDescent="0.25">
      <c r="C600" s="234"/>
    </row>
    <row r="601" spans="3:3" x14ac:dyDescent="0.25">
      <c r="C601" s="234"/>
    </row>
    <row r="602" spans="3:3" x14ac:dyDescent="0.25">
      <c r="C602" s="234"/>
    </row>
    <row r="603" spans="3:3" x14ac:dyDescent="0.25">
      <c r="C603" s="234"/>
    </row>
    <row r="604" spans="3:3" x14ac:dyDescent="0.25">
      <c r="C604" s="234"/>
    </row>
    <row r="605" spans="3:3" x14ac:dyDescent="0.25">
      <c r="C605" s="234"/>
    </row>
    <row r="606" spans="3:3" x14ac:dyDescent="0.25">
      <c r="C606" s="234"/>
    </row>
    <row r="607" spans="3:3" x14ac:dyDescent="0.25">
      <c r="C607" s="234"/>
    </row>
    <row r="608" spans="3:3" x14ac:dyDescent="0.25">
      <c r="C608" s="234"/>
    </row>
    <row r="609" spans="3:3" x14ac:dyDescent="0.25">
      <c r="C609" s="234"/>
    </row>
    <row r="610" spans="3:3" x14ac:dyDescent="0.25">
      <c r="C610" s="234"/>
    </row>
    <row r="611" spans="3:3" x14ac:dyDescent="0.25">
      <c r="C611" s="234"/>
    </row>
    <row r="612" spans="3:3" x14ac:dyDescent="0.25">
      <c r="C612" s="234"/>
    </row>
    <row r="613" spans="3:3" x14ac:dyDescent="0.25">
      <c r="C613" s="234"/>
    </row>
    <row r="614" spans="3:3" x14ac:dyDescent="0.25">
      <c r="C614" s="234"/>
    </row>
    <row r="615" spans="3:3" x14ac:dyDescent="0.25">
      <c r="C615" s="234"/>
    </row>
    <row r="616" spans="3:3" x14ac:dyDescent="0.25">
      <c r="C616" s="234"/>
    </row>
    <row r="617" spans="3:3" x14ac:dyDescent="0.25">
      <c r="C617" s="234"/>
    </row>
    <row r="618" spans="3:3" x14ac:dyDescent="0.25">
      <c r="C618" s="234"/>
    </row>
    <row r="619" spans="3:3" x14ac:dyDescent="0.25">
      <c r="C619" s="234"/>
    </row>
    <row r="620" spans="3:3" x14ac:dyDescent="0.25">
      <c r="C620" s="234"/>
    </row>
    <row r="621" spans="3:3" x14ac:dyDescent="0.25">
      <c r="C621" s="234"/>
    </row>
    <row r="622" spans="3:3" x14ac:dyDescent="0.25">
      <c r="C622" s="234"/>
    </row>
    <row r="623" spans="3:3" x14ac:dyDescent="0.25">
      <c r="C623" s="234"/>
    </row>
    <row r="624" spans="3:3" x14ac:dyDescent="0.25">
      <c r="C624" s="234"/>
    </row>
    <row r="625" spans="3:3" x14ac:dyDescent="0.25">
      <c r="C625" s="234"/>
    </row>
    <row r="626" spans="3:3" x14ac:dyDescent="0.25">
      <c r="C626" s="234"/>
    </row>
    <row r="627" spans="3:3" x14ac:dyDescent="0.25">
      <c r="C627" s="234"/>
    </row>
    <row r="628" spans="3:3" x14ac:dyDescent="0.25">
      <c r="C628" s="234"/>
    </row>
    <row r="629" spans="3:3" x14ac:dyDescent="0.25">
      <c r="C629" s="234"/>
    </row>
    <row r="630" spans="3:3" x14ac:dyDescent="0.25">
      <c r="C630" s="234"/>
    </row>
    <row r="631" spans="3:3" x14ac:dyDescent="0.25">
      <c r="C631" s="234"/>
    </row>
    <row r="632" spans="3:3" x14ac:dyDescent="0.25">
      <c r="C632" s="234"/>
    </row>
    <row r="633" spans="3:3" x14ac:dyDescent="0.25">
      <c r="C633" s="234"/>
    </row>
    <row r="634" spans="3:3" x14ac:dyDescent="0.25">
      <c r="C634" s="234"/>
    </row>
    <row r="635" spans="3:3" x14ac:dyDescent="0.25">
      <c r="C635" s="234"/>
    </row>
    <row r="636" spans="3:3" x14ac:dyDescent="0.25">
      <c r="C636" s="234"/>
    </row>
    <row r="637" spans="3:3" x14ac:dyDescent="0.25">
      <c r="C637" s="234"/>
    </row>
    <row r="638" spans="3:3" x14ac:dyDescent="0.25">
      <c r="C638" s="234"/>
    </row>
    <row r="639" spans="3:3" x14ac:dyDescent="0.25">
      <c r="C639" s="234"/>
    </row>
    <row r="640" spans="3:3" x14ac:dyDescent="0.25">
      <c r="C640" s="234"/>
    </row>
    <row r="641" spans="3:3" x14ac:dyDescent="0.25">
      <c r="C641" s="234"/>
    </row>
    <row r="642" spans="3:3" x14ac:dyDescent="0.25">
      <c r="C642" s="234"/>
    </row>
    <row r="643" spans="3:3" x14ac:dyDescent="0.25">
      <c r="C643" s="234"/>
    </row>
    <row r="644" spans="3:3" x14ac:dyDescent="0.25">
      <c r="C644" s="234"/>
    </row>
    <row r="645" spans="3:3" x14ac:dyDescent="0.25">
      <c r="C645" s="234"/>
    </row>
    <row r="646" spans="3:3" x14ac:dyDescent="0.25">
      <c r="C646" s="234"/>
    </row>
    <row r="647" spans="3:3" x14ac:dyDescent="0.25">
      <c r="C647" s="234"/>
    </row>
    <row r="648" spans="3:3" x14ac:dyDescent="0.25">
      <c r="C648" s="234"/>
    </row>
    <row r="649" spans="3:3" x14ac:dyDescent="0.25">
      <c r="C649" s="234"/>
    </row>
    <row r="650" spans="3:3" x14ac:dyDescent="0.25">
      <c r="C650" s="234"/>
    </row>
    <row r="651" spans="3:3" x14ac:dyDescent="0.25">
      <c r="C651" s="234"/>
    </row>
    <row r="652" spans="3:3" x14ac:dyDescent="0.25">
      <c r="C652" s="234"/>
    </row>
    <row r="653" spans="3:3" x14ac:dyDescent="0.25">
      <c r="C653" s="234"/>
    </row>
    <row r="654" spans="3:3" x14ac:dyDescent="0.25">
      <c r="C654" s="234"/>
    </row>
    <row r="655" spans="3:3" x14ac:dyDescent="0.25">
      <c r="C655" s="234"/>
    </row>
    <row r="656" spans="3:3" x14ac:dyDescent="0.25">
      <c r="C656" s="234"/>
    </row>
    <row r="657" spans="3:3" x14ac:dyDescent="0.25">
      <c r="C657" s="234"/>
    </row>
    <row r="658" spans="3:3" x14ac:dyDescent="0.25">
      <c r="C658" s="234"/>
    </row>
    <row r="659" spans="3:3" x14ac:dyDescent="0.25">
      <c r="C659" s="234"/>
    </row>
    <row r="660" spans="3:3" x14ac:dyDescent="0.25">
      <c r="C660" s="234"/>
    </row>
    <row r="661" spans="3:3" x14ac:dyDescent="0.25">
      <c r="C661" s="234"/>
    </row>
    <row r="662" spans="3:3" x14ac:dyDescent="0.25">
      <c r="C662" s="234"/>
    </row>
    <row r="663" spans="3:3" x14ac:dyDescent="0.25">
      <c r="C663" s="234"/>
    </row>
    <row r="664" spans="3:3" x14ac:dyDescent="0.25">
      <c r="C664" s="234"/>
    </row>
    <row r="665" spans="3:3" x14ac:dyDescent="0.25">
      <c r="C665" s="234"/>
    </row>
    <row r="666" spans="3:3" x14ac:dyDescent="0.25">
      <c r="C666" s="234"/>
    </row>
    <row r="667" spans="3:3" x14ac:dyDescent="0.25">
      <c r="C667" s="234"/>
    </row>
    <row r="668" spans="3:3" x14ac:dyDescent="0.25">
      <c r="C668" s="234"/>
    </row>
    <row r="669" spans="3:3" x14ac:dyDescent="0.25">
      <c r="C669" s="234"/>
    </row>
    <row r="670" spans="3:3" x14ac:dyDescent="0.25">
      <c r="C670" s="234"/>
    </row>
    <row r="671" spans="3:3" x14ac:dyDescent="0.25">
      <c r="C671" s="234"/>
    </row>
    <row r="672" spans="3:3" x14ac:dyDescent="0.25">
      <c r="C672" s="234"/>
    </row>
    <row r="673" spans="3:3" x14ac:dyDescent="0.25">
      <c r="C673" s="234"/>
    </row>
  </sheetData>
  <mergeCells count="71">
    <mergeCell ref="C132:C133"/>
    <mergeCell ref="B5:O5"/>
    <mergeCell ref="B6:O6"/>
    <mergeCell ref="C142:C143"/>
    <mergeCell ref="B56:B58"/>
    <mergeCell ref="B60:B62"/>
    <mergeCell ref="B64:O64"/>
    <mergeCell ref="C81:C82"/>
    <mergeCell ref="C71:C72"/>
    <mergeCell ref="B74:O74"/>
    <mergeCell ref="B70:O70"/>
    <mergeCell ref="C116:C117"/>
    <mergeCell ref="C120:C121"/>
    <mergeCell ref="C124:C125"/>
    <mergeCell ref="C140:C141"/>
    <mergeCell ref="C130:C131"/>
    <mergeCell ref="B7:O7"/>
    <mergeCell ref="B8:O8"/>
    <mergeCell ref="B66:B67"/>
    <mergeCell ref="C136:C137"/>
    <mergeCell ref="C128:C129"/>
    <mergeCell ref="C161:C162"/>
    <mergeCell ref="C126:C127"/>
    <mergeCell ref="C114:C115"/>
    <mergeCell ref="C89:C90"/>
    <mergeCell ref="C118:C119"/>
    <mergeCell ref="C122:C123"/>
    <mergeCell ref="C110:C111"/>
    <mergeCell ref="C94:C95"/>
    <mergeCell ref="C105:C106"/>
    <mergeCell ref="C112:C113"/>
    <mergeCell ref="B44:B46"/>
    <mergeCell ref="B48:B50"/>
    <mergeCell ref="C207:C208"/>
    <mergeCell ref="C214:C215"/>
    <mergeCell ref="B164:O164"/>
    <mergeCell ref="B210:O210"/>
    <mergeCell ref="C152:C153"/>
    <mergeCell ref="B160:O160"/>
    <mergeCell ref="C157:C158"/>
    <mergeCell ref="C144:C145"/>
    <mergeCell ref="C134:C135"/>
    <mergeCell ref="C138:C139"/>
    <mergeCell ref="B52:B54"/>
    <mergeCell ref="K13:K14"/>
    <mergeCell ref="M13:N13"/>
    <mergeCell ref="B15:O15"/>
    <mergeCell ref="B36:B38"/>
    <mergeCell ref="B28:B30"/>
    <mergeCell ref="B24:B26"/>
    <mergeCell ref="B40:B42"/>
    <mergeCell ref="G13:G14"/>
    <mergeCell ref="C12:C14"/>
    <mergeCell ref="O13:O14"/>
    <mergeCell ref="A12:A14"/>
    <mergeCell ref="B20:B22"/>
    <mergeCell ref="E12:G12"/>
    <mergeCell ref="H12:H14"/>
    <mergeCell ref="D12:D14"/>
    <mergeCell ref="B12:B14"/>
    <mergeCell ref="L12:L14"/>
    <mergeCell ref="B1:O1"/>
    <mergeCell ref="B2:O2"/>
    <mergeCell ref="B3:O3"/>
    <mergeCell ref="B4:O4"/>
    <mergeCell ref="B32:B34"/>
    <mergeCell ref="A10:O10"/>
    <mergeCell ref="E13:F13"/>
    <mergeCell ref="I12:K12"/>
    <mergeCell ref="M12:O12"/>
    <mergeCell ref="I13:J13"/>
  </mergeCells>
  <pageMargins left="1.1811023622047245" right="0.39370078740157483" top="0.78740157480314965" bottom="0.78740157480314965" header="0.31496062992125984" footer="0.31496062992125984"/>
  <pageSetup paperSize="9" scale="76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59"/>
  <sheetViews>
    <sheetView showZeros="0" workbookViewId="0">
      <selection activeCell="C3" sqref="C3:O3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3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106"/>
      <c r="C1" s="530" t="s">
        <v>354</v>
      </c>
      <c r="D1" s="530"/>
      <c r="E1" s="530"/>
      <c r="F1" s="530"/>
      <c r="G1" s="530"/>
      <c r="H1" s="530"/>
      <c r="I1" s="530"/>
      <c r="J1" s="530"/>
      <c r="K1" s="530"/>
      <c r="L1" s="530"/>
      <c r="M1" s="530"/>
      <c r="N1" s="530"/>
      <c r="O1" s="530"/>
    </row>
    <row r="2" spans="1:17" x14ac:dyDescent="0.25">
      <c r="B2" s="106"/>
      <c r="C2" s="530" t="s">
        <v>445</v>
      </c>
      <c r="D2" s="530"/>
      <c r="E2" s="530"/>
      <c r="F2" s="530"/>
      <c r="G2" s="530"/>
      <c r="H2" s="530"/>
      <c r="I2" s="530"/>
      <c r="J2" s="530"/>
      <c r="K2" s="530"/>
      <c r="L2" s="530"/>
      <c r="M2" s="530"/>
      <c r="N2" s="530"/>
      <c r="O2" s="530"/>
    </row>
    <row r="3" spans="1:17" x14ac:dyDescent="0.25">
      <c r="B3" s="106"/>
      <c r="C3" s="530" t="s">
        <v>466</v>
      </c>
      <c r="D3" s="530"/>
      <c r="E3" s="530"/>
      <c r="F3" s="530"/>
      <c r="G3" s="530"/>
      <c r="H3" s="530"/>
      <c r="I3" s="530"/>
      <c r="J3" s="530"/>
      <c r="K3" s="530"/>
      <c r="L3" s="530"/>
      <c r="M3" s="530"/>
      <c r="N3" s="530"/>
      <c r="O3" s="530"/>
    </row>
    <row r="4" spans="1:17" x14ac:dyDescent="0.25">
      <c r="B4" s="106"/>
      <c r="C4" s="530" t="s">
        <v>370</v>
      </c>
      <c r="D4" s="530"/>
      <c r="E4" s="530"/>
      <c r="F4" s="530"/>
      <c r="G4" s="530"/>
      <c r="H4" s="530"/>
      <c r="I4" s="530"/>
      <c r="J4" s="530"/>
      <c r="K4" s="530"/>
      <c r="L4" s="530"/>
      <c r="M4" s="530"/>
      <c r="N4" s="530"/>
      <c r="O4" s="530"/>
    </row>
    <row r="5" spans="1:17" x14ac:dyDescent="0.25">
      <c r="C5" s="107"/>
      <c r="D5" s="108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8"/>
    </row>
    <row r="6" spans="1:17" ht="29.25" customHeight="1" x14ac:dyDescent="0.25">
      <c r="A6" s="472" t="s">
        <v>451</v>
      </c>
      <c r="B6" s="472"/>
      <c r="C6" s="472"/>
      <c r="D6" s="472"/>
      <c r="E6" s="472"/>
      <c r="F6" s="472"/>
      <c r="G6" s="472"/>
      <c r="H6" s="472"/>
      <c r="I6" s="472"/>
      <c r="J6" s="472"/>
      <c r="K6" s="472"/>
      <c r="L6" s="472"/>
      <c r="M6" s="472"/>
      <c r="N6" s="472"/>
      <c r="O6" s="472"/>
    </row>
    <row r="7" spans="1:17" ht="17.25" customHeight="1" x14ac:dyDescent="0.25">
      <c r="A7" s="58"/>
      <c r="B7" s="58"/>
      <c r="C7" s="58"/>
      <c r="D7" s="87"/>
      <c r="E7" s="87"/>
      <c r="F7" s="87"/>
      <c r="G7" s="87"/>
      <c r="H7" s="87"/>
      <c r="I7" s="87"/>
      <c r="J7" s="87"/>
      <c r="K7" s="87"/>
      <c r="L7" s="87"/>
      <c r="M7" s="87"/>
      <c r="N7" s="87"/>
      <c r="O7" s="4" t="s">
        <v>456</v>
      </c>
    </row>
    <row r="8" spans="1:17" x14ac:dyDescent="0.25">
      <c r="A8" s="529" t="s">
        <v>5</v>
      </c>
      <c r="B8" s="467" t="s">
        <v>351</v>
      </c>
      <c r="C8" s="467" t="s">
        <v>54</v>
      </c>
      <c r="D8" s="462" t="s">
        <v>362</v>
      </c>
      <c r="E8" s="491" t="s">
        <v>200</v>
      </c>
      <c r="F8" s="491"/>
      <c r="G8" s="491"/>
      <c r="H8" s="475" t="s">
        <v>364</v>
      </c>
      <c r="I8" s="489" t="s">
        <v>200</v>
      </c>
      <c r="J8" s="489"/>
      <c r="K8" s="489"/>
      <c r="L8" s="455" t="s">
        <v>0</v>
      </c>
      <c r="M8" s="455" t="s">
        <v>200</v>
      </c>
      <c r="N8" s="455"/>
      <c r="O8" s="455"/>
    </row>
    <row r="9" spans="1:17" x14ac:dyDescent="0.25">
      <c r="A9" s="529"/>
      <c r="B9" s="467"/>
      <c r="C9" s="467"/>
      <c r="D9" s="462"/>
      <c r="E9" s="491" t="s">
        <v>1</v>
      </c>
      <c r="F9" s="491"/>
      <c r="G9" s="462" t="s">
        <v>2</v>
      </c>
      <c r="H9" s="475"/>
      <c r="I9" s="489" t="s">
        <v>1</v>
      </c>
      <c r="J9" s="489"/>
      <c r="K9" s="475" t="s">
        <v>2</v>
      </c>
      <c r="L9" s="455"/>
      <c r="M9" s="455" t="s">
        <v>1</v>
      </c>
      <c r="N9" s="455"/>
      <c r="O9" s="467" t="s">
        <v>2</v>
      </c>
      <c r="Q9" s="109"/>
    </row>
    <row r="10" spans="1:17" ht="29.25" customHeight="1" x14ac:dyDescent="0.25">
      <c r="A10" s="529"/>
      <c r="B10" s="467"/>
      <c r="C10" s="467"/>
      <c r="D10" s="462"/>
      <c r="E10" s="126" t="s">
        <v>3</v>
      </c>
      <c r="F10" s="125" t="s">
        <v>4</v>
      </c>
      <c r="G10" s="462"/>
      <c r="H10" s="475"/>
      <c r="I10" s="127" t="s">
        <v>3</v>
      </c>
      <c r="J10" s="123" t="s">
        <v>4</v>
      </c>
      <c r="K10" s="475"/>
      <c r="L10" s="455"/>
      <c r="M10" s="124" t="s">
        <v>3</v>
      </c>
      <c r="N10" s="122" t="s">
        <v>4</v>
      </c>
      <c r="O10" s="467"/>
      <c r="P10" s="66" t="s">
        <v>329</v>
      </c>
      <c r="Q10" s="67"/>
    </row>
    <row r="11" spans="1:17" ht="15.95" customHeight="1" x14ac:dyDescent="0.25">
      <c r="A11" s="13" t="s">
        <v>72</v>
      </c>
      <c r="B11" s="463" t="s">
        <v>59</v>
      </c>
      <c r="C11" s="463"/>
      <c r="D11" s="463"/>
      <c r="E11" s="463"/>
      <c r="F11" s="463"/>
      <c r="G11" s="463"/>
      <c r="H11" s="463"/>
      <c r="I11" s="463"/>
      <c r="J11" s="463"/>
      <c r="K11" s="463"/>
      <c r="L11" s="463"/>
      <c r="M11" s="463"/>
      <c r="N11" s="463"/>
      <c r="O11" s="463"/>
      <c r="P11" s="66" t="s">
        <v>330</v>
      </c>
      <c r="Q11" s="67"/>
    </row>
    <row r="12" spans="1:17" ht="15" customHeight="1" x14ac:dyDescent="0.25">
      <c r="A12" s="13" t="s">
        <v>187</v>
      </c>
      <c r="B12" s="12" t="s">
        <v>20</v>
      </c>
      <c r="C12" s="15" t="s">
        <v>31</v>
      </c>
      <c r="D12" s="16">
        <f>E12+G12</f>
        <v>117.89999999999999</v>
      </c>
      <c r="E12" s="16">
        <v>113.6</v>
      </c>
      <c r="F12" s="16"/>
      <c r="G12" s="16">
        <v>4.3</v>
      </c>
      <c r="H12" s="10">
        <f>I12+K12</f>
        <v>0</v>
      </c>
      <c r="I12" s="10"/>
      <c r="J12" s="10"/>
      <c r="K12" s="10"/>
      <c r="L12" s="12">
        <f>M12+O12</f>
        <v>117.89999999999999</v>
      </c>
      <c r="M12" s="12">
        <f>E12+I12</f>
        <v>113.6</v>
      </c>
      <c r="N12" s="12">
        <f>F12+J12</f>
        <v>0</v>
      </c>
      <c r="O12" s="12">
        <f>G12+K12</f>
        <v>4.3</v>
      </c>
      <c r="P12" s="66" t="s">
        <v>331</v>
      </c>
      <c r="Q12" s="67"/>
    </row>
    <row r="13" spans="1:17" ht="15.95" customHeight="1" x14ac:dyDescent="0.25">
      <c r="A13" s="20" t="s">
        <v>73</v>
      </c>
      <c r="B13" s="21" t="s">
        <v>180</v>
      </c>
      <c r="C13" s="28"/>
      <c r="D13" s="23">
        <f>D12</f>
        <v>117.89999999999999</v>
      </c>
      <c r="E13" s="23">
        <f>E12</f>
        <v>113.6</v>
      </c>
      <c r="F13" s="23">
        <f>F12</f>
        <v>0</v>
      </c>
      <c r="G13" s="23">
        <f>G12</f>
        <v>4.3</v>
      </c>
      <c r="H13" s="24">
        <f t="shared" ref="H13:O13" si="0">H12</f>
        <v>0</v>
      </c>
      <c r="I13" s="24">
        <f t="shared" si="0"/>
        <v>0</v>
      </c>
      <c r="J13" s="24">
        <f t="shared" si="0"/>
        <v>0</v>
      </c>
      <c r="K13" s="24">
        <f t="shared" si="0"/>
        <v>0</v>
      </c>
      <c r="L13" s="21">
        <f t="shared" si="0"/>
        <v>117.89999999999999</v>
      </c>
      <c r="M13" s="21">
        <f t="shared" si="0"/>
        <v>113.6</v>
      </c>
      <c r="N13" s="21">
        <f t="shared" si="0"/>
        <v>0</v>
      </c>
      <c r="O13" s="21">
        <f t="shared" si="0"/>
        <v>4.3</v>
      </c>
      <c r="P13" s="66" t="s">
        <v>332</v>
      </c>
      <c r="Q13" s="67"/>
    </row>
    <row r="14" spans="1:17" ht="15.95" customHeight="1" x14ac:dyDescent="0.25">
      <c r="A14" s="13" t="s">
        <v>74</v>
      </c>
      <c r="B14" s="463" t="s">
        <v>63</v>
      </c>
      <c r="C14" s="463"/>
      <c r="D14" s="463"/>
      <c r="E14" s="463"/>
      <c r="F14" s="463"/>
      <c r="G14" s="463"/>
      <c r="H14" s="463"/>
      <c r="I14" s="463"/>
      <c r="J14" s="463"/>
      <c r="K14" s="463"/>
      <c r="L14" s="463"/>
      <c r="M14" s="463"/>
      <c r="N14" s="463"/>
      <c r="O14" s="463"/>
      <c r="P14" s="66" t="s">
        <v>335</v>
      </c>
      <c r="Q14" s="67">
        <f>L12</f>
        <v>117.89999999999999</v>
      </c>
    </row>
    <row r="15" spans="1:17" ht="15" customHeight="1" x14ac:dyDescent="0.25">
      <c r="A15" s="13" t="s">
        <v>75</v>
      </c>
      <c r="B15" s="12" t="s">
        <v>20</v>
      </c>
      <c r="C15" s="15" t="s">
        <v>32</v>
      </c>
      <c r="D15" s="16">
        <f>E15+G15</f>
        <v>26.9</v>
      </c>
      <c r="E15" s="16">
        <v>26.9</v>
      </c>
      <c r="F15" s="16"/>
      <c r="G15" s="16"/>
      <c r="H15" s="10">
        <f>I15+K15</f>
        <v>0</v>
      </c>
      <c r="I15" s="10"/>
      <c r="J15" s="10"/>
      <c r="K15" s="10"/>
      <c r="L15" s="12">
        <f>M15+O15</f>
        <v>26.9</v>
      </c>
      <c r="M15" s="12">
        <f>E15+I15</f>
        <v>26.9</v>
      </c>
      <c r="N15" s="12">
        <f>F15+J15</f>
        <v>0</v>
      </c>
      <c r="O15" s="12">
        <f>G15+K15</f>
        <v>0</v>
      </c>
      <c r="P15" s="66" t="s">
        <v>333</v>
      </c>
      <c r="Q15" s="67">
        <f>SUM(I20:I30)</f>
        <v>0</v>
      </c>
    </row>
    <row r="16" spans="1:17" ht="15.95" customHeight="1" x14ac:dyDescent="0.25">
      <c r="A16" s="20" t="s">
        <v>76</v>
      </c>
      <c r="B16" s="21" t="s">
        <v>181</v>
      </c>
      <c r="C16" s="28"/>
      <c r="D16" s="23">
        <f>D15</f>
        <v>26.9</v>
      </c>
      <c r="E16" s="23">
        <f>E15</f>
        <v>26.9</v>
      </c>
      <c r="F16" s="23">
        <f>F15</f>
        <v>0</v>
      </c>
      <c r="G16" s="23">
        <f>G15</f>
        <v>0</v>
      </c>
      <c r="H16" s="24">
        <f t="shared" ref="H16:O16" si="1">H15</f>
        <v>0</v>
      </c>
      <c r="I16" s="24">
        <f t="shared" si="1"/>
        <v>0</v>
      </c>
      <c r="J16" s="24">
        <f t="shared" si="1"/>
        <v>0</v>
      </c>
      <c r="K16" s="24">
        <f t="shared" si="1"/>
        <v>0</v>
      </c>
      <c r="L16" s="21">
        <f t="shared" si="1"/>
        <v>26.9</v>
      </c>
      <c r="M16" s="21">
        <f t="shared" si="1"/>
        <v>26.9</v>
      </c>
      <c r="N16" s="21">
        <f t="shared" si="1"/>
        <v>0</v>
      </c>
      <c r="O16" s="21">
        <f t="shared" si="1"/>
        <v>0</v>
      </c>
      <c r="P16" s="66" t="s">
        <v>334</v>
      </c>
      <c r="Q16" s="67">
        <f>L15</f>
        <v>26.9</v>
      </c>
    </row>
    <row r="17" spans="1:17" ht="15.95" customHeight="1" x14ac:dyDescent="0.25">
      <c r="A17" s="110" t="s">
        <v>77</v>
      </c>
      <c r="B17" s="133" t="s">
        <v>177</v>
      </c>
      <c r="C17" s="134"/>
      <c r="D17" s="47">
        <f>D13+D16</f>
        <v>144.79999999999998</v>
      </c>
      <c r="E17" s="47">
        <f>E13+E16</f>
        <v>140.5</v>
      </c>
      <c r="F17" s="47">
        <f>F13+F16</f>
        <v>0</v>
      </c>
      <c r="G17" s="47">
        <f>G13+G16</f>
        <v>4.3</v>
      </c>
      <c r="H17" s="48">
        <f t="shared" ref="H17:O17" si="2">H13+H16</f>
        <v>0</v>
      </c>
      <c r="I17" s="48">
        <f t="shared" si="2"/>
        <v>0</v>
      </c>
      <c r="J17" s="48">
        <f t="shared" si="2"/>
        <v>0</v>
      </c>
      <c r="K17" s="48">
        <f t="shared" si="2"/>
        <v>0</v>
      </c>
      <c r="L17" s="49">
        <f t="shared" si="2"/>
        <v>144.79999999999998</v>
      </c>
      <c r="M17" s="49">
        <f t="shared" si="2"/>
        <v>140.5</v>
      </c>
      <c r="N17" s="49">
        <f t="shared" si="2"/>
        <v>0</v>
      </c>
      <c r="O17" s="49">
        <f t="shared" si="2"/>
        <v>4.3</v>
      </c>
      <c r="P17" s="66" t="s">
        <v>336</v>
      </c>
      <c r="Q17" s="67">
        <f>SUM(I66:I79)</f>
        <v>0</v>
      </c>
    </row>
    <row r="18" spans="1:17" ht="15" customHeight="1" x14ac:dyDescent="0.25">
      <c r="A18" s="101" t="s">
        <v>178</v>
      </c>
      <c r="B18" s="111"/>
      <c r="C18" s="112"/>
      <c r="D18" s="111"/>
      <c r="E18" s="111"/>
      <c r="F18" s="103"/>
      <c r="G18" s="103"/>
      <c r="H18" s="103"/>
      <c r="I18" s="103"/>
      <c r="J18" s="103"/>
      <c r="K18" s="103"/>
      <c r="L18" s="103"/>
      <c r="M18" s="103"/>
      <c r="N18" s="103"/>
      <c r="P18" s="66" t="s">
        <v>337</v>
      </c>
      <c r="Q18" s="67">
        <f>SUM(I37:I63)</f>
        <v>0</v>
      </c>
    </row>
    <row r="19" spans="1:17" x14ac:dyDescent="0.25">
      <c r="A19" s="101"/>
      <c r="B19" s="6"/>
      <c r="C19" s="104"/>
      <c r="D19" s="6"/>
      <c r="E19" s="6"/>
      <c r="F19" s="105"/>
      <c r="G19" s="6"/>
      <c r="H19" s="6"/>
      <c r="I19" s="6"/>
      <c r="J19" s="6"/>
      <c r="K19" s="6"/>
      <c r="L19" s="6"/>
      <c r="M19" s="6"/>
      <c r="N19" s="6"/>
      <c r="P19" s="66" t="s">
        <v>338</v>
      </c>
      <c r="Q19" s="67">
        <f>SUM(I82:I85)</f>
        <v>0</v>
      </c>
    </row>
    <row r="20" spans="1:17" x14ac:dyDescent="0.25">
      <c r="A20" s="6"/>
      <c r="B20" s="6"/>
      <c r="C20" s="52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P20" s="71" t="s">
        <v>177</v>
      </c>
      <c r="Q20" s="72">
        <f>SUM(Q10:Q19)</f>
        <v>144.79999999999998</v>
      </c>
    </row>
    <row r="21" spans="1:17" x14ac:dyDescent="0.25">
      <c r="A21" s="6"/>
      <c r="B21" s="6"/>
      <c r="C21" s="52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P21" s="73"/>
      <c r="Q21" s="73"/>
    </row>
    <row r="22" spans="1:17" x14ac:dyDescent="0.25">
      <c r="A22" s="6"/>
      <c r="B22" s="6"/>
      <c r="C22" s="52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P22" s="73"/>
      <c r="Q22" s="73">
        <f>Q20-L17</f>
        <v>0</v>
      </c>
    </row>
    <row r="23" spans="1:17" x14ac:dyDescent="0.25">
      <c r="A23" s="6"/>
      <c r="B23" s="6"/>
      <c r="C23" s="52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</row>
    <row r="24" spans="1:17" x14ac:dyDescent="0.25">
      <c r="A24" s="6"/>
      <c r="B24" s="6"/>
      <c r="C24" s="52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Q24" s="2">
        <f>L17-Q20</f>
        <v>0</v>
      </c>
    </row>
    <row r="25" spans="1:17" x14ac:dyDescent="0.25">
      <c r="A25" s="6"/>
      <c r="B25" s="6"/>
      <c r="C25" s="52"/>
      <c r="D25" s="6"/>
      <c r="E25" s="6"/>
      <c r="F25" s="6"/>
      <c r="G25" s="6" t="s">
        <v>178</v>
      </c>
      <c r="H25" s="6"/>
      <c r="I25" s="6"/>
      <c r="J25" s="6"/>
      <c r="K25" s="6"/>
      <c r="L25" s="6"/>
      <c r="M25" s="6"/>
      <c r="N25" s="6"/>
    </row>
    <row r="26" spans="1:17" x14ac:dyDescent="0.25">
      <c r="A26" s="6"/>
      <c r="B26" s="6"/>
      <c r="C26" s="52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</row>
    <row r="27" spans="1:17" x14ac:dyDescent="0.25">
      <c r="A27" s="6"/>
      <c r="B27" s="6"/>
      <c r="C27" s="52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</row>
    <row r="28" spans="1:17" x14ac:dyDescent="0.25">
      <c r="A28" s="6"/>
      <c r="B28" s="6"/>
      <c r="C28" s="52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</row>
    <row r="29" spans="1:17" x14ac:dyDescent="0.25">
      <c r="A29" s="6"/>
      <c r="B29" s="6"/>
      <c r="C29" s="52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7" x14ac:dyDescent="0.25">
      <c r="A30" s="6"/>
      <c r="B30" s="6"/>
      <c r="C30" s="52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</row>
    <row r="31" spans="1:17" x14ac:dyDescent="0.25">
      <c r="A31" s="6"/>
      <c r="B31" s="6"/>
      <c r="C31" s="52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</row>
    <row r="32" spans="1:17" x14ac:dyDescent="0.25">
      <c r="A32" s="6"/>
      <c r="B32" s="6"/>
      <c r="C32" s="52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52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52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52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52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52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52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52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52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52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52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52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52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52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6"/>
      <c r="C46" s="52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</row>
    <row r="47" spans="1:14" x14ac:dyDescent="0.25">
      <c r="A47" s="6"/>
      <c r="B47" s="6"/>
      <c r="C47" s="52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</row>
    <row r="48" spans="1:14" x14ac:dyDescent="0.25">
      <c r="A48" s="6"/>
      <c r="B48" s="6"/>
      <c r="C48" s="52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  <row r="49" spans="1:14" x14ac:dyDescent="0.25">
      <c r="A49" s="6"/>
      <c r="B49" s="6"/>
      <c r="C49" s="52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</row>
    <row r="50" spans="1:14" x14ac:dyDescent="0.25">
      <c r="A50" s="6"/>
      <c r="B50" s="6"/>
      <c r="C50" s="52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</row>
    <row r="51" spans="1:14" x14ac:dyDescent="0.25">
      <c r="A51" s="6"/>
      <c r="B51" s="6"/>
      <c r="C51" s="52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</row>
    <row r="52" spans="1:14" x14ac:dyDescent="0.25">
      <c r="A52" s="6"/>
      <c r="B52" s="6"/>
      <c r="C52" s="52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</row>
    <row r="53" spans="1:14" x14ac:dyDescent="0.25">
      <c r="A53" s="6"/>
      <c r="B53" s="6"/>
      <c r="C53" s="52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</row>
    <row r="54" spans="1:14" x14ac:dyDescent="0.25">
      <c r="A54" s="6"/>
      <c r="B54" s="6"/>
      <c r="C54" s="52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</row>
    <row r="55" spans="1:14" x14ac:dyDescent="0.25">
      <c r="A55" s="6"/>
      <c r="B55" s="6"/>
      <c r="C55" s="52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</row>
    <row r="56" spans="1:14" x14ac:dyDescent="0.25">
      <c r="A56" s="6"/>
      <c r="B56" s="6"/>
      <c r="C56" s="52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</row>
    <row r="57" spans="1:14" x14ac:dyDescent="0.25">
      <c r="A57" s="6"/>
      <c r="B57" s="6"/>
      <c r="C57" s="52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4" x14ac:dyDescent="0.25">
      <c r="A58" s="6"/>
      <c r="B58" s="6"/>
      <c r="C58" s="52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4" x14ac:dyDescent="0.25">
      <c r="A59" s="6"/>
      <c r="B59" s="6"/>
      <c r="C59" s="52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4" x14ac:dyDescent="0.25">
      <c r="A60" s="6"/>
      <c r="B60" s="6"/>
      <c r="C60" s="52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4" x14ac:dyDescent="0.25">
      <c r="A61" s="6"/>
      <c r="B61" s="6"/>
      <c r="C61" s="52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4" x14ac:dyDescent="0.25">
      <c r="A62" s="6"/>
      <c r="B62" s="6"/>
      <c r="C62" s="52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4" x14ac:dyDescent="0.25">
      <c r="A63" s="6"/>
      <c r="B63" s="6"/>
      <c r="C63" s="52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4" x14ac:dyDescent="0.25">
      <c r="A64" s="6"/>
      <c r="B64" s="6"/>
      <c r="C64" s="52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2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2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2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2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2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2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2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2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2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2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2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2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2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2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2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2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C131" s="53"/>
    </row>
    <row r="132" spans="1:14" x14ac:dyDescent="0.25">
      <c r="C132" s="53"/>
    </row>
    <row r="133" spans="1:14" x14ac:dyDescent="0.25">
      <c r="C133" s="53"/>
    </row>
    <row r="134" spans="1:14" x14ac:dyDescent="0.25">
      <c r="C134" s="53"/>
    </row>
    <row r="135" spans="1:14" x14ac:dyDescent="0.25">
      <c r="C135" s="53"/>
    </row>
    <row r="136" spans="1:14" x14ac:dyDescent="0.25">
      <c r="C136" s="53"/>
    </row>
    <row r="137" spans="1:14" x14ac:dyDescent="0.25">
      <c r="C137" s="53"/>
    </row>
    <row r="138" spans="1:14" x14ac:dyDescent="0.25">
      <c r="C138" s="53"/>
    </row>
    <row r="139" spans="1:14" x14ac:dyDescent="0.25">
      <c r="C139" s="53"/>
    </row>
    <row r="140" spans="1:14" x14ac:dyDescent="0.25">
      <c r="C140" s="53"/>
    </row>
    <row r="141" spans="1:14" x14ac:dyDescent="0.25">
      <c r="C141" s="53"/>
    </row>
    <row r="142" spans="1:14" x14ac:dyDescent="0.25">
      <c r="C142" s="53"/>
    </row>
    <row r="143" spans="1:14" x14ac:dyDescent="0.25">
      <c r="C143" s="53"/>
    </row>
    <row r="144" spans="1:14" x14ac:dyDescent="0.25">
      <c r="C144" s="53"/>
    </row>
    <row r="145" spans="3:3" x14ac:dyDescent="0.25">
      <c r="C145" s="53"/>
    </row>
    <row r="146" spans="3:3" x14ac:dyDescent="0.25">
      <c r="C146" s="53"/>
    </row>
    <row r="147" spans="3:3" x14ac:dyDescent="0.25">
      <c r="C147" s="53"/>
    </row>
    <row r="148" spans="3:3" x14ac:dyDescent="0.25">
      <c r="C148" s="53"/>
    </row>
    <row r="149" spans="3:3" x14ac:dyDescent="0.25">
      <c r="C149" s="53"/>
    </row>
    <row r="150" spans="3:3" x14ac:dyDescent="0.25">
      <c r="C150" s="53"/>
    </row>
    <row r="151" spans="3:3" x14ac:dyDescent="0.25">
      <c r="C151" s="53"/>
    </row>
    <row r="152" spans="3:3" x14ac:dyDescent="0.25">
      <c r="C152" s="53"/>
    </row>
    <row r="153" spans="3:3" x14ac:dyDescent="0.25">
      <c r="C153" s="53"/>
    </row>
    <row r="154" spans="3:3" x14ac:dyDescent="0.25">
      <c r="C154" s="53"/>
    </row>
    <row r="155" spans="3:3" x14ac:dyDescent="0.25">
      <c r="C155" s="53"/>
    </row>
    <row r="156" spans="3:3" x14ac:dyDescent="0.25">
      <c r="C156" s="53"/>
    </row>
    <row r="157" spans="3:3" x14ac:dyDescent="0.25">
      <c r="C157" s="53"/>
    </row>
    <row r="158" spans="3:3" x14ac:dyDescent="0.25">
      <c r="C158" s="53"/>
    </row>
    <row r="159" spans="3:3" x14ac:dyDescent="0.25">
      <c r="C159" s="53"/>
    </row>
    <row r="160" spans="3:3" x14ac:dyDescent="0.25">
      <c r="C160" s="53"/>
    </row>
    <row r="161" spans="3:3" x14ac:dyDescent="0.25">
      <c r="C161" s="53"/>
    </row>
    <row r="162" spans="3:3" x14ac:dyDescent="0.25">
      <c r="C162" s="53"/>
    </row>
    <row r="163" spans="3:3" x14ac:dyDescent="0.25">
      <c r="C163" s="53"/>
    </row>
    <row r="164" spans="3:3" x14ac:dyDescent="0.25">
      <c r="C164" s="53"/>
    </row>
    <row r="165" spans="3:3" x14ac:dyDescent="0.25">
      <c r="C165" s="53"/>
    </row>
    <row r="166" spans="3:3" x14ac:dyDescent="0.25">
      <c r="C166" s="53"/>
    </row>
    <row r="167" spans="3:3" x14ac:dyDescent="0.25">
      <c r="C167" s="53"/>
    </row>
    <row r="168" spans="3:3" x14ac:dyDescent="0.25">
      <c r="C168" s="53"/>
    </row>
    <row r="169" spans="3:3" x14ac:dyDescent="0.25">
      <c r="C169" s="53"/>
    </row>
    <row r="170" spans="3:3" x14ac:dyDescent="0.25">
      <c r="C170" s="53"/>
    </row>
    <row r="171" spans="3:3" x14ac:dyDescent="0.25">
      <c r="C171" s="53"/>
    </row>
    <row r="172" spans="3:3" x14ac:dyDescent="0.25">
      <c r="C172" s="53"/>
    </row>
    <row r="173" spans="3:3" x14ac:dyDescent="0.25">
      <c r="C173" s="53"/>
    </row>
    <row r="174" spans="3:3" x14ac:dyDescent="0.25">
      <c r="C174" s="53"/>
    </row>
    <row r="175" spans="3:3" x14ac:dyDescent="0.25">
      <c r="C175" s="53"/>
    </row>
    <row r="176" spans="3:3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</sheetData>
  <mergeCells count="22">
    <mergeCell ref="B14:O14"/>
    <mergeCell ref="L8:L10"/>
    <mergeCell ref="M8:O8"/>
    <mergeCell ref="E9:F9"/>
    <mergeCell ref="G9:G10"/>
    <mergeCell ref="I9:J9"/>
    <mergeCell ref="M9:N9"/>
    <mergeCell ref="O9:O10"/>
    <mergeCell ref="D8:D10"/>
    <mergeCell ref="I8:K8"/>
    <mergeCell ref="B11:O11"/>
    <mergeCell ref="K9:K10"/>
    <mergeCell ref="B8:B10"/>
    <mergeCell ref="C8:C10"/>
    <mergeCell ref="E8:G8"/>
    <mergeCell ref="H8:H10"/>
    <mergeCell ref="A8:A10"/>
    <mergeCell ref="C1:O1"/>
    <mergeCell ref="C2:O2"/>
    <mergeCell ref="C3:O3"/>
    <mergeCell ref="C4:O4"/>
    <mergeCell ref="A6:O6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23"/>
  <sheetViews>
    <sheetView showZeros="0" workbookViewId="0">
      <selection activeCell="B6" sqref="B6:O6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3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7" x14ac:dyDescent="0.25">
      <c r="B1" s="499" t="s">
        <v>354</v>
      </c>
      <c r="C1" s="499"/>
      <c r="D1" s="499"/>
      <c r="E1" s="499"/>
      <c r="F1" s="499"/>
      <c r="G1" s="499"/>
      <c r="H1" s="499"/>
      <c r="I1" s="499"/>
      <c r="J1" s="499"/>
      <c r="K1" s="499"/>
      <c r="L1" s="499"/>
      <c r="M1" s="499"/>
      <c r="N1" s="499"/>
      <c r="O1" s="499"/>
    </row>
    <row r="2" spans="1:17" x14ac:dyDescent="0.25">
      <c r="B2" s="499" t="s">
        <v>445</v>
      </c>
      <c r="C2" s="499"/>
      <c r="D2" s="499"/>
      <c r="E2" s="499"/>
      <c r="F2" s="499"/>
      <c r="G2" s="499"/>
      <c r="H2" s="499"/>
      <c r="I2" s="499"/>
      <c r="J2" s="499"/>
      <c r="K2" s="499"/>
      <c r="L2" s="499"/>
      <c r="M2" s="499"/>
      <c r="N2" s="499"/>
      <c r="O2" s="499"/>
    </row>
    <row r="3" spans="1:17" x14ac:dyDescent="0.25">
      <c r="B3" s="499" t="s">
        <v>466</v>
      </c>
      <c r="C3" s="499"/>
      <c r="D3" s="499"/>
      <c r="E3" s="499"/>
      <c r="F3" s="499"/>
      <c r="G3" s="499"/>
      <c r="H3" s="499"/>
      <c r="I3" s="499"/>
      <c r="J3" s="499"/>
      <c r="K3" s="499"/>
      <c r="L3" s="499"/>
      <c r="M3" s="499"/>
      <c r="N3" s="499"/>
      <c r="O3" s="499"/>
    </row>
    <row r="4" spans="1:17" x14ac:dyDescent="0.25">
      <c r="B4" s="499" t="s">
        <v>371</v>
      </c>
      <c r="C4" s="499"/>
      <c r="D4" s="499"/>
      <c r="E4" s="499"/>
      <c r="F4" s="499"/>
      <c r="G4" s="499"/>
      <c r="H4" s="499"/>
      <c r="I4" s="499"/>
      <c r="J4" s="499"/>
      <c r="K4" s="499"/>
      <c r="L4" s="499"/>
      <c r="M4" s="499"/>
      <c r="N4" s="499"/>
      <c r="O4" s="499"/>
    </row>
    <row r="5" spans="1:17" ht="13.5" customHeight="1" x14ac:dyDescent="0.25">
      <c r="B5" s="511" t="s">
        <v>479</v>
      </c>
      <c r="C5" s="511"/>
      <c r="D5" s="511"/>
      <c r="E5" s="511"/>
      <c r="F5" s="511"/>
      <c r="G5" s="511"/>
      <c r="H5" s="511"/>
      <c r="I5" s="511"/>
      <c r="J5" s="511"/>
      <c r="K5" s="511"/>
      <c r="L5" s="511"/>
      <c r="M5" s="511"/>
      <c r="N5" s="511"/>
      <c r="O5" s="511"/>
    </row>
    <row r="6" spans="1:17" ht="15" customHeight="1" x14ac:dyDescent="0.25">
      <c r="B6" s="511" t="s">
        <v>484</v>
      </c>
      <c r="C6" s="511"/>
      <c r="D6" s="511"/>
      <c r="E6" s="511"/>
      <c r="F6" s="511"/>
      <c r="G6" s="511"/>
      <c r="H6" s="511"/>
      <c r="I6" s="511"/>
      <c r="J6" s="511"/>
      <c r="K6" s="511"/>
      <c r="L6" s="511"/>
      <c r="M6" s="511"/>
      <c r="N6" s="511"/>
      <c r="O6" s="511"/>
    </row>
    <row r="7" spans="1:17" x14ac:dyDescent="0.25">
      <c r="B7" s="427"/>
      <c r="C7" s="427"/>
      <c r="D7" s="427"/>
      <c r="E7" s="427"/>
      <c r="F7" s="427"/>
      <c r="G7" s="427"/>
      <c r="H7" s="427"/>
      <c r="I7" s="427"/>
      <c r="J7" s="427"/>
      <c r="K7" s="427"/>
      <c r="L7" s="427"/>
      <c r="M7" s="427"/>
      <c r="N7" s="427"/>
      <c r="O7" s="427"/>
    </row>
    <row r="8" spans="1:17" ht="15.75" x14ac:dyDescent="0.25">
      <c r="A8" s="56"/>
      <c r="B8" s="56"/>
      <c r="C8" s="56"/>
      <c r="D8" s="56"/>
      <c r="E8" s="56"/>
      <c r="F8" s="56"/>
      <c r="G8" s="56"/>
      <c r="H8" s="57"/>
      <c r="I8" s="57"/>
      <c r="J8" s="57"/>
      <c r="K8" s="57"/>
      <c r="L8" s="56"/>
      <c r="M8" s="56"/>
      <c r="N8" s="56"/>
      <c r="O8" s="56"/>
    </row>
    <row r="9" spans="1:17" ht="29.25" customHeight="1" x14ac:dyDescent="0.25">
      <c r="A9" s="472" t="s">
        <v>452</v>
      </c>
      <c r="B9" s="472"/>
      <c r="C9" s="472"/>
      <c r="D9" s="472"/>
      <c r="E9" s="472"/>
      <c r="F9" s="472"/>
      <c r="G9" s="472"/>
      <c r="H9" s="472"/>
      <c r="I9" s="472"/>
      <c r="J9" s="472"/>
      <c r="K9" s="472"/>
      <c r="L9" s="472"/>
      <c r="M9" s="472"/>
      <c r="N9" s="472"/>
      <c r="O9" s="472"/>
    </row>
    <row r="10" spans="1:17" ht="15" customHeight="1" x14ac:dyDescent="0.25">
      <c r="A10" s="434"/>
      <c r="B10" s="434"/>
      <c r="C10" s="434"/>
      <c r="D10" s="434"/>
      <c r="E10" s="434"/>
      <c r="F10" s="434"/>
      <c r="G10" s="434"/>
      <c r="H10" s="59"/>
      <c r="I10" s="59"/>
      <c r="J10" s="59"/>
      <c r="K10" s="59"/>
      <c r="L10" s="434"/>
      <c r="M10" s="434"/>
      <c r="N10" s="434"/>
      <c r="O10" s="4" t="s">
        <v>456</v>
      </c>
    </row>
    <row r="11" spans="1:17" x14ac:dyDescent="0.25">
      <c r="A11" s="476" t="s">
        <v>5</v>
      </c>
      <c r="B11" s="479" t="s">
        <v>351</v>
      </c>
      <c r="C11" s="479" t="s">
        <v>54</v>
      </c>
      <c r="D11" s="456" t="s">
        <v>362</v>
      </c>
      <c r="E11" s="460" t="s">
        <v>200</v>
      </c>
      <c r="F11" s="460"/>
      <c r="G11" s="461"/>
      <c r="H11" s="482" t="s">
        <v>364</v>
      </c>
      <c r="I11" s="485" t="s">
        <v>200</v>
      </c>
      <c r="J11" s="486"/>
      <c r="K11" s="487"/>
      <c r="L11" s="455" t="s">
        <v>0</v>
      </c>
      <c r="M11" s="464" t="s">
        <v>200</v>
      </c>
      <c r="N11" s="465"/>
      <c r="O11" s="466"/>
    </row>
    <row r="12" spans="1:17" x14ac:dyDescent="0.25">
      <c r="A12" s="477"/>
      <c r="B12" s="480"/>
      <c r="C12" s="480"/>
      <c r="D12" s="457"/>
      <c r="E12" s="461" t="s">
        <v>1</v>
      </c>
      <c r="F12" s="491"/>
      <c r="G12" s="462" t="s">
        <v>2</v>
      </c>
      <c r="H12" s="483"/>
      <c r="I12" s="489" t="s">
        <v>1</v>
      </c>
      <c r="J12" s="489"/>
      <c r="K12" s="475" t="s">
        <v>2</v>
      </c>
      <c r="L12" s="455"/>
      <c r="M12" s="455" t="s">
        <v>1</v>
      </c>
      <c r="N12" s="455"/>
      <c r="O12" s="467" t="s">
        <v>2</v>
      </c>
    </row>
    <row r="13" spans="1:17" ht="30" customHeight="1" x14ac:dyDescent="0.25">
      <c r="A13" s="478"/>
      <c r="B13" s="481"/>
      <c r="C13" s="481"/>
      <c r="D13" s="458"/>
      <c r="E13" s="60" t="s">
        <v>3</v>
      </c>
      <c r="F13" s="419" t="s">
        <v>4</v>
      </c>
      <c r="G13" s="456"/>
      <c r="H13" s="484"/>
      <c r="I13" s="61" t="s">
        <v>3</v>
      </c>
      <c r="J13" s="416" t="s">
        <v>4</v>
      </c>
      <c r="K13" s="482"/>
      <c r="L13" s="517"/>
      <c r="M13" s="435" t="s">
        <v>3</v>
      </c>
      <c r="N13" s="415" t="s">
        <v>4</v>
      </c>
      <c r="O13" s="479"/>
    </row>
    <row r="14" spans="1:17" ht="15.95" customHeight="1" x14ac:dyDescent="0.25">
      <c r="A14" s="5" t="s">
        <v>72</v>
      </c>
      <c r="B14" s="463" t="s">
        <v>6</v>
      </c>
      <c r="C14" s="463"/>
      <c r="D14" s="463"/>
      <c r="E14" s="463"/>
      <c r="F14" s="463"/>
      <c r="G14" s="463"/>
      <c r="H14" s="463"/>
      <c r="I14" s="463"/>
      <c r="J14" s="463"/>
      <c r="K14" s="463"/>
      <c r="L14" s="463"/>
      <c r="M14" s="463"/>
      <c r="N14" s="463"/>
      <c r="O14" s="463"/>
    </row>
    <row r="15" spans="1:17" ht="15" customHeight="1" x14ac:dyDescent="0.25">
      <c r="A15" s="5" t="s">
        <v>187</v>
      </c>
      <c r="B15" s="26" t="s">
        <v>20</v>
      </c>
      <c r="C15" s="7" t="s">
        <v>9</v>
      </c>
      <c r="D15" s="8">
        <f>E15+G15</f>
        <v>4</v>
      </c>
      <c r="E15" s="8">
        <v>4</v>
      </c>
      <c r="F15" s="8"/>
      <c r="G15" s="8"/>
      <c r="H15" s="9">
        <f>I15+K15</f>
        <v>0</v>
      </c>
      <c r="I15" s="9"/>
      <c r="J15" s="9"/>
      <c r="K15" s="9"/>
      <c r="L15" s="11">
        <f>M15+O15</f>
        <v>4</v>
      </c>
      <c r="M15" s="11">
        <f>E15+I15</f>
        <v>4</v>
      </c>
      <c r="N15" s="11">
        <f>F15+J15</f>
        <v>0</v>
      </c>
      <c r="O15" s="11">
        <f>G15+K15</f>
        <v>0</v>
      </c>
    </row>
    <row r="16" spans="1:17" x14ac:dyDescent="0.25">
      <c r="A16" s="5" t="s">
        <v>73</v>
      </c>
      <c r="B16" s="62" t="s">
        <v>350</v>
      </c>
      <c r="C16" s="15" t="s">
        <v>9</v>
      </c>
      <c r="D16" s="63">
        <f>E16+G16</f>
        <v>2.9</v>
      </c>
      <c r="E16" s="63">
        <v>2.9</v>
      </c>
      <c r="F16" s="63"/>
      <c r="G16" s="63"/>
      <c r="H16" s="64">
        <f>I16+K16</f>
        <v>0</v>
      </c>
      <c r="I16" s="64"/>
      <c r="J16" s="64"/>
      <c r="K16" s="64"/>
      <c r="L16" s="65">
        <f>M16+O16</f>
        <v>2.9</v>
      </c>
      <c r="M16" s="65">
        <f>E16+I16</f>
        <v>2.9</v>
      </c>
      <c r="N16" s="65">
        <f>F16+J16</f>
        <v>0</v>
      </c>
      <c r="O16" s="65">
        <f>G16+K16</f>
        <v>0</v>
      </c>
      <c r="P16" s="531"/>
      <c r="Q16" s="531"/>
    </row>
    <row r="17" spans="1:17" ht="15" customHeight="1" x14ac:dyDescent="0.25">
      <c r="A17" s="5" t="s">
        <v>74</v>
      </c>
      <c r="B17" s="35" t="s">
        <v>10</v>
      </c>
      <c r="C17" s="15" t="s">
        <v>9</v>
      </c>
      <c r="D17" s="16">
        <f>E17+G17</f>
        <v>0.6</v>
      </c>
      <c r="E17" s="16">
        <v>0.6</v>
      </c>
      <c r="F17" s="16"/>
      <c r="G17" s="16"/>
      <c r="H17" s="10">
        <f>I17+K17</f>
        <v>0</v>
      </c>
      <c r="I17" s="10"/>
      <c r="J17" s="10"/>
      <c r="K17" s="10"/>
      <c r="L17" s="12">
        <f>M17+O17</f>
        <v>0.6</v>
      </c>
      <c r="M17" s="12">
        <f>E17+I17</f>
        <v>0.6</v>
      </c>
      <c r="N17" s="12">
        <f>F17+J17</f>
        <v>0</v>
      </c>
      <c r="O17" s="12">
        <f>G17+K17</f>
        <v>0</v>
      </c>
      <c r="P17" s="66" t="s">
        <v>329</v>
      </c>
      <c r="Q17" s="67">
        <f>SUM(L15:L24)</f>
        <v>14.299999999999999</v>
      </c>
    </row>
    <row r="18" spans="1:17" ht="15" customHeight="1" x14ac:dyDescent="0.25">
      <c r="A18" s="5" t="s">
        <v>75</v>
      </c>
      <c r="B18" s="35" t="s">
        <v>11</v>
      </c>
      <c r="C18" s="15" t="s">
        <v>9</v>
      </c>
      <c r="D18" s="16">
        <f>E18+G18</f>
        <v>0.5</v>
      </c>
      <c r="E18" s="16">
        <v>0.5</v>
      </c>
      <c r="F18" s="16"/>
      <c r="G18" s="16"/>
      <c r="H18" s="10">
        <f>I18+K18</f>
        <v>0</v>
      </c>
      <c r="I18" s="10"/>
      <c r="J18" s="10"/>
      <c r="K18" s="10"/>
      <c r="L18" s="12">
        <f>M18+O18</f>
        <v>0.5</v>
      </c>
      <c r="M18" s="12">
        <f>E18+I18</f>
        <v>0.5</v>
      </c>
      <c r="N18" s="12">
        <f>F18+J18</f>
        <v>0</v>
      </c>
      <c r="O18" s="12">
        <f>G18+K18</f>
        <v>0</v>
      </c>
      <c r="P18" s="66" t="s">
        <v>330</v>
      </c>
      <c r="Q18" s="67"/>
    </row>
    <row r="19" spans="1:17" ht="15" customHeight="1" x14ac:dyDescent="0.25">
      <c r="A19" s="5" t="s">
        <v>76</v>
      </c>
      <c r="B19" s="35" t="s">
        <v>12</v>
      </c>
      <c r="C19" s="15" t="s">
        <v>9</v>
      </c>
      <c r="D19" s="16">
        <f>E19+G19</f>
        <v>1.5</v>
      </c>
      <c r="E19" s="16">
        <v>1.5</v>
      </c>
      <c r="F19" s="16"/>
      <c r="G19" s="16"/>
      <c r="H19" s="10">
        <f>I19+K19</f>
        <v>0</v>
      </c>
      <c r="I19" s="10"/>
      <c r="J19" s="10"/>
      <c r="K19" s="10"/>
      <c r="L19" s="12">
        <f>M19+O19</f>
        <v>1.5</v>
      </c>
      <c r="M19" s="12">
        <f>E19+I19</f>
        <v>1.5</v>
      </c>
      <c r="N19" s="12">
        <f>F19+J19</f>
        <v>0</v>
      </c>
      <c r="O19" s="12">
        <f>G19+K19</f>
        <v>0</v>
      </c>
      <c r="P19" s="66" t="s">
        <v>331</v>
      </c>
      <c r="Q19" s="67"/>
    </row>
    <row r="20" spans="1:17" ht="15" customHeight="1" x14ac:dyDescent="0.25">
      <c r="A20" s="13" t="s">
        <v>77</v>
      </c>
      <c r="B20" s="12" t="s">
        <v>14</v>
      </c>
      <c r="C20" s="15" t="s">
        <v>9</v>
      </c>
      <c r="D20" s="16">
        <f>E20+G20</f>
        <v>1.2</v>
      </c>
      <c r="E20" s="16">
        <v>1.2</v>
      </c>
      <c r="F20" s="16"/>
      <c r="G20" s="16"/>
      <c r="H20" s="10">
        <f>I20+K20</f>
        <v>0</v>
      </c>
      <c r="I20" s="10"/>
      <c r="J20" s="10"/>
      <c r="K20" s="10"/>
      <c r="L20" s="12">
        <f>M20+O20</f>
        <v>1.2</v>
      </c>
      <c r="M20" s="12">
        <f>E20+I20</f>
        <v>1.2</v>
      </c>
      <c r="N20" s="12">
        <f>F20+J20</f>
        <v>0</v>
      </c>
      <c r="O20" s="12">
        <f>G20+K20</f>
        <v>0</v>
      </c>
      <c r="P20" s="66" t="s">
        <v>332</v>
      </c>
      <c r="Q20" s="67"/>
    </row>
    <row r="21" spans="1:17" ht="15" customHeight="1" x14ac:dyDescent="0.25">
      <c r="A21" s="19" t="s">
        <v>78</v>
      </c>
      <c r="B21" s="26" t="s">
        <v>15</v>
      </c>
      <c r="C21" s="15" t="s">
        <v>9</v>
      </c>
      <c r="D21" s="16">
        <f>E21+G21</f>
        <v>0.1</v>
      </c>
      <c r="E21" s="16">
        <v>0.1</v>
      </c>
      <c r="F21" s="16"/>
      <c r="G21" s="16"/>
      <c r="H21" s="10">
        <f>I21+K21</f>
        <v>0</v>
      </c>
      <c r="I21" s="10"/>
      <c r="J21" s="10"/>
      <c r="K21" s="10"/>
      <c r="L21" s="12">
        <f>M21+O21</f>
        <v>0.1</v>
      </c>
      <c r="M21" s="12">
        <f>E21+I21</f>
        <v>0.1</v>
      </c>
      <c r="N21" s="12">
        <f>F21+J21</f>
        <v>0</v>
      </c>
      <c r="O21" s="12">
        <f>G21+K21</f>
        <v>0</v>
      </c>
      <c r="P21" s="66" t="s">
        <v>335</v>
      </c>
      <c r="Q21" s="67"/>
    </row>
    <row r="22" spans="1:17" ht="15" customHeight="1" x14ac:dyDescent="0.25">
      <c r="A22" s="5" t="s">
        <v>79</v>
      </c>
      <c r="B22" s="35" t="s">
        <v>16</v>
      </c>
      <c r="C22" s="15" t="s">
        <v>9</v>
      </c>
      <c r="D22" s="16">
        <f>E22+G22</f>
        <v>2.2000000000000002</v>
      </c>
      <c r="E22" s="16">
        <v>2.2000000000000002</v>
      </c>
      <c r="F22" s="16"/>
      <c r="G22" s="16"/>
      <c r="H22" s="10">
        <f>I22+K22</f>
        <v>0</v>
      </c>
      <c r="I22" s="10"/>
      <c r="J22" s="10"/>
      <c r="K22" s="10"/>
      <c r="L22" s="12">
        <f>M22+O22</f>
        <v>2.2000000000000002</v>
      </c>
      <c r="M22" s="12">
        <f>E22+I22</f>
        <v>2.2000000000000002</v>
      </c>
      <c r="N22" s="12">
        <f>F22+J22</f>
        <v>0</v>
      </c>
      <c r="O22" s="12">
        <f>G22+K22</f>
        <v>0</v>
      </c>
      <c r="P22" s="66" t="s">
        <v>333</v>
      </c>
      <c r="Q22" s="67">
        <f>SUM(L27:L37)</f>
        <v>38.6</v>
      </c>
    </row>
    <row r="23" spans="1:17" ht="15" customHeight="1" x14ac:dyDescent="0.25">
      <c r="A23" s="5" t="s">
        <v>80</v>
      </c>
      <c r="B23" s="35" t="s">
        <v>17</v>
      </c>
      <c r="C23" s="15" t="s">
        <v>9</v>
      </c>
      <c r="D23" s="16">
        <f>E23+G23</f>
        <v>0.6</v>
      </c>
      <c r="E23" s="16">
        <v>0.6</v>
      </c>
      <c r="F23" s="16"/>
      <c r="G23" s="16"/>
      <c r="H23" s="10">
        <f>I23+K23</f>
        <v>0</v>
      </c>
      <c r="I23" s="10"/>
      <c r="J23" s="10"/>
      <c r="K23" s="10"/>
      <c r="L23" s="12">
        <f>M23+O23</f>
        <v>0.6</v>
      </c>
      <c r="M23" s="12">
        <f>E23+I23</f>
        <v>0.6</v>
      </c>
      <c r="N23" s="12">
        <f>F23+J23</f>
        <v>0</v>
      </c>
      <c r="O23" s="12">
        <f>G23+K23</f>
        <v>0</v>
      </c>
      <c r="P23" s="66" t="s">
        <v>334</v>
      </c>
      <c r="Q23" s="67">
        <f>L40</f>
        <v>98.8</v>
      </c>
    </row>
    <row r="24" spans="1:17" ht="15" customHeight="1" x14ac:dyDescent="0.25">
      <c r="A24" s="5" t="s">
        <v>81</v>
      </c>
      <c r="B24" s="35" t="s">
        <v>18</v>
      </c>
      <c r="C24" s="15" t="s">
        <v>9</v>
      </c>
      <c r="D24" s="16">
        <f>E24+G24</f>
        <v>0.7</v>
      </c>
      <c r="E24" s="16">
        <v>0.7</v>
      </c>
      <c r="F24" s="16"/>
      <c r="G24" s="16"/>
      <c r="H24" s="10">
        <f>I24+K24</f>
        <v>0</v>
      </c>
      <c r="I24" s="10"/>
      <c r="J24" s="10"/>
      <c r="K24" s="10"/>
      <c r="L24" s="12">
        <f>M24+O24</f>
        <v>0.7</v>
      </c>
      <c r="M24" s="12">
        <f>E24+I24</f>
        <v>0.7</v>
      </c>
      <c r="N24" s="12">
        <f>F24+J24</f>
        <v>0</v>
      </c>
      <c r="O24" s="12">
        <f>G24+K24</f>
        <v>0</v>
      </c>
      <c r="P24" s="66" t="s">
        <v>336</v>
      </c>
      <c r="Q24" s="67">
        <f>SUM(L74:L87)</f>
        <v>54.1</v>
      </c>
    </row>
    <row r="25" spans="1:17" ht="15.95" customHeight="1" x14ac:dyDescent="0.25">
      <c r="A25" s="20" t="s">
        <v>82</v>
      </c>
      <c r="B25" s="44" t="s">
        <v>179</v>
      </c>
      <c r="C25" s="68"/>
      <c r="D25" s="69">
        <f>SUM(D15:D24)</f>
        <v>14.299999999999999</v>
      </c>
      <c r="E25" s="69">
        <f>SUM(E15:E24)</f>
        <v>14.299999999999999</v>
      </c>
      <c r="F25" s="69">
        <f>SUM(F15:F24)</f>
        <v>0</v>
      </c>
      <c r="G25" s="69">
        <f>SUM(G15:G24)</f>
        <v>0</v>
      </c>
      <c r="H25" s="70">
        <f>SUM(H15:H24)</f>
        <v>0</v>
      </c>
      <c r="I25" s="70">
        <f>SUM(I15:I24)</f>
        <v>0</v>
      </c>
      <c r="J25" s="70">
        <f>SUM(J15:J24)</f>
        <v>0</v>
      </c>
      <c r="K25" s="70">
        <f>SUM(K15:K24)</f>
        <v>0</v>
      </c>
      <c r="L25" s="44">
        <f>SUM(L15:L24)</f>
        <v>14.299999999999999</v>
      </c>
      <c r="M25" s="44">
        <f>SUM(M15:M24)</f>
        <v>14.299999999999999</v>
      </c>
      <c r="N25" s="44">
        <f>SUM(N15:N24)</f>
        <v>0</v>
      </c>
      <c r="O25" s="44">
        <f>SUM(O15:O24)</f>
        <v>0</v>
      </c>
      <c r="P25" s="66" t="s">
        <v>337</v>
      </c>
      <c r="Q25" s="67">
        <f>SUM(L43:L71)</f>
        <v>596</v>
      </c>
    </row>
    <row r="26" spans="1:17" ht="15.95" customHeight="1" x14ac:dyDescent="0.25">
      <c r="A26" s="19" t="s">
        <v>83</v>
      </c>
      <c r="B26" s="463" t="s">
        <v>59</v>
      </c>
      <c r="C26" s="463"/>
      <c r="D26" s="463"/>
      <c r="E26" s="463"/>
      <c r="F26" s="463"/>
      <c r="G26" s="463"/>
      <c r="H26" s="463"/>
      <c r="I26" s="463"/>
      <c r="J26" s="463"/>
      <c r="K26" s="463"/>
      <c r="L26" s="463"/>
      <c r="M26" s="463"/>
      <c r="N26" s="463"/>
      <c r="O26" s="463"/>
      <c r="P26" s="66" t="s">
        <v>338</v>
      </c>
      <c r="Q26" s="67">
        <f>SUM(L90:L93)</f>
        <v>251.1</v>
      </c>
    </row>
    <row r="27" spans="1:17" ht="15" customHeight="1" x14ac:dyDescent="0.25">
      <c r="A27" s="5" t="s">
        <v>84</v>
      </c>
      <c r="B27" s="26" t="s">
        <v>7</v>
      </c>
      <c r="C27" s="7" t="s">
        <v>22</v>
      </c>
      <c r="D27" s="8">
        <f>E27+G27</f>
        <v>0.1</v>
      </c>
      <c r="E27" s="8">
        <v>0.1</v>
      </c>
      <c r="F27" s="8"/>
      <c r="G27" s="8"/>
      <c r="H27" s="9">
        <f>I27+K27</f>
        <v>0</v>
      </c>
      <c r="I27" s="9"/>
      <c r="J27" s="9"/>
      <c r="K27" s="9"/>
      <c r="L27" s="11">
        <f>M27+O27</f>
        <v>0.1</v>
      </c>
      <c r="M27" s="11">
        <f>E27+I27</f>
        <v>0.1</v>
      </c>
      <c r="N27" s="11">
        <f>F27+J27</f>
        <v>0</v>
      </c>
      <c r="O27" s="11">
        <f>G27+K27</f>
        <v>0</v>
      </c>
      <c r="P27" s="71" t="s">
        <v>177</v>
      </c>
      <c r="Q27" s="72">
        <f>SUM(Q17:Q26)</f>
        <v>1052.8999999999999</v>
      </c>
    </row>
    <row r="28" spans="1:17" ht="15" customHeight="1" x14ac:dyDescent="0.25">
      <c r="A28" s="5" t="s">
        <v>85</v>
      </c>
      <c r="B28" s="35" t="s">
        <v>10</v>
      </c>
      <c r="C28" s="15" t="s">
        <v>22</v>
      </c>
      <c r="D28" s="16">
        <f>E28+G28</f>
        <v>0.7</v>
      </c>
      <c r="E28" s="16">
        <v>0.7</v>
      </c>
      <c r="F28" s="16"/>
      <c r="G28" s="16"/>
      <c r="H28" s="10">
        <f>I28+K28</f>
        <v>0</v>
      </c>
      <c r="I28" s="10"/>
      <c r="J28" s="10"/>
      <c r="K28" s="10"/>
      <c r="L28" s="12">
        <f>M28+O28</f>
        <v>0.7</v>
      </c>
      <c r="M28" s="12">
        <f>E28+I28</f>
        <v>0.7</v>
      </c>
      <c r="N28" s="12">
        <f>F28+J28</f>
        <v>0</v>
      </c>
      <c r="O28" s="12">
        <f>G28+K28</f>
        <v>0</v>
      </c>
      <c r="P28" s="73"/>
      <c r="Q28" s="73"/>
    </row>
    <row r="29" spans="1:17" ht="15" customHeight="1" x14ac:dyDescent="0.25">
      <c r="A29" s="5" t="s">
        <v>86</v>
      </c>
      <c r="B29" s="35" t="s">
        <v>11</v>
      </c>
      <c r="C29" s="15" t="s">
        <v>22</v>
      </c>
      <c r="D29" s="16">
        <f>E29+G29</f>
        <v>16.3</v>
      </c>
      <c r="E29" s="16">
        <v>13.3</v>
      </c>
      <c r="F29" s="16"/>
      <c r="G29" s="16">
        <v>3</v>
      </c>
      <c r="H29" s="10">
        <f>I29+K29</f>
        <v>0</v>
      </c>
      <c r="I29" s="10"/>
      <c r="J29" s="10"/>
      <c r="K29" s="10"/>
      <c r="L29" s="12">
        <f>M29+O29</f>
        <v>16.3</v>
      </c>
      <c r="M29" s="12">
        <f>E29+I29</f>
        <v>13.3</v>
      </c>
      <c r="N29" s="12">
        <f>F29+J29</f>
        <v>0</v>
      </c>
      <c r="O29" s="12">
        <f>G29+K29</f>
        <v>3</v>
      </c>
      <c r="P29" s="73"/>
      <c r="Q29" s="73">
        <f>Q27-L95</f>
        <v>0</v>
      </c>
    </row>
    <row r="30" spans="1:17" ht="15" customHeight="1" x14ac:dyDescent="0.25">
      <c r="A30" s="5" t="s">
        <v>87</v>
      </c>
      <c r="B30" s="35" t="s">
        <v>12</v>
      </c>
      <c r="C30" s="15" t="s">
        <v>22</v>
      </c>
      <c r="D30" s="16">
        <f>E30+G30</f>
        <v>1.1000000000000001</v>
      </c>
      <c r="E30" s="16">
        <v>1.1000000000000001</v>
      </c>
      <c r="F30" s="16"/>
      <c r="G30" s="16"/>
      <c r="H30" s="10">
        <f>I30+K30</f>
        <v>0</v>
      </c>
      <c r="I30" s="10"/>
      <c r="J30" s="10"/>
      <c r="K30" s="10"/>
      <c r="L30" s="12">
        <f>M30+O30</f>
        <v>1.1000000000000001</v>
      </c>
      <c r="M30" s="12">
        <f>E30+I30</f>
        <v>1.1000000000000001</v>
      </c>
      <c r="N30" s="12">
        <f>F30+J30</f>
        <v>0</v>
      </c>
      <c r="O30" s="12">
        <f>G30+K30</f>
        <v>0</v>
      </c>
    </row>
    <row r="31" spans="1:17" ht="15" customHeight="1" x14ac:dyDescent="0.25">
      <c r="A31" s="5" t="s">
        <v>88</v>
      </c>
      <c r="B31" s="35" t="s">
        <v>13</v>
      </c>
      <c r="C31" s="15" t="s">
        <v>22</v>
      </c>
      <c r="D31" s="16">
        <f>E31+G31</f>
        <v>1.6</v>
      </c>
      <c r="E31" s="16">
        <v>1.6</v>
      </c>
      <c r="F31" s="16"/>
      <c r="G31" s="16"/>
      <c r="H31" s="10">
        <f>I31+K31</f>
        <v>0</v>
      </c>
      <c r="I31" s="10"/>
      <c r="J31" s="10"/>
      <c r="K31" s="10"/>
      <c r="L31" s="12">
        <f>M31+O31</f>
        <v>1.6</v>
      </c>
      <c r="M31" s="12">
        <f>E31+I31</f>
        <v>1.6</v>
      </c>
      <c r="N31" s="12">
        <f>F31+J31</f>
        <v>0</v>
      </c>
      <c r="O31" s="12">
        <f>G31+K31</f>
        <v>0</v>
      </c>
      <c r="Q31" s="2">
        <f>L95-Q27</f>
        <v>0</v>
      </c>
    </row>
    <row r="32" spans="1:17" ht="15" customHeight="1" x14ac:dyDescent="0.25">
      <c r="A32" s="13" t="s">
        <v>89</v>
      </c>
      <c r="B32" s="12" t="s">
        <v>14</v>
      </c>
      <c r="C32" s="15" t="s">
        <v>22</v>
      </c>
      <c r="D32" s="16">
        <f>E32+G32</f>
        <v>3.4</v>
      </c>
      <c r="E32" s="16">
        <v>3.4</v>
      </c>
      <c r="F32" s="16"/>
      <c r="G32" s="16"/>
      <c r="H32" s="10">
        <f>I32+K32</f>
        <v>0</v>
      </c>
      <c r="I32" s="10"/>
      <c r="J32" s="10"/>
      <c r="K32" s="10"/>
      <c r="L32" s="12">
        <f>M32+O32</f>
        <v>3.4</v>
      </c>
      <c r="M32" s="12">
        <f>E32+I32</f>
        <v>3.4</v>
      </c>
      <c r="N32" s="12">
        <f>F32+J32</f>
        <v>0</v>
      </c>
      <c r="O32" s="12">
        <f>G32+K32</f>
        <v>0</v>
      </c>
    </row>
    <row r="33" spans="1:15" x14ac:dyDescent="0.25">
      <c r="A33" s="13" t="s">
        <v>90</v>
      </c>
      <c r="B33" s="12" t="s">
        <v>15</v>
      </c>
      <c r="C33" s="15" t="s">
        <v>22</v>
      </c>
      <c r="D33" s="16">
        <f>E33+G33</f>
        <v>3</v>
      </c>
      <c r="E33" s="16">
        <v>3</v>
      </c>
      <c r="F33" s="16"/>
      <c r="G33" s="16"/>
      <c r="H33" s="10">
        <f>I33+K33</f>
        <v>0</v>
      </c>
      <c r="I33" s="10"/>
      <c r="J33" s="10"/>
      <c r="K33" s="10"/>
      <c r="L33" s="12">
        <f>M33+O33</f>
        <v>3</v>
      </c>
      <c r="M33" s="12">
        <f>E33+I33</f>
        <v>3</v>
      </c>
      <c r="N33" s="12">
        <f>F33+J33</f>
        <v>0</v>
      </c>
      <c r="O33" s="12">
        <f>G33+K33</f>
        <v>0</v>
      </c>
    </row>
    <row r="34" spans="1:15" ht="15" customHeight="1" x14ac:dyDescent="0.25">
      <c r="A34" s="5" t="s">
        <v>91</v>
      </c>
      <c r="B34" s="35" t="s">
        <v>16</v>
      </c>
      <c r="C34" s="15" t="s">
        <v>22</v>
      </c>
      <c r="D34" s="16">
        <f>E34+G34</f>
        <v>9.5</v>
      </c>
      <c r="E34" s="16">
        <v>9.5</v>
      </c>
      <c r="F34" s="16"/>
      <c r="G34" s="16"/>
      <c r="H34" s="10">
        <f>I34+K34</f>
        <v>0</v>
      </c>
      <c r="I34" s="10"/>
      <c r="J34" s="10"/>
      <c r="K34" s="10"/>
      <c r="L34" s="12">
        <f>M34+O34</f>
        <v>9.5</v>
      </c>
      <c r="M34" s="12">
        <f>E34+I34</f>
        <v>9.5</v>
      </c>
      <c r="N34" s="12">
        <f>F34+J34</f>
        <v>0</v>
      </c>
      <c r="O34" s="12">
        <f>G34+K34</f>
        <v>0</v>
      </c>
    </row>
    <row r="35" spans="1:15" ht="15" customHeight="1" x14ac:dyDescent="0.25">
      <c r="A35" s="5" t="s">
        <v>92</v>
      </c>
      <c r="B35" s="35" t="s">
        <v>17</v>
      </c>
      <c r="C35" s="15" t="s">
        <v>22</v>
      </c>
      <c r="D35" s="16">
        <f>E35+G35</f>
        <v>0.4</v>
      </c>
      <c r="E35" s="16">
        <v>0.4</v>
      </c>
      <c r="F35" s="16"/>
      <c r="G35" s="16"/>
      <c r="H35" s="10">
        <f>I35+K35</f>
        <v>0</v>
      </c>
      <c r="I35" s="10"/>
      <c r="J35" s="10"/>
      <c r="K35" s="10"/>
      <c r="L35" s="12">
        <f>M35+O35</f>
        <v>0.4</v>
      </c>
      <c r="M35" s="12">
        <f>E35+I35</f>
        <v>0.4</v>
      </c>
      <c r="N35" s="12">
        <f>F35+J35</f>
        <v>0</v>
      </c>
      <c r="O35" s="12">
        <f>G35+K35</f>
        <v>0</v>
      </c>
    </row>
    <row r="36" spans="1:15" ht="15" customHeight="1" x14ac:dyDescent="0.25">
      <c r="A36" s="5" t="s">
        <v>93</v>
      </c>
      <c r="B36" s="35" t="s">
        <v>18</v>
      </c>
      <c r="C36" s="15" t="s">
        <v>22</v>
      </c>
      <c r="D36" s="16">
        <f>E36+G36</f>
        <v>1.5</v>
      </c>
      <c r="E36" s="16">
        <v>1.5</v>
      </c>
      <c r="F36" s="16"/>
      <c r="G36" s="16"/>
      <c r="H36" s="10">
        <f>I36+K36</f>
        <v>0.1</v>
      </c>
      <c r="I36" s="10">
        <v>0.1</v>
      </c>
      <c r="J36" s="10"/>
      <c r="K36" s="10"/>
      <c r="L36" s="12">
        <f>M36+O36</f>
        <v>1.6</v>
      </c>
      <c r="M36" s="12">
        <f>E36+I36</f>
        <v>1.6</v>
      </c>
      <c r="N36" s="12">
        <f>F36+J36</f>
        <v>0</v>
      </c>
      <c r="O36" s="12">
        <f>G36+K36</f>
        <v>0</v>
      </c>
    </row>
    <row r="37" spans="1:15" ht="15" customHeight="1" x14ac:dyDescent="0.25">
      <c r="A37" s="5" t="s">
        <v>94</v>
      </c>
      <c r="B37" s="35" t="s">
        <v>19</v>
      </c>
      <c r="C37" s="15" t="s">
        <v>22</v>
      </c>
      <c r="D37" s="16">
        <f>E37+G37</f>
        <v>0.9</v>
      </c>
      <c r="E37" s="16">
        <v>0.9</v>
      </c>
      <c r="F37" s="16"/>
      <c r="G37" s="16"/>
      <c r="H37" s="10">
        <f>I37+K37</f>
        <v>0</v>
      </c>
      <c r="I37" s="10"/>
      <c r="J37" s="10"/>
      <c r="K37" s="10"/>
      <c r="L37" s="12">
        <f>M37+O37</f>
        <v>0.9</v>
      </c>
      <c r="M37" s="12">
        <f>E37+I37</f>
        <v>0.9</v>
      </c>
      <c r="N37" s="12">
        <f>F37+J37</f>
        <v>0</v>
      </c>
      <c r="O37" s="12">
        <f>G37+K37</f>
        <v>0</v>
      </c>
    </row>
    <row r="38" spans="1:15" ht="15.95" customHeight="1" x14ac:dyDescent="0.25">
      <c r="A38" s="20" t="s">
        <v>95</v>
      </c>
      <c r="B38" s="21" t="s">
        <v>180</v>
      </c>
      <c r="C38" s="25"/>
      <c r="D38" s="23">
        <f>SUM(D27:D37)</f>
        <v>38.5</v>
      </c>
      <c r="E38" s="23">
        <f>SUM(E27:E37)</f>
        <v>35.5</v>
      </c>
      <c r="F38" s="23">
        <f>SUM(F27:F37)</f>
        <v>0</v>
      </c>
      <c r="G38" s="23">
        <f>SUM(G27:G37)</f>
        <v>3</v>
      </c>
      <c r="H38" s="24">
        <f>SUM(H27:H37)</f>
        <v>0.1</v>
      </c>
      <c r="I38" s="24">
        <f>SUM(I27:I37)</f>
        <v>0.1</v>
      </c>
      <c r="J38" s="24">
        <f>SUM(J27:J37)</f>
        <v>0</v>
      </c>
      <c r="K38" s="24">
        <f>SUM(K27:K37)</f>
        <v>0</v>
      </c>
      <c r="L38" s="21">
        <f>SUM(L27:L37)</f>
        <v>38.6</v>
      </c>
      <c r="M38" s="21">
        <f>SUM(M27:M37)</f>
        <v>35.6</v>
      </c>
      <c r="N38" s="21">
        <f>SUM(N27:N37)</f>
        <v>0</v>
      </c>
      <c r="O38" s="21">
        <f>SUM(O27:O37)</f>
        <v>3</v>
      </c>
    </row>
    <row r="39" spans="1:15" ht="15.95" customHeight="1" x14ac:dyDescent="0.25">
      <c r="A39" s="13" t="s">
        <v>96</v>
      </c>
      <c r="B39" s="532" t="s">
        <v>63</v>
      </c>
      <c r="C39" s="533"/>
      <c r="D39" s="533"/>
      <c r="E39" s="533"/>
      <c r="F39" s="533"/>
      <c r="G39" s="533"/>
      <c r="H39" s="533"/>
      <c r="I39" s="533"/>
      <c r="J39" s="533"/>
      <c r="K39" s="533"/>
      <c r="L39" s="533"/>
      <c r="M39" s="533"/>
      <c r="N39" s="533"/>
      <c r="O39" s="533"/>
    </row>
    <row r="40" spans="1:15" ht="15" customHeight="1" x14ac:dyDescent="0.25">
      <c r="A40" s="5" t="s">
        <v>97</v>
      </c>
      <c r="B40" s="35" t="s">
        <v>20</v>
      </c>
      <c r="C40" s="15" t="s">
        <v>32</v>
      </c>
      <c r="D40" s="16">
        <f>E40+G40</f>
        <v>98.8</v>
      </c>
      <c r="E40" s="16">
        <v>33</v>
      </c>
      <c r="F40" s="16"/>
      <c r="G40" s="16">
        <v>65.8</v>
      </c>
      <c r="H40" s="10">
        <f>I40+K40</f>
        <v>0</v>
      </c>
      <c r="I40" s="10"/>
      <c r="J40" s="10"/>
      <c r="K40" s="10"/>
      <c r="L40" s="12">
        <f>M40+O40</f>
        <v>98.8</v>
      </c>
      <c r="M40" s="12">
        <f>E40+I40</f>
        <v>33</v>
      </c>
      <c r="N40" s="12">
        <f>F40+J40</f>
        <v>0</v>
      </c>
      <c r="O40" s="12">
        <f>G40+K40</f>
        <v>65.8</v>
      </c>
    </row>
    <row r="41" spans="1:15" ht="15.95" customHeight="1" x14ac:dyDescent="0.25">
      <c r="A41" s="20" t="s">
        <v>98</v>
      </c>
      <c r="B41" s="44" t="s">
        <v>181</v>
      </c>
      <c r="C41" s="74"/>
      <c r="D41" s="69">
        <f>D40</f>
        <v>98.8</v>
      </c>
      <c r="E41" s="69">
        <f>E40</f>
        <v>33</v>
      </c>
      <c r="F41" s="69">
        <f>F40</f>
        <v>0</v>
      </c>
      <c r="G41" s="69">
        <f>G40</f>
        <v>65.8</v>
      </c>
      <c r="H41" s="75">
        <f>H40</f>
        <v>0</v>
      </c>
      <c r="I41" s="75">
        <f>I40</f>
        <v>0</v>
      </c>
      <c r="J41" s="75">
        <f>J40</f>
        <v>0</v>
      </c>
      <c r="K41" s="75">
        <f>K40</f>
        <v>0</v>
      </c>
      <c r="L41" s="44">
        <f>L40</f>
        <v>98.8</v>
      </c>
      <c r="M41" s="44">
        <f>M40</f>
        <v>33</v>
      </c>
      <c r="N41" s="44">
        <f>N40</f>
        <v>0</v>
      </c>
      <c r="O41" s="44">
        <f>O40</f>
        <v>65.8</v>
      </c>
    </row>
    <row r="42" spans="1:15" ht="15.95" customHeight="1" x14ac:dyDescent="0.25">
      <c r="A42" s="13" t="s">
        <v>99</v>
      </c>
      <c r="B42" s="463" t="s">
        <v>176</v>
      </c>
      <c r="C42" s="463"/>
      <c r="D42" s="463"/>
      <c r="E42" s="463"/>
      <c r="F42" s="463"/>
      <c r="G42" s="463"/>
      <c r="H42" s="463"/>
      <c r="I42" s="463"/>
      <c r="J42" s="463"/>
      <c r="K42" s="463"/>
      <c r="L42" s="463"/>
      <c r="M42" s="463"/>
      <c r="N42" s="463"/>
      <c r="O42" s="463"/>
    </row>
    <row r="43" spans="1:15" ht="15" customHeight="1" x14ac:dyDescent="0.25">
      <c r="A43" s="5" t="s">
        <v>100</v>
      </c>
      <c r="B43" s="76" t="s">
        <v>164</v>
      </c>
      <c r="C43" s="77" t="s">
        <v>51</v>
      </c>
      <c r="D43" s="8">
        <f>E43+G43</f>
        <v>1.5</v>
      </c>
      <c r="E43" s="8">
        <v>1.5</v>
      </c>
      <c r="F43" s="8"/>
      <c r="G43" s="8"/>
      <c r="H43" s="9">
        <f>I43+K43</f>
        <v>0</v>
      </c>
      <c r="I43" s="9"/>
      <c r="J43" s="9"/>
      <c r="K43" s="9"/>
      <c r="L43" s="11">
        <f>M43+O43</f>
        <v>1.5</v>
      </c>
      <c r="M43" s="11">
        <f>E43+I43</f>
        <v>1.5</v>
      </c>
      <c r="N43" s="11">
        <f>F43+J43</f>
        <v>0</v>
      </c>
      <c r="O43" s="11">
        <f>G43+K43</f>
        <v>0</v>
      </c>
    </row>
    <row r="44" spans="1:15" ht="15" customHeight="1" x14ac:dyDescent="0.25">
      <c r="A44" s="5" t="s">
        <v>101</v>
      </c>
      <c r="B44" s="29" t="s">
        <v>171</v>
      </c>
      <c r="C44" s="30" t="s">
        <v>51</v>
      </c>
      <c r="D44" s="16">
        <f>E44+G44</f>
        <v>6.8</v>
      </c>
      <c r="E44" s="16">
        <v>6.8</v>
      </c>
      <c r="F44" s="16"/>
      <c r="G44" s="16"/>
      <c r="H44" s="10">
        <f>I44+K44</f>
        <v>0</v>
      </c>
      <c r="I44" s="10"/>
      <c r="J44" s="10"/>
      <c r="K44" s="10"/>
      <c r="L44" s="12">
        <f>M44+O44</f>
        <v>6.8</v>
      </c>
      <c r="M44" s="12">
        <f>E44+I44</f>
        <v>6.8</v>
      </c>
      <c r="N44" s="12">
        <f>F44+J44</f>
        <v>0</v>
      </c>
      <c r="O44" s="12">
        <f>G44+K44</f>
        <v>0</v>
      </c>
    </row>
    <row r="45" spans="1:15" ht="15" customHeight="1" x14ac:dyDescent="0.25">
      <c r="A45" s="13" t="s">
        <v>102</v>
      </c>
      <c r="B45" s="12" t="s">
        <v>153</v>
      </c>
      <c r="C45" s="30" t="s">
        <v>51</v>
      </c>
      <c r="D45" s="16">
        <f>E45+G45</f>
        <v>7.3</v>
      </c>
      <c r="E45" s="16">
        <v>7.3</v>
      </c>
      <c r="F45" s="16"/>
      <c r="G45" s="16"/>
      <c r="H45" s="10">
        <f>I45+K45</f>
        <v>0</v>
      </c>
      <c r="I45" s="10"/>
      <c r="J45" s="10"/>
      <c r="K45" s="10"/>
      <c r="L45" s="12">
        <f>M45+O45</f>
        <v>7.3</v>
      </c>
      <c r="M45" s="12">
        <f>E45+I45</f>
        <v>7.3</v>
      </c>
      <c r="N45" s="12">
        <f>F45+J45</f>
        <v>0</v>
      </c>
      <c r="O45" s="12">
        <f>G45+K45</f>
        <v>0</v>
      </c>
    </row>
    <row r="46" spans="1:15" ht="15" customHeight="1" x14ac:dyDescent="0.25">
      <c r="A46" s="19" t="s">
        <v>103</v>
      </c>
      <c r="B46" s="31" t="s">
        <v>368</v>
      </c>
      <c r="C46" s="30" t="s">
        <v>51</v>
      </c>
      <c r="D46" s="16">
        <f>E46+G46</f>
        <v>6.5</v>
      </c>
      <c r="E46" s="16">
        <v>6.5</v>
      </c>
      <c r="F46" s="16"/>
      <c r="G46" s="16"/>
      <c r="H46" s="10">
        <f>I46+K46</f>
        <v>0</v>
      </c>
      <c r="I46" s="10"/>
      <c r="J46" s="10"/>
      <c r="K46" s="10"/>
      <c r="L46" s="12">
        <f>M46+O46</f>
        <v>6.5</v>
      </c>
      <c r="M46" s="12">
        <f>E46+I46</f>
        <v>6.5</v>
      </c>
      <c r="N46" s="12">
        <f>F46+J46</f>
        <v>0</v>
      </c>
      <c r="O46" s="12">
        <f>G46+K46</f>
        <v>0</v>
      </c>
    </row>
    <row r="47" spans="1:15" ht="15" customHeight="1" x14ac:dyDescent="0.25">
      <c r="A47" s="5" t="s">
        <v>104</v>
      </c>
      <c r="B47" s="29" t="s">
        <v>156</v>
      </c>
      <c r="C47" s="15" t="s">
        <v>51</v>
      </c>
      <c r="D47" s="16">
        <f>E47+G47</f>
        <v>35.799999999999997</v>
      </c>
      <c r="E47" s="16">
        <v>35.799999999999997</v>
      </c>
      <c r="F47" s="16">
        <v>18.100000000000001</v>
      </c>
      <c r="G47" s="16"/>
      <c r="H47" s="10">
        <f>I47+K47</f>
        <v>0</v>
      </c>
      <c r="I47" s="10"/>
      <c r="J47" s="10"/>
      <c r="K47" s="10"/>
      <c r="L47" s="12">
        <f>M47+O47</f>
        <v>35.799999999999997</v>
      </c>
      <c r="M47" s="12">
        <f>E47+I47</f>
        <v>35.799999999999997</v>
      </c>
      <c r="N47" s="12">
        <f>F47+J47</f>
        <v>18.100000000000001</v>
      </c>
      <c r="O47" s="12">
        <f>G47+K47</f>
        <v>0</v>
      </c>
    </row>
    <row r="48" spans="1:15" ht="15" customHeight="1" x14ac:dyDescent="0.25">
      <c r="A48" s="5" t="s">
        <v>105</v>
      </c>
      <c r="B48" s="29" t="s">
        <v>155</v>
      </c>
      <c r="C48" s="15" t="s">
        <v>51</v>
      </c>
      <c r="D48" s="16">
        <f>E48+G48</f>
        <v>1.4</v>
      </c>
      <c r="E48" s="16">
        <v>1.4</v>
      </c>
      <c r="F48" s="16"/>
      <c r="G48" s="16"/>
      <c r="H48" s="10">
        <f>I48+K48</f>
        <v>0</v>
      </c>
      <c r="I48" s="10"/>
      <c r="J48" s="10"/>
      <c r="K48" s="10"/>
      <c r="L48" s="12">
        <f>M48+O48</f>
        <v>1.4</v>
      </c>
      <c r="M48" s="12">
        <f>E48+I48</f>
        <v>1.4</v>
      </c>
      <c r="N48" s="12">
        <f>F48+J48</f>
        <v>0</v>
      </c>
      <c r="O48" s="12">
        <f>G48+K48</f>
        <v>0</v>
      </c>
    </row>
    <row r="49" spans="1:15" ht="15" customHeight="1" x14ac:dyDescent="0.25">
      <c r="A49" s="5" t="s">
        <v>106</v>
      </c>
      <c r="B49" s="29" t="s">
        <v>424</v>
      </c>
      <c r="C49" s="15" t="s">
        <v>51</v>
      </c>
      <c r="D49" s="16">
        <f>E49+G49</f>
        <v>1.7</v>
      </c>
      <c r="E49" s="16">
        <v>1.7</v>
      </c>
      <c r="F49" s="16"/>
      <c r="G49" s="16"/>
      <c r="H49" s="10">
        <f>I49+K49</f>
        <v>0</v>
      </c>
      <c r="I49" s="10"/>
      <c r="J49" s="10"/>
      <c r="K49" s="10"/>
      <c r="L49" s="12">
        <f>M49+O49</f>
        <v>1.7</v>
      </c>
      <c r="M49" s="12">
        <f>E49+I49</f>
        <v>1.7</v>
      </c>
      <c r="N49" s="12">
        <f>F49+J49</f>
        <v>0</v>
      </c>
      <c r="O49" s="12">
        <f>G49+K49</f>
        <v>0</v>
      </c>
    </row>
    <row r="50" spans="1:15" ht="15" customHeight="1" x14ac:dyDescent="0.25">
      <c r="A50" s="32" t="s">
        <v>107</v>
      </c>
      <c r="B50" s="33" t="s">
        <v>169</v>
      </c>
      <c r="C50" s="78" t="s">
        <v>51</v>
      </c>
      <c r="D50" s="16">
        <f>E50+G50</f>
        <v>6.5</v>
      </c>
      <c r="E50" s="16">
        <v>6.5</v>
      </c>
      <c r="F50" s="16"/>
      <c r="G50" s="16"/>
      <c r="H50" s="10">
        <f>I50+K50</f>
        <v>0</v>
      </c>
      <c r="I50" s="10"/>
      <c r="J50" s="10"/>
      <c r="K50" s="10"/>
      <c r="L50" s="12">
        <f>M50+O50</f>
        <v>6.5</v>
      </c>
      <c r="M50" s="12">
        <f>E50+I50</f>
        <v>6.5</v>
      </c>
      <c r="N50" s="12">
        <f>F50+J50</f>
        <v>0</v>
      </c>
      <c r="O50" s="12">
        <f>G50+K50</f>
        <v>0</v>
      </c>
    </row>
    <row r="51" spans="1:15" ht="15" customHeight="1" x14ac:dyDescent="0.25">
      <c r="A51" s="32" t="s">
        <v>108</v>
      </c>
      <c r="B51" s="33" t="s">
        <v>44</v>
      </c>
      <c r="C51" s="78" t="s">
        <v>51</v>
      </c>
      <c r="D51" s="16">
        <f>E51+G51</f>
        <v>0.1</v>
      </c>
      <c r="E51" s="16">
        <v>0.1</v>
      </c>
      <c r="F51" s="16"/>
      <c r="G51" s="16"/>
      <c r="H51" s="10">
        <f>I51+K51</f>
        <v>0</v>
      </c>
      <c r="I51" s="10"/>
      <c r="J51" s="10"/>
      <c r="K51" s="10"/>
      <c r="L51" s="12">
        <f>M51+O51</f>
        <v>0.1</v>
      </c>
      <c r="M51" s="12">
        <f>E51+I51</f>
        <v>0.1</v>
      </c>
      <c r="N51" s="12">
        <f>F51+J51</f>
        <v>0</v>
      </c>
      <c r="O51" s="12">
        <f>G51+K51</f>
        <v>0</v>
      </c>
    </row>
    <row r="52" spans="1:15" ht="15" customHeight="1" x14ac:dyDescent="0.25">
      <c r="A52" s="32" t="s">
        <v>109</v>
      </c>
      <c r="B52" s="33" t="s">
        <v>425</v>
      </c>
      <c r="C52" s="78" t="s">
        <v>51</v>
      </c>
      <c r="D52" s="16">
        <f>E52+G52</f>
        <v>7</v>
      </c>
      <c r="E52" s="16">
        <v>7</v>
      </c>
      <c r="F52" s="16"/>
      <c r="G52" s="16"/>
      <c r="H52" s="10">
        <f>I52+K52</f>
        <v>0</v>
      </c>
      <c r="I52" s="10"/>
      <c r="J52" s="10"/>
      <c r="K52" s="10"/>
      <c r="L52" s="12">
        <f>M52+O52</f>
        <v>7</v>
      </c>
      <c r="M52" s="12">
        <f>E52+I52</f>
        <v>7</v>
      </c>
      <c r="N52" s="12">
        <f>F52+J52</f>
        <v>0</v>
      </c>
      <c r="O52" s="12">
        <f>G52+K52</f>
        <v>0</v>
      </c>
    </row>
    <row r="53" spans="1:15" ht="15" customHeight="1" x14ac:dyDescent="0.25">
      <c r="A53" s="32" t="s">
        <v>110</v>
      </c>
      <c r="B53" s="33" t="s">
        <v>64</v>
      </c>
      <c r="C53" s="78" t="s">
        <v>51</v>
      </c>
      <c r="D53" s="16">
        <f>E53+G53</f>
        <v>9.4</v>
      </c>
      <c r="E53" s="16">
        <v>9.4</v>
      </c>
      <c r="F53" s="16"/>
      <c r="G53" s="16"/>
      <c r="H53" s="10">
        <f>I53+K53</f>
        <v>0</v>
      </c>
      <c r="I53" s="10"/>
      <c r="J53" s="10"/>
      <c r="K53" s="10"/>
      <c r="L53" s="12">
        <f>M53+O53</f>
        <v>9.4</v>
      </c>
      <c r="M53" s="12">
        <f>E53+I53</f>
        <v>9.4</v>
      </c>
      <c r="N53" s="12">
        <f>F53+J53</f>
        <v>0</v>
      </c>
      <c r="O53" s="12">
        <f>G53+K53</f>
        <v>0</v>
      </c>
    </row>
    <row r="54" spans="1:15" ht="15" customHeight="1" x14ac:dyDescent="0.25">
      <c r="A54" s="32" t="s">
        <v>159</v>
      </c>
      <c r="B54" s="33" t="s">
        <v>42</v>
      </c>
      <c r="C54" s="78" t="s">
        <v>51</v>
      </c>
      <c r="D54" s="16">
        <f>E54+G54</f>
        <v>27</v>
      </c>
      <c r="E54" s="16">
        <v>27</v>
      </c>
      <c r="F54" s="16"/>
      <c r="G54" s="16"/>
      <c r="H54" s="10">
        <f>I54+K54</f>
        <v>0</v>
      </c>
      <c r="I54" s="10"/>
      <c r="J54" s="10"/>
      <c r="K54" s="10"/>
      <c r="L54" s="12">
        <f>M54+O54</f>
        <v>27</v>
      </c>
      <c r="M54" s="12">
        <f>E54+I54</f>
        <v>27</v>
      </c>
      <c r="N54" s="12">
        <f>F54+J54</f>
        <v>0</v>
      </c>
      <c r="O54" s="12">
        <f>G54+K54</f>
        <v>0</v>
      </c>
    </row>
    <row r="55" spans="1:15" ht="15" customHeight="1" x14ac:dyDescent="0.25">
      <c r="A55" s="32" t="s">
        <v>160</v>
      </c>
      <c r="B55" s="34" t="s">
        <v>426</v>
      </c>
      <c r="C55" s="78" t="s">
        <v>51</v>
      </c>
      <c r="D55" s="16">
        <f>E55+G55</f>
        <v>12</v>
      </c>
      <c r="E55" s="16">
        <v>12</v>
      </c>
      <c r="F55" s="16"/>
      <c r="G55" s="16"/>
      <c r="H55" s="10">
        <f>I55+K55</f>
        <v>0</v>
      </c>
      <c r="I55" s="10"/>
      <c r="J55" s="10"/>
      <c r="K55" s="10"/>
      <c r="L55" s="12">
        <f>M55+O55</f>
        <v>12</v>
      </c>
      <c r="M55" s="12">
        <f>E55+I55</f>
        <v>12</v>
      </c>
      <c r="N55" s="12">
        <f>F55+J55</f>
        <v>0</v>
      </c>
      <c r="O55" s="12">
        <f>G55+K55</f>
        <v>0</v>
      </c>
    </row>
    <row r="56" spans="1:15" ht="15" customHeight="1" x14ac:dyDescent="0.25">
      <c r="A56" s="32" t="s">
        <v>111</v>
      </c>
      <c r="B56" s="34" t="s">
        <v>41</v>
      </c>
      <c r="C56" s="78" t="s">
        <v>51</v>
      </c>
      <c r="D56" s="16">
        <f>E56+G56</f>
        <v>22.6</v>
      </c>
      <c r="E56" s="16">
        <v>22.6</v>
      </c>
      <c r="F56" s="16"/>
      <c r="G56" s="16"/>
      <c r="H56" s="10">
        <f>I56+K56</f>
        <v>0</v>
      </c>
      <c r="I56" s="10"/>
      <c r="J56" s="10"/>
      <c r="K56" s="10"/>
      <c r="L56" s="12">
        <f>M56+O56</f>
        <v>22.6</v>
      </c>
      <c r="M56" s="12">
        <f>E56+I56</f>
        <v>22.6</v>
      </c>
      <c r="N56" s="12">
        <f>F56+J56</f>
        <v>0</v>
      </c>
      <c r="O56" s="12">
        <f>G56+K56</f>
        <v>0</v>
      </c>
    </row>
    <row r="57" spans="1:15" ht="15" customHeight="1" x14ac:dyDescent="0.25">
      <c r="A57" s="32" t="s">
        <v>161</v>
      </c>
      <c r="B57" s="29" t="s">
        <v>165</v>
      </c>
      <c r="C57" s="30" t="s">
        <v>51</v>
      </c>
      <c r="D57" s="16">
        <f>E57+G57</f>
        <v>10.3</v>
      </c>
      <c r="E57" s="16">
        <v>10.3</v>
      </c>
      <c r="F57" s="16"/>
      <c r="G57" s="16"/>
      <c r="H57" s="10">
        <f>I57+K57</f>
        <v>0</v>
      </c>
      <c r="I57" s="10"/>
      <c r="J57" s="10"/>
      <c r="K57" s="10"/>
      <c r="L57" s="12">
        <f>M57+O57</f>
        <v>10.3</v>
      </c>
      <c r="M57" s="12">
        <f>E57+I57</f>
        <v>10.3</v>
      </c>
      <c r="N57" s="12">
        <f>F57+J57</f>
        <v>0</v>
      </c>
      <c r="O57" s="12">
        <f>G57+K57</f>
        <v>0</v>
      </c>
    </row>
    <row r="58" spans="1:15" ht="15" customHeight="1" x14ac:dyDescent="0.25">
      <c r="A58" s="5" t="s">
        <v>162</v>
      </c>
      <c r="B58" s="29" t="s">
        <v>157</v>
      </c>
      <c r="C58" s="30" t="s">
        <v>51</v>
      </c>
      <c r="D58" s="16">
        <f>E58+G58</f>
        <v>60.4</v>
      </c>
      <c r="E58" s="16">
        <v>60.4</v>
      </c>
      <c r="F58" s="16"/>
      <c r="G58" s="16"/>
      <c r="H58" s="10">
        <f>I58+K58</f>
        <v>0</v>
      </c>
      <c r="I58" s="10"/>
      <c r="J58" s="10"/>
      <c r="K58" s="10"/>
      <c r="L58" s="12">
        <f>M58+O58</f>
        <v>60.4</v>
      </c>
      <c r="M58" s="12">
        <f>E58+I58</f>
        <v>60.4</v>
      </c>
      <c r="N58" s="12">
        <f>F58+J58</f>
        <v>0</v>
      </c>
      <c r="O58" s="12">
        <f>G58+K58</f>
        <v>0</v>
      </c>
    </row>
    <row r="59" spans="1:15" ht="15" customHeight="1" x14ac:dyDescent="0.25">
      <c r="A59" s="5" t="s">
        <v>112</v>
      </c>
      <c r="B59" s="29" t="s">
        <v>34</v>
      </c>
      <c r="C59" s="30" t="s">
        <v>51</v>
      </c>
      <c r="D59" s="16">
        <f>E59+G59</f>
        <v>35.299999999999997</v>
      </c>
      <c r="E59" s="16">
        <v>35.299999999999997</v>
      </c>
      <c r="F59" s="16"/>
      <c r="G59" s="16"/>
      <c r="H59" s="10">
        <f>I59+K59</f>
        <v>0</v>
      </c>
      <c r="I59" s="10"/>
      <c r="J59" s="10"/>
      <c r="K59" s="10"/>
      <c r="L59" s="12">
        <f>M59+O59</f>
        <v>35.299999999999997</v>
      </c>
      <c r="M59" s="12">
        <f>E59+I59</f>
        <v>35.299999999999997</v>
      </c>
      <c r="N59" s="12">
        <f>F59+J59</f>
        <v>0</v>
      </c>
      <c r="O59" s="12">
        <f>G59+K59</f>
        <v>0</v>
      </c>
    </row>
    <row r="60" spans="1:15" ht="15" customHeight="1" x14ac:dyDescent="0.25">
      <c r="A60" s="5" t="s">
        <v>113</v>
      </c>
      <c r="B60" s="29" t="s">
        <v>36</v>
      </c>
      <c r="C60" s="30" t="s">
        <v>51</v>
      </c>
      <c r="D60" s="16">
        <f>E60+G60</f>
        <v>34.1</v>
      </c>
      <c r="E60" s="16">
        <v>34.1</v>
      </c>
      <c r="F60" s="16"/>
      <c r="G60" s="16"/>
      <c r="H60" s="10">
        <f>I60+K60</f>
        <v>0</v>
      </c>
      <c r="I60" s="10"/>
      <c r="J60" s="10"/>
      <c r="K60" s="10"/>
      <c r="L60" s="12">
        <f>M60+O60</f>
        <v>34.1</v>
      </c>
      <c r="M60" s="12">
        <f>E60+I60</f>
        <v>34.1</v>
      </c>
      <c r="N60" s="12">
        <f>F60+J60</f>
        <v>0</v>
      </c>
      <c r="O60" s="12">
        <f>G60+K60</f>
        <v>0</v>
      </c>
    </row>
    <row r="61" spans="1:15" ht="15" customHeight="1" x14ac:dyDescent="0.25">
      <c r="A61" s="5" t="s">
        <v>114</v>
      </c>
      <c r="B61" s="29" t="s">
        <v>38</v>
      </c>
      <c r="C61" s="30" t="s">
        <v>51</v>
      </c>
      <c r="D61" s="16">
        <f>E61+G61</f>
        <v>76.400000000000006</v>
      </c>
      <c r="E61" s="16">
        <v>76.400000000000006</v>
      </c>
      <c r="F61" s="16"/>
      <c r="G61" s="16"/>
      <c r="H61" s="10">
        <f>I61+K61</f>
        <v>0</v>
      </c>
      <c r="I61" s="10"/>
      <c r="J61" s="10"/>
      <c r="K61" s="10"/>
      <c r="L61" s="12">
        <f>M61+O61</f>
        <v>76.400000000000006</v>
      </c>
      <c r="M61" s="12">
        <f>E61+I61</f>
        <v>76.400000000000006</v>
      </c>
      <c r="N61" s="12">
        <f>F61+J61</f>
        <v>0</v>
      </c>
      <c r="O61" s="12">
        <f>G61+K61</f>
        <v>0</v>
      </c>
    </row>
    <row r="62" spans="1:15" ht="16.5" customHeight="1" x14ac:dyDescent="0.25">
      <c r="A62" s="5" t="s">
        <v>115</v>
      </c>
      <c r="B62" s="12" t="s">
        <v>37</v>
      </c>
      <c r="C62" s="30" t="s">
        <v>51</v>
      </c>
      <c r="D62" s="16">
        <f>E62+G62</f>
        <v>37.9</v>
      </c>
      <c r="E62" s="16">
        <v>37.9</v>
      </c>
      <c r="F62" s="16"/>
      <c r="G62" s="16"/>
      <c r="H62" s="10">
        <f>I62+K62</f>
        <v>0</v>
      </c>
      <c r="I62" s="10"/>
      <c r="J62" s="10"/>
      <c r="K62" s="10"/>
      <c r="L62" s="12">
        <f>M62+O62</f>
        <v>37.9</v>
      </c>
      <c r="M62" s="12">
        <f>E62+I62</f>
        <v>37.9</v>
      </c>
      <c r="N62" s="12">
        <f>F62+J62</f>
        <v>0</v>
      </c>
      <c r="O62" s="12">
        <f>G62+K62</f>
        <v>0</v>
      </c>
    </row>
    <row r="63" spans="1:15" x14ac:dyDescent="0.25">
      <c r="A63" s="5" t="s">
        <v>116</v>
      </c>
      <c r="B63" s="35" t="s">
        <v>35</v>
      </c>
      <c r="C63" s="15" t="s">
        <v>51</v>
      </c>
      <c r="D63" s="16">
        <f>E63+G63</f>
        <v>62</v>
      </c>
      <c r="E63" s="16">
        <v>62</v>
      </c>
      <c r="F63" s="16"/>
      <c r="G63" s="16"/>
      <c r="H63" s="10">
        <f>I63+K63</f>
        <v>0</v>
      </c>
      <c r="I63" s="10"/>
      <c r="J63" s="10"/>
      <c r="K63" s="10"/>
      <c r="L63" s="12">
        <f>M63+O63</f>
        <v>62</v>
      </c>
      <c r="M63" s="12">
        <f>E63+I63</f>
        <v>62</v>
      </c>
      <c r="N63" s="12">
        <f>F63+J63</f>
        <v>0</v>
      </c>
      <c r="O63" s="12">
        <f>G63+K63</f>
        <v>0</v>
      </c>
    </row>
    <row r="64" spans="1:15" ht="15" customHeight="1" x14ac:dyDescent="0.25">
      <c r="A64" s="5" t="s">
        <v>170</v>
      </c>
      <c r="B64" s="36" t="s">
        <v>39</v>
      </c>
      <c r="C64" s="15" t="s">
        <v>51</v>
      </c>
      <c r="D64" s="16">
        <f>E64+G64</f>
        <v>9.6</v>
      </c>
      <c r="E64" s="16">
        <v>9.6</v>
      </c>
      <c r="F64" s="16"/>
      <c r="G64" s="16"/>
      <c r="H64" s="10">
        <f>I64+K64</f>
        <v>0</v>
      </c>
      <c r="I64" s="10"/>
      <c r="J64" s="10"/>
      <c r="K64" s="10"/>
      <c r="L64" s="12">
        <f>M64+O64</f>
        <v>9.6</v>
      </c>
      <c r="M64" s="12">
        <f>E64+I64</f>
        <v>9.6</v>
      </c>
      <c r="N64" s="12">
        <f>F64+J64</f>
        <v>0</v>
      </c>
      <c r="O64" s="12">
        <f>G64+K64</f>
        <v>0</v>
      </c>
    </row>
    <row r="65" spans="1:15" ht="15" customHeight="1" x14ac:dyDescent="0.25">
      <c r="A65" s="5" t="s">
        <v>117</v>
      </c>
      <c r="B65" s="36" t="s">
        <v>40</v>
      </c>
      <c r="C65" s="15" t="s">
        <v>51</v>
      </c>
      <c r="D65" s="16">
        <f>E65+G65</f>
        <v>16.100000000000001</v>
      </c>
      <c r="E65" s="16">
        <v>16.100000000000001</v>
      </c>
      <c r="F65" s="16"/>
      <c r="G65" s="16"/>
      <c r="H65" s="10">
        <f>I65+K65</f>
        <v>0</v>
      </c>
      <c r="I65" s="10"/>
      <c r="J65" s="10"/>
      <c r="K65" s="10"/>
      <c r="L65" s="12">
        <f>M65+O65</f>
        <v>16.100000000000001</v>
      </c>
      <c r="M65" s="12">
        <f>E65+I65</f>
        <v>16.100000000000001</v>
      </c>
      <c r="N65" s="12">
        <f>F65+J65</f>
        <v>0</v>
      </c>
      <c r="O65" s="12">
        <f>G65+K65</f>
        <v>0</v>
      </c>
    </row>
    <row r="66" spans="1:15" ht="15" customHeight="1" x14ac:dyDescent="0.25">
      <c r="A66" s="5" t="s">
        <v>118</v>
      </c>
      <c r="B66" s="35" t="s">
        <v>49</v>
      </c>
      <c r="C66" s="15" t="s">
        <v>51</v>
      </c>
      <c r="D66" s="16">
        <f>E66+G66</f>
        <v>4</v>
      </c>
      <c r="E66" s="16">
        <v>4</v>
      </c>
      <c r="F66" s="16">
        <v>1.7</v>
      </c>
      <c r="G66" s="16"/>
      <c r="H66" s="10">
        <f>I66+K66</f>
        <v>0</v>
      </c>
      <c r="I66" s="10"/>
      <c r="J66" s="10"/>
      <c r="K66" s="10"/>
      <c r="L66" s="12">
        <f>M66+O66</f>
        <v>4</v>
      </c>
      <c r="M66" s="12">
        <f>E66+I66</f>
        <v>4</v>
      </c>
      <c r="N66" s="12">
        <f>F66+J66</f>
        <v>1.7</v>
      </c>
      <c r="O66" s="12">
        <f>G66+K66</f>
        <v>0</v>
      </c>
    </row>
    <row r="67" spans="1:15" ht="15" customHeight="1" x14ac:dyDescent="0.25">
      <c r="A67" s="5" t="s">
        <v>119</v>
      </c>
      <c r="B67" s="35" t="s">
        <v>48</v>
      </c>
      <c r="C67" s="15" t="s">
        <v>51</v>
      </c>
      <c r="D67" s="16">
        <f>E67+G67</f>
        <v>52.3</v>
      </c>
      <c r="E67" s="16">
        <v>52.3</v>
      </c>
      <c r="F67" s="16">
        <v>30.4</v>
      </c>
      <c r="G67" s="16"/>
      <c r="H67" s="10">
        <f>I67+K67</f>
        <v>0</v>
      </c>
      <c r="I67" s="10"/>
      <c r="J67" s="10"/>
      <c r="K67" s="10"/>
      <c r="L67" s="12">
        <f>M67+O67</f>
        <v>52.3</v>
      </c>
      <c r="M67" s="12">
        <f>E67+I67</f>
        <v>52.3</v>
      </c>
      <c r="N67" s="12">
        <f>F67+J67</f>
        <v>30.4</v>
      </c>
      <c r="O67" s="12">
        <f>G67+K67</f>
        <v>0</v>
      </c>
    </row>
    <row r="68" spans="1:15" ht="15" customHeight="1" x14ac:dyDescent="0.25">
      <c r="A68" s="5" t="s">
        <v>120</v>
      </c>
      <c r="B68" s="35" t="s">
        <v>66</v>
      </c>
      <c r="C68" s="15" t="s">
        <v>51</v>
      </c>
      <c r="D68" s="16">
        <f>E68+G68</f>
        <v>9.4</v>
      </c>
      <c r="E68" s="16">
        <v>9.4</v>
      </c>
      <c r="F68" s="16">
        <v>3.6</v>
      </c>
      <c r="G68" s="16"/>
      <c r="H68" s="10">
        <f>I68+K68</f>
        <v>0</v>
      </c>
      <c r="I68" s="10"/>
      <c r="J68" s="10"/>
      <c r="K68" s="10"/>
      <c r="L68" s="12">
        <f>M68+O68</f>
        <v>9.4</v>
      </c>
      <c r="M68" s="12">
        <f>E68+I68</f>
        <v>9.4</v>
      </c>
      <c r="N68" s="12">
        <f>F68+J68</f>
        <v>3.6</v>
      </c>
      <c r="O68" s="12">
        <f>G68+K68</f>
        <v>0</v>
      </c>
    </row>
    <row r="69" spans="1:15" ht="15" customHeight="1" x14ac:dyDescent="0.25">
      <c r="A69" s="5" t="s">
        <v>121</v>
      </c>
      <c r="B69" s="35" t="s">
        <v>50</v>
      </c>
      <c r="C69" s="15" t="s">
        <v>51</v>
      </c>
      <c r="D69" s="16">
        <f>E69+G69</f>
        <v>26.5</v>
      </c>
      <c r="E69" s="16">
        <v>26.5</v>
      </c>
      <c r="F69" s="16"/>
      <c r="G69" s="16"/>
      <c r="H69" s="10">
        <f>I69+K69</f>
        <v>0</v>
      </c>
      <c r="I69" s="10"/>
      <c r="J69" s="10"/>
      <c r="K69" s="10"/>
      <c r="L69" s="12">
        <f>M69+O69</f>
        <v>26.5</v>
      </c>
      <c r="M69" s="12">
        <f>E69+I69</f>
        <v>26.5</v>
      </c>
      <c r="N69" s="12">
        <f>F69+J69</f>
        <v>0</v>
      </c>
      <c r="O69" s="12">
        <f>G69+K69</f>
        <v>0</v>
      </c>
    </row>
    <row r="70" spans="1:15" ht="15" customHeight="1" x14ac:dyDescent="0.25">
      <c r="A70" s="5" t="s">
        <v>166</v>
      </c>
      <c r="B70" s="35" t="s">
        <v>172</v>
      </c>
      <c r="C70" s="15" t="s">
        <v>51</v>
      </c>
      <c r="D70" s="16">
        <f>E70+G70</f>
        <v>14.1</v>
      </c>
      <c r="E70" s="16">
        <v>14.1</v>
      </c>
      <c r="F70" s="16"/>
      <c r="G70" s="16"/>
      <c r="H70" s="10">
        <f>I70+K70</f>
        <v>0</v>
      </c>
      <c r="I70" s="10"/>
      <c r="J70" s="10"/>
      <c r="K70" s="10"/>
      <c r="L70" s="12">
        <f>M70+O70</f>
        <v>14.1</v>
      </c>
      <c r="M70" s="12">
        <f>E70+I70</f>
        <v>14.1</v>
      </c>
      <c r="N70" s="12">
        <f>F70+J70</f>
        <v>0</v>
      </c>
      <c r="O70" s="12">
        <f>G70+K70</f>
        <v>0</v>
      </c>
    </row>
    <row r="71" spans="1:15" s="37" customFormat="1" ht="15" customHeight="1" x14ac:dyDescent="0.25">
      <c r="A71" s="5" t="s">
        <v>122</v>
      </c>
      <c r="B71" s="35" t="s">
        <v>173</v>
      </c>
      <c r="C71" s="15" t="s">
        <v>51</v>
      </c>
      <c r="D71" s="16">
        <f>E71+G71</f>
        <v>2</v>
      </c>
      <c r="E71" s="16">
        <v>2</v>
      </c>
      <c r="F71" s="16"/>
      <c r="G71" s="16"/>
      <c r="H71" s="10">
        <f>I71+K71</f>
        <v>0</v>
      </c>
      <c r="I71" s="10"/>
      <c r="J71" s="10"/>
      <c r="K71" s="10"/>
      <c r="L71" s="12">
        <f>M71+O71</f>
        <v>2</v>
      </c>
      <c r="M71" s="12">
        <f>E71+I71</f>
        <v>2</v>
      </c>
      <c r="N71" s="12">
        <f>F71+J71</f>
        <v>0</v>
      </c>
      <c r="O71" s="12">
        <f>G71+K71</f>
        <v>0</v>
      </c>
    </row>
    <row r="72" spans="1:15" ht="15.95" customHeight="1" x14ac:dyDescent="0.25">
      <c r="A72" s="54" t="s">
        <v>123</v>
      </c>
      <c r="B72" s="21" t="s">
        <v>182</v>
      </c>
      <c r="C72" s="25"/>
      <c r="D72" s="23">
        <f>SUM(D43:D71)</f>
        <v>596</v>
      </c>
      <c r="E72" s="23">
        <f>SUM(E43:E71)</f>
        <v>596</v>
      </c>
      <c r="F72" s="23">
        <f>SUM(F43:F71)</f>
        <v>53.800000000000004</v>
      </c>
      <c r="G72" s="23">
        <f>SUM(G43:G71)</f>
        <v>0</v>
      </c>
      <c r="H72" s="24">
        <f>SUM(H43:H71)</f>
        <v>0</v>
      </c>
      <c r="I72" s="24">
        <f>SUM(I43:I71)</f>
        <v>0</v>
      </c>
      <c r="J72" s="24">
        <f>SUM(J43:J71)</f>
        <v>0</v>
      </c>
      <c r="K72" s="24">
        <f>SUM(K43:K71)</f>
        <v>0</v>
      </c>
      <c r="L72" s="21">
        <f>SUM(L43:L71)</f>
        <v>596</v>
      </c>
      <c r="M72" s="21">
        <f>SUM(M43:M71)</f>
        <v>596</v>
      </c>
      <c r="N72" s="21">
        <f>SUM(N43:N71)</f>
        <v>53.800000000000004</v>
      </c>
      <c r="O72" s="21">
        <f>SUM(O43:O71)</f>
        <v>0</v>
      </c>
    </row>
    <row r="73" spans="1:15" ht="15.95" customHeight="1" x14ac:dyDescent="0.25">
      <c r="A73" s="38" t="s">
        <v>124</v>
      </c>
      <c r="B73" s="532" t="s">
        <v>67</v>
      </c>
      <c r="C73" s="533"/>
      <c r="D73" s="533"/>
      <c r="E73" s="533"/>
      <c r="F73" s="533"/>
      <c r="G73" s="533"/>
      <c r="H73" s="533"/>
      <c r="I73" s="533"/>
      <c r="J73" s="533"/>
      <c r="K73" s="533"/>
      <c r="L73" s="533"/>
      <c r="M73" s="533"/>
      <c r="N73" s="533"/>
      <c r="O73" s="533"/>
    </row>
    <row r="74" spans="1:15" ht="15" customHeight="1" x14ac:dyDescent="0.25">
      <c r="A74" s="19" t="s">
        <v>125</v>
      </c>
      <c r="B74" s="29" t="s">
        <v>7</v>
      </c>
      <c r="C74" s="39" t="s">
        <v>30</v>
      </c>
      <c r="D74" s="16">
        <f>E74+G74</f>
        <v>0.7</v>
      </c>
      <c r="E74" s="16">
        <v>0.7</v>
      </c>
      <c r="F74" s="16"/>
      <c r="G74" s="16"/>
      <c r="H74" s="10">
        <f>I74+K74</f>
        <v>0</v>
      </c>
      <c r="I74" s="10"/>
      <c r="J74" s="10"/>
      <c r="K74" s="10"/>
      <c r="L74" s="12">
        <f>M74+O74</f>
        <v>0.7</v>
      </c>
      <c r="M74" s="12">
        <f>E74+I74</f>
        <v>0.7</v>
      </c>
      <c r="N74" s="12">
        <f>F74+J74</f>
        <v>0</v>
      </c>
      <c r="O74" s="12">
        <f>G74+K74</f>
        <v>0</v>
      </c>
    </row>
    <row r="75" spans="1:15" ht="15" customHeight="1" x14ac:dyDescent="0.25">
      <c r="A75" s="38" t="s">
        <v>126</v>
      </c>
      <c r="B75" s="29" t="s">
        <v>10</v>
      </c>
      <c r="C75" s="39" t="s">
        <v>30</v>
      </c>
      <c r="D75" s="16">
        <f>E75+G75</f>
        <v>0.8</v>
      </c>
      <c r="E75" s="16">
        <v>0.8</v>
      </c>
      <c r="F75" s="16"/>
      <c r="G75" s="16"/>
      <c r="H75" s="10">
        <f>I75+K75</f>
        <v>0</v>
      </c>
      <c r="I75" s="10"/>
      <c r="J75" s="10"/>
      <c r="K75" s="10"/>
      <c r="L75" s="12">
        <f>M75+O75</f>
        <v>0.8</v>
      </c>
      <c r="M75" s="12">
        <f>E75+I75</f>
        <v>0.8</v>
      </c>
      <c r="N75" s="12">
        <f>F75+J75</f>
        <v>0</v>
      </c>
      <c r="O75" s="12">
        <f>G75+K75</f>
        <v>0</v>
      </c>
    </row>
    <row r="76" spans="1:15" ht="15" customHeight="1" x14ac:dyDescent="0.25">
      <c r="A76" s="40" t="s">
        <v>127</v>
      </c>
      <c r="B76" s="29" t="s">
        <v>11</v>
      </c>
      <c r="C76" s="39" t="s">
        <v>30</v>
      </c>
      <c r="D76" s="16">
        <f>E76+G76</f>
        <v>2</v>
      </c>
      <c r="E76" s="16">
        <v>2</v>
      </c>
      <c r="F76" s="16"/>
      <c r="G76" s="16"/>
      <c r="H76" s="10">
        <f>I76+K76</f>
        <v>0</v>
      </c>
      <c r="I76" s="10"/>
      <c r="J76" s="10"/>
      <c r="K76" s="10"/>
      <c r="L76" s="12">
        <f>M76+O76</f>
        <v>2</v>
      </c>
      <c r="M76" s="12">
        <f>E76+I76</f>
        <v>2</v>
      </c>
      <c r="N76" s="12">
        <f>F76+J76</f>
        <v>0</v>
      </c>
      <c r="O76" s="12">
        <f>G76+K76</f>
        <v>0</v>
      </c>
    </row>
    <row r="77" spans="1:15" ht="15" customHeight="1" x14ac:dyDescent="0.25">
      <c r="A77" s="32" t="s">
        <v>128</v>
      </c>
      <c r="B77" s="29" t="s">
        <v>15</v>
      </c>
      <c r="C77" s="39" t="s">
        <v>30</v>
      </c>
      <c r="D77" s="16">
        <f>E77+G77</f>
        <v>1</v>
      </c>
      <c r="E77" s="16">
        <v>1</v>
      </c>
      <c r="F77" s="16"/>
      <c r="G77" s="16"/>
      <c r="H77" s="10">
        <f>I77+K77</f>
        <v>0</v>
      </c>
      <c r="I77" s="10"/>
      <c r="J77" s="10"/>
      <c r="K77" s="10"/>
      <c r="L77" s="12">
        <f>M77+O77</f>
        <v>1</v>
      </c>
      <c r="M77" s="12">
        <f>E77+I77</f>
        <v>1</v>
      </c>
      <c r="N77" s="12">
        <f>F77+J77</f>
        <v>0</v>
      </c>
      <c r="O77" s="12">
        <f>G77+K77</f>
        <v>0</v>
      </c>
    </row>
    <row r="78" spans="1:15" ht="15" customHeight="1" x14ac:dyDescent="0.25">
      <c r="A78" s="32" t="s">
        <v>129</v>
      </c>
      <c r="B78" s="29" t="s">
        <v>27</v>
      </c>
      <c r="C78" s="39" t="s">
        <v>30</v>
      </c>
      <c r="D78" s="16">
        <f>E78+G78</f>
        <v>12.799999999999999</v>
      </c>
      <c r="E78" s="16">
        <v>12.1</v>
      </c>
      <c r="F78" s="16"/>
      <c r="G78" s="16">
        <v>0.7</v>
      </c>
      <c r="H78" s="10">
        <f>I78+K78</f>
        <v>0</v>
      </c>
      <c r="I78" s="10"/>
      <c r="J78" s="10"/>
      <c r="K78" s="10"/>
      <c r="L78" s="12">
        <f>M78+O78</f>
        <v>12.799999999999999</v>
      </c>
      <c r="M78" s="12">
        <f>E78+I78</f>
        <v>12.1</v>
      </c>
      <c r="N78" s="12">
        <f>F78+J78</f>
        <v>0</v>
      </c>
      <c r="O78" s="12">
        <f>G78+K78</f>
        <v>0.7</v>
      </c>
    </row>
    <row r="79" spans="1:15" ht="15" customHeight="1" x14ac:dyDescent="0.25">
      <c r="A79" s="32" t="s">
        <v>130</v>
      </c>
      <c r="B79" s="29" t="s">
        <v>57</v>
      </c>
      <c r="C79" s="39" t="s">
        <v>30</v>
      </c>
      <c r="D79" s="16">
        <f>E79+G79</f>
        <v>2.8</v>
      </c>
      <c r="E79" s="16">
        <v>2.8</v>
      </c>
      <c r="F79" s="16"/>
      <c r="G79" s="16"/>
      <c r="H79" s="10">
        <f>I79+K79</f>
        <v>0</v>
      </c>
      <c r="I79" s="10"/>
      <c r="J79" s="10"/>
      <c r="K79" s="10"/>
      <c r="L79" s="12">
        <f>M79+O79</f>
        <v>2.8</v>
      </c>
      <c r="M79" s="12">
        <f>E79+I79</f>
        <v>2.8</v>
      </c>
      <c r="N79" s="12">
        <f>F79+J79</f>
        <v>0</v>
      </c>
      <c r="O79" s="12">
        <f>G79+K79</f>
        <v>0</v>
      </c>
    </row>
    <row r="80" spans="1:15" ht="15" customHeight="1" x14ac:dyDescent="0.25">
      <c r="A80" s="32" t="s">
        <v>131</v>
      </c>
      <c r="B80" s="29" t="s">
        <v>58</v>
      </c>
      <c r="C80" s="39" t="s">
        <v>30</v>
      </c>
      <c r="D80" s="16">
        <f>E80+G80</f>
        <v>2.1</v>
      </c>
      <c r="E80" s="16">
        <v>2.1</v>
      </c>
      <c r="F80" s="16"/>
      <c r="G80" s="16"/>
      <c r="H80" s="10">
        <f>I80+K80</f>
        <v>0</v>
      </c>
      <c r="I80" s="10"/>
      <c r="J80" s="10"/>
      <c r="K80" s="10"/>
      <c r="L80" s="12">
        <f>M80+O80</f>
        <v>2.1</v>
      </c>
      <c r="M80" s="12">
        <f>E80+I80</f>
        <v>2.1</v>
      </c>
      <c r="N80" s="12">
        <f>F80+J80</f>
        <v>0</v>
      </c>
      <c r="O80" s="12">
        <f>G80+K80</f>
        <v>0</v>
      </c>
    </row>
    <row r="81" spans="1:15" ht="15" customHeight="1" x14ac:dyDescent="0.25">
      <c r="A81" s="32" t="s">
        <v>132</v>
      </c>
      <c r="B81" s="29" t="s">
        <v>427</v>
      </c>
      <c r="C81" s="39" t="s">
        <v>30</v>
      </c>
      <c r="D81" s="16">
        <f>E81+G81</f>
        <v>2.6</v>
      </c>
      <c r="E81" s="16">
        <v>2.6</v>
      </c>
      <c r="F81" s="16"/>
      <c r="G81" s="16"/>
      <c r="H81" s="10">
        <f>I81+K81</f>
        <v>0</v>
      </c>
      <c r="I81" s="10"/>
      <c r="J81" s="10"/>
      <c r="K81" s="10"/>
      <c r="L81" s="12">
        <f>M81+O81</f>
        <v>2.6</v>
      </c>
      <c r="M81" s="12">
        <f>E81+I81</f>
        <v>2.6</v>
      </c>
      <c r="N81" s="12">
        <f>F81+J81</f>
        <v>0</v>
      </c>
      <c r="O81" s="12">
        <f>G81+K81</f>
        <v>0</v>
      </c>
    </row>
    <row r="82" spans="1:15" ht="15" customHeight="1" x14ac:dyDescent="0.25">
      <c r="A82" s="32" t="s">
        <v>133</v>
      </c>
      <c r="B82" s="29" t="s">
        <v>429</v>
      </c>
      <c r="C82" s="39" t="s">
        <v>30</v>
      </c>
      <c r="D82" s="16">
        <f>E82+G82</f>
        <v>0.8</v>
      </c>
      <c r="E82" s="16">
        <v>0.8</v>
      </c>
      <c r="F82" s="16"/>
      <c r="G82" s="16"/>
      <c r="H82" s="10">
        <f>I82+K82</f>
        <v>0</v>
      </c>
      <c r="I82" s="10"/>
      <c r="J82" s="10"/>
      <c r="K82" s="10"/>
      <c r="L82" s="12">
        <f>M82+O82</f>
        <v>0.8</v>
      </c>
      <c r="M82" s="12">
        <f>E82+I82</f>
        <v>0.8</v>
      </c>
      <c r="N82" s="12">
        <f>F82+J82</f>
        <v>0</v>
      </c>
      <c r="O82" s="12">
        <f>G82+K82</f>
        <v>0</v>
      </c>
    </row>
    <row r="83" spans="1:15" ht="15" customHeight="1" x14ac:dyDescent="0.25">
      <c r="A83" s="32" t="s">
        <v>167</v>
      </c>
      <c r="B83" s="29" t="s">
        <v>68</v>
      </c>
      <c r="C83" s="39" t="s">
        <v>30</v>
      </c>
      <c r="D83" s="16">
        <f>E83+G83</f>
        <v>1.5</v>
      </c>
      <c r="E83" s="16">
        <v>1.5</v>
      </c>
      <c r="F83" s="16"/>
      <c r="G83" s="16"/>
      <c r="H83" s="10">
        <f>I83+K83</f>
        <v>0</v>
      </c>
      <c r="I83" s="10"/>
      <c r="J83" s="10"/>
      <c r="K83" s="10"/>
      <c r="L83" s="12">
        <f>M83+O83</f>
        <v>1.5</v>
      </c>
      <c r="M83" s="12">
        <f>E83+I83</f>
        <v>1.5</v>
      </c>
      <c r="N83" s="12">
        <f>F83+J83</f>
        <v>0</v>
      </c>
      <c r="O83" s="12">
        <f>G83+K83</f>
        <v>0</v>
      </c>
    </row>
    <row r="84" spans="1:15" ht="15" customHeight="1" x14ac:dyDescent="0.25">
      <c r="A84" s="32" t="s">
        <v>134</v>
      </c>
      <c r="B84" s="29" t="s">
        <v>158</v>
      </c>
      <c r="C84" s="39" t="s">
        <v>30</v>
      </c>
      <c r="D84" s="16">
        <f>E84+G84</f>
        <v>1.1000000000000001</v>
      </c>
      <c r="E84" s="16">
        <v>1.1000000000000001</v>
      </c>
      <c r="F84" s="16"/>
      <c r="G84" s="16"/>
      <c r="H84" s="10">
        <f>I84+K84</f>
        <v>0</v>
      </c>
      <c r="I84" s="10"/>
      <c r="J84" s="10"/>
      <c r="K84" s="10"/>
      <c r="L84" s="12">
        <f>M84+O84</f>
        <v>1.1000000000000001</v>
      </c>
      <c r="M84" s="12">
        <f>E84+I84</f>
        <v>1.1000000000000001</v>
      </c>
      <c r="N84" s="12">
        <f>F84+J84</f>
        <v>0</v>
      </c>
      <c r="O84" s="12">
        <f>G84+K84</f>
        <v>0</v>
      </c>
    </row>
    <row r="85" spans="1:15" ht="15" customHeight="1" x14ac:dyDescent="0.25">
      <c r="A85" s="32" t="s">
        <v>135</v>
      </c>
      <c r="B85" s="29" t="s">
        <v>28</v>
      </c>
      <c r="C85" s="39" t="s">
        <v>30</v>
      </c>
      <c r="D85" s="16">
        <f>E85+G85</f>
        <v>1.3</v>
      </c>
      <c r="E85" s="16">
        <v>1.3</v>
      </c>
      <c r="F85" s="16"/>
      <c r="G85" s="16"/>
      <c r="H85" s="10">
        <f>I85+K85</f>
        <v>0</v>
      </c>
      <c r="I85" s="10"/>
      <c r="J85" s="10"/>
      <c r="K85" s="10"/>
      <c r="L85" s="12">
        <f>M85+O85</f>
        <v>1.3</v>
      </c>
      <c r="M85" s="12">
        <f>E85+I85</f>
        <v>1.3</v>
      </c>
      <c r="N85" s="12">
        <f>F85+J85</f>
        <v>0</v>
      </c>
      <c r="O85" s="12">
        <f>G85+K85</f>
        <v>0</v>
      </c>
    </row>
    <row r="86" spans="1:15" ht="15" customHeight="1" x14ac:dyDescent="0.25">
      <c r="A86" s="32" t="s">
        <v>136</v>
      </c>
      <c r="B86" s="12" t="s">
        <v>29</v>
      </c>
      <c r="C86" s="39" t="s">
        <v>30</v>
      </c>
      <c r="D86" s="16">
        <f>E86+G86</f>
        <v>11.6</v>
      </c>
      <c r="E86" s="16">
        <v>11.6</v>
      </c>
      <c r="F86" s="16"/>
      <c r="G86" s="16"/>
      <c r="H86" s="10">
        <f>I86+K86</f>
        <v>0</v>
      </c>
      <c r="I86" s="10"/>
      <c r="J86" s="10"/>
      <c r="K86" s="10"/>
      <c r="L86" s="12">
        <f>M86+O86</f>
        <v>11.6</v>
      </c>
      <c r="M86" s="12">
        <f>E86+I86</f>
        <v>11.6</v>
      </c>
      <c r="N86" s="12">
        <f>F86+J86</f>
        <v>0</v>
      </c>
      <c r="O86" s="12">
        <f>G86+K86</f>
        <v>0</v>
      </c>
    </row>
    <row r="87" spans="1:15" ht="15" customHeight="1" x14ac:dyDescent="0.25">
      <c r="A87" s="32" t="s">
        <v>137</v>
      </c>
      <c r="B87" s="41" t="s">
        <v>65</v>
      </c>
      <c r="C87" s="39" t="s">
        <v>30</v>
      </c>
      <c r="D87" s="16">
        <f>E87+G87</f>
        <v>13</v>
      </c>
      <c r="E87" s="16">
        <v>13</v>
      </c>
      <c r="F87" s="16"/>
      <c r="G87" s="16"/>
      <c r="H87" s="10">
        <f>I87+K87</f>
        <v>0</v>
      </c>
      <c r="I87" s="10"/>
      <c r="J87" s="10"/>
      <c r="K87" s="10"/>
      <c r="L87" s="12">
        <f>M87+O87</f>
        <v>13</v>
      </c>
      <c r="M87" s="12">
        <f>E87+I87</f>
        <v>13</v>
      </c>
      <c r="N87" s="12">
        <f>F87+J87</f>
        <v>0</v>
      </c>
      <c r="O87" s="12">
        <f>G87+K87</f>
        <v>0</v>
      </c>
    </row>
    <row r="88" spans="1:15" ht="15.95" customHeight="1" x14ac:dyDescent="0.25">
      <c r="A88" s="54" t="s">
        <v>138</v>
      </c>
      <c r="B88" s="44" t="s">
        <v>184</v>
      </c>
      <c r="C88" s="79"/>
      <c r="D88" s="69">
        <f>SUM(D74:D87)</f>
        <v>54.1</v>
      </c>
      <c r="E88" s="69">
        <f>SUM(E74:E87)</f>
        <v>53.400000000000006</v>
      </c>
      <c r="F88" s="69">
        <f>SUM(F74:F87)</f>
        <v>0</v>
      </c>
      <c r="G88" s="69">
        <f>SUM(G74:G87)</f>
        <v>0.7</v>
      </c>
      <c r="H88" s="70">
        <f>SUM(H74:H87)</f>
        <v>0</v>
      </c>
      <c r="I88" s="70">
        <f>SUM(I74:I87)</f>
        <v>0</v>
      </c>
      <c r="J88" s="70">
        <f>SUM(J74:J87)</f>
        <v>0</v>
      </c>
      <c r="K88" s="70">
        <f>SUM(K74:K87)</f>
        <v>0</v>
      </c>
      <c r="L88" s="44">
        <f>SUM(L74:L87)</f>
        <v>54.1</v>
      </c>
      <c r="M88" s="44">
        <f>SUM(M74:M87)</f>
        <v>53.400000000000006</v>
      </c>
      <c r="N88" s="44">
        <f>SUM(N74:N87)</f>
        <v>0</v>
      </c>
      <c r="O88" s="44">
        <f>SUM(O74:O87)</f>
        <v>0.7</v>
      </c>
    </row>
    <row r="89" spans="1:15" ht="15.95" customHeight="1" x14ac:dyDescent="0.25">
      <c r="A89" s="38" t="s">
        <v>139</v>
      </c>
      <c r="B89" s="463" t="s">
        <v>69</v>
      </c>
      <c r="C89" s="463"/>
      <c r="D89" s="463"/>
      <c r="E89" s="463"/>
      <c r="F89" s="463"/>
      <c r="G89" s="463"/>
      <c r="H89" s="463"/>
      <c r="I89" s="463"/>
      <c r="J89" s="463"/>
      <c r="K89" s="463"/>
      <c r="L89" s="463"/>
      <c r="M89" s="463"/>
      <c r="N89" s="463"/>
      <c r="O89" s="463"/>
    </row>
    <row r="90" spans="1:15" ht="15" customHeight="1" x14ac:dyDescent="0.25">
      <c r="A90" s="13" t="s">
        <v>140</v>
      </c>
      <c r="B90" s="11" t="s">
        <v>52</v>
      </c>
      <c r="C90" s="7" t="s">
        <v>24</v>
      </c>
      <c r="D90" s="8">
        <f>E90+G90</f>
        <v>218.5</v>
      </c>
      <c r="E90" s="42">
        <v>218.5</v>
      </c>
      <c r="F90" s="42">
        <v>85.3</v>
      </c>
      <c r="G90" s="42"/>
      <c r="H90" s="9">
        <f>I90+K90</f>
        <v>0</v>
      </c>
      <c r="I90" s="9"/>
      <c r="J90" s="9"/>
      <c r="K90" s="9"/>
      <c r="L90" s="11">
        <f>M90+O90</f>
        <v>218.5</v>
      </c>
      <c r="M90" s="11">
        <f>E90+I90</f>
        <v>218.5</v>
      </c>
      <c r="N90" s="11">
        <f>F90+J90</f>
        <v>85.3</v>
      </c>
      <c r="O90" s="11">
        <f>G90+K90</f>
        <v>0</v>
      </c>
    </row>
    <row r="91" spans="1:15" ht="15" customHeight="1" x14ac:dyDescent="0.25">
      <c r="A91" s="13" t="s">
        <v>168</v>
      </c>
      <c r="B91" s="12" t="s">
        <v>53</v>
      </c>
      <c r="C91" s="15" t="s">
        <v>24</v>
      </c>
      <c r="D91" s="16">
        <f>E91+G91</f>
        <v>23</v>
      </c>
      <c r="E91" s="16">
        <v>23</v>
      </c>
      <c r="F91" s="16"/>
      <c r="G91" s="16"/>
      <c r="H91" s="10">
        <f>I91+K91</f>
        <v>0</v>
      </c>
      <c r="I91" s="10"/>
      <c r="J91" s="10"/>
      <c r="K91" s="10"/>
      <c r="L91" s="12">
        <f>M91+O91</f>
        <v>23</v>
      </c>
      <c r="M91" s="12">
        <f>E91+I91</f>
        <v>23</v>
      </c>
      <c r="N91" s="12">
        <f>F91+J91</f>
        <v>0</v>
      </c>
      <c r="O91" s="12">
        <f>G91+K91</f>
        <v>0</v>
      </c>
    </row>
    <row r="92" spans="1:15" ht="15" customHeight="1" x14ac:dyDescent="0.25">
      <c r="A92" s="13" t="s">
        <v>141</v>
      </c>
      <c r="B92" s="12" t="s">
        <v>172</v>
      </c>
      <c r="C92" s="15" t="s">
        <v>24</v>
      </c>
      <c r="D92" s="16">
        <f>E92+G92</f>
        <v>7.6</v>
      </c>
      <c r="E92" s="43">
        <v>7.6</v>
      </c>
      <c r="F92" s="43"/>
      <c r="G92" s="43"/>
      <c r="H92" s="10">
        <f>I92+K92</f>
        <v>0</v>
      </c>
      <c r="I92" s="10"/>
      <c r="J92" s="10"/>
      <c r="K92" s="10"/>
      <c r="L92" s="12">
        <f>M92+O92</f>
        <v>7.6</v>
      </c>
      <c r="M92" s="12">
        <f>E92+I92</f>
        <v>7.6</v>
      </c>
      <c r="N92" s="12">
        <f>F92+J92</f>
        <v>0</v>
      </c>
      <c r="O92" s="12">
        <f>G92+K92</f>
        <v>0</v>
      </c>
    </row>
    <row r="93" spans="1:15" s="37" customFormat="1" ht="16.5" customHeight="1" x14ac:dyDescent="0.25">
      <c r="A93" s="13" t="s">
        <v>188</v>
      </c>
      <c r="B93" s="12" t="s">
        <v>70</v>
      </c>
      <c r="C93" s="30" t="s">
        <v>24</v>
      </c>
      <c r="D93" s="16">
        <f>E93+G93</f>
        <v>2</v>
      </c>
      <c r="E93" s="16">
        <v>2</v>
      </c>
      <c r="F93" s="16"/>
      <c r="G93" s="16"/>
      <c r="H93" s="10">
        <f>I93+K93</f>
        <v>0</v>
      </c>
      <c r="I93" s="10"/>
      <c r="J93" s="10"/>
      <c r="K93" s="10"/>
      <c r="L93" s="12">
        <f>M93+O93</f>
        <v>2</v>
      </c>
      <c r="M93" s="12">
        <f>E93+I93</f>
        <v>2</v>
      </c>
      <c r="N93" s="12">
        <f>F93+J93</f>
        <v>0</v>
      </c>
      <c r="O93" s="12">
        <f>G93+K93</f>
        <v>0</v>
      </c>
    </row>
    <row r="94" spans="1:15" ht="15.95" customHeight="1" x14ac:dyDescent="0.25">
      <c r="A94" s="20" t="s">
        <v>189</v>
      </c>
      <c r="B94" s="80" t="s">
        <v>185</v>
      </c>
      <c r="C94" s="81"/>
      <c r="D94" s="82">
        <f>SUM(D90:D93)</f>
        <v>251.1</v>
      </c>
      <c r="E94" s="82">
        <f>SUM(E90:E93)</f>
        <v>251.1</v>
      </c>
      <c r="F94" s="82">
        <f>SUM(F90:F93)</f>
        <v>85.3</v>
      </c>
      <c r="G94" s="82">
        <f>SUM(G90:G93)</f>
        <v>0</v>
      </c>
      <c r="H94" s="9">
        <f>SUM(H90:H93)</f>
        <v>0</v>
      </c>
      <c r="I94" s="9">
        <f>SUM(I90:I93)</f>
        <v>0</v>
      </c>
      <c r="J94" s="9">
        <f>SUM(J90:J93)</f>
        <v>0</v>
      </c>
      <c r="K94" s="9">
        <f>SUM(K90:K93)</f>
        <v>0</v>
      </c>
      <c r="L94" s="83">
        <f>SUM(L90:L93)</f>
        <v>251.1</v>
      </c>
      <c r="M94" s="83">
        <f>SUM(M90:M93)</f>
        <v>251.1</v>
      </c>
      <c r="N94" s="83">
        <f>SUM(N90:N93)</f>
        <v>85.3</v>
      </c>
      <c r="O94" s="83">
        <f>SUM(O90:O93)</f>
        <v>0</v>
      </c>
    </row>
    <row r="95" spans="1:15" ht="15.95" customHeight="1" x14ac:dyDescent="0.25">
      <c r="A95" s="20" t="s">
        <v>190</v>
      </c>
      <c r="B95" s="45" t="s">
        <v>177</v>
      </c>
      <c r="C95" s="46"/>
      <c r="D95" s="47">
        <f>D25+D38+D41+D72+D88+D94</f>
        <v>1052.8</v>
      </c>
      <c r="E95" s="47">
        <f>E25+E38+E41+E72+E88+E94</f>
        <v>983.3</v>
      </c>
      <c r="F95" s="47">
        <f>F25+F38+F41+F72+F88+F94</f>
        <v>139.1</v>
      </c>
      <c r="G95" s="47">
        <f>G25+G38+G41+G72+G88+G94</f>
        <v>69.5</v>
      </c>
      <c r="H95" s="48">
        <f>H25+H38+H41+H72+H88+H94</f>
        <v>0.1</v>
      </c>
      <c r="I95" s="48">
        <f>I25+I38+I41+I72+I88+I94</f>
        <v>0.1</v>
      </c>
      <c r="J95" s="48">
        <f>J25+J38+J41+J72+J88+J94</f>
        <v>0</v>
      </c>
      <c r="K95" s="48">
        <f>K25+K38+K41+K72+K88+K94</f>
        <v>0</v>
      </c>
      <c r="L95" s="49">
        <f>L25+L38+L41+L72+L88+L94</f>
        <v>1052.9000000000001</v>
      </c>
      <c r="M95" s="49">
        <f>M25+M38+M41+M72+M88+M94</f>
        <v>983.4</v>
      </c>
      <c r="N95" s="49">
        <f>N25+N38+N41+N72+N88+N94</f>
        <v>139.1</v>
      </c>
      <c r="O95" s="49">
        <f>O25+O38+O41+O72+O88+O94</f>
        <v>69.5</v>
      </c>
    </row>
    <row r="96" spans="1:15" x14ac:dyDescent="0.25">
      <c r="A96" s="6"/>
      <c r="B96" s="50"/>
      <c r="C96" s="51"/>
      <c r="D96" s="50"/>
      <c r="E96" s="50"/>
      <c r="F96" s="50"/>
      <c r="G96" s="50"/>
      <c r="H96" s="50"/>
      <c r="I96" s="50"/>
      <c r="J96" s="50"/>
      <c r="K96" s="50"/>
      <c r="L96" s="50"/>
      <c r="M96" s="50"/>
      <c r="N96" s="50"/>
    </row>
    <row r="97" spans="1:14" x14ac:dyDescent="0.25">
      <c r="A97" s="6"/>
      <c r="B97" s="6"/>
      <c r="C97" s="52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2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2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2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2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2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2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2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2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5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5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5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5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C195" s="53"/>
    </row>
    <row r="196" spans="1:14" x14ac:dyDescent="0.25">
      <c r="C196" s="53"/>
    </row>
    <row r="197" spans="1:14" x14ac:dyDescent="0.25">
      <c r="C197" s="53"/>
    </row>
    <row r="198" spans="1:14" x14ac:dyDescent="0.25">
      <c r="C198" s="53"/>
    </row>
    <row r="199" spans="1:14" x14ac:dyDescent="0.25">
      <c r="C199" s="53"/>
    </row>
    <row r="200" spans="1:14" x14ac:dyDescent="0.25">
      <c r="C200" s="53"/>
    </row>
    <row r="201" spans="1:14" x14ac:dyDescent="0.25">
      <c r="C201" s="53"/>
    </row>
    <row r="202" spans="1:14" x14ac:dyDescent="0.25">
      <c r="C202" s="53"/>
    </row>
    <row r="203" spans="1:14" x14ac:dyDescent="0.25">
      <c r="C203" s="53"/>
    </row>
    <row r="204" spans="1:14" x14ac:dyDescent="0.25">
      <c r="C204" s="53"/>
    </row>
    <row r="205" spans="1:14" x14ac:dyDescent="0.25">
      <c r="C205" s="53"/>
    </row>
    <row r="206" spans="1:14" x14ac:dyDescent="0.25">
      <c r="C206" s="53"/>
    </row>
    <row r="207" spans="1:14" x14ac:dyDescent="0.25">
      <c r="C207" s="53"/>
    </row>
    <row r="208" spans="1:14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</sheetData>
  <mergeCells count="29">
    <mergeCell ref="B1:O1"/>
    <mergeCell ref="B2:O2"/>
    <mergeCell ref="B3:O3"/>
    <mergeCell ref="B4:O4"/>
    <mergeCell ref="A11:A13"/>
    <mergeCell ref="B11:B13"/>
    <mergeCell ref="A9:O9"/>
    <mergeCell ref="C11:C13"/>
    <mergeCell ref="B5:O5"/>
    <mergeCell ref="B6:O6"/>
    <mergeCell ref="M11:O11"/>
    <mergeCell ref="B89:O89"/>
    <mergeCell ref="B39:O39"/>
    <mergeCell ref="B42:O42"/>
    <mergeCell ref="B73:O73"/>
    <mergeCell ref="E11:G11"/>
    <mergeCell ref="K12:K13"/>
    <mergeCell ref="M12:N12"/>
    <mergeCell ref="I12:J12"/>
    <mergeCell ref="P16:Q16"/>
    <mergeCell ref="B14:O14"/>
    <mergeCell ref="B26:O26"/>
    <mergeCell ref="E12:F12"/>
    <mergeCell ref="O12:O13"/>
    <mergeCell ref="H11:H13"/>
    <mergeCell ref="D11:D13"/>
    <mergeCell ref="G12:G13"/>
    <mergeCell ref="I11:K11"/>
    <mergeCell ref="L11:L13"/>
  </mergeCells>
  <pageMargins left="1.1811023622047245" right="0.39370078740157483" top="0.78740157480314965" bottom="0.70866141732283472" header="0.31496062992125984" footer="0.31496062992125984"/>
  <pageSetup paperSize="9" scale="98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14</vt:i4>
      </vt:variant>
      <vt:variant>
        <vt:lpstr>Įvardinti diapazonai</vt:lpstr>
      </vt:variant>
      <vt:variant>
        <vt:i4>6</vt:i4>
      </vt:variant>
    </vt:vector>
  </HeadingPairs>
  <TitlesOfParts>
    <vt:vector size="20" baseType="lpstr">
      <vt:lpstr>1 pr._pajamos</vt:lpstr>
      <vt:lpstr>2 pr._pajamos pagal rūšis (2)</vt:lpstr>
      <vt:lpstr>3 pr._asignavimų suvestinė</vt:lpstr>
      <vt:lpstr>4 pr._savarankiškos f-jos</vt:lpstr>
      <vt:lpstr>5 pr._valstybinės f-jos</vt:lpstr>
      <vt:lpstr>6 pr._mokinio krepšelis (2)</vt:lpstr>
      <vt:lpstr>7 pr._kita dotacija</vt:lpstr>
      <vt:lpstr>8 pr._aplinkos apsaugos s. p.</vt:lpstr>
      <vt:lpstr>9 pr._įstaigų pajamos (2)</vt:lpstr>
      <vt:lpstr>10 pr._skolintos lėšos</vt:lpstr>
      <vt:lpstr>11 pr._apyvartinės lėšos (2)</vt:lpstr>
      <vt:lpstr>12 pr._suvestinė pagal progr.</vt:lpstr>
      <vt:lpstr>12 pr._suvestinė pagal prog (2</vt:lpstr>
      <vt:lpstr>Lapas1</vt:lpstr>
      <vt:lpstr>'1 pr._pajamos'!Print_Titles</vt:lpstr>
      <vt:lpstr>'2 pr._pajamos pagal rūšis (2)'!Print_Titles</vt:lpstr>
      <vt:lpstr>'3 pr._asignavimų suvestinė'!Print_Titles</vt:lpstr>
      <vt:lpstr>'4 pr._savarankiškos f-jos'!Print_Titles</vt:lpstr>
      <vt:lpstr>'7 pr._kita dotacija'!Print_Titles</vt:lpstr>
      <vt:lpstr>'9 pr._įstaigų pajamos (2)'!Print_Titles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RUZGYTĖ Eglė</cp:lastModifiedBy>
  <cp:lastPrinted>2016-01-27T06:03:56Z</cp:lastPrinted>
  <dcterms:created xsi:type="dcterms:W3CDTF">2007-01-10T08:42:24Z</dcterms:created>
  <dcterms:modified xsi:type="dcterms:W3CDTF">2016-05-19T07:45:46Z</dcterms:modified>
</cp:coreProperties>
</file>