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2"/>
  </bookViews>
  <sheets>
    <sheet name="1 pr._pajamos (2)" sheetId="16" r:id="rId1"/>
    <sheet name="2 pr._pajamos pagal rūšis" sheetId="12" r:id="rId2"/>
    <sheet name="3 pr._asignavimų suvestinė (2)" sheetId="17" r:id="rId3"/>
    <sheet name="4 pr._savarankiškos f-jos (2)" sheetId="18" r:id="rId4"/>
    <sheet name="5 pr._valstybinės f-jos (2)" sheetId="19" r:id="rId5"/>
    <sheet name="6 pr._mokinio krepšelis" sheetId="3" r:id="rId6"/>
    <sheet name="7 pr._kita dotacija (2)" sheetId="20" r:id="rId7"/>
    <sheet name="8 pr._aplinkos apsaugos s. p." sheetId="6" r:id="rId8"/>
    <sheet name="9 pr._įstaigų pajamos" sheetId="7" r:id="rId9"/>
    <sheet name="10 pr._skolintos lėšos (2)" sheetId="21" r:id="rId10"/>
    <sheet name="11 pr._apyvartinės lėšos (2)" sheetId="22" r:id="rId11"/>
    <sheet name="12 pr._suvestinė pagal prog (2" sheetId="23" r:id="rId12"/>
    <sheet name="Lapas1" sheetId="15" r:id="rId13"/>
  </sheets>
  <externalReferences>
    <externalReference r:id="rId14"/>
  </externalReferences>
  <definedNames>
    <definedName name="_xlnm.Print_Titles" localSheetId="0">'1 pr._pajamos (2)'!$10:$10</definedName>
    <definedName name="_xlnm.Print_Titles" localSheetId="1">'2 pr._pajamos pagal rūšis'!$8:$10</definedName>
    <definedName name="_xlnm.Print_Titles" localSheetId="2">'3 pr._asignavimų suvestinė (2)'!$10:$12</definedName>
    <definedName name="_xlnm.Print_Titles" localSheetId="3">'4 pr._savarankiškos f-jos (2)'!$10:$12</definedName>
    <definedName name="_xlnm.Print_Titles" localSheetId="6">'7 pr._kita dotacija (2)'!$10:$12</definedName>
    <definedName name="_xlnm.Print_Titles" localSheetId="8">'9 pr._įstaigų pajamos'!$8:$10</definedName>
  </definedNames>
  <calcPr calcId="145621"/>
</workbook>
</file>

<file path=xl/calcChain.xml><?xml version="1.0" encoding="utf-8"?>
<calcChain xmlns="http://schemas.openxmlformats.org/spreadsheetml/2006/main">
  <c r="Q20" i="23" l="1"/>
  <c r="Q19" i="23"/>
  <c r="N19" i="23"/>
  <c r="M19" i="23"/>
  <c r="L19" i="23"/>
  <c r="K19" i="23"/>
  <c r="J19" i="23"/>
  <c r="I19" i="23"/>
  <c r="H19" i="23"/>
  <c r="G19" i="23"/>
  <c r="F19" i="23"/>
  <c r="E19" i="23"/>
  <c r="D19" i="23"/>
  <c r="C19" i="23"/>
  <c r="Q18" i="23"/>
  <c r="N18" i="23"/>
  <c r="M18" i="23"/>
  <c r="L18" i="23"/>
  <c r="K18" i="23" s="1"/>
  <c r="J18" i="23"/>
  <c r="I18" i="23"/>
  <c r="H18" i="23"/>
  <c r="G18" i="23" s="1"/>
  <c r="F18" i="23"/>
  <c r="E18" i="23"/>
  <c r="D18" i="23"/>
  <c r="C18" i="23" s="1"/>
  <c r="Q17" i="23"/>
  <c r="N17" i="23"/>
  <c r="M17" i="23"/>
  <c r="L17" i="23"/>
  <c r="K17" i="23" s="1"/>
  <c r="J17" i="23"/>
  <c r="I17" i="23"/>
  <c r="H17" i="23"/>
  <c r="G17" i="23" s="1"/>
  <c r="F17" i="23"/>
  <c r="E17" i="23"/>
  <c r="D17" i="23"/>
  <c r="C17" i="23" s="1"/>
  <c r="Q16" i="23"/>
  <c r="N16" i="23"/>
  <c r="N20" i="23" s="1"/>
  <c r="M16" i="23"/>
  <c r="L16" i="23"/>
  <c r="K16" i="23"/>
  <c r="J16" i="23"/>
  <c r="J20" i="23" s="1"/>
  <c r="I16" i="23"/>
  <c r="H16" i="23"/>
  <c r="G16" i="23"/>
  <c r="F16" i="23"/>
  <c r="C16" i="23" s="1"/>
  <c r="E16" i="23"/>
  <c r="D16" i="23"/>
  <c r="Q15" i="23"/>
  <c r="N15" i="23"/>
  <c r="M15" i="23"/>
  <c r="L15" i="23"/>
  <c r="K15" i="23"/>
  <c r="J15" i="23"/>
  <c r="I15" i="23"/>
  <c r="H15" i="23"/>
  <c r="G15" i="23"/>
  <c r="G20" i="23" s="1"/>
  <c r="F15" i="23"/>
  <c r="E15" i="23"/>
  <c r="D15" i="23"/>
  <c r="C15" i="23"/>
  <c r="Q14" i="23"/>
  <c r="N14" i="23"/>
  <c r="M14" i="23"/>
  <c r="L14" i="23"/>
  <c r="K14" i="23"/>
  <c r="J14" i="23"/>
  <c r="I14" i="23"/>
  <c r="H14" i="23"/>
  <c r="G14" i="23"/>
  <c r="F14" i="23"/>
  <c r="E14" i="23"/>
  <c r="D14" i="23"/>
  <c r="C14" i="23" s="1"/>
  <c r="Q13" i="23"/>
  <c r="N13" i="23"/>
  <c r="M13" i="23"/>
  <c r="M20" i="23" s="1"/>
  <c r="L13" i="23"/>
  <c r="L20" i="23" s="1"/>
  <c r="K13" i="23"/>
  <c r="J13" i="23"/>
  <c r="I13" i="23"/>
  <c r="I20" i="23" s="1"/>
  <c r="H13" i="23"/>
  <c r="H20" i="23" s="1"/>
  <c r="G13" i="23"/>
  <c r="F13" i="23"/>
  <c r="E13" i="23"/>
  <c r="E20" i="23" s="1"/>
  <c r="D13" i="23"/>
  <c r="D20" i="23" s="1"/>
  <c r="Q12" i="23"/>
  <c r="Q11" i="23"/>
  <c r="Q21" i="23" s="1"/>
  <c r="E14" i="22"/>
  <c r="F14" i="22"/>
  <c r="G14" i="22"/>
  <c r="D14" i="22" s="1"/>
  <c r="I14" i="22"/>
  <c r="J14" i="22"/>
  <c r="K14" i="22"/>
  <c r="N14" i="22"/>
  <c r="O14" i="22"/>
  <c r="D15" i="22"/>
  <c r="H15" i="22"/>
  <c r="L15" i="22"/>
  <c r="M15" i="22"/>
  <c r="M14" i="22" s="1"/>
  <c r="N15" i="22"/>
  <c r="O15" i="22"/>
  <c r="O22" i="22" s="1"/>
  <c r="D16" i="22"/>
  <c r="E16" i="22"/>
  <c r="F16" i="22"/>
  <c r="G16" i="22"/>
  <c r="H16" i="22"/>
  <c r="I16" i="22"/>
  <c r="J16" i="22"/>
  <c r="K16" i="22"/>
  <c r="J24" i="17" s="1"/>
  <c r="O16" i="22"/>
  <c r="D17" i="22"/>
  <c r="H17" i="22"/>
  <c r="H23" i="22" s="1"/>
  <c r="M17" i="22"/>
  <c r="N17" i="22"/>
  <c r="N16" i="22" s="1"/>
  <c r="Q17" i="22" s="1"/>
  <c r="O17" i="22"/>
  <c r="E18" i="22"/>
  <c r="D18" i="22" s="1"/>
  <c r="F18" i="22"/>
  <c r="G18" i="22"/>
  <c r="H18" i="22"/>
  <c r="I18" i="22"/>
  <c r="H26" i="17" s="1"/>
  <c r="J18" i="22"/>
  <c r="K18" i="22"/>
  <c r="D19" i="22"/>
  <c r="H19" i="22"/>
  <c r="M19" i="22"/>
  <c r="L19" i="22" s="1"/>
  <c r="L18" i="22" s="1"/>
  <c r="N19" i="22"/>
  <c r="N18" i="22" s="1"/>
  <c r="M26" i="17" s="1"/>
  <c r="O19" i="22"/>
  <c r="O18" i="22" s="1"/>
  <c r="E20" i="22"/>
  <c r="Q21" i="22"/>
  <c r="E22" i="22"/>
  <c r="F22" i="22"/>
  <c r="G22" i="22"/>
  <c r="I22" i="22"/>
  <c r="J22" i="22"/>
  <c r="K22" i="22"/>
  <c r="K20" i="22" s="1"/>
  <c r="N22" i="22"/>
  <c r="E23" i="22"/>
  <c r="F23" i="22"/>
  <c r="F73" i="22" s="1"/>
  <c r="G23" i="22"/>
  <c r="I23" i="22"/>
  <c r="J23" i="22"/>
  <c r="K23" i="22"/>
  <c r="M23" i="22"/>
  <c r="O23" i="22"/>
  <c r="K25" i="22"/>
  <c r="D26" i="22"/>
  <c r="E26" i="22"/>
  <c r="F26" i="22"/>
  <c r="F25" i="22" s="1"/>
  <c r="G26" i="22"/>
  <c r="G25" i="22" s="1"/>
  <c r="H26" i="22"/>
  <c r="N26" i="22"/>
  <c r="O26" i="22"/>
  <c r="O25" i="22" s="1"/>
  <c r="D27" i="22"/>
  <c r="H27" i="22"/>
  <c r="M27" i="22"/>
  <c r="N27" i="22"/>
  <c r="N33" i="22" s="1"/>
  <c r="N75" i="22" s="1"/>
  <c r="O27" i="22"/>
  <c r="E28" i="22"/>
  <c r="M28" i="22" s="1"/>
  <c r="L28" i="22" s="1"/>
  <c r="F28" i="22"/>
  <c r="G28" i="22"/>
  <c r="H28" i="22"/>
  <c r="I28" i="22"/>
  <c r="I25" i="22" s="1"/>
  <c r="H25" i="22" s="1"/>
  <c r="J28" i="22"/>
  <c r="J25" i="22" s="1"/>
  <c r="N28" i="22"/>
  <c r="O28" i="22"/>
  <c r="D29" i="22"/>
  <c r="H29" i="22"/>
  <c r="L29" i="22"/>
  <c r="L32" i="22" s="1"/>
  <c r="M29" i="22"/>
  <c r="N29" i="22"/>
  <c r="O29" i="22"/>
  <c r="E32" i="22"/>
  <c r="E30" i="22" s="1"/>
  <c r="F32" i="22"/>
  <c r="F30" i="22" s="1"/>
  <c r="G32" i="22"/>
  <c r="D32" i="22" s="1"/>
  <c r="I32" i="22"/>
  <c r="I30" i="22" s="1"/>
  <c r="J32" i="22"/>
  <c r="J30" i="22" s="1"/>
  <c r="K32" i="22"/>
  <c r="H32" i="22" s="1"/>
  <c r="M32" i="22"/>
  <c r="N32" i="22"/>
  <c r="N30" i="22" s="1"/>
  <c r="O32" i="22"/>
  <c r="O30" i="22" s="1"/>
  <c r="E33" i="22"/>
  <c r="F33" i="22"/>
  <c r="G33" i="22"/>
  <c r="D33" i="22" s="1"/>
  <c r="H33" i="22"/>
  <c r="I33" i="22"/>
  <c r="J33" i="22"/>
  <c r="K33" i="22"/>
  <c r="K75" i="22" s="1"/>
  <c r="H75" i="22" s="1"/>
  <c r="O33" i="22"/>
  <c r="D35" i="22"/>
  <c r="E35" i="22"/>
  <c r="F35" i="22"/>
  <c r="G35" i="22"/>
  <c r="I35" i="22"/>
  <c r="J35" i="22"/>
  <c r="K35" i="22"/>
  <c r="O35" i="22"/>
  <c r="D36" i="22"/>
  <c r="H36" i="22"/>
  <c r="M36" i="22"/>
  <c r="N36" i="22"/>
  <c r="O36" i="22"/>
  <c r="D37" i="22"/>
  <c r="H37" i="22"/>
  <c r="H35" i="22" s="1"/>
  <c r="L37" i="22"/>
  <c r="M37" i="22"/>
  <c r="N37" i="22"/>
  <c r="O37" i="22"/>
  <c r="D40" i="22"/>
  <c r="E40" i="22"/>
  <c r="E38" i="22" s="1"/>
  <c r="F40" i="22"/>
  <c r="F38" i="22" s="1"/>
  <c r="G40" i="22"/>
  <c r="G38" i="22" s="1"/>
  <c r="D38" i="22" s="1"/>
  <c r="H40" i="22"/>
  <c r="H38" i="22" s="1"/>
  <c r="I40" i="22"/>
  <c r="I38" i="22" s="1"/>
  <c r="J40" i="22"/>
  <c r="J38" i="22" s="1"/>
  <c r="K40" i="22"/>
  <c r="O40" i="22"/>
  <c r="O38" i="22" s="1"/>
  <c r="D41" i="22"/>
  <c r="E41" i="22"/>
  <c r="F41" i="22"/>
  <c r="G41" i="22"/>
  <c r="H41" i="22"/>
  <c r="I41" i="22"/>
  <c r="J41" i="22"/>
  <c r="K41" i="22"/>
  <c r="K73" i="22" s="1"/>
  <c r="L41" i="22"/>
  <c r="M41" i="22"/>
  <c r="N41" i="22"/>
  <c r="O41" i="22"/>
  <c r="D43" i="22"/>
  <c r="E43" i="22"/>
  <c r="F43" i="22"/>
  <c r="G43" i="22"/>
  <c r="H43" i="22"/>
  <c r="I43" i="22"/>
  <c r="J43" i="22"/>
  <c r="K43" i="22"/>
  <c r="J47" i="17" s="1"/>
  <c r="O43" i="22"/>
  <c r="D44" i="22"/>
  <c r="H44" i="22"/>
  <c r="M44" i="22"/>
  <c r="M63" i="22" s="1"/>
  <c r="M61" i="22" s="1"/>
  <c r="N44" i="22"/>
  <c r="N43" i="22" s="1"/>
  <c r="O44" i="22"/>
  <c r="E45" i="22"/>
  <c r="D45" i="22" s="1"/>
  <c r="F45" i="22"/>
  <c r="E49" i="17" s="1"/>
  <c r="G45" i="22"/>
  <c r="I45" i="22"/>
  <c r="J45" i="22"/>
  <c r="K45" i="22"/>
  <c r="M45" i="22"/>
  <c r="N45" i="22"/>
  <c r="D46" i="22"/>
  <c r="H46" i="22"/>
  <c r="H45" i="22" s="1"/>
  <c r="M46" i="22"/>
  <c r="N46" i="22"/>
  <c r="O46" i="22"/>
  <c r="E47" i="22"/>
  <c r="F47" i="22"/>
  <c r="G47" i="22"/>
  <c r="D47" i="22" s="1"/>
  <c r="H47" i="22"/>
  <c r="I47" i="22"/>
  <c r="J47" i="22"/>
  <c r="K47" i="22"/>
  <c r="J50" i="17" s="1"/>
  <c r="O47" i="22"/>
  <c r="D48" i="22"/>
  <c r="H48" i="22"/>
  <c r="M48" i="22"/>
  <c r="N48" i="22"/>
  <c r="N47" i="22" s="1"/>
  <c r="O48" i="22"/>
  <c r="E49" i="22"/>
  <c r="D49" i="22" s="1"/>
  <c r="F49" i="22"/>
  <c r="G49" i="22"/>
  <c r="I49" i="22"/>
  <c r="H53" i="17" s="1"/>
  <c r="J49" i="22"/>
  <c r="I53" i="17" s="1"/>
  <c r="K49" i="22"/>
  <c r="M49" i="22"/>
  <c r="N49" i="22"/>
  <c r="D50" i="22"/>
  <c r="H50" i="22"/>
  <c r="H49" i="22" s="1"/>
  <c r="L50" i="22"/>
  <c r="L49" i="22" s="1"/>
  <c r="M50" i="22"/>
  <c r="N50" i="22"/>
  <c r="O50" i="22"/>
  <c r="O49" i="22" s="1"/>
  <c r="D51" i="22"/>
  <c r="E51" i="22"/>
  <c r="F51" i="22"/>
  <c r="G51" i="22"/>
  <c r="H51" i="22"/>
  <c r="I51" i="22"/>
  <c r="J51" i="22"/>
  <c r="K51" i="22"/>
  <c r="O51" i="22"/>
  <c r="D52" i="22"/>
  <c r="H52" i="22"/>
  <c r="M52" i="22"/>
  <c r="N52" i="22"/>
  <c r="N51" i="22" s="1"/>
  <c r="O52" i="22"/>
  <c r="E53" i="22"/>
  <c r="D53" i="22" s="1"/>
  <c r="F53" i="22"/>
  <c r="G53" i="22"/>
  <c r="I53" i="22"/>
  <c r="H57" i="17" s="1"/>
  <c r="J53" i="22"/>
  <c r="K53" i="22"/>
  <c r="M53" i="22"/>
  <c r="N53" i="22"/>
  <c r="D54" i="22"/>
  <c r="H54" i="22"/>
  <c r="H53" i="22" s="1"/>
  <c r="L54" i="22"/>
  <c r="L53" i="22" s="1"/>
  <c r="M54" i="22"/>
  <c r="N54" i="22"/>
  <c r="O54" i="22"/>
  <c r="O53" i="22" s="1"/>
  <c r="D55" i="22"/>
  <c r="E55" i="22"/>
  <c r="F55" i="22"/>
  <c r="G55" i="22"/>
  <c r="H55" i="22"/>
  <c r="I55" i="22"/>
  <c r="J55" i="22"/>
  <c r="K55" i="22"/>
  <c r="O55" i="22"/>
  <c r="D56" i="22"/>
  <c r="H56" i="22"/>
  <c r="M56" i="22"/>
  <c r="N56" i="22"/>
  <c r="N55" i="22" s="1"/>
  <c r="O56" i="22"/>
  <c r="E57" i="22"/>
  <c r="D57" i="22" s="1"/>
  <c r="F57" i="22"/>
  <c r="G57" i="22"/>
  <c r="I57" i="22"/>
  <c r="J57" i="22"/>
  <c r="K57" i="22"/>
  <c r="M57" i="22"/>
  <c r="N57" i="22"/>
  <c r="D58" i="22"/>
  <c r="H58" i="22"/>
  <c r="H57" i="22" s="1"/>
  <c r="L58" i="22"/>
  <c r="L57" i="22" s="1"/>
  <c r="M58" i="22"/>
  <c r="N58" i="22"/>
  <c r="O58" i="22"/>
  <c r="O57" i="22" s="1"/>
  <c r="D59" i="22"/>
  <c r="E59" i="22"/>
  <c r="F59" i="22"/>
  <c r="G59" i="22"/>
  <c r="H59" i="22"/>
  <c r="I59" i="22"/>
  <c r="J59" i="22"/>
  <c r="K59" i="22"/>
  <c r="J62" i="17" s="1"/>
  <c r="O59" i="22"/>
  <c r="D60" i="22"/>
  <c r="H60" i="22"/>
  <c r="M60" i="22"/>
  <c r="N60" i="22"/>
  <c r="N59" i="22" s="1"/>
  <c r="O60" i="22"/>
  <c r="E61" i="22"/>
  <c r="F61" i="22"/>
  <c r="J61" i="22"/>
  <c r="E63" i="22"/>
  <c r="D63" i="22" s="1"/>
  <c r="F63" i="22"/>
  <c r="G63" i="22"/>
  <c r="G61" i="22" s="1"/>
  <c r="I63" i="22"/>
  <c r="H63" i="22" s="1"/>
  <c r="J63" i="22"/>
  <c r="K63" i="22"/>
  <c r="K61" i="22" s="1"/>
  <c r="N63" i="22"/>
  <c r="N61" i="22" s="1"/>
  <c r="E65" i="22"/>
  <c r="D65" i="22" s="1"/>
  <c r="F65" i="22"/>
  <c r="G65" i="22"/>
  <c r="I65" i="22"/>
  <c r="J65" i="22"/>
  <c r="K65" i="22"/>
  <c r="M65" i="22"/>
  <c r="N65" i="22"/>
  <c r="D66" i="22"/>
  <c r="H66" i="22"/>
  <c r="H65" i="22" s="1"/>
  <c r="L66" i="22"/>
  <c r="L65" i="22" s="1"/>
  <c r="Q23" i="22" s="1"/>
  <c r="M66" i="22"/>
  <c r="N66" i="22"/>
  <c r="O66" i="22"/>
  <c r="O65" i="22" s="1"/>
  <c r="E69" i="22"/>
  <c r="E67" i="22" s="1"/>
  <c r="F69" i="22"/>
  <c r="F67" i="22" s="1"/>
  <c r="G69" i="22"/>
  <c r="D69" i="22" s="1"/>
  <c r="I69" i="22"/>
  <c r="I67" i="22" s="1"/>
  <c r="J69" i="22"/>
  <c r="J67" i="22" s="1"/>
  <c r="K69" i="22"/>
  <c r="K67" i="22" s="1"/>
  <c r="M69" i="22"/>
  <c r="M67" i="22" s="1"/>
  <c r="N69" i="22"/>
  <c r="N67" i="22" s="1"/>
  <c r="O69" i="22"/>
  <c r="O67" i="22" s="1"/>
  <c r="E72" i="22"/>
  <c r="I72" i="22"/>
  <c r="K72" i="22"/>
  <c r="G73" i="22"/>
  <c r="E74" i="22"/>
  <c r="F74" i="22"/>
  <c r="G74" i="22"/>
  <c r="D74" i="22" s="1"/>
  <c r="I74" i="22"/>
  <c r="J74" i="22"/>
  <c r="K74" i="22"/>
  <c r="H74" i="22" s="1"/>
  <c r="E75" i="22"/>
  <c r="F75" i="22"/>
  <c r="I75" i="22"/>
  <c r="J75" i="22"/>
  <c r="O75" i="22"/>
  <c r="E14" i="21"/>
  <c r="F14" i="21"/>
  <c r="F17" i="21" s="1"/>
  <c r="F33" i="21" s="1"/>
  <c r="G14" i="21"/>
  <c r="H14" i="21"/>
  <c r="H17" i="21" s="1"/>
  <c r="H33" i="21" s="1"/>
  <c r="I14" i="21"/>
  <c r="J14" i="21"/>
  <c r="J17" i="21" s="1"/>
  <c r="J33" i="21" s="1"/>
  <c r="K14" i="21"/>
  <c r="N14" i="21"/>
  <c r="N17" i="21" s="1"/>
  <c r="D15" i="21"/>
  <c r="D14" i="21" s="1"/>
  <c r="D17" i="21" s="1"/>
  <c r="H15" i="21"/>
  <c r="L15" i="21"/>
  <c r="L14" i="21" s="1"/>
  <c r="L17" i="21" s="1"/>
  <c r="M15" i="21"/>
  <c r="M14" i="21" s="1"/>
  <c r="M17" i="21" s="1"/>
  <c r="N15" i="21"/>
  <c r="O15" i="21"/>
  <c r="O14" i="21" s="1"/>
  <c r="O17" i="21" s="1"/>
  <c r="D16" i="21"/>
  <c r="H16" i="21"/>
  <c r="L16" i="21"/>
  <c r="Q17" i="21" s="1"/>
  <c r="M16" i="21"/>
  <c r="N16" i="21"/>
  <c r="O16" i="21"/>
  <c r="E17" i="21"/>
  <c r="E33" i="21" s="1"/>
  <c r="G17" i="21"/>
  <c r="I17" i="21"/>
  <c r="I33" i="21" s="1"/>
  <c r="K17" i="21"/>
  <c r="D19" i="21"/>
  <c r="D20" i="21" s="1"/>
  <c r="H19" i="21"/>
  <c r="L19" i="21"/>
  <c r="L20" i="21" s="1"/>
  <c r="M19" i="21"/>
  <c r="N19" i="21"/>
  <c r="N20" i="21" s="1"/>
  <c r="O19" i="21"/>
  <c r="Q19" i="21"/>
  <c r="E20" i="21"/>
  <c r="F20" i="21"/>
  <c r="G20" i="21"/>
  <c r="H20" i="21"/>
  <c r="I20" i="21"/>
  <c r="J20" i="21"/>
  <c r="K20" i="21"/>
  <c r="M20" i="21"/>
  <c r="O20" i="21"/>
  <c r="D22" i="21"/>
  <c r="H22" i="21"/>
  <c r="M22" i="21"/>
  <c r="L22" i="21" s="1"/>
  <c r="N22" i="21"/>
  <c r="O22" i="21"/>
  <c r="O23" i="21" s="1"/>
  <c r="D23" i="21"/>
  <c r="E23" i="21"/>
  <c r="F23" i="21"/>
  <c r="G23" i="21"/>
  <c r="H23" i="21"/>
  <c r="I23" i="21"/>
  <c r="J23" i="21"/>
  <c r="K23" i="21"/>
  <c r="N23" i="21"/>
  <c r="D25" i="21"/>
  <c r="H25" i="21"/>
  <c r="M25" i="21"/>
  <c r="L25" i="21" s="1"/>
  <c r="L26" i="21" s="1"/>
  <c r="N25" i="21"/>
  <c r="O25" i="21"/>
  <c r="O26" i="21" s="1"/>
  <c r="D26" i="21"/>
  <c r="E26" i="21"/>
  <c r="F26" i="21"/>
  <c r="G26" i="21"/>
  <c r="H26" i="21"/>
  <c r="I26" i="21"/>
  <c r="J26" i="21"/>
  <c r="K26" i="21"/>
  <c r="N26" i="21"/>
  <c r="D28" i="21"/>
  <c r="D29" i="21" s="1"/>
  <c r="H28" i="21"/>
  <c r="L28" i="21"/>
  <c r="Q20" i="21" s="1"/>
  <c r="M28" i="21"/>
  <c r="N28" i="21"/>
  <c r="O28" i="21"/>
  <c r="E29" i="21"/>
  <c r="F29" i="21"/>
  <c r="G29" i="21"/>
  <c r="H29" i="21"/>
  <c r="I29" i="21"/>
  <c r="J29" i="21"/>
  <c r="K29" i="21"/>
  <c r="L29" i="21"/>
  <c r="M29" i="21"/>
  <c r="N29" i="21"/>
  <c r="O29" i="21"/>
  <c r="D31" i="21"/>
  <c r="H31" i="21"/>
  <c r="L31" i="21"/>
  <c r="Q22" i="21" s="1"/>
  <c r="M31" i="21"/>
  <c r="N31" i="21"/>
  <c r="O31" i="21"/>
  <c r="D32" i="21"/>
  <c r="E32" i="21"/>
  <c r="F32" i="21"/>
  <c r="G32" i="21"/>
  <c r="H32" i="21"/>
  <c r="I32" i="21"/>
  <c r="J32" i="21"/>
  <c r="K32" i="21"/>
  <c r="L32" i="21"/>
  <c r="M32" i="21"/>
  <c r="N32" i="21"/>
  <c r="O32" i="21"/>
  <c r="G33" i="21"/>
  <c r="K33" i="21"/>
  <c r="D14" i="20"/>
  <c r="H14" i="20"/>
  <c r="M14" i="20"/>
  <c r="N14" i="20"/>
  <c r="O14" i="20"/>
  <c r="E17" i="20"/>
  <c r="D17" i="20" s="1"/>
  <c r="F17" i="20"/>
  <c r="G17" i="20"/>
  <c r="I17" i="20"/>
  <c r="I61" i="20" s="1"/>
  <c r="J17" i="20"/>
  <c r="K17" i="20"/>
  <c r="D18" i="20"/>
  <c r="H18" i="20"/>
  <c r="M18" i="20"/>
  <c r="L18" i="20" s="1"/>
  <c r="N18" i="20"/>
  <c r="O18" i="20"/>
  <c r="D19" i="20"/>
  <c r="H19" i="20"/>
  <c r="M19" i="20"/>
  <c r="L19" i="20" s="1"/>
  <c r="N19" i="20"/>
  <c r="O19" i="20"/>
  <c r="D20" i="20"/>
  <c r="H20" i="20"/>
  <c r="M20" i="20"/>
  <c r="L20" i="20" s="1"/>
  <c r="N20" i="20"/>
  <c r="O20" i="20"/>
  <c r="E21" i="20"/>
  <c r="D21" i="20" s="1"/>
  <c r="F21" i="20"/>
  <c r="G21" i="20"/>
  <c r="I21" i="20"/>
  <c r="J21" i="20"/>
  <c r="J61" i="20" s="1"/>
  <c r="K21" i="20"/>
  <c r="D22" i="20"/>
  <c r="H22" i="20"/>
  <c r="M22" i="20"/>
  <c r="N22" i="20"/>
  <c r="O22" i="20"/>
  <c r="O21" i="20" s="1"/>
  <c r="D23" i="20"/>
  <c r="H23" i="20"/>
  <c r="M23" i="20"/>
  <c r="L23" i="20" s="1"/>
  <c r="N23" i="20"/>
  <c r="N21" i="20" s="1"/>
  <c r="O23" i="20"/>
  <c r="D24" i="20"/>
  <c r="H24" i="20"/>
  <c r="L24" i="20"/>
  <c r="M24" i="20"/>
  <c r="N24" i="20"/>
  <c r="O24" i="20"/>
  <c r="D25" i="20"/>
  <c r="E25" i="20"/>
  <c r="F25" i="20"/>
  <c r="G25" i="20"/>
  <c r="F17" i="17" s="1"/>
  <c r="H25" i="20"/>
  <c r="I25" i="20"/>
  <c r="J25" i="20"/>
  <c r="K25" i="20"/>
  <c r="D26" i="20"/>
  <c r="H26" i="20"/>
  <c r="M26" i="20"/>
  <c r="N26" i="20"/>
  <c r="N25" i="20" s="1"/>
  <c r="O26" i="20"/>
  <c r="O25" i="20" s="1"/>
  <c r="D27" i="20"/>
  <c r="H27" i="20"/>
  <c r="M27" i="20"/>
  <c r="L27" i="20" s="1"/>
  <c r="N27" i="20"/>
  <c r="O27" i="20"/>
  <c r="D28" i="20"/>
  <c r="H28" i="20"/>
  <c r="M28" i="20"/>
  <c r="L28" i="20" s="1"/>
  <c r="N28" i="20"/>
  <c r="O28" i="20"/>
  <c r="E29" i="20"/>
  <c r="F29" i="20"/>
  <c r="E18" i="17" s="1"/>
  <c r="G29" i="20"/>
  <c r="I29" i="20"/>
  <c r="J29" i="20"/>
  <c r="K29" i="20"/>
  <c r="J18" i="17" s="1"/>
  <c r="N29" i="20"/>
  <c r="D30" i="20"/>
  <c r="H30" i="20"/>
  <c r="L30" i="20"/>
  <c r="M30" i="20"/>
  <c r="N30" i="20"/>
  <c r="O30" i="20"/>
  <c r="D31" i="20"/>
  <c r="H31" i="20"/>
  <c r="M31" i="20"/>
  <c r="N31" i="20"/>
  <c r="O31" i="20"/>
  <c r="O29" i="20" s="1"/>
  <c r="D32" i="20"/>
  <c r="H32" i="20"/>
  <c r="M32" i="20"/>
  <c r="L32" i="20" s="1"/>
  <c r="N32" i="20"/>
  <c r="O32" i="20"/>
  <c r="E33" i="20"/>
  <c r="F33" i="20"/>
  <c r="G33" i="20"/>
  <c r="F19" i="17" s="1"/>
  <c r="I33" i="20"/>
  <c r="J33" i="20"/>
  <c r="K33" i="20"/>
  <c r="J19" i="17" s="1"/>
  <c r="D34" i="20"/>
  <c r="H34" i="20"/>
  <c r="M34" i="20"/>
  <c r="L34" i="20" s="1"/>
  <c r="N34" i="20"/>
  <c r="O34" i="20"/>
  <c r="O33" i="20" s="1"/>
  <c r="D35" i="20"/>
  <c r="H35" i="20"/>
  <c r="M35" i="20"/>
  <c r="L35" i="20" s="1"/>
  <c r="N35" i="20"/>
  <c r="O35" i="20"/>
  <c r="D36" i="20"/>
  <c r="H36" i="20"/>
  <c r="M36" i="20"/>
  <c r="N36" i="20"/>
  <c r="O36" i="20"/>
  <c r="E37" i="20"/>
  <c r="F37" i="20"/>
  <c r="G37" i="20"/>
  <c r="I37" i="20"/>
  <c r="H37" i="20" s="1"/>
  <c r="J37" i="20"/>
  <c r="I20" i="17" s="1"/>
  <c r="K37" i="20"/>
  <c r="M37" i="20"/>
  <c r="D38" i="20"/>
  <c r="H38" i="20"/>
  <c r="M38" i="20"/>
  <c r="L38" i="20" s="1"/>
  <c r="N38" i="20"/>
  <c r="O38" i="20"/>
  <c r="O37" i="20" s="1"/>
  <c r="D39" i="20"/>
  <c r="H39" i="20"/>
  <c r="M39" i="20"/>
  <c r="N39" i="20"/>
  <c r="N37" i="20" s="1"/>
  <c r="O39" i="20"/>
  <c r="D40" i="20"/>
  <c r="H40" i="20"/>
  <c r="L40" i="20"/>
  <c r="M40" i="20"/>
  <c r="N40" i="20"/>
  <c r="O40" i="20"/>
  <c r="D41" i="20"/>
  <c r="E41" i="20"/>
  <c r="F41" i="20"/>
  <c r="G41" i="20"/>
  <c r="H41" i="20"/>
  <c r="I41" i="20"/>
  <c r="J41" i="20"/>
  <c r="K41" i="20"/>
  <c r="D42" i="20"/>
  <c r="H42" i="20"/>
  <c r="M42" i="20"/>
  <c r="L42" i="20" s="1"/>
  <c r="N42" i="20"/>
  <c r="N41" i="20" s="1"/>
  <c r="O42" i="20"/>
  <c r="D43" i="20"/>
  <c r="H43" i="20"/>
  <c r="L43" i="20"/>
  <c r="M43" i="20"/>
  <c r="N43" i="20"/>
  <c r="O43" i="20"/>
  <c r="D44" i="20"/>
  <c r="H44" i="20"/>
  <c r="M44" i="20"/>
  <c r="L44" i="20" s="1"/>
  <c r="N44" i="20"/>
  <c r="O44" i="20"/>
  <c r="O41" i="20" s="1"/>
  <c r="E45" i="20"/>
  <c r="F45" i="20"/>
  <c r="E22" i="17" s="1"/>
  <c r="G45" i="20"/>
  <c r="I45" i="20"/>
  <c r="J45" i="20"/>
  <c r="K45" i="20"/>
  <c r="J22" i="17" s="1"/>
  <c r="D46" i="20"/>
  <c r="H46" i="20"/>
  <c r="M46" i="20"/>
  <c r="N46" i="20"/>
  <c r="O46" i="20"/>
  <c r="O45" i="20" s="1"/>
  <c r="D47" i="20"/>
  <c r="H47" i="20"/>
  <c r="M47" i="20"/>
  <c r="L47" i="20" s="1"/>
  <c r="N47" i="20"/>
  <c r="N45" i="20" s="1"/>
  <c r="O47" i="20"/>
  <c r="D48" i="20"/>
  <c r="H48" i="20"/>
  <c r="L48" i="20"/>
  <c r="M48" i="20"/>
  <c r="N48" i="20"/>
  <c r="O48" i="20"/>
  <c r="D49" i="20"/>
  <c r="E49" i="20"/>
  <c r="F49" i="20"/>
  <c r="G49" i="20"/>
  <c r="F23" i="17" s="1"/>
  <c r="H49" i="20"/>
  <c r="I49" i="20"/>
  <c r="H23" i="17" s="1"/>
  <c r="J49" i="20"/>
  <c r="K49" i="20"/>
  <c r="D50" i="20"/>
  <c r="H50" i="20"/>
  <c r="M50" i="20"/>
  <c r="L50" i="20" s="1"/>
  <c r="N50" i="20"/>
  <c r="O50" i="20"/>
  <c r="D51" i="20"/>
  <c r="H51" i="20"/>
  <c r="M51" i="20"/>
  <c r="N51" i="20"/>
  <c r="O51" i="20"/>
  <c r="D52" i="20"/>
  <c r="H52" i="20"/>
  <c r="M52" i="20"/>
  <c r="L52" i="20" s="1"/>
  <c r="N52" i="20"/>
  <c r="O52" i="20"/>
  <c r="E53" i="20"/>
  <c r="F53" i="20"/>
  <c r="G53" i="20"/>
  <c r="I53" i="20"/>
  <c r="J53" i="20"/>
  <c r="K53" i="20"/>
  <c r="D54" i="20"/>
  <c r="H54" i="20"/>
  <c r="M54" i="20"/>
  <c r="L54" i="20" s="1"/>
  <c r="N54" i="20"/>
  <c r="O54" i="20"/>
  <c r="D55" i="20"/>
  <c r="H55" i="20"/>
  <c r="M55" i="20"/>
  <c r="L55" i="20" s="1"/>
  <c r="N55" i="20"/>
  <c r="N53" i="20" s="1"/>
  <c r="O55" i="20"/>
  <c r="D56" i="20"/>
  <c r="H56" i="20"/>
  <c r="M56" i="20"/>
  <c r="N56" i="20"/>
  <c r="O56" i="20"/>
  <c r="L56" i="20" s="1"/>
  <c r="E57" i="20"/>
  <c r="F57" i="20"/>
  <c r="G57" i="20"/>
  <c r="D57" i="20" s="1"/>
  <c r="I57" i="20"/>
  <c r="J57" i="20"/>
  <c r="K57" i="20"/>
  <c r="J25" i="17" s="1"/>
  <c r="D58" i="20"/>
  <c r="H58" i="20"/>
  <c r="M58" i="20"/>
  <c r="N58" i="20"/>
  <c r="N57" i="20" s="1"/>
  <c r="O58" i="20"/>
  <c r="O57" i="20" s="1"/>
  <c r="D59" i="20"/>
  <c r="H59" i="20"/>
  <c r="M59" i="20"/>
  <c r="L59" i="20" s="1"/>
  <c r="N59" i="20"/>
  <c r="O59" i="20"/>
  <c r="D60" i="20"/>
  <c r="H60" i="20"/>
  <c r="M60" i="20"/>
  <c r="L60" i="20" s="1"/>
  <c r="N60" i="20"/>
  <c r="O60" i="20"/>
  <c r="F61" i="20"/>
  <c r="E63" i="20"/>
  <c r="F63" i="20"/>
  <c r="G63" i="20"/>
  <c r="G67" i="20" s="1"/>
  <c r="I63" i="20"/>
  <c r="J63" i="20"/>
  <c r="K63" i="20"/>
  <c r="M63" i="20"/>
  <c r="D64" i="20"/>
  <c r="H64" i="20"/>
  <c r="H63" i="20" s="1"/>
  <c r="H67" i="20" s="1"/>
  <c r="M64" i="20"/>
  <c r="L64" i="20" s="1"/>
  <c r="N64" i="20"/>
  <c r="O64" i="20"/>
  <c r="O63" i="20" s="1"/>
  <c r="O67" i="20" s="1"/>
  <c r="D65" i="20"/>
  <c r="H65" i="20"/>
  <c r="M65" i="20"/>
  <c r="N65" i="20"/>
  <c r="N222" i="20" s="1"/>
  <c r="O65" i="20"/>
  <c r="D66" i="20"/>
  <c r="D223" i="20" s="1"/>
  <c r="H66" i="20"/>
  <c r="L66" i="20"/>
  <c r="L223" i="20" s="1"/>
  <c r="M66" i="20"/>
  <c r="N66" i="20"/>
  <c r="N223" i="20" s="1"/>
  <c r="O66" i="20"/>
  <c r="F67" i="20"/>
  <c r="J67" i="20"/>
  <c r="K67" i="20"/>
  <c r="D69" i="20"/>
  <c r="D71" i="20" s="1"/>
  <c r="H69" i="20"/>
  <c r="M69" i="20"/>
  <c r="N69" i="20"/>
  <c r="O69" i="20"/>
  <c r="E71" i="20"/>
  <c r="F71" i="20"/>
  <c r="G71" i="20"/>
  <c r="H71" i="20"/>
  <c r="I71" i="20"/>
  <c r="J71" i="20"/>
  <c r="K71" i="20"/>
  <c r="N71" i="20"/>
  <c r="O71" i="20"/>
  <c r="R71" i="20"/>
  <c r="E73" i="20"/>
  <c r="F73" i="20"/>
  <c r="I73" i="20"/>
  <c r="H73" i="20" s="1"/>
  <c r="J73" i="20"/>
  <c r="J221" i="20" s="1"/>
  <c r="K73" i="20"/>
  <c r="N73" i="20"/>
  <c r="O73" i="20"/>
  <c r="D74" i="20"/>
  <c r="H74" i="20"/>
  <c r="L74" i="20"/>
  <c r="M74" i="20"/>
  <c r="N74" i="20"/>
  <c r="O74" i="20"/>
  <c r="D75" i="20"/>
  <c r="H75" i="20"/>
  <c r="L75" i="20"/>
  <c r="M75" i="20"/>
  <c r="N75" i="20"/>
  <c r="O75" i="20"/>
  <c r="E76" i="20"/>
  <c r="F76" i="20"/>
  <c r="G76" i="20"/>
  <c r="I76" i="20"/>
  <c r="J76" i="20"/>
  <c r="K76" i="20"/>
  <c r="J29" i="17" s="1"/>
  <c r="M76" i="20"/>
  <c r="N76" i="20"/>
  <c r="D77" i="20"/>
  <c r="H77" i="20"/>
  <c r="L77" i="20"/>
  <c r="M77" i="20"/>
  <c r="N77" i="20"/>
  <c r="O77" i="20"/>
  <c r="D78" i="20"/>
  <c r="H78" i="20"/>
  <c r="L78" i="20"/>
  <c r="M78" i="20"/>
  <c r="N78" i="20"/>
  <c r="O78" i="20"/>
  <c r="D79" i="20"/>
  <c r="H79" i="20"/>
  <c r="M79" i="20"/>
  <c r="N79" i="20"/>
  <c r="O79" i="20"/>
  <c r="H80" i="20"/>
  <c r="E81" i="20"/>
  <c r="F81" i="20"/>
  <c r="E31" i="17" s="1"/>
  <c r="G81" i="20"/>
  <c r="I81" i="20"/>
  <c r="J81" i="20"/>
  <c r="I31" i="17" s="1"/>
  <c r="K81" i="20"/>
  <c r="O81" i="20" s="1"/>
  <c r="N31" i="17" s="1"/>
  <c r="N81" i="20"/>
  <c r="M31" i="17" s="1"/>
  <c r="D82" i="20"/>
  <c r="H82" i="20"/>
  <c r="L82" i="20"/>
  <c r="M82" i="20"/>
  <c r="N82" i="20"/>
  <c r="O82" i="20"/>
  <c r="D83" i="20"/>
  <c r="D225" i="20" s="1"/>
  <c r="H83" i="20"/>
  <c r="M83" i="20"/>
  <c r="N83" i="20"/>
  <c r="O83" i="20"/>
  <c r="O225" i="20" s="1"/>
  <c r="E84" i="20"/>
  <c r="F84" i="20"/>
  <c r="G84" i="20"/>
  <c r="I84" i="20"/>
  <c r="J84" i="20"/>
  <c r="K84" i="20"/>
  <c r="N84" i="20"/>
  <c r="M32" i="17" s="1"/>
  <c r="O84" i="20"/>
  <c r="N32" i="17" s="1"/>
  <c r="D85" i="20"/>
  <c r="H85" i="20"/>
  <c r="M85" i="20"/>
  <c r="L85" i="20" s="1"/>
  <c r="N85" i="20"/>
  <c r="O85" i="20"/>
  <c r="D86" i="20"/>
  <c r="H86" i="20"/>
  <c r="H225" i="20" s="1"/>
  <c r="M86" i="20"/>
  <c r="N86" i="20"/>
  <c r="O86" i="20"/>
  <c r="D87" i="20"/>
  <c r="H87" i="20"/>
  <c r="M87" i="20"/>
  <c r="N87" i="20"/>
  <c r="O87" i="20"/>
  <c r="N33" i="17" s="1"/>
  <c r="H88" i="20"/>
  <c r="D89" i="20"/>
  <c r="E89" i="20"/>
  <c r="F89" i="20"/>
  <c r="E34" i="17" s="1"/>
  <c r="G89" i="20"/>
  <c r="H89" i="20"/>
  <c r="I89" i="20"/>
  <c r="J89" i="20"/>
  <c r="I34" i="17" s="1"/>
  <c r="K89" i="20"/>
  <c r="L89" i="20"/>
  <c r="M89" i="20"/>
  <c r="N89" i="20"/>
  <c r="O89" i="20"/>
  <c r="D90" i="20"/>
  <c r="H90" i="20"/>
  <c r="L90" i="20"/>
  <c r="M90" i="20"/>
  <c r="N90" i="20"/>
  <c r="O90" i="20"/>
  <c r="D91" i="20"/>
  <c r="H91" i="20"/>
  <c r="L91" i="20"/>
  <c r="M91" i="20"/>
  <c r="N91" i="20"/>
  <c r="O91" i="20"/>
  <c r="D92" i="20"/>
  <c r="H92" i="20"/>
  <c r="L92" i="20"/>
  <c r="M92" i="20"/>
  <c r="N92" i="20"/>
  <c r="M35" i="17" s="1"/>
  <c r="O92" i="20"/>
  <c r="R92" i="20"/>
  <c r="H93" i="20"/>
  <c r="D94" i="20"/>
  <c r="E94" i="20"/>
  <c r="F94" i="20"/>
  <c r="G94" i="20"/>
  <c r="H94" i="20"/>
  <c r="I94" i="20"/>
  <c r="J94" i="20"/>
  <c r="I36" i="17" s="1"/>
  <c r="K94" i="20"/>
  <c r="L94" i="20"/>
  <c r="M94" i="20"/>
  <c r="N94" i="20"/>
  <c r="M36" i="17" s="1"/>
  <c r="O94" i="20"/>
  <c r="D95" i="20"/>
  <c r="H95" i="20"/>
  <c r="L95" i="20"/>
  <c r="M95" i="20"/>
  <c r="N95" i="20"/>
  <c r="O95" i="20"/>
  <c r="D96" i="20"/>
  <c r="H96" i="20"/>
  <c r="L96" i="20"/>
  <c r="M96" i="20"/>
  <c r="N96" i="20"/>
  <c r="O96" i="20"/>
  <c r="D97" i="20"/>
  <c r="E97" i="20"/>
  <c r="F97" i="20"/>
  <c r="E37" i="17" s="1"/>
  <c r="G97" i="20"/>
  <c r="H97" i="20"/>
  <c r="I97" i="20"/>
  <c r="J97" i="20"/>
  <c r="I37" i="17" s="1"/>
  <c r="K97" i="20"/>
  <c r="L97" i="20"/>
  <c r="M97" i="20"/>
  <c r="N97" i="20"/>
  <c r="O97" i="20"/>
  <c r="D98" i="20"/>
  <c r="H98" i="20"/>
  <c r="L98" i="20"/>
  <c r="M98" i="20"/>
  <c r="N98" i="20"/>
  <c r="O98" i="20"/>
  <c r="D99" i="20"/>
  <c r="H99" i="20"/>
  <c r="L99" i="20"/>
  <c r="M99" i="20"/>
  <c r="N99" i="20"/>
  <c r="O99" i="20"/>
  <c r="D100" i="20"/>
  <c r="E100" i="20"/>
  <c r="F100" i="20"/>
  <c r="E38" i="17" s="1"/>
  <c r="G100" i="20"/>
  <c r="H100" i="20"/>
  <c r="I100" i="20"/>
  <c r="J100" i="20"/>
  <c r="I38" i="17" s="1"/>
  <c r="K100" i="20"/>
  <c r="L100" i="20"/>
  <c r="M100" i="20"/>
  <c r="N100" i="20"/>
  <c r="M38" i="17" s="1"/>
  <c r="O100" i="20"/>
  <c r="D101" i="20"/>
  <c r="H101" i="20"/>
  <c r="L101" i="20"/>
  <c r="M101" i="20"/>
  <c r="N101" i="20"/>
  <c r="O101" i="20"/>
  <c r="D102" i="20"/>
  <c r="H102" i="20"/>
  <c r="L102" i="20"/>
  <c r="M102" i="20"/>
  <c r="N102" i="20"/>
  <c r="O102" i="20"/>
  <c r="D103" i="20"/>
  <c r="H103" i="20"/>
  <c r="L103" i="20"/>
  <c r="M103" i="20"/>
  <c r="N103" i="20"/>
  <c r="M39" i="17" s="1"/>
  <c r="O103" i="20"/>
  <c r="H104" i="20"/>
  <c r="E105" i="20"/>
  <c r="F105" i="20"/>
  <c r="G105" i="20"/>
  <c r="O105" i="20" s="1"/>
  <c r="N40" i="17" s="1"/>
  <c r="I105" i="20"/>
  <c r="H105" i="20" s="1"/>
  <c r="J105" i="20"/>
  <c r="K105" i="20"/>
  <c r="J40" i="17" s="1"/>
  <c r="N105" i="20"/>
  <c r="D106" i="20"/>
  <c r="H106" i="20"/>
  <c r="M106" i="20"/>
  <c r="L106" i="20" s="1"/>
  <c r="N106" i="20"/>
  <c r="O106" i="20"/>
  <c r="D107" i="20"/>
  <c r="H107" i="20"/>
  <c r="M107" i="20"/>
  <c r="N107" i="20"/>
  <c r="O107" i="20"/>
  <c r="L107" i="20" s="1"/>
  <c r="D108" i="20"/>
  <c r="H108" i="20"/>
  <c r="M108" i="20"/>
  <c r="L108" i="20" s="1"/>
  <c r="N108" i="20"/>
  <c r="M41" i="17" s="1"/>
  <c r="O108" i="20"/>
  <c r="R108" i="20"/>
  <c r="H109" i="20"/>
  <c r="D110" i="20"/>
  <c r="H110" i="20"/>
  <c r="M110" i="20"/>
  <c r="N110" i="20"/>
  <c r="O110" i="20"/>
  <c r="N42" i="17" s="1"/>
  <c r="R110" i="20"/>
  <c r="H111" i="20"/>
  <c r="D112" i="20"/>
  <c r="H112" i="20"/>
  <c r="M112" i="20"/>
  <c r="N112" i="20"/>
  <c r="O112" i="20"/>
  <c r="N43" i="17" s="1"/>
  <c r="R112" i="20"/>
  <c r="H113" i="20"/>
  <c r="D114" i="20"/>
  <c r="H114" i="20"/>
  <c r="M114" i="20"/>
  <c r="L114" i="20" s="1"/>
  <c r="N114" i="20"/>
  <c r="O114" i="20"/>
  <c r="R114" i="20"/>
  <c r="H115" i="20"/>
  <c r="D116" i="20"/>
  <c r="H116" i="20"/>
  <c r="M116" i="20"/>
  <c r="L116" i="20" s="1"/>
  <c r="N116" i="20"/>
  <c r="M45" i="17" s="1"/>
  <c r="O116" i="20"/>
  <c r="N45" i="17" s="1"/>
  <c r="R116" i="20"/>
  <c r="H117" i="20"/>
  <c r="D118" i="20"/>
  <c r="H118" i="20"/>
  <c r="M118" i="20"/>
  <c r="N118" i="20"/>
  <c r="M46" i="17" s="1"/>
  <c r="O118" i="20"/>
  <c r="N46" i="17" s="1"/>
  <c r="R118" i="20"/>
  <c r="H119" i="20"/>
  <c r="D120" i="20"/>
  <c r="H120" i="20"/>
  <c r="M120" i="20"/>
  <c r="N120" i="20"/>
  <c r="O120" i="20"/>
  <c r="R120" i="20"/>
  <c r="H121" i="20"/>
  <c r="D122" i="20"/>
  <c r="H122" i="20"/>
  <c r="M122" i="20"/>
  <c r="L122" i="20" s="1"/>
  <c r="N122" i="20"/>
  <c r="O122" i="20"/>
  <c r="R122" i="20"/>
  <c r="H123" i="20"/>
  <c r="D124" i="20"/>
  <c r="H124" i="20"/>
  <c r="M124" i="20"/>
  <c r="L124" i="20" s="1"/>
  <c r="N124" i="20"/>
  <c r="O124" i="20"/>
  <c r="R124" i="20"/>
  <c r="H125" i="20"/>
  <c r="D126" i="20"/>
  <c r="H126" i="20"/>
  <c r="M126" i="20"/>
  <c r="N126" i="20"/>
  <c r="O126" i="20"/>
  <c r="R126" i="20"/>
  <c r="H127" i="20"/>
  <c r="D128" i="20"/>
  <c r="H128" i="20"/>
  <c r="M128" i="20"/>
  <c r="N128" i="20"/>
  <c r="O128" i="20"/>
  <c r="N51" i="17" s="1"/>
  <c r="R128" i="20"/>
  <c r="H129" i="20"/>
  <c r="D130" i="20"/>
  <c r="H130" i="20"/>
  <c r="M130" i="20"/>
  <c r="L130" i="20" s="1"/>
  <c r="N130" i="20"/>
  <c r="M52" i="17" s="1"/>
  <c r="O130" i="20"/>
  <c r="R130" i="20"/>
  <c r="H131" i="20"/>
  <c r="D132" i="20"/>
  <c r="H132" i="20"/>
  <c r="M132" i="20"/>
  <c r="L132" i="20" s="1"/>
  <c r="N132" i="20"/>
  <c r="O132" i="20"/>
  <c r="R132" i="20"/>
  <c r="H133" i="20"/>
  <c r="D134" i="20"/>
  <c r="H134" i="20"/>
  <c r="M134" i="20"/>
  <c r="N134" i="20"/>
  <c r="O134" i="20"/>
  <c r="R134" i="20"/>
  <c r="H135" i="20"/>
  <c r="D136" i="20"/>
  <c r="H136" i="20"/>
  <c r="M136" i="20"/>
  <c r="N136" i="20"/>
  <c r="O136" i="20"/>
  <c r="R136" i="20"/>
  <c r="H137" i="20"/>
  <c r="D138" i="20"/>
  <c r="H138" i="20"/>
  <c r="M138" i="20"/>
  <c r="L138" i="20" s="1"/>
  <c r="N138" i="20"/>
  <c r="O138" i="20"/>
  <c r="R138" i="20"/>
  <c r="H139" i="20"/>
  <c r="D140" i="20"/>
  <c r="H140" i="20"/>
  <c r="M140" i="20"/>
  <c r="L140" i="20" s="1"/>
  <c r="N140" i="20"/>
  <c r="O140" i="20"/>
  <c r="R140" i="20"/>
  <c r="H141" i="20"/>
  <c r="D142" i="20"/>
  <c r="H142" i="20"/>
  <c r="M142" i="20"/>
  <c r="N142" i="20"/>
  <c r="O142" i="20"/>
  <c r="R142" i="20"/>
  <c r="H143" i="20"/>
  <c r="E144" i="20"/>
  <c r="D144" i="20" s="1"/>
  <c r="F144" i="20"/>
  <c r="G144" i="20"/>
  <c r="I144" i="20"/>
  <c r="H59" i="17" s="1"/>
  <c r="J144" i="20"/>
  <c r="K144" i="20"/>
  <c r="M144" i="20"/>
  <c r="L59" i="17" s="1"/>
  <c r="K59" i="17" s="1"/>
  <c r="N144" i="20"/>
  <c r="O144" i="20"/>
  <c r="R144" i="20"/>
  <c r="D145" i="20"/>
  <c r="H145" i="20"/>
  <c r="M145" i="20"/>
  <c r="L145" i="20" s="1"/>
  <c r="N145" i="20"/>
  <c r="O145" i="20"/>
  <c r="D146" i="20"/>
  <c r="H146" i="20"/>
  <c r="L146" i="20"/>
  <c r="M146" i="20"/>
  <c r="N146" i="20"/>
  <c r="O146" i="20"/>
  <c r="D147" i="20"/>
  <c r="E147" i="20"/>
  <c r="F147" i="20"/>
  <c r="G147" i="20"/>
  <c r="F60" i="17" s="1"/>
  <c r="H147" i="20"/>
  <c r="I147" i="20"/>
  <c r="J147" i="20"/>
  <c r="K147" i="20"/>
  <c r="L147" i="20"/>
  <c r="M147" i="20"/>
  <c r="N147" i="20"/>
  <c r="O147" i="20"/>
  <c r="R147" i="20"/>
  <c r="D148" i="20"/>
  <c r="H148" i="20"/>
  <c r="M148" i="20"/>
  <c r="L148" i="20" s="1"/>
  <c r="N148" i="20"/>
  <c r="O148" i="20"/>
  <c r="D149" i="20"/>
  <c r="H149" i="20"/>
  <c r="M149" i="20"/>
  <c r="L149" i="20" s="1"/>
  <c r="N149" i="20"/>
  <c r="O149" i="20"/>
  <c r="D150" i="20"/>
  <c r="H150" i="20"/>
  <c r="M150" i="20"/>
  <c r="N150" i="20"/>
  <c r="O150" i="20"/>
  <c r="N61" i="17" s="1"/>
  <c r="R150" i="20"/>
  <c r="H151" i="20"/>
  <c r="G152" i="20"/>
  <c r="D152" i="20" s="1"/>
  <c r="H152" i="20"/>
  <c r="I152" i="20"/>
  <c r="J152" i="20"/>
  <c r="K152" i="20"/>
  <c r="J63" i="17" s="1"/>
  <c r="L152" i="20"/>
  <c r="M152" i="20"/>
  <c r="N152" i="20"/>
  <c r="O152" i="20"/>
  <c r="D153" i="20"/>
  <c r="H153" i="20"/>
  <c r="M153" i="20"/>
  <c r="N153" i="20"/>
  <c r="O153" i="20"/>
  <c r="G154" i="20"/>
  <c r="D154" i="20" s="1"/>
  <c r="H154" i="20"/>
  <c r="M154" i="20"/>
  <c r="L154" i="20" s="1"/>
  <c r="N154" i="20"/>
  <c r="O154" i="20"/>
  <c r="G155" i="20"/>
  <c r="O155" i="20" s="1"/>
  <c r="N64" i="17" s="1"/>
  <c r="H155" i="20"/>
  <c r="M155" i="20"/>
  <c r="L155" i="20" s="1"/>
  <c r="L224" i="20" s="1"/>
  <c r="N155" i="20"/>
  <c r="N224" i="20" s="1"/>
  <c r="I157" i="20"/>
  <c r="N157" i="20"/>
  <c r="D159" i="20"/>
  <c r="H159" i="20"/>
  <c r="L159" i="20"/>
  <c r="M159" i="20"/>
  <c r="N159" i="20"/>
  <c r="O159" i="20"/>
  <c r="D161" i="20"/>
  <c r="E161" i="20"/>
  <c r="F161" i="20"/>
  <c r="G161" i="20"/>
  <c r="H161" i="20"/>
  <c r="I161" i="20"/>
  <c r="J161" i="20"/>
  <c r="K161" i="20"/>
  <c r="L161" i="20"/>
  <c r="M161" i="20"/>
  <c r="N161" i="20"/>
  <c r="O161" i="20"/>
  <c r="D163" i="20"/>
  <c r="E163" i="20"/>
  <c r="F163" i="20"/>
  <c r="I163" i="20"/>
  <c r="J163" i="20"/>
  <c r="K163" i="20"/>
  <c r="M163" i="20"/>
  <c r="O163" i="20"/>
  <c r="D164" i="20"/>
  <c r="H164" i="20"/>
  <c r="M164" i="20"/>
  <c r="L164" i="20" s="1"/>
  <c r="N164" i="20"/>
  <c r="O164" i="20"/>
  <c r="D165" i="20"/>
  <c r="H165" i="20"/>
  <c r="L165" i="20"/>
  <c r="M165" i="20"/>
  <c r="N165" i="20"/>
  <c r="O165" i="20"/>
  <c r="D166" i="20"/>
  <c r="E166" i="20"/>
  <c r="F166" i="20"/>
  <c r="G166" i="20"/>
  <c r="H166" i="20"/>
  <c r="I166" i="20"/>
  <c r="J166" i="20"/>
  <c r="K166" i="20"/>
  <c r="L166" i="20"/>
  <c r="M166" i="20"/>
  <c r="N166" i="20"/>
  <c r="O166" i="20"/>
  <c r="R166" i="20"/>
  <c r="D167" i="20"/>
  <c r="H167" i="20"/>
  <c r="M167" i="20"/>
  <c r="L167" i="20" s="1"/>
  <c r="N167" i="20"/>
  <c r="O167" i="20"/>
  <c r="D168" i="20"/>
  <c r="H168" i="20"/>
  <c r="H228" i="20" s="1"/>
  <c r="M168" i="20"/>
  <c r="N168" i="20"/>
  <c r="O168" i="20"/>
  <c r="E169" i="20"/>
  <c r="F169" i="20"/>
  <c r="G169" i="20"/>
  <c r="I169" i="20"/>
  <c r="J169" i="20"/>
  <c r="J207" i="20" s="1"/>
  <c r="K169" i="20"/>
  <c r="M169" i="20"/>
  <c r="N169" i="20"/>
  <c r="O169" i="20"/>
  <c r="L169" i="20" s="1"/>
  <c r="R169" i="20"/>
  <c r="D170" i="20"/>
  <c r="H170" i="20"/>
  <c r="L170" i="20"/>
  <c r="M170" i="20"/>
  <c r="N170" i="20"/>
  <c r="O170" i="20"/>
  <c r="D171" i="20"/>
  <c r="D228" i="20" s="1"/>
  <c r="H171" i="20"/>
  <c r="M171" i="20"/>
  <c r="N171" i="20"/>
  <c r="O171" i="20"/>
  <c r="E172" i="20"/>
  <c r="F172" i="20"/>
  <c r="E17" i="17" s="1"/>
  <c r="G172" i="20"/>
  <c r="O172" i="20" s="1"/>
  <c r="I172" i="20"/>
  <c r="J172" i="20"/>
  <c r="K172" i="20"/>
  <c r="N172" i="20"/>
  <c r="R172" i="20"/>
  <c r="D173" i="20"/>
  <c r="H173" i="20"/>
  <c r="M173" i="20"/>
  <c r="N173" i="20"/>
  <c r="O173" i="20"/>
  <c r="L173" i="20" s="1"/>
  <c r="D174" i="20"/>
  <c r="H174" i="20"/>
  <c r="M174" i="20"/>
  <c r="L174" i="20" s="1"/>
  <c r="N174" i="20"/>
  <c r="O174" i="20"/>
  <c r="E175" i="20"/>
  <c r="F175" i="20"/>
  <c r="G175" i="20"/>
  <c r="I175" i="20"/>
  <c r="H175" i="20" s="1"/>
  <c r="J175" i="20"/>
  <c r="K175" i="20"/>
  <c r="N175" i="20"/>
  <c r="O175" i="20"/>
  <c r="R175" i="20"/>
  <c r="D176" i="20"/>
  <c r="H176" i="20"/>
  <c r="M176" i="20"/>
  <c r="N176" i="20"/>
  <c r="O176" i="20"/>
  <c r="D177" i="20"/>
  <c r="H177" i="20"/>
  <c r="M177" i="20"/>
  <c r="L177" i="20" s="1"/>
  <c r="N177" i="20"/>
  <c r="O177" i="20"/>
  <c r="E178" i="20"/>
  <c r="D178" i="20" s="1"/>
  <c r="F178" i="20"/>
  <c r="G178" i="20"/>
  <c r="I178" i="20"/>
  <c r="J178" i="20"/>
  <c r="K178" i="20"/>
  <c r="N178" i="20"/>
  <c r="O178" i="20"/>
  <c r="N65" i="17" s="1"/>
  <c r="R178" i="20"/>
  <c r="D179" i="20"/>
  <c r="H179" i="20"/>
  <c r="M179" i="20"/>
  <c r="L179" i="20" s="1"/>
  <c r="N179" i="20"/>
  <c r="O179" i="20"/>
  <c r="D180" i="20"/>
  <c r="H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M66" i="17" s="1"/>
  <c r="O181" i="20"/>
  <c r="N66" i="17" s="1"/>
  <c r="R181" i="20"/>
  <c r="D182" i="20"/>
  <c r="H182" i="20"/>
  <c r="M182" i="20"/>
  <c r="L182" i="20" s="1"/>
  <c r="N182" i="20"/>
  <c r="O182" i="20"/>
  <c r="D183" i="20"/>
  <c r="H183" i="20"/>
  <c r="M183" i="20"/>
  <c r="N183" i="20"/>
  <c r="O183" i="20"/>
  <c r="E184" i="20"/>
  <c r="F184" i="20"/>
  <c r="G184" i="20"/>
  <c r="F67" i="17" s="1"/>
  <c r="I184" i="20"/>
  <c r="H184" i="20" s="1"/>
  <c r="J184" i="20"/>
  <c r="K184" i="20"/>
  <c r="O184" i="20"/>
  <c r="N67" i="17" s="1"/>
  <c r="R184" i="20"/>
  <c r="D185" i="20"/>
  <c r="H185" i="20"/>
  <c r="L185" i="20"/>
  <c r="M185" i="20"/>
  <c r="N185" i="20"/>
  <c r="O185" i="20"/>
  <c r="D186" i="20"/>
  <c r="H186" i="20"/>
  <c r="M186" i="20"/>
  <c r="L186" i="20" s="1"/>
  <c r="N186" i="20"/>
  <c r="O186" i="20"/>
  <c r="E187" i="20"/>
  <c r="D187" i="20" s="1"/>
  <c r="F187" i="20"/>
  <c r="G187" i="20"/>
  <c r="I187" i="20"/>
  <c r="H187" i="20" s="1"/>
  <c r="J187" i="20"/>
  <c r="K187" i="20"/>
  <c r="M187" i="20"/>
  <c r="L68" i="17" s="1"/>
  <c r="O187" i="20"/>
  <c r="R187" i="20"/>
  <c r="D188" i="20"/>
  <c r="H188" i="20"/>
  <c r="M188" i="20"/>
  <c r="N188" i="20"/>
  <c r="O188" i="20"/>
  <c r="D189" i="20"/>
  <c r="H189" i="20"/>
  <c r="M189" i="20"/>
  <c r="L189" i="20" s="1"/>
  <c r="N189" i="20"/>
  <c r="O189" i="20"/>
  <c r="E190" i="20"/>
  <c r="D190" i="20" s="1"/>
  <c r="F190" i="20"/>
  <c r="G190" i="20"/>
  <c r="I190" i="20"/>
  <c r="H190" i="20" s="1"/>
  <c r="J190" i="20"/>
  <c r="K190" i="20"/>
  <c r="J69" i="17" s="1"/>
  <c r="M190" i="20"/>
  <c r="L69" i="17" s="1"/>
  <c r="K69" i="17" s="1"/>
  <c r="N190" i="20"/>
  <c r="O190" i="20"/>
  <c r="R190" i="20"/>
  <c r="D191" i="20"/>
  <c r="H191" i="20"/>
  <c r="M191" i="20"/>
  <c r="L191" i="20" s="1"/>
  <c r="N191" i="20"/>
  <c r="O191" i="20"/>
  <c r="D192" i="20"/>
  <c r="H192" i="20"/>
  <c r="L192" i="20"/>
  <c r="M192" i="20"/>
  <c r="N192" i="20"/>
  <c r="O192" i="20"/>
  <c r="D193" i="20"/>
  <c r="E193" i="20"/>
  <c r="F193" i="20"/>
  <c r="E70" i="17" s="1"/>
  <c r="G193" i="20"/>
  <c r="H193" i="20"/>
  <c r="I193" i="20"/>
  <c r="J193" i="20"/>
  <c r="K193" i="20"/>
  <c r="J70" i="17" s="1"/>
  <c r="L193" i="20"/>
  <c r="M193" i="20"/>
  <c r="N193" i="20"/>
  <c r="O193" i="20"/>
  <c r="N70" i="17" s="1"/>
  <c r="R193" i="20"/>
  <c r="D194" i="20"/>
  <c r="H194" i="20"/>
  <c r="M194" i="20"/>
  <c r="L194" i="20" s="1"/>
  <c r="N194" i="20"/>
  <c r="O194" i="20"/>
  <c r="D195" i="20"/>
  <c r="H195" i="20"/>
  <c r="M195" i="20"/>
  <c r="L195" i="20" s="1"/>
  <c r="N195" i="20"/>
  <c r="O195" i="20"/>
  <c r="E196" i="20"/>
  <c r="F196" i="20"/>
  <c r="G196" i="20"/>
  <c r="I196" i="20"/>
  <c r="J196" i="20"/>
  <c r="I71" i="17" s="1"/>
  <c r="K196" i="20"/>
  <c r="R196" i="20"/>
  <c r="D197" i="20"/>
  <c r="H197" i="20"/>
  <c r="L197" i="20"/>
  <c r="M197" i="20"/>
  <c r="N197" i="20"/>
  <c r="O197" i="20"/>
  <c r="D198" i="20"/>
  <c r="H198" i="20"/>
  <c r="M198" i="20"/>
  <c r="L198" i="20" s="1"/>
  <c r="N198" i="20"/>
  <c r="O198" i="20"/>
  <c r="E199" i="20"/>
  <c r="D72" i="17" s="1"/>
  <c r="C72" i="17" s="1"/>
  <c r="F199" i="20"/>
  <c r="G199" i="20"/>
  <c r="I199" i="20"/>
  <c r="H199" i="20" s="1"/>
  <c r="J199" i="20"/>
  <c r="I72" i="17" s="1"/>
  <c r="K199" i="20"/>
  <c r="M199" i="20"/>
  <c r="L199" i="20" s="1"/>
  <c r="N199" i="20"/>
  <c r="M72" i="17" s="1"/>
  <c r="O199" i="20"/>
  <c r="R199" i="20"/>
  <c r="D200" i="20"/>
  <c r="H200" i="20"/>
  <c r="M200" i="20"/>
  <c r="L200" i="20" s="1"/>
  <c r="N200" i="20"/>
  <c r="O200" i="20"/>
  <c r="D201" i="20"/>
  <c r="H201" i="20"/>
  <c r="M201" i="20"/>
  <c r="N201" i="20"/>
  <c r="O201" i="20"/>
  <c r="E202" i="20"/>
  <c r="D202" i="20" s="1"/>
  <c r="F202" i="20"/>
  <c r="G202" i="20"/>
  <c r="F73" i="17" s="1"/>
  <c r="I202" i="20"/>
  <c r="H73" i="17" s="1"/>
  <c r="J202" i="20"/>
  <c r="K202" i="20"/>
  <c r="J73" i="17" s="1"/>
  <c r="M202" i="20"/>
  <c r="N202" i="20"/>
  <c r="O202" i="20"/>
  <c r="N73" i="17" s="1"/>
  <c r="R202" i="20"/>
  <c r="D203" i="20"/>
  <c r="H203" i="20"/>
  <c r="L203" i="20"/>
  <c r="M203" i="20"/>
  <c r="N203" i="20"/>
  <c r="O203" i="20"/>
  <c r="D204" i="20"/>
  <c r="H204" i="20"/>
  <c r="L204" i="20"/>
  <c r="M204" i="20"/>
  <c r="N204" i="20"/>
  <c r="O204" i="20"/>
  <c r="D205" i="20"/>
  <c r="H205" i="20"/>
  <c r="L205" i="20"/>
  <c r="M205" i="20"/>
  <c r="N205" i="20"/>
  <c r="M74" i="17" s="1"/>
  <c r="O205" i="20"/>
  <c r="R205" i="20"/>
  <c r="H206" i="20"/>
  <c r="G207" i="20"/>
  <c r="D209" i="20"/>
  <c r="E209" i="20"/>
  <c r="F209" i="20"/>
  <c r="F218" i="20" s="1"/>
  <c r="G209" i="20"/>
  <c r="H209" i="20"/>
  <c r="I209" i="20"/>
  <c r="J209" i="20"/>
  <c r="K209" i="20"/>
  <c r="L209" i="20"/>
  <c r="M209" i="20"/>
  <c r="N209" i="20"/>
  <c r="O209" i="20"/>
  <c r="D210" i="20"/>
  <c r="H210" i="20"/>
  <c r="M210" i="20"/>
  <c r="L210" i="20" s="1"/>
  <c r="N210" i="20"/>
  <c r="O210" i="20"/>
  <c r="D211" i="20"/>
  <c r="H211" i="20"/>
  <c r="L211" i="20"/>
  <c r="M211" i="20"/>
  <c r="N211" i="20"/>
  <c r="N229" i="20" s="1"/>
  <c r="O211" i="20"/>
  <c r="O229" i="20" s="1"/>
  <c r="D212" i="20"/>
  <c r="G212" i="20"/>
  <c r="H212" i="20"/>
  <c r="M212" i="20"/>
  <c r="L75" i="17" s="1"/>
  <c r="K75" i="17" s="1"/>
  <c r="N212" i="20"/>
  <c r="O212" i="20"/>
  <c r="G214" i="20"/>
  <c r="O214" i="20" s="1"/>
  <c r="I214" i="20"/>
  <c r="J214" i="20"/>
  <c r="K214" i="20"/>
  <c r="N214" i="20"/>
  <c r="D215" i="20"/>
  <c r="H215" i="20"/>
  <c r="L215" i="20"/>
  <c r="L227" i="20" s="1"/>
  <c r="M215" i="20"/>
  <c r="N215" i="20"/>
  <c r="O215" i="20"/>
  <c r="D216" i="20"/>
  <c r="H216" i="20"/>
  <c r="M216" i="20"/>
  <c r="N216" i="20"/>
  <c r="O216" i="20"/>
  <c r="D217" i="20"/>
  <c r="H217" i="20"/>
  <c r="M217" i="20"/>
  <c r="L217" i="20" s="1"/>
  <c r="N217" i="20"/>
  <c r="O217" i="20"/>
  <c r="E218" i="20"/>
  <c r="K218" i="20"/>
  <c r="E221" i="20"/>
  <c r="G221" i="20"/>
  <c r="K221" i="20"/>
  <c r="D222" i="20"/>
  <c r="E222" i="20"/>
  <c r="F222" i="20"/>
  <c r="G222" i="20"/>
  <c r="I222" i="20"/>
  <c r="J222" i="20"/>
  <c r="K222" i="20"/>
  <c r="M222" i="20"/>
  <c r="O222" i="20"/>
  <c r="E223" i="20"/>
  <c r="F223" i="20"/>
  <c r="G223" i="20"/>
  <c r="H223" i="20"/>
  <c r="I223" i="20"/>
  <c r="J223" i="20"/>
  <c r="K223" i="20"/>
  <c r="M223" i="20"/>
  <c r="O223" i="20"/>
  <c r="E224" i="20"/>
  <c r="F224" i="20"/>
  <c r="G224" i="20"/>
  <c r="H224" i="20"/>
  <c r="I224" i="20"/>
  <c r="J224" i="20"/>
  <c r="K224" i="20"/>
  <c r="E225" i="20"/>
  <c r="F225" i="20"/>
  <c r="G225" i="20"/>
  <c r="I225" i="20"/>
  <c r="J225" i="20"/>
  <c r="K225" i="20"/>
  <c r="M225" i="20"/>
  <c r="E226" i="20"/>
  <c r="F226" i="20"/>
  <c r="K226" i="20"/>
  <c r="D227" i="20"/>
  <c r="E227" i="20"/>
  <c r="F227" i="20"/>
  <c r="G227" i="20"/>
  <c r="H227" i="20"/>
  <c r="I227" i="20"/>
  <c r="J227" i="20"/>
  <c r="K227" i="20"/>
  <c r="M227" i="20"/>
  <c r="N227" i="20"/>
  <c r="O227" i="20"/>
  <c r="E228" i="20"/>
  <c r="F228" i="20"/>
  <c r="G228" i="20"/>
  <c r="I228" i="20"/>
  <c r="J228" i="20"/>
  <c r="K228" i="20"/>
  <c r="D229" i="20"/>
  <c r="E229" i="20"/>
  <c r="F229" i="20"/>
  <c r="G229" i="20"/>
  <c r="H229" i="20"/>
  <c r="I229" i="20"/>
  <c r="J229" i="20"/>
  <c r="K229" i="20"/>
  <c r="L229" i="20"/>
  <c r="M229" i="20"/>
  <c r="E14" i="19"/>
  <c r="F14" i="19"/>
  <c r="G14" i="19"/>
  <c r="G76" i="19" s="1"/>
  <c r="I14" i="19"/>
  <c r="J14" i="19"/>
  <c r="K14" i="19"/>
  <c r="D16" i="19"/>
  <c r="D14" i="19" s="1"/>
  <c r="H16" i="19"/>
  <c r="M16" i="19"/>
  <c r="N16" i="19"/>
  <c r="O16" i="19"/>
  <c r="L16" i="19" s="1"/>
  <c r="D17" i="19"/>
  <c r="H17" i="19"/>
  <c r="M17" i="19"/>
  <c r="N17" i="19"/>
  <c r="O17" i="19"/>
  <c r="L17" i="19" s="1"/>
  <c r="D18" i="19"/>
  <c r="H18" i="19"/>
  <c r="L18" i="19"/>
  <c r="M18" i="19"/>
  <c r="N18" i="19"/>
  <c r="O18" i="19"/>
  <c r="D19" i="19"/>
  <c r="H19" i="19"/>
  <c r="M19" i="19"/>
  <c r="N19" i="19"/>
  <c r="O19" i="19"/>
  <c r="L19" i="19" s="1"/>
  <c r="D20" i="19"/>
  <c r="H20" i="19"/>
  <c r="M20" i="19"/>
  <c r="L20" i="19" s="1"/>
  <c r="N20" i="19"/>
  <c r="O20" i="19"/>
  <c r="D21" i="19"/>
  <c r="H21" i="19"/>
  <c r="M21" i="19"/>
  <c r="L21" i="19" s="1"/>
  <c r="N21" i="19"/>
  <c r="O21" i="19"/>
  <c r="D22" i="19"/>
  <c r="H22" i="19"/>
  <c r="M22" i="19"/>
  <c r="N22" i="19"/>
  <c r="O22" i="19"/>
  <c r="L22" i="19" s="1"/>
  <c r="D23" i="19"/>
  <c r="H23" i="19"/>
  <c r="M23" i="19"/>
  <c r="L23" i="19" s="1"/>
  <c r="N23" i="19"/>
  <c r="N14" i="19" s="1"/>
  <c r="O23" i="19"/>
  <c r="D24" i="19"/>
  <c r="H24" i="19"/>
  <c r="M24" i="19"/>
  <c r="N24" i="19"/>
  <c r="O24" i="19"/>
  <c r="L24" i="19" s="1"/>
  <c r="D25" i="19"/>
  <c r="H25" i="19"/>
  <c r="M25" i="19"/>
  <c r="N25" i="19"/>
  <c r="O25" i="19"/>
  <c r="L25" i="19" s="1"/>
  <c r="R15" i="19" s="1"/>
  <c r="D26" i="19"/>
  <c r="H26" i="19"/>
  <c r="M26" i="19"/>
  <c r="L26" i="19" s="1"/>
  <c r="N26" i="19"/>
  <c r="N131" i="19" s="1"/>
  <c r="O26" i="19"/>
  <c r="D27" i="19"/>
  <c r="H27" i="19"/>
  <c r="M27" i="19"/>
  <c r="N27" i="19"/>
  <c r="O27" i="19"/>
  <c r="L27" i="19" s="1"/>
  <c r="D28" i="19"/>
  <c r="H28" i="19"/>
  <c r="M28" i="19"/>
  <c r="L28" i="19" s="1"/>
  <c r="N28" i="19"/>
  <c r="O28" i="19"/>
  <c r="D29" i="19"/>
  <c r="H29" i="19"/>
  <c r="M29" i="19"/>
  <c r="L29" i="19" s="1"/>
  <c r="N29" i="19"/>
  <c r="O29" i="19"/>
  <c r="D30" i="19"/>
  <c r="H30" i="19"/>
  <c r="M30" i="19"/>
  <c r="N30" i="19"/>
  <c r="O30" i="19"/>
  <c r="L30" i="19" s="1"/>
  <c r="D31" i="19"/>
  <c r="H31" i="19"/>
  <c r="M31" i="19"/>
  <c r="L31" i="19" s="1"/>
  <c r="N31" i="19"/>
  <c r="N139" i="19" s="1"/>
  <c r="O31" i="19"/>
  <c r="E32" i="19"/>
  <c r="F32" i="19"/>
  <c r="G32" i="19"/>
  <c r="I32" i="19"/>
  <c r="J32" i="19"/>
  <c r="I15" i="17" s="1"/>
  <c r="K32" i="19"/>
  <c r="D33" i="19"/>
  <c r="H33" i="19"/>
  <c r="L33" i="19"/>
  <c r="D34" i="19"/>
  <c r="H34" i="19"/>
  <c r="M34" i="19"/>
  <c r="M132" i="19" s="1"/>
  <c r="L132" i="19" s="1"/>
  <c r="N34" i="19"/>
  <c r="O34" i="19"/>
  <c r="D35" i="19"/>
  <c r="H35" i="19"/>
  <c r="M35" i="19" s="1"/>
  <c r="L35" i="19" s="1"/>
  <c r="N35" i="19"/>
  <c r="N32" i="19" s="1"/>
  <c r="O35" i="19"/>
  <c r="O32" i="19" s="1"/>
  <c r="E36" i="19"/>
  <c r="F36" i="19"/>
  <c r="G36" i="19"/>
  <c r="I36" i="19"/>
  <c r="J36" i="19"/>
  <c r="K36" i="19"/>
  <c r="K76" i="19" s="1"/>
  <c r="O36" i="19"/>
  <c r="D37" i="19"/>
  <c r="H37" i="19"/>
  <c r="L37" i="19"/>
  <c r="D38" i="19"/>
  <c r="D36" i="19" s="1"/>
  <c r="H38" i="19"/>
  <c r="M38" i="19"/>
  <c r="N38" i="19"/>
  <c r="N36" i="19" s="1"/>
  <c r="O38" i="19"/>
  <c r="D39" i="19"/>
  <c r="H39" i="19"/>
  <c r="M39" i="19" s="1"/>
  <c r="L39" i="19" s="1"/>
  <c r="N39" i="19"/>
  <c r="O39" i="19"/>
  <c r="D40" i="19"/>
  <c r="E40" i="19"/>
  <c r="F40" i="19"/>
  <c r="G40" i="19"/>
  <c r="H40" i="19"/>
  <c r="I40" i="19"/>
  <c r="J40" i="19"/>
  <c r="K40" i="19"/>
  <c r="D41" i="19"/>
  <c r="H41" i="19"/>
  <c r="L41" i="19"/>
  <c r="D42" i="19"/>
  <c r="H42" i="19"/>
  <c r="M42" i="19"/>
  <c r="N42" i="19"/>
  <c r="N40" i="19" s="1"/>
  <c r="O42" i="19"/>
  <c r="L42" i="19" s="1"/>
  <c r="D43" i="19"/>
  <c r="H43" i="19"/>
  <c r="L43" i="19"/>
  <c r="L40" i="19" s="1"/>
  <c r="M43" i="19"/>
  <c r="M40" i="19" s="1"/>
  <c r="N43" i="19"/>
  <c r="O43" i="19"/>
  <c r="D44" i="19"/>
  <c r="E44" i="19"/>
  <c r="F44" i="19"/>
  <c r="G44" i="19"/>
  <c r="H44" i="19"/>
  <c r="I44" i="19"/>
  <c r="J44" i="19"/>
  <c r="K44" i="19"/>
  <c r="D45" i="19"/>
  <c r="H45" i="19"/>
  <c r="L45" i="19"/>
  <c r="D46" i="19"/>
  <c r="H46" i="19"/>
  <c r="M46" i="19"/>
  <c r="N46" i="19"/>
  <c r="O46" i="19"/>
  <c r="O44" i="19" s="1"/>
  <c r="D47" i="19"/>
  <c r="H47" i="19"/>
  <c r="M47" i="19"/>
  <c r="L47" i="19" s="1"/>
  <c r="N47" i="19"/>
  <c r="N44" i="19" s="1"/>
  <c r="O47" i="19"/>
  <c r="E48" i="19"/>
  <c r="F48" i="19"/>
  <c r="G48" i="19"/>
  <c r="I48" i="19"/>
  <c r="J48" i="19"/>
  <c r="I19" i="17" s="1"/>
  <c r="K48" i="19"/>
  <c r="D49" i="19"/>
  <c r="H49" i="19"/>
  <c r="L49" i="19"/>
  <c r="D50" i="19"/>
  <c r="D48" i="19" s="1"/>
  <c r="H50" i="19"/>
  <c r="H48" i="19" s="1"/>
  <c r="M50" i="19"/>
  <c r="L50" i="19" s="1"/>
  <c r="N50" i="19"/>
  <c r="O50" i="19"/>
  <c r="D51" i="19"/>
  <c r="H51" i="19"/>
  <c r="M51" i="19" s="1"/>
  <c r="N51" i="19"/>
  <c r="N48" i="19" s="1"/>
  <c r="O51" i="19"/>
  <c r="O48" i="19" s="1"/>
  <c r="E52" i="19"/>
  <c r="F52" i="19"/>
  <c r="E20" i="17" s="1"/>
  <c r="G52" i="19"/>
  <c r="I52" i="19"/>
  <c r="J52" i="19"/>
  <c r="K52" i="19"/>
  <c r="J20" i="17" s="1"/>
  <c r="O52" i="19"/>
  <c r="D53" i="19"/>
  <c r="H53" i="19"/>
  <c r="L53" i="19"/>
  <c r="D54" i="19"/>
  <c r="D52" i="19" s="1"/>
  <c r="H54" i="19"/>
  <c r="M54" i="19"/>
  <c r="N54" i="19"/>
  <c r="N52" i="19" s="1"/>
  <c r="O54" i="19"/>
  <c r="D55" i="19"/>
  <c r="H55" i="19"/>
  <c r="M55" i="19" s="1"/>
  <c r="L55" i="19" s="1"/>
  <c r="N55" i="19"/>
  <c r="O55" i="19"/>
  <c r="D56" i="19"/>
  <c r="E56" i="19"/>
  <c r="F56" i="19"/>
  <c r="G56" i="19"/>
  <c r="I56" i="19"/>
  <c r="J56" i="19"/>
  <c r="K56" i="19"/>
  <c r="D57" i="19"/>
  <c r="H57" i="19"/>
  <c r="L57" i="19"/>
  <c r="D58" i="19"/>
  <c r="H58" i="19"/>
  <c r="H56" i="19" s="1"/>
  <c r="M58" i="19"/>
  <c r="N58" i="19"/>
  <c r="N56" i="19" s="1"/>
  <c r="O58" i="19"/>
  <c r="L58" i="19" s="1"/>
  <c r="D59" i="19"/>
  <c r="H59" i="19"/>
  <c r="L59" i="19"/>
  <c r="L56" i="19" s="1"/>
  <c r="M59" i="19"/>
  <c r="M56" i="19" s="1"/>
  <c r="N59" i="19"/>
  <c r="O59" i="19"/>
  <c r="D60" i="19"/>
  <c r="E60" i="19"/>
  <c r="F60" i="19"/>
  <c r="G60" i="19"/>
  <c r="H60" i="19"/>
  <c r="K60" i="19"/>
  <c r="O60" i="19"/>
  <c r="D61" i="19"/>
  <c r="H61" i="19"/>
  <c r="L61" i="19"/>
  <c r="D62" i="19"/>
  <c r="H62" i="19"/>
  <c r="M62" i="19"/>
  <c r="N62" i="19"/>
  <c r="N60" i="19" s="1"/>
  <c r="O62" i="19"/>
  <c r="D63" i="19"/>
  <c r="H63" i="19"/>
  <c r="M63" i="19" s="1"/>
  <c r="L63" i="19"/>
  <c r="O63" i="19"/>
  <c r="D64" i="19"/>
  <c r="E64" i="19"/>
  <c r="F64" i="19"/>
  <c r="G64" i="19"/>
  <c r="I64" i="19"/>
  <c r="J64" i="19"/>
  <c r="K64" i="19"/>
  <c r="D65" i="19"/>
  <c r="H65" i="19"/>
  <c r="L65" i="19"/>
  <c r="D66" i="19"/>
  <c r="H66" i="19"/>
  <c r="H64" i="19" s="1"/>
  <c r="M66" i="19"/>
  <c r="N66" i="19"/>
  <c r="O66" i="19"/>
  <c r="O64" i="19" s="1"/>
  <c r="D67" i="19"/>
  <c r="H67" i="19"/>
  <c r="M67" i="19"/>
  <c r="L67" i="19" s="1"/>
  <c r="N67" i="19"/>
  <c r="N64" i="19" s="1"/>
  <c r="O67" i="19"/>
  <c r="E68" i="19"/>
  <c r="D24" i="17" s="1"/>
  <c r="F68" i="19"/>
  <c r="G68" i="19"/>
  <c r="I68" i="19"/>
  <c r="J68" i="19"/>
  <c r="I24" i="17" s="1"/>
  <c r="K68" i="19"/>
  <c r="D69" i="19"/>
  <c r="H69" i="19"/>
  <c r="L69" i="19"/>
  <c r="D70" i="19"/>
  <c r="H70" i="19"/>
  <c r="M70" i="19"/>
  <c r="L70" i="19" s="1"/>
  <c r="L68" i="19" s="1"/>
  <c r="N70" i="19"/>
  <c r="O70" i="19"/>
  <c r="D71" i="19"/>
  <c r="H71" i="19"/>
  <c r="M71" i="19" s="1"/>
  <c r="L71" i="19" s="1"/>
  <c r="N71" i="19"/>
  <c r="N68" i="19" s="1"/>
  <c r="O71" i="19"/>
  <c r="O68" i="19" s="1"/>
  <c r="D72" i="19"/>
  <c r="G72" i="19"/>
  <c r="K72" i="19"/>
  <c r="H72" i="19" s="1"/>
  <c r="M72" i="19"/>
  <c r="N72" i="19"/>
  <c r="O72" i="19"/>
  <c r="L72" i="19" s="1"/>
  <c r="D74" i="19"/>
  <c r="K74" i="19"/>
  <c r="H74" i="19" s="1"/>
  <c r="L74" i="19"/>
  <c r="R16" i="19" s="1"/>
  <c r="M74" i="19"/>
  <c r="N74" i="19"/>
  <c r="O74" i="19"/>
  <c r="D78" i="19"/>
  <c r="E78" i="19"/>
  <c r="F78" i="19"/>
  <c r="G78" i="19"/>
  <c r="G82" i="19" s="1"/>
  <c r="I78" i="19"/>
  <c r="J78" i="19"/>
  <c r="K78" i="19"/>
  <c r="K82" i="19" s="1"/>
  <c r="D79" i="19"/>
  <c r="H79" i="19"/>
  <c r="L79" i="19"/>
  <c r="D80" i="19"/>
  <c r="H80" i="19"/>
  <c r="H78" i="19" s="1"/>
  <c r="H82" i="19" s="1"/>
  <c r="M80" i="19"/>
  <c r="N80" i="19"/>
  <c r="N78" i="19" s="1"/>
  <c r="N82" i="19" s="1"/>
  <c r="O80" i="19"/>
  <c r="L80" i="19" s="1"/>
  <c r="R20" i="19" s="1"/>
  <c r="D81" i="19"/>
  <c r="H81" i="19"/>
  <c r="L81" i="19"/>
  <c r="L78" i="19" s="1"/>
  <c r="L82" i="19" s="1"/>
  <c r="M81" i="19"/>
  <c r="M78" i="19" s="1"/>
  <c r="M82" i="19" s="1"/>
  <c r="N81" i="19"/>
  <c r="O81" i="19"/>
  <c r="D82" i="19"/>
  <c r="E82" i="19"/>
  <c r="F82" i="19"/>
  <c r="I82" i="19"/>
  <c r="J82" i="19"/>
  <c r="D84" i="19"/>
  <c r="D108" i="19" s="1"/>
  <c r="F84" i="19"/>
  <c r="F108" i="19" s="1"/>
  <c r="G84" i="19"/>
  <c r="K84" i="19"/>
  <c r="H84" i="19" s="1"/>
  <c r="L84" i="19"/>
  <c r="M84" i="19"/>
  <c r="N84" i="19"/>
  <c r="O84" i="19"/>
  <c r="D86" i="19"/>
  <c r="G86" i="19"/>
  <c r="K86" i="19"/>
  <c r="H86" i="19" s="1"/>
  <c r="H108" i="19" s="1"/>
  <c r="M86" i="19"/>
  <c r="N86" i="19"/>
  <c r="O86" i="19"/>
  <c r="L86" i="19" s="1"/>
  <c r="D88" i="19"/>
  <c r="G88" i="19"/>
  <c r="K88" i="19"/>
  <c r="H88" i="19" s="1"/>
  <c r="L88" i="19"/>
  <c r="M88" i="19"/>
  <c r="N88" i="19"/>
  <c r="O88" i="19"/>
  <c r="D90" i="19"/>
  <c r="G90" i="19"/>
  <c r="K90" i="19"/>
  <c r="H90" i="19" s="1"/>
  <c r="M90" i="19"/>
  <c r="N90" i="19"/>
  <c r="O90" i="19"/>
  <c r="L90" i="19" s="1"/>
  <c r="D92" i="19"/>
  <c r="G92" i="19"/>
  <c r="K92" i="19"/>
  <c r="H92" i="19" s="1"/>
  <c r="L92" i="19"/>
  <c r="M92" i="19"/>
  <c r="N92" i="19"/>
  <c r="O92" i="19"/>
  <c r="D94" i="19"/>
  <c r="G94" i="19"/>
  <c r="K94" i="19"/>
  <c r="H94" i="19" s="1"/>
  <c r="M94" i="19"/>
  <c r="N94" i="19"/>
  <c r="O94" i="19"/>
  <c r="L94" i="19" s="1"/>
  <c r="D96" i="19"/>
  <c r="G96" i="19"/>
  <c r="K96" i="19"/>
  <c r="H96" i="19" s="1"/>
  <c r="L96" i="19"/>
  <c r="M96" i="19"/>
  <c r="N96" i="19"/>
  <c r="O96" i="19"/>
  <c r="D98" i="19"/>
  <c r="G98" i="19"/>
  <c r="K98" i="19"/>
  <c r="H98" i="19" s="1"/>
  <c r="M98" i="19"/>
  <c r="N98" i="19"/>
  <c r="O98" i="19"/>
  <c r="L98" i="19" s="1"/>
  <c r="D100" i="19"/>
  <c r="G100" i="19"/>
  <c r="K100" i="19"/>
  <c r="H100" i="19" s="1"/>
  <c r="L100" i="19"/>
  <c r="M100" i="19"/>
  <c r="N100" i="19"/>
  <c r="O100" i="19"/>
  <c r="D102" i="19"/>
  <c r="G102" i="19"/>
  <c r="K102" i="19"/>
  <c r="H102" i="19" s="1"/>
  <c r="M102" i="19"/>
  <c r="N102" i="19"/>
  <c r="O102" i="19"/>
  <c r="L102" i="19" s="1"/>
  <c r="D104" i="19"/>
  <c r="G104" i="19"/>
  <c r="K104" i="19"/>
  <c r="H104" i="19" s="1"/>
  <c r="L104" i="19"/>
  <c r="M104" i="19"/>
  <c r="N104" i="19"/>
  <c r="O104" i="19"/>
  <c r="D106" i="19"/>
  <c r="G106" i="19"/>
  <c r="K106" i="19"/>
  <c r="H106" i="19" s="1"/>
  <c r="M106" i="19"/>
  <c r="L106" i="19" s="1"/>
  <c r="N106" i="19"/>
  <c r="O106" i="19"/>
  <c r="E108" i="19"/>
  <c r="G108" i="19"/>
  <c r="I108" i="19"/>
  <c r="J108" i="19"/>
  <c r="N108" i="19"/>
  <c r="E110" i="19"/>
  <c r="F110" i="19"/>
  <c r="G110" i="19"/>
  <c r="I110" i="19"/>
  <c r="J110" i="19"/>
  <c r="K110" i="19"/>
  <c r="D112" i="19"/>
  <c r="H112" i="19"/>
  <c r="H110" i="19" s="1"/>
  <c r="H118" i="19" s="1"/>
  <c r="M112" i="19"/>
  <c r="L112" i="19" s="1"/>
  <c r="N112" i="19"/>
  <c r="N110" i="19" s="1"/>
  <c r="N118" i="19" s="1"/>
  <c r="O112" i="19"/>
  <c r="D113" i="19"/>
  <c r="H113" i="19"/>
  <c r="L113" i="19"/>
  <c r="M113" i="19"/>
  <c r="N113" i="19"/>
  <c r="O113" i="19"/>
  <c r="D114" i="19"/>
  <c r="D110" i="19" s="1"/>
  <c r="D118" i="19" s="1"/>
  <c r="H114" i="19"/>
  <c r="M114" i="19"/>
  <c r="N114" i="19"/>
  <c r="O114" i="19"/>
  <c r="O110" i="19" s="1"/>
  <c r="O118" i="19" s="1"/>
  <c r="D115" i="19"/>
  <c r="H115" i="19"/>
  <c r="M115" i="19"/>
  <c r="M139" i="19" s="1"/>
  <c r="L139" i="19" s="1"/>
  <c r="N115" i="19"/>
  <c r="O115" i="19"/>
  <c r="D116" i="19"/>
  <c r="H116" i="19"/>
  <c r="M116" i="19"/>
  <c r="N116" i="19"/>
  <c r="M76" i="17" s="1"/>
  <c r="O116" i="19"/>
  <c r="E118" i="19"/>
  <c r="F118" i="19"/>
  <c r="G118" i="19"/>
  <c r="I118" i="19"/>
  <c r="J118" i="19"/>
  <c r="K118" i="19"/>
  <c r="E121" i="19"/>
  <c r="F121" i="19"/>
  <c r="G121" i="19"/>
  <c r="G119" i="19" s="1"/>
  <c r="I121" i="19"/>
  <c r="J121" i="19"/>
  <c r="J119" i="19" s="1"/>
  <c r="K121" i="19"/>
  <c r="M121" i="19"/>
  <c r="N121" i="19"/>
  <c r="E122" i="19"/>
  <c r="D122" i="19" s="1"/>
  <c r="F122" i="19"/>
  <c r="F119" i="19" s="1"/>
  <c r="G122" i="19"/>
  <c r="I122" i="19"/>
  <c r="J122" i="19"/>
  <c r="K122" i="19"/>
  <c r="K119" i="19" s="1"/>
  <c r="M122" i="19"/>
  <c r="N122" i="19"/>
  <c r="E123" i="19"/>
  <c r="D123" i="19" s="1"/>
  <c r="F123" i="19"/>
  <c r="G123" i="19"/>
  <c r="I123" i="19"/>
  <c r="H123" i="19" s="1"/>
  <c r="J123" i="19"/>
  <c r="K123" i="19"/>
  <c r="M123" i="19"/>
  <c r="N123" i="19"/>
  <c r="O123" i="19"/>
  <c r="E124" i="19"/>
  <c r="F124" i="19"/>
  <c r="G124" i="19"/>
  <c r="I124" i="19"/>
  <c r="H124" i="19" s="1"/>
  <c r="J124" i="19"/>
  <c r="K124" i="19"/>
  <c r="M124" i="19"/>
  <c r="N124" i="19"/>
  <c r="E125" i="19"/>
  <c r="F125" i="19"/>
  <c r="G125" i="19"/>
  <c r="I125" i="19"/>
  <c r="J125" i="19"/>
  <c r="K125" i="19"/>
  <c r="M125" i="19"/>
  <c r="L125" i="19" s="1"/>
  <c r="N125" i="19"/>
  <c r="O125" i="19"/>
  <c r="E126" i="19"/>
  <c r="D126" i="19" s="1"/>
  <c r="F126" i="19"/>
  <c r="G126" i="19"/>
  <c r="I126" i="19"/>
  <c r="J126" i="19"/>
  <c r="K126" i="19"/>
  <c r="N126" i="19"/>
  <c r="O126" i="19"/>
  <c r="E127" i="19"/>
  <c r="D127" i="19" s="1"/>
  <c r="F127" i="19"/>
  <c r="G127" i="19"/>
  <c r="I127" i="19"/>
  <c r="H127" i="19" s="1"/>
  <c r="J127" i="19"/>
  <c r="K127" i="19"/>
  <c r="M127" i="19"/>
  <c r="N127" i="19"/>
  <c r="O127" i="19"/>
  <c r="E128" i="19"/>
  <c r="D128" i="19" s="1"/>
  <c r="F128" i="19"/>
  <c r="G128" i="19"/>
  <c r="I128" i="19"/>
  <c r="H128" i="19" s="1"/>
  <c r="J128" i="19"/>
  <c r="K128" i="19"/>
  <c r="M128" i="19"/>
  <c r="L128" i="19" s="1"/>
  <c r="O128" i="19"/>
  <c r="E129" i="19"/>
  <c r="D129" i="19" s="1"/>
  <c r="F129" i="19"/>
  <c r="G129" i="19"/>
  <c r="I129" i="19"/>
  <c r="H129" i="19" s="1"/>
  <c r="J129" i="19"/>
  <c r="K129" i="19"/>
  <c r="M129" i="19"/>
  <c r="L129" i="19" s="1"/>
  <c r="N129" i="19"/>
  <c r="O129" i="19"/>
  <c r="E130" i="19"/>
  <c r="D130" i="19" s="1"/>
  <c r="F130" i="19"/>
  <c r="G130" i="19"/>
  <c r="I130" i="19"/>
  <c r="H130" i="19" s="1"/>
  <c r="J130" i="19"/>
  <c r="K130" i="19"/>
  <c r="M130" i="19"/>
  <c r="L130" i="19" s="1"/>
  <c r="N130" i="19"/>
  <c r="O130" i="19"/>
  <c r="E131" i="19"/>
  <c r="D131" i="19" s="1"/>
  <c r="F131" i="19"/>
  <c r="G131" i="19"/>
  <c r="I131" i="19"/>
  <c r="H131" i="19" s="1"/>
  <c r="J131" i="19"/>
  <c r="K131" i="19"/>
  <c r="M131" i="19"/>
  <c r="L131" i="19" s="1"/>
  <c r="O131" i="19"/>
  <c r="E132" i="19"/>
  <c r="D132" i="19" s="1"/>
  <c r="F132" i="19"/>
  <c r="G132" i="19"/>
  <c r="I132" i="19"/>
  <c r="H132" i="19" s="1"/>
  <c r="J132" i="19"/>
  <c r="K132" i="19"/>
  <c r="O132" i="19"/>
  <c r="E133" i="19"/>
  <c r="D133" i="19" s="1"/>
  <c r="F133" i="19"/>
  <c r="G133" i="19"/>
  <c r="I133" i="19"/>
  <c r="H133" i="19" s="1"/>
  <c r="J133" i="19"/>
  <c r="K133" i="19"/>
  <c r="M133" i="19"/>
  <c r="L133" i="19" s="1"/>
  <c r="N133" i="19"/>
  <c r="O133" i="19"/>
  <c r="E134" i="19"/>
  <c r="D134" i="19" s="1"/>
  <c r="F134" i="19"/>
  <c r="G134" i="19"/>
  <c r="I134" i="19"/>
  <c r="H134" i="19" s="1"/>
  <c r="J134" i="19"/>
  <c r="K134" i="19"/>
  <c r="M134" i="19"/>
  <c r="L134" i="19" s="1"/>
  <c r="N134" i="19"/>
  <c r="O134" i="19"/>
  <c r="E135" i="19"/>
  <c r="D135" i="19" s="1"/>
  <c r="F135" i="19"/>
  <c r="G135" i="19"/>
  <c r="I135" i="19"/>
  <c r="H135" i="19" s="1"/>
  <c r="J135" i="19"/>
  <c r="K135" i="19"/>
  <c r="M135" i="19"/>
  <c r="L135" i="19" s="1"/>
  <c r="O135" i="19"/>
  <c r="E136" i="19"/>
  <c r="D136" i="19" s="1"/>
  <c r="F136" i="19"/>
  <c r="G136" i="19"/>
  <c r="I136" i="19"/>
  <c r="H136" i="19" s="1"/>
  <c r="J136" i="19"/>
  <c r="K136" i="19"/>
  <c r="M136" i="19"/>
  <c r="L136" i="19" s="1"/>
  <c r="O136" i="19"/>
  <c r="E137" i="19"/>
  <c r="D137" i="19" s="1"/>
  <c r="F137" i="19"/>
  <c r="G137" i="19"/>
  <c r="I137" i="19"/>
  <c r="H137" i="19" s="1"/>
  <c r="J137" i="19"/>
  <c r="K137" i="19"/>
  <c r="M137" i="19"/>
  <c r="L137" i="19" s="1"/>
  <c r="N137" i="19"/>
  <c r="O137" i="19"/>
  <c r="E138" i="19"/>
  <c r="D138" i="19" s="1"/>
  <c r="F138" i="19"/>
  <c r="G138" i="19"/>
  <c r="I138" i="19"/>
  <c r="H138" i="19" s="1"/>
  <c r="J138" i="19"/>
  <c r="K138" i="19"/>
  <c r="M138" i="19"/>
  <c r="L138" i="19" s="1"/>
  <c r="N138" i="19"/>
  <c r="O138" i="19"/>
  <c r="E139" i="19"/>
  <c r="D139" i="19" s="1"/>
  <c r="F139" i="19"/>
  <c r="G139" i="19"/>
  <c r="I139" i="19"/>
  <c r="H139" i="19" s="1"/>
  <c r="J139" i="19"/>
  <c r="K139" i="19"/>
  <c r="O139" i="19"/>
  <c r="E140" i="19"/>
  <c r="D140" i="19" s="1"/>
  <c r="F140" i="19"/>
  <c r="G140" i="19"/>
  <c r="I140" i="19"/>
  <c r="H140" i="19" s="1"/>
  <c r="J140" i="19"/>
  <c r="K140" i="19"/>
  <c r="O140" i="19"/>
  <c r="D14" i="18"/>
  <c r="H14" i="18"/>
  <c r="L14" i="18"/>
  <c r="M14" i="18"/>
  <c r="N14" i="18"/>
  <c r="O14" i="18"/>
  <c r="E15" i="18"/>
  <c r="D15" i="18" s="1"/>
  <c r="F15" i="18"/>
  <c r="G15" i="18"/>
  <c r="I15" i="18"/>
  <c r="H15" i="18" s="1"/>
  <c r="J15" i="18"/>
  <c r="K15" i="18"/>
  <c r="Q15" i="18"/>
  <c r="D16" i="18"/>
  <c r="H16" i="18"/>
  <c r="M16" i="18"/>
  <c r="N16" i="18"/>
  <c r="O16" i="18"/>
  <c r="D17" i="18"/>
  <c r="H17" i="18"/>
  <c r="M17" i="18"/>
  <c r="L17" i="18" s="1"/>
  <c r="N17" i="18"/>
  <c r="O17" i="18"/>
  <c r="D18" i="18"/>
  <c r="H18" i="18"/>
  <c r="M18" i="18"/>
  <c r="N18" i="18"/>
  <c r="O18" i="18"/>
  <c r="O15" i="18" s="1"/>
  <c r="D19" i="18"/>
  <c r="H19" i="18"/>
  <c r="M19" i="18"/>
  <c r="L19" i="18" s="1"/>
  <c r="N19" i="18"/>
  <c r="O19" i="18"/>
  <c r="D20" i="18"/>
  <c r="E20" i="18"/>
  <c r="F20" i="18"/>
  <c r="G20" i="18"/>
  <c r="H20" i="18"/>
  <c r="I20" i="18"/>
  <c r="J20" i="18"/>
  <c r="K20" i="18"/>
  <c r="D21" i="18"/>
  <c r="H21" i="18"/>
  <c r="M21" i="18"/>
  <c r="N21" i="18"/>
  <c r="O21" i="18"/>
  <c r="D22" i="18"/>
  <c r="H22" i="18"/>
  <c r="M22" i="18"/>
  <c r="L22" i="18" s="1"/>
  <c r="N22" i="18"/>
  <c r="O22" i="18"/>
  <c r="D23" i="18"/>
  <c r="H23" i="18"/>
  <c r="M23" i="18"/>
  <c r="L23" i="18" s="1"/>
  <c r="N23" i="18"/>
  <c r="O23" i="18"/>
  <c r="D24" i="18"/>
  <c r="H24" i="18"/>
  <c r="L24" i="18"/>
  <c r="M24" i="18"/>
  <c r="N24" i="18"/>
  <c r="O24" i="18"/>
  <c r="D25" i="18"/>
  <c r="H25" i="18"/>
  <c r="M25" i="18"/>
  <c r="L25" i="18" s="1"/>
  <c r="N25" i="18"/>
  <c r="O25" i="18"/>
  <c r="D26" i="18"/>
  <c r="E26" i="18"/>
  <c r="F26" i="18"/>
  <c r="G26" i="18"/>
  <c r="H26" i="18"/>
  <c r="I26" i="18"/>
  <c r="J26" i="18"/>
  <c r="K26" i="18"/>
  <c r="O26" i="18"/>
  <c r="D27" i="18"/>
  <c r="H27" i="18"/>
  <c r="M27" i="18"/>
  <c r="N27" i="18"/>
  <c r="O27" i="18"/>
  <c r="D28" i="18"/>
  <c r="H28" i="18"/>
  <c r="L28" i="18"/>
  <c r="M28" i="18"/>
  <c r="N28" i="18"/>
  <c r="O28" i="18"/>
  <c r="D29" i="18"/>
  <c r="H29" i="18"/>
  <c r="L29" i="18"/>
  <c r="M29" i="18"/>
  <c r="N29" i="18"/>
  <c r="O29" i="18"/>
  <c r="D30" i="18"/>
  <c r="H30" i="18"/>
  <c r="M30" i="18"/>
  <c r="N30" i="18"/>
  <c r="O30" i="18"/>
  <c r="E31" i="18"/>
  <c r="F31" i="18"/>
  <c r="G31" i="18"/>
  <c r="I31" i="18"/>
  <c r="H31" i="18" s="1"/>
  <c r="J31" i="18"/>
  <c r="J78" i="18" s="1"/>
  <c r="K31" i="18"/>
  <c r="O31" i="18"/>
  <c r="D32" i="18"/>
  <c r="H32" i="18"/>
  <c r="M32" i="18"/>
  <c r="N32" i="18"/>
  <c r="O32" i="18"/>
  <c r="D33" i="18"/>
  <c r="H33" i="18"/>
  <c r="M33" i="18"/>
  <c r="N33" i="18"/>
  <c r="N31" i="18" s="1"/>
  <c r="O33" i="18"/>
  <c r="D34" i="18"/>
  <c r="H34" i="18"/>
  <c r="L34" i="18"/>
  <c r="M34" i="18"/>
  <c r="N34" i="18"/>
  <c r="O34" i="18"/>
  <c r="D35" i="18"/>
  <c r="H35" i="18"/>
  <c r="M35" i="18"/>
  <c r="L35" i="18" s="1"/>
  <c r="N35" i="18"/>
  <c r="O35" i="18"/>
  <c r="D36" i="18"/>
  <c r="H36" i="18"/>
  <c r="M36" i="18"/>
  <c r="L36" i="18" s="1"/>
  <c r="N36" i="18"/>
  <c r="O36" i="18"/>
  <c r="E37" i="18"/>
  <c r="F37" i="18"/>
  <c r="G37" i="18"/>
  <c r="G78" i="18" s="1"/>
  <c r="I37" i="18"/>
  <c r="J37" i="18"/>
  <c r="K37" i="18"/>
  <c r="K78" i="18" s="1"/>
  <c r="D38" i="18"/>
  <c r="H38" i="18"/>
  <c r="M38" i="18"/>
  <c r="N38" i="18"/>
  <c r="O38" i="18"/>
  <c r="O37" i="18" s="1"/>
  <c r="D39" i="18"/>
  <c r="H39" i="18"/>
  <c r="M39" i="18"/>
  <c r="L39" i="18" s="1"/>
  <c r="N39" i="18"/>
  <c r="O39" i="18"/>
  <c r="D40" i="18"/>
  <c r="H40" i="18"/>
  <c r="M40" i="18"/>
  <c r="N40" i="18"/>
  <c r="O40" i="18"/>
  <c r="D41" i="18"/>
  <c r="H41" i="18"/>
  <c r="L41" i="18"/>
  <c r="M41" i="18"/>
  <c r="N41" i="18"/>
  <c r="O41" i="18"/>
  <c r="D42" i="18"/>
  <c r="E42" i="18"/>
  <c r="F42" i="18"/>
  <c r="G42" i="18"/>
  <c r="H42" i="18"/>
  <c r="I42" i="18"/>
  <c r="J42" i="18"/>
  <c r="K42" i="18"/>
  <c r="D43" i="18"/>
  <c r="H43" i="18"/>
  <c r="M43" i="18"/>
  <c r="L43" i="18" s="1"/>
  <c r="N43" i="18"/>
  <c r="N42" i="18" s="1"/>
  <c r="O43" i="18"/>
  <c r="D44" i="18"/>
  <c r="H44" i="18"/>
  <c r="L44" i="18"/>
  <c r="M44" i="18"/>
  <c r="N44" i="18"/>
  <c r="O44" i="18"/>
  <c r="D45" i="18"/>
  <c r="H45" i="18"/>
  <c r="M45" i="18"/>
  <c r="N45" i="18"/>
  <c r="O45" i="18"/>
  <c r="O42" i="18" s="1"/>
  <c r="D46" i="18"/>
  <c r="H46" i="18"/>
  <c r="M46" i="18"/>
  <c r="L46" i="18" s="1"/>
  <c r="N46" i="18"/>
  <c r="O46" i="18"/>
  <c r="E47" i="18"/>
  <c r="D47" i="18" s="1"/>
  <c r="F47" i="18"/>
  <c r="G47" i="18"/>
  <c r="I47" i="18"/>
  <c r="J47" i="18"/>
  <c r="K47" i="18"/>
  <c r="D48" i="18"/>
  <c r="H48" i="18"/>
  <c r="M48" i="18"/>
  <c r="L48" i="18" s="1"/>
  <c r="N48" i="18"/>
  <c r="O48" i="18"/>
  <c r="D49" i="18"/>
  <c r="H49" i="18"/>
  <c r="M49" i="18"/>
  <c r="N49" i="18"/>
  <c r="O49" i="18"/>
  <c r="D50" i="18"/>
  <c r="H50" i="18"/>
  <c r="M50" i="18"/>
  <c r="L50" i="18" s="1"/>
  <c r="N50" i="18"/>
  <c r="O50" i="18"/>
  <c r="D51" i="18"/>
  <c r="H51" i="18"/>
  <c r="L51" i="18"/>
  <c r="M51" i="18"/>
  <c r="N51" i="18"/>
  <c r="O51" i="18"/>
  <c r="D52" i="18"/>
  <c r="E52" i="18"/>
  <c r="F52" i="18"/>
  <c r="G52" i="18"/>
  <c r="H52" i="18"/>
  <c r="I52" i="18"/>
  <c r="J52" i="18"/>
  <c r="K52" i="18"/>
  <c r="D53" i="18"/>
  <c r="H53" i="18"/>
  <c r="M53" i="18"/>
  <c r="N53" i="18"/>
  <c r="N52" i="18" s="1"/>
  <c r="O53" i="18"/>
  <c r="D54" i="18"/>
  <c r="H54" i="18"/>
  <c r="L54" i="18"/>
  <c r="M54" i="18"/>
  <c r="N54" i="18"/>
  <c r="O54" i="18"/>
  <c r="D55" i="18"/>
  <c r="H55" i="18"/>
  <c r="M55" i="18"/>
  <c r="L55" i="18" s="1"/>
  <c r="N55" i="18"/>
  <c r="O55" i="18"/>
  <c r="D56" i="18"/>
  <c r="H56" i="18"/>
  <c r="M56" i="18"/>
  <c r="N56" i="18"/>
  <c r="O56" i="18"/>
  <c r="E57" i="18"/>
  <c r="F57" i="18"/>
  <c r="G57" i="18"/>
  <c r="I57" i="18"/>
  <c r="H57" i="18" s="1"/>
  <c r="J57" i="18"/>
  <c r="K57" i="18"/>
  <c r="D58" i="18"/>
  <c r="H58" i="18"/>
  <c r="M58" i="18"/>
  <c r="N58" i="18"/>
  <c r="O58" i="18"/>
  <c r="O57" i="18" s="1"/>
  <c r="D59" i="18"/>
  <c r="H59" i="18"/>
  <c r="M59" i="18"/>
  <c r="L59" i="18" s="1"/>
  <c r="N59" i="18"/>
  <c r="O59" i="18"/>
  <c r="D60" i="18"/>
  <c r="H60" i="18"/>
  <c r="M60" i="18"/>
  <c r="N60" i="18"/>
  <c r="O60" i="18"/>
  <c r="D61" i="18"/>
  <c r="H61" i="18"/>
  <c r="L61" i="18"/>
  <c r="M61" i="18"/>
  <c r="N61" i="18"/>
  <c r="O61" i="18"/>
  <c r="D62" i="18"/>
  <c r="E62" i="18"/>
  <c r="F62" i="18"/>
  <c r="G62" i="18"/>
  <c r="H62" i="18"/>
  <c r="I62" i="18"/>
  <c r="J62" i="18"/>
  <c r="K62" i="18"/>
  <c r="D63" i="18"/>
  <c r="H63" i="18"/>
  <c r="M63" i="18"/>
  <c r="L63" i="18" s="1"/>
  <c r="N63" i="18"/>
  <c r="N62" i="18" s="1"/>
  <c r="O63" i="18"/>
  <c r="D64" i="18"/>
  <c r="H64" i="18"/>
  <c r="L64" i="18"/>
  <c r="M64" i="18"/>
  <c r="N64" i="18"/>
  <c r="O64" i="18"/>
  <c r="D65" i="18"/>
  <c r="H65" i="18"/>
  <c r="M65" i="18"/>
  <c r="N65" i="18"/>
  <c r="O65" i="18"/>
  <c r="O62" i="18" s="1"/>
  <c r="D66" i="18"/>
  <c r="H66" i="18"/>
  <c r="M66" i="18"/>
  <c r="L66" i="18" s="1"/>
  <c r="N66" i="18"/>
  <c r="O66" i="18"/>
  <c r="E67" i="18"/>
  <c r="D67" i="18" s="1"/>
  <c r="F67" i="18"/>
  <c r="G67" i="18"/>
  <c r="I67" i="18"/>
  <c r="H67" i="18" s="1"/>
  <c r="J67" i="18"/>
  <c r="K67" i="18"/>
  <c r="M67" i="18"/>
  <c r="D68" i="18"/>
  <c r="H68" i="18"/>
  <c r="M68" i="18"/>
  <c r="L68" i="18" s="1"/>
  <c r="N68" i="18"/>
  <c r="O68" i="18"/>
  <c r="O67" i="18" s="1"/>
  <c r="D69" i="18"/>
  <c r="H69" i="18"/>
  <c r="M69" i="18"/>
  <c r="L69" i="18" s="1"/>
  <c r="N69" i="18"/>
  <c r="O69" i="18"/>
  <c r="D70" i="18"/>
  <c r="H70" i="18"/>
  <c r="M70" i="18"/>
  <c r="L70" i="18" s="1"/>
  <c r="N70" i="18"/>
  <c r="O70" i="18"/>
  <c r="D71" i="18"/>
  <c r="H71" i="18"/>
  <c r="L71" i="18"/>
  <c r="M71" i="18"/>
  <c r="N71" i="18"/>
  <c r="O71" i="18"/>
  <c r="D72" i="18"/>
  <c r="E72" i="18"/>
  <c r="F72" i="18"/>
  <c r="G72" i="18"/>
  <c r="H72" i="18"/>
  <c r="I72" i="18"/>
  <c r="J72" i="18"/>
  <c r="K72" i="18"/>
  <c r="D73" i="18"/>
  <c r="H73" i="18"/>
  <c r="M73" i="18"/>
  <c r="N73" i="18"/>
  <c r="N72" i="18" s="1"/>
  <c r="O73" i="18"/>
  <c r="D74" i="18"/>
  <c r="H74" i="18"/>
  <c r="L74" i="18"/>
  <c r="M74" i="18"/>
  <c r="N74" i="18"/>
  <c r="O74" i="18"/>
  <c r="D75" i="18"/>
  <c r="H75" i="18"/>
  <c r="M75" i="18"/>
  <c r="L75" i="18" s="1"/>
  <c r="N75" i="18"/>
  <c r="O75" i="18"/>
  <c r="O72" i="18" s="1"/>
  <c r="D76" i="18"/>
  <c r="H76" i="18"/>
  <c r="M76" i="18"/>
  <c r="N76" i="18"/>
  <c r="O76" i="18"/>
  <c r="D77" i="18"/>
  <c r="H77" i="18"/>
  <c r="M77" i="18"/>
  <c r="N77" i="18"/>
  <c r="O77" i="18"/>
  <c r="F78" i="18"/>
  <c r="F80" i="18"/>
  <c r="F132" i="18" s="1"/>
  <c r="F211" i="18" s="1"/>
  <c r="K80" i="18"/>
  <c r="D81" i="18"/>
  <c r="H81" i="18"/>
  <c r="L81" i="18"/>
  <c r="M81" i="18"/>
  <c r="N81" i="18"/>
  <c r="O81" i="18"/>
  <c r="D82" i="18"/>
  <c r="H82" i="18"/>
  <c r="M82" i="18"/>
  <c r="L82" i="18" s="1"/>
  <c r="N82" i="18"/>
  <c r="O82" i="18"/>
  <c r="O80" i="18" s="1"/>
  <c r="E83" i="18"/>
  <c r="E80" i="18" s="1"/>
  <c r="F83" i="18"/>
  <c r="G83" i="18"/>
  <c r="G80" i="18" s="1"/>
  <c r="I83" i="18"/>
  <c r="I80" i="18" s="1"/>
  <c r="J83" i="18"/>
  <c r="J80" i="18" s="1"/>
  <c r="K83" i="18"/>
  <c r="N83" i="18"/>
  <c r="D84" i="18"/>
  <c r="D83" i="18" s="1"/>
  <c r="H84" i="18"/>
  <c r="L84" i="18"/>
  <c r="M84" i="18"/>
  <c r="N84" i="18"/>
  <c r="O84" i="18"/>
  <c r="D85" i="18"/>
  <c r="H85" i="18"/>
  <c r="M85" i="18"/>
  <c r="M214" i="18" s="1"/>
  <c r="L214" i="18" s="1"/>
  <c r="N85" i="18"/>
  <c r="O85" i="18"/>
  <c r="O83" i="18" s="1"/>
  <c r="D86" i="18"/>
  <c r="H86" i="18"/>
  <c r="M86" i="18"/>
  <c r="N86" i="18"/>
  <c r="O86" i="18"/>
  <c r="D87" i="18"/>
  <c r="H87" i="18"/>
  <c r="M87" i="18"/>
  <c r="L87" i="18" s="1"/>
  <c r="N87" i="18"/>
  <c r="O87" i="18"/>
  <c r="E88" i="18"/>
  <c r="F88" i="18"/>
  <c r="G88" i="18"/>
  <c r="I88" i="18"/>
  <c r="J88" i="18"/>
  <c r="K88" i="18"/>
  <c r="M88" i="18"/>
  <c r="D89" i="18"/>
  <c r="D88" i="18" s="1"/>
  <c r="H89" i="18"/>
  <c r="H88" i="18" s="1"/>
  <c r="M89" i="18"/>
  <c r="N89" i="18"/>
  <c r="O89" i="18"/>
  <c r="O88" i="18" s="1"/>
  <c r="D90" i="18"/>
  <c r="H90" i="18"/>
  <c r="M90" i="18"/>
  <c r="L90" i="18" s="1"/>
  <c r="N90" i="18"/>
  <c r="N88" i="18" s="1"/>
  <c r="O90" i="18"/>
  <c r="D91" i="18"/>
  <c r="H91" i="18"/>
  <c r="L91" i="18"/>
  <c r="M91" i="18"/>
  <c r="N91" i="18"/>
  <c r="O91" i="18"/>
  <c r="D92" i="18"/>
  <c r="E92" i="18"/>
  <c r="F92" i="18"/>
  <c r="G92" i="18"/>
  <c r="H92" i="18"/>
  <c r="I92" i="18"/>
  <c r="J92" i="18"/>
  <c r="K92" i="18"/>
  <c r="D93" i="18"/>
  <c r="H93" i="18"/>
  <c r="M93" i="18"/>
  <c r="N93" i="18"/>
  <c r="O93" i="18"/>
  <c r="O92" i="18" s="1"/>
  <c r="D94" i="18"/>
  <c r="H94" i="18"/>
  <c r="M94" i="18"/>
  <c r="L94" i="18" s="1"/>
  <c r="N94" i="18"/>
  <c r="O94" i="18"/>
  <c r="D95" i="18"/>
  <c r="H95" i="18"/>
  <c r="M95" i="18"/>
  <c r="L95" i="18" s="1"/>
  <c r="N95" i="18"/>
  <c r="O95" i="18"/>
  <c r="E96" i="18"/>
  <c r="F96" i="18"/>
  <c r="G96" i="18"/>
  <c r="I96" i="18"/>
  <c r="J96" i="18"/>
  <c r="K96" i="18"/>
  <c r="D97" i="18"/>
  <c r="D96" i="18" s="1"/>
  <c r="H97" i="18"/>
  <c r="M97" i="18"/>
  <c r="L97" i="18" s="1"/>
  <c r="N97" i="18"/>
  <c r="O97" i="18"/>
  <c r="D98" i="18"/>
  <c r="H98" i="18"/>
  <c r="M98" i="18"/>
  <c r="L98" i="18" s="1"/>
  <c r="N98" i="18"/>
  <c r="N96" i="18" s="1"/>
  <c r="O98" i="18"/>
  <c r="D99" i="18"/>
  <c r="H99" i="18"/>
  <c r="M99" i="18"/>
  <c r="N99" i="18"/>
  <c r="O99" i="18"/>
  <c r="E100" i="18"/>
  <c r="F100" i="18"/>
  <c r="G100" i="18"/>
  <c r="I100" i="18"/>
  <c r="J100" i="18"/>
  <c r="K100" i="18"/>
  <c r="D101" i="18"/>
  <c r="D100" i="18" s="1"/>
  <c r="H101" i="18"/>
  <c r="H100" i="18" s="1"/>
  <c r="M101" i="18"/>
  <c r="N101" i="18"/>
  <c r="N100" i="18" s="1"/>
  <c r="O101" i="18"/>
  <c r="O100" i="18" s="1"/>
  <c r="D102" i="18"/>
  <c r="H102" i="18"/>
  <c r="M102" i="18"/>
  <c r="L102" i="18" s="1"/>
  <c r="N102" i="18"/>
  <c r="O102" i="18"/>
  <c r="D103" i="18"/>
  <c r="H103" i="18"/>
  <c r="M103" i="18"/>
  <c r="N103" i="18"/>
  <c r="O103" i="18"/>
  <c r="E104" i="18"/>
  <c r="F104" i="18"/>
  <c r="G104" i="18"/>
  <c r="I104" i="18"/>
  <c r="J104" i="18"/>
  <c r="K104" i="18"/>
  <c r="N104" i="18"/>
  <c r="O104" i="18"/>
  <c r="D105" i="18"/>
  <c r="H105" i="18"/>
  <c r="M105" i="18"/>
  <c r="N105" i="18"/>
  <c r="O105" i="18"/>
  <c r="D106" i="18"/>
  <c r="H106" i="18"/>
  <c r="M106" i="18"/>
  <c r="N106" i="18"/>
  <c r="O106" i="18"/>
  <c r="D107" i="18"/>
  <c r="H107" i="18"/>
  <c r="M107" i="18"/>
  <c r="L107" i="18" s="1"/>
  <c r="N107" i="18"/>
  <c r="O107" i="18"/>
  <c r="E108" i="18"/>
  <c r="F108" i="18"/>
  <c r="G108" i="18"/>
  <c r="I108" i="18"/>
  <c r="J108" i="18"/>
  <c r="K108" i="18"/>
  <c r="D109" i="18"/>
  <c r="D108" i="18" s="1"/>
  <c r="H109" i="18"/>
  <c r="H108" i="18" s="1"/>
  <c r="M109" i="18"/>
  <c r="L109" i="18" s="1"/>
  <c r="N109" i="18"/>
  <c r="N108" i="18" s="1"/>
  <c r="O109" i="18"/>
  <c r="D110" i="18"/>
  <c r="H110" i="18"/>
  <c r="L110" i="18"/>
  <c r="M110" i="18"/>
  <c r="N110" i="18"/>
  <c r="O110" i="18"/>
  <c r="D111" i="18"/>
  <c r="H111" i="18"/>
  <c r="M111" i="18"/>
  <c r="N111" i="18"/>
  <c r="O111" i="18"/>
  <c r="O108" i="18" s="1"/>
  <c r="E112" i="18"/>
  <c r="F112" i="18"/>
  <c r="G112" i="18"/>
  <c r="I112" i="18"/>
  <c r="J112" i="18"/>
  <c r="K112" i="18"/>
  <c r="N112" i="18"/>
  <c r="D113" i="18"/>
  <c r="H113" i="18"/>
  <c r="H112" i="18" s="1"/>
  <c r="L113" i="18"/>
  <c r="M113" i="18"/>
  <c r="N113" i="18"/>
  <c r="O113" i="18"/>
  <c r="O112" i="18" s="1"/>
  <c r="D114" i="18"/>
  <c r="H114" i="18"/>
  <c r="M114" i="18"/>
  <c r="N114" i="18"/>
  <c r="O114" i="18"/>
  <c r="D115" i="18"/>
  <c r="H115" i="18"/>
  <c r="M115" i="18"/>
  <c r="L115" i="18" s="1"/>
  <c r="N115" i="18"/>
  <c r="O115" i="18"/>
  <c r="E116" i="18"/>
  <c r="F116" i="18"/>
  <c r="G116" i="18"/>
  <c r="I116" i="18"/>
  <c r="J116" i="18"/>
  <c r="K116" i="18"/>
  <c r="D117" i="18"/>
  <c r="H117" i="18"/>
  <c r="M117" i="18"/>
  <c r="L117" i="18" s="1"/>
  <c r="N117" i="18"/>
  <c r="O117" i="18"/>
  <c r="D118" i="18"/>
  <c r="H118" i="18"/>
  <c r="M118" i="18"/>
  <c r="N118" i="18"/>
  <c r="O118" i="18"/>
  <c r="D119" i="18"/>
  <c r="D116" i="18" s="1"/>
  <c r="H119" i="18"/>
  <c r="M119" i="18"/>
  <c r="L119" i="18" s="1"/>
  <c r="N119" i="18"/>
  <c r="O119" i="18"/>
  <c r="E120" i="18"/>
  <c r="F120" i="18"/>
  <c r="G120" i="18"/>
  <c r="I120" i="18"/>
  <c r="J120" i="18"/>
  <c r="K120" i="18"/>
  <c r="M120" i="18"/>
  <c r="D121" i="18"/>
  <c r="D120" i="18" s="1"/>
  <c r="H121" i="18"/>
  <c r="H120" i="18" s="1"/>
  <c r="M121" i="18"/>
  <c r="N121" i="18"/>
  <c r="O121" i="18"/>
  <c r="D122" i="18"/>
  <c r="H122" i="18"/>
  <c r="M122" i="18"/>
  <c r="L122" i="18" s="1"/>
  <c r="N122" i="18"/>
  <c r="N120" i="18" s="1"/>
  <c r="O122" i="18"/>
  <c r="D123" i="18"/>
  <c r="H123" i="18"/>
  <c r="L123" i="18"/>
  <c r="M123" i="18"/>
  <c r="N123" i="18"/>
  <c r="O123" i="18"/>
  <c r="D124" i="18"/>
  <c r="E124" i="18"/>
  <c r="F124" i="18"/>
  <c r="G124" i="18"/>
  <c r="I124" i="18"/>
  <c r="J124" i="18"/>
  <c r="K124" i="18"/>
  <c r="D125" i="18"/>
  <c r="H125" i="18"/>
  <c r="M125" i="18"/>
  <c r="N125" i="18"/>
  <c r="O125" i="18"/>
  <c r="D126" i="18"/>
  <c r="H126" i="18"/>
  <c r="M126" i="18"/>
  <c r="N126" i="18"/>
  <c r="O126" i="18"/>
  <c r="D127" i="18"/>
  <c r="H127" i="18"/>
  <c r="H124" i="18" s="1"/>
  <c r="M127" i="18"/>
  <c r="N127" i="18"/>
  <c r="O127" i="18"/>
  <c r="L127" i="18" s="1"/>
  <c r="E128" i="18"/>
  <c r="F128" i="18"/>
  <c r="G128" i="18"/>
  <c r="I128" i="18"/>
  <c r="K128" i="18"/>
  <c r="D129" i="18"/>
  <c r="H129" i="18"/>
  <c r="H128" i="18" s="1"/>
  <c r="M129" i="18"/>
  <c r="L129" i="18" s="1"/>
  <c r="L128" i="18" s="1"/>
  <c r="N129" i="18"/>
  <c r="O129" i="18"/>
  <c r="D130" i="18"/>
  <c r="H130" i="18"/>
  <c r="L130" i="18"/>
  <c r="M130" i="18"/>
  <c r="N130" i="18"/>
  <c r="O130" i="18"/>
  <c r="O128" i="18" s="1"/>
  <c r="D131" i="18"/>
  <c r="H131" i="18"/>
  <c r="M131" i="18"/>
  <c r="L131" i="18" s="1"/>
  <c r="N131" i="18"/>
  <c r="O131" i="18"/>
  <c r="J132" i="18"/>
  <c r="D133" i="18"/>
  <c r="E133" i="18"/>
  <c r="F133" i="18"/>
  <c r="G133" i="18"/>
  <c r="H133" i="18"/>
  <c r="I133" i="18"/>
  <c r="J133" i="18"/>
  <c r="K133" i="18"/>
  <c r="N133" i="18"/>
  <c r="O133" i="18"/>
  <c r="D135" i="18"/>
  <c r="H135" i="18"/>
  <c r="H137" i="18" s="1"/>
  <c r="L135" i="18"/>
  <c r="M135" i="18"/>
  <c r="N135" i="18"/>
  <c r="O135" i="18"/>
  <c r="D136" i="18"/>
  <c r="D137" i="18" s="1"/>
  <c r="H136" i="18"/>
  <c r="M136" i="18"/>
  <c r="L136" i="18" s="1"/>
  <c r="N136" i="18"/>
  <c r="O136" i="18"/>
  <c r="E137" i="18"/>
  <c r="F137" i="18"/>
  <c r="G137" i="18"/>
  <c r="I137" i="18"/>
  <c r="J137" i="18"/>
  <c r="K137" i="18"/>
  <c r="M137" i="18"/>
  <c r="O137" i="18"/>
  <c r="E139" i="18"/>
  <c r="F139" i="18"/>
  <c r="G139" i="18"/>
  <c r="I139" i="18"/>
  <c r="J139" i="18"/>
  <c r="K139" i="18"/>
  <c r="D140" i="18"/>
  <c r="H140" i="18"/>
  <c r="H139" i="18" s="1"/>
  <c r="L140" i="18"/>
  <c r="L139" i="18" s="1"/>
  <c r="M140" i="18"/>
  <c r="N140" i="18"/>
  <c r="O140" i="18"/>
  <c r="O139" i="18" s="1"/>
  <c r="D141" i="18"/>
  <c r="H141" i="18"/>
  <c r="M141" i="18"/>
  <c r="L141" i="18" s="1"/>
  <c r="N141" i="18"/>
  <c r="N139" i="18" s="1"/>
  <c r="N178" i="18" s="1"/>
  <c r="O141" i="18"/>
  <c r="D142" i="18"/>
  <c r="H142" i="18"/>
  <c r="L142" i="18"/>
  <c r="M142" i="18"/>
  <c r="N142" i="18"/>
  <c r="O142" i="18"/>
  <c r="D143" i="18"/>
  <c r="H143" i="18"/>
  <c r="M143" i="18"/>
  <c r="L143" i="18" s="1"/>
  <c r="N143" i="18"/>
  <c r="O143" i="18"/>
  <c r="D144" i="18"/>
  <c r="H144" i="18"/>
  <c r="L144" i="18"/>
  <c r="M144" i="18"/>
  <c r="N144" i="18"/>
  <c r="O144" i="18"/>
  <c r="D145" i="18"/>
  <c r="H145" i="18"/>
  <c r="M145" i="18"/>
  <c r="L145" i="18" s="1"/>
  <c r="N145" i="18"/>
  <c r="O145" i="18"/>
  <c r="D146" i="18"/>
  <c r="H146" i="18"/>
  <c r="M146" i="18"/>
  <c r="N146" i="18"/>
  <c r="O146" i="18"/>
  <c r="O178" i="18" s="1"/>
  <c r="D147" i="18"/>
  <c r="H147" i="18"/>
  <c r="M147" i="18"/>
  <c r="L147" i="18" s="1"/>
  <c r="N147" i="18"/>
  <c r="O147" i="18"/>
  <c r="D148" i="18"/>
  <c r="H148" i="18"/>
  <c r="L148" i="18"/>
  <c r="M148" i="18"/>
  <c r="N148" i="18"/>
  <c r="O148" i="18"/>
  <c r="D149" i="18"/>
  <c r="H149" i="18"/>
  <c r="M149" i="18"/>
  <c r="N149" i="18"/>
  <c r="O149" i="18"/>
  <c r="N36" i="17" s="1"/>
  <c r="D150" i="18"/>
  <c r="H150" i="18"/>
  <c r="M150" i="18"/>
  <c r="L37" i="17" s="1"/>
  <c r="N150" i="18"/>
  <c r="O150" i="18"/>
  <c r="D151" i="18"/>
  <c r="H151" i="18"/>
  <c r="M151" i="18"/>
  <c r="N151" i="18"/>
  <c r="O151" i="18"/>
  <c r="D152" i="18"/>
  <c r="H152" i="18"/>
  <c r="M152" i="18"/>
  <c r="L152" i="18" s="1"/>
  <c r="N152" i="18"/>
  <c r="O152" i="18"/>
  <c r="D153" i="18"/>
  <c r="H153" i="18"/>
  <c r="M153" i="18"/>
  <c r="L153" i="18" s="1"/>
  <c r="N153" i="18"/>
  <c r="O153" i="18"/>
  <c r="D154" i="18"/>
  <c r="H154" i="18"/>
  <c r="M154" i="18"/>
  <c r="L154" i="18" s="1"/>
  <c r="N154" i="18"/>
  <c r="O154" i="18"/>
  <c r="N41" i="17" s="1"/>
  <c r="D155" i="18"/>
  <c r="H155" i="18"/>
  <c r="M155" i="18"/>
  <c r="L155" i="18" s="1"/>
  <c r="N155" i="18"/>
  <c r="O155" i="18"/>
  <c r="D156" i="18"/>
  <c r="H156" i="18"/>
  <c r="L156" i="18"/>
  <c r="M156" i="18"/>
  <c r="N156" i="18"/>
  <c r="O156" i="18"/>
  <c r="D157" i="18"/>
  <c r="H157" i="18"/>
  <c r="M157" i="18"/>
  <c r="N157" i="18"/>
  <c r="O157" i="18"/>
  <c r="N44" i="17" s="1"/>
  <c r="D158" i="18"/>
  <c r="H158" i="18"/>
  <c r="M158" i="18"/>
  <c r="L158" i="18" s="1"/>
  <c r="N158" i="18"/>
  <c r="O158" i="18"/>
  <c r="D159" i="18"/>
  <c r="H159" i="18"/>
  <c r="M159" i="18"/>
  <c r="N159" i="18"/>
  <c r="O159" i="18"/>
  <c r="D160" i="18"/>
  <c r="H160" i="18"/>
  <c r="M160" i="18"/>
  <c r="L160" i="18" s="1"/>
  <c r="N160" i="18"/>
  <c r="O160" i="18"/>
  <c r="D161" i="18"/>
  <c r="H161" i="18"/>
  <c r="M161" i="18"/>
  <c r="L161" i="18" s="1"/>
  <c r="N161" i="18"/>
  <c r="O161" i="18"/>
  <c r="D162" i="18"/>
  <c r="H162" i="18"/>
  <c r="M162" i="18"/>
  <c r="L162" i="18" s="1"/>
  <c r="N162" i="18"/>
  <c r="O162" i="18"/>
  <c r="D163" i="18"/>
  <c r="H163" i="18"/>
  <c r="M163" i="18"/>
  <c r="L163" i="18" s="1"/>
  <c r="N163" i="18"/>
  <c r="M50" i="17" s="1"/>
  <c r="O163" i="18"/>
  <c r="D164" i="18"/>
  <c r="H164" i="18"/>
  <c r="L164" i="18"/>
  <c r="M164" i="18"/>
  <c r="N164" i="18"/>
  <c r="O164" i="18"/>
  <c r="D165" i="18"/>
  <c r="H165" i="18"/>
  <c r="M165" i="18"/>
  <c r="N165" i="18"/>
  <c r="O165" i="18"/>
  <c r="N52" i="17" s="1"/>
  <c r="D166" i="18"/>
  <c r="H166" i="18"/>
  <c r="M166" i="18"/>
  <c r="L166" i="18" s="1"/>
  <c r="N166" i="18"/>
  <c r="O166" i="18"/>
  <c r="D167" i="18"/>
  <c r="H167" i="18"/>
  <c r="M167" i="18"/>
  <c r="N167" i="18"/>
  <c r="O167" i="18"/>
  <c r="D168" i="18"/>
  <c r="H168" i="18"/>
  <c r="M168" i="18"/>
  <c r="L168" i="18" s="1"/>
  <c r="N168" i="18"/>
  <c r="O168" i="18"/>
  <c r="D169" i="18"/>
  <c r="H169" i="18"/>
  <c r="M169" i="18"/>
  <c r="L169" i="18" s="1"/>
  <c r="N169" i="18"/>
  <c r="O169" i="18"/>
  <c r="D170" i="18"/>
  <c r="H170" i="18"/>
  <c r="M170" i="18"/>
  <c r="L170" i="18" s="1"/>
  <c r="N170" i="18"/>
  <c r="O170" i="18"/>
  <c r="D171" i="18"/>
  <c r="H171" i="18"/>
  <c r="M171" i="18"/>
  <c r="L171" i="18" s="1"/>
  <c r="N171" i="18"/>
  <c r="O171" i="18"/>
  <c r="D172" i="18"/>
  <c r="H172" i="18"/>
  <c r="L172" i="18"/>
  <c r="M172" i="18"/>
  <c r="N172" i="18"/>
  <c r="O172" i="18"/>
  <c r="D173" i="18"/>
  <c r="H173" i="18"/>
  <c r="M173" i="18"/>
  <c r="N173" i="18"/>
  <c r="O173" i="18"/>
  <c r="D174" i="18"/>
  <c r="H174" i="18"/>
  <c r="M174" i="18"/>
  <c r="L174" i="18" s="1"/>
  <c r="N174" i="18"/>
  <c r="O174" i="18"/>
  <c r="D175" i="18"/>
  <c r="H175" i="18"/>
  <c r="M175" i="18"/>
  <c r="N175" i="18"/>
  <c r="O175" i="18"/>
  <c r="D176" i="18"/>
  <c r="H176" i="18"/>
  <c r="M176" i="18"/>
  <c r="L176" i="18" s="1"/>
  <c r="N176" i="18"/>
  <c r="O176" i="18"/>
  <c r="D177" i="18"/>
  <c r="H177" i="18"/>
  <c r="M177" i="18"/>
  <c r="L177" i="18" s="1"/>
  <c r="N177" i="18"/>
  <c r="O177" i="18"/>
  <c r="E178" i="18"/>
  <c r="F178" i="18"/>
  <c r="G178" i="18"/>
  <c r="I178" i="18"/>
  <c r="J178" i="18"/>
  <c r="K178" i="18"/>
  <c r="E180" i="18"/>
  <c r="M180" i="18" s="1"/>
  <c r="F180" i="18"/>
  <c r="G180" i="18"/>
  <c r="I180" i="18"/>
  <c r="H180" i="18" s="1"/>
  <c r="H183" i="18" s="1"/>
  <c r="J180" i="18"/>
  <c r="N180" i="18" s="1"/>
  <c r="N183" i="18" s="1"/>
  <c r="K180" i="18"/>
  <c r="O180" i="18"/>
  <c r="O183" i="18" s="1"/>
  <c r="D181" i="18"/>
  <c r="H181" i="18"/>
  <c r="M181" i="18"/>
  <c r="L181" i="18" s="1"/>
  <c r="N181" i="18"/>
  <c r="O181" i="18"/>
  <c r="D182" i="18"/>
  <c r="H182" i="18"/>
  <c r="M182" i="18"/>
  <c r="N182" i="18"/>
  <c r="O182" i="18"/>
  <c r="E183" i="18"/>
  <c r="F183" i="18"/>
  <c r="G183" i="18"/>
  <c r="I183" i="18"/>
  <c r="J183" i="18"/>
  <c r="J211" i="18" s="1"/>
  <c r="K183" i="18"/>
  <c r="D185" i="18"/>
  <c r="H185" i="18"/>
  <c r="L185" i="18"/>
  <c r="M185" i="18"/>
  <c r="N185" i="18"/>
  <c r="O185" i="18"/>
  <c r="D186" i="18"/>
  <c r="H186" i="18"/>
  <c r="M186" i="18"/>
  <c r="L186" i="18" s="1"/>
  <c r="N186" i="18"/>
  <c r="N200" i="18" s="1"/>
  <c r="O186" i="18"/>
  <c r="D187" i="18"/>
  <c r="H187" i="18"/>
  <c r="L187" i="18"/>
  <c r="M187" i="18"/>
  <c r="N187" i="18"/>
  <c r="O187" i="18"/>
  <c r="D188" i="18"/>
  <c r="H188" i="18"/>
  <c r="M188" i="18"/>
  <c r="L188" i="18" s="1"/>
  <c r="N188" i="18"/>
  <c r="O188" i="18"/>
  <c r="D189" i="18"/>
  <c r="H189" i="18"/>
  <c r="L189" i="18"/>
  <c r="M189" i="18"/>
  <c r="N189" i="18"/>
  <c r="O189" i="18"/>
  <c r="D190" i="18"/>
  <c r="H190" i="18"/>
  <c r="M190" i="18"/>
  <c r="L190" i="18" s="1"/>
  <c r="N190" i="18"/>
  <c r="M65" i="17" s="1"/>
  <c r="O190" i="18"/>
  <c r="D191" i="18"/>
  <c r="H191" i="18"/>
  <c r="L191" i="18"/>
  <c r="M191" i="18"/>
  <c r="N191" i="18"/>
  <c r="O191" i="18"/>
  <c r="D192" i="18"/>
  <c r="H192" i="18"/>
  <c r="M192" i="18"/>
  <c r="L192" i="18" s="1"/>
  <c r="N192" i="18"/>
  <c r="O192" i="18"/>
  <c r="D193" i="18"/>
  <c r="H193" i="18"/>
  <c r="L193" i="18"/>
  <c r="M193" i="18"/>
  <c r="N193" i="18"/>
  <c r="O193" i="18"/>
  <c r="D194" i="18"/>
  <c r="H194" i="18"/>
  <c r="M194" i="18"/>
  <c r="L194" i="18" s="1"/>
  <c r="N194" i="18"/>
  <c r="M69" i="17" s="1"/>
  <c r="O194" i="18"/>
  <c r="D195" i="18"/>
  <c r="H195" i="18"/>
  <c r="L195" i="18"/>
  <c r="M195" i="18"/>
  <c r="N195" i="18"/>
  <c r="O195" i="18"/>
  <c r="D196" i="18"/>
  <c r="H196" i="18"/>
  <c r="M196" i="18"/>
  <c r="L196" i="18" s="1"/>
  <c r="N196" i="18"/>
  <c r="O196" i="18"/>
  <c r="D197" i="18"/>
  <c r="H197" i="18"/>
  <c r="L197" i="18"/>
  <c r="M197" i="18"/>
  <c r="N197" i="18"/>
  <c r="O197" i="18"/>
  <c r="D198" i="18"/>
  <c r="H198" i="18"/>
  <c r="M198" i="18"/>
  <c r="L198" i="18" s="1"/>
  <c r="N198" i="18"/>
  <c r="M73" i="17" s="1"/>
  <c r="O198" i="18"/>
  <c r="D199" i="18"/>
  <c r="H199" i="18"/>
  <c r="L199" i="18"/>
  <c r="M199" i="18"/>
  <c r="N199" i="18"/>
  <c r="O199" i="18"/>
  <c r="D200" i="18"/>
  <c r="E200" i="18"/>
  <c r="F200" i="18"/>
  <c r="G200" i="18"/>
  <c r="H200" i="18"/>
  <c r="I200" i="18"/>
  <c r="J200" i="18"/>
  <c r="K200" i="18"/>
  <c r="O200" i="18"/>
  <c r="E202" i="18"/>
  <c r="F202" i="18"/>
  <c r="G202" i="18"/>
  <c r="H202" i="18"/>
  <c r="I202" i="18"/>
  <c r="J202" i="18"/>
  <c r="K202" i="18"/>
  <c r="D203" i="18"/>
  <c r="D202" i="18" s="1"/>
  <c r="D209" i="18" s="1"/>
  <c r="H203" i="18"/>
  <c r="M203" i="18"/>
  <c r="L203" i="18" s="1"/>
  <c r="L202" i="18" s="1"/>
  <c r="L209" i="18" s="1"/>
  <c r="N203" i="18"/>
  <c r="N202" i="18" s="1"/>
  <c r="N209" i="18" s="1"/>
  <c r="O203" i="18"/>
  <c r="D204" i="18"/>
  <c r="H204" i="18"/>
  <c r="L204" i="18"/>
  <c r="M204" i="18"/>
  <c r="N204" i="18"/>
  <c r="O204" i="18"/>
  <c r="O202" i="18" s="1"/>
  <c r="O209" i="18" s="1"/>
  <c r="D205" i="18"/>
  <c r="H205" i="18"/>
  <c r="M205" i="18"/>
  <c r="L205" i="18" s="1"/>
  <c r="N205" i="18"/>
  <c r="M75" i="17" s="1"/>
  <c r="O205" i="18"/>
  <c r="D206" i="18"/>
  <c r="H206" i="18"/>
  <c r="L206" i="18"/>
  <c r="M206" i="18"/>
  <c r="N206" i="18"/>
  <c r="O206" i="18"/>
  <c r="D207" i="18"/>
  <c r="H207" i="18"/>
  <c r="M207" i="18"/>
  <c r="L207" i="18" s="1"/>
  <c r="N207" i="18"/>
  <c r="M63" i="17" s="1"/>
  <c r="O207" i="18"/>
  <c r="D208" i="18"/>
  <c r="H208" i="18"/>
  <c r="L208" i="18"/>
  <c r="M208" i="18"/>
  <c r="N208" i="18"/>
  <c r="O208" i="18"/>
  <c r="E209" i="18"/>
  <c r="F209" i="18"/>
  <c r="G209" i="18"/>
  <c r="H209" i="18"/>
  <c r="I209" i="18"/>
  <c r="J209" i="18"/>
  <c r="K209" i="18"/>
  <c r="D210" i="18"/>
  <c r="E210" i="18"/>
  <c r="F210" i="18"/>
  <c r="G210" i="18"/>
  <c r="H210" i="18"/>
  <c r="I210" i="18"/>
  <c r="J210" i="18"/>
  <c r="K210" i="18"/>
  <c r="L210" i="18"/>
  <c r="M210" i="18"/>
  <c r="N210" i="18"/>
  <c r="O210" i="18"/>
  <c r="D213" i="18"/>
  <c r="E213" i="18"/>
  <c r="F213" i="18"/>
  <c r="G213" i="18"/>
  <c r="H213" i="18"/>
  <c r="I213" i="18"/>
  <c r="J213" i="18"/>
  <c r="K213" i="18"/>
  <c r="L213" i="18"/>
  <c r="M213" i="18"/>
  <c r="N213" i="18"/>
  <c r="O213" i="18"/>
  <c r="D214" i="18"/>
  <c r="E214" i="18"/>
  <c r="F214" i="18"/>
  <c r="G214" i="18"/>
  <c r="H214" i="18"/>
  <c r="I214" i="18"/>
  <c r="J214" i="18"/>
  <c r="K214" i="18"/>
  <c r="N214" i="18"/>
  <c r="O214" i="18"/>
  <c r="D13" i="17"/>
  <c r="E13" i="17"/>
  <c r="F13" i="17"/>
  <c r="H13" i="17"/>
  <c r="G13" i="17" s="1"/>
  <c r="I13" i="17"/>
  <c r="J13" i="17"/>
  <c r="L13" i="17"/>
  <c r="M13" i="17"/>
  <c r="N13" i="17"/>
  <c r="E15" i="17"/>
  <c r="E16" i="17"/>
  <c r="H16" i="17"/>
  <c r="J16" i="17"/>
  <c r="D17" i="17"/>
  <c r="I17" i="17"/>
  <c r="H18" i="17"/>
  <c r="I18" i="17"/>
  <c r="E19" i="17"/>
  <c r="H19" i="17"/>
  <c r="D20" i="17"/>
  <c r="F20" i="17"/>
  <c r="H20" i="17"/>
  <c r="E21" i="17"/>
  <c r="F21" i="17"/>
  <c r="I21" i="17"/>
  <c r="M21" i="17"/>
  <c r="D22" i="17"/>
  <c r="F22" i="17"/>
  <c r="I22" i="17"/>
  <c r="D23" i="17"/>
  <c r="E23" i="17"/>
  <c r="I23" i="17"/>
  <c r="J23" i="17"/>
  <c r="E24" i="17"/>
  <c r="H24" i="17"/>
  <c r="D25" i="17"/>
  <c r="E25" i="17"/>
  <c r="H25" i="17"/>
  <c r="I25" i="17"/>
  <c r="D26" i="17"/>
  <c r="E26" i="17"/>
  <c r="F26" i="17"/>
  <c r="I26" i="17"/>
  <c r="J26" i="17"/>
  <c r="N26" i="17"/>
  <c r="D27" i="17"/>
  <c r="E27" i="17"/>
  <c r="F27" i="17"/>
  <c r="H27" i="17"/>
  <c r="I27" i="17"/>
  <c r="J27" i="17"/>
  <c r="L27" i="17"/>
  <c r="M27" i="17"/>
  <c r="N27" i="17"/>
  <c r="D28" i="17"/>
  <c r="C28" i="17" s="1"/>
  <c r="E28" i="17"/>
  <c r="F28" i="17"/>
  <c r="H28" i="17"/>
  <c r="I28" i="17"/>
  <c r="J28" i="17"/>
  <c r="L28" i="17"/>
  <c r="E29" i="17"/>
  <c r="H29" i="17"/>
  <c r="I29" i="17"/>
  <c r="M29" i="17"/>
  <c r="D30" i="17"/>
  <c r="E30" i="17"/>
  <c r="F30" i="17"/>
  <c r="H30" i="17"/>
  <c r="I30" i="17"/>
  <c r="J30" i="17"/>
  <c r="L30" i="17"/>
  <c r="M30" i="17"/>
  <c r="N30" i="17"/>
  <c r="F31" i="17"/>
  <c r="H31" i="17"/>
  <c r="J31" i="17"/>
  <c r="D32" i="17"/>
  <c r="C32" i="17" s="1"/>
  <c r="E32" i="17"/>
  <c r="F32" i="17"/>
  <c r="I32" i="17"/>
  <c r="J32" i="17"/>
  <c r="D33" i="17"/>
  <c r="E33" i="17"/>
  <c r="F33" i="17"/>
  <c r="H33" i="17"/>
  <c r="I33" i="17"/>
  <c r="J33" i="17"/>
  <c r="M33" i="17"/>
  <c r="D34" i="17"/>
  <c r="F34" i="17"/>
  <c r="H34" i="17"/>
  <c r="J34" i="17"/>
  <c r="L34" i="17"/>
  <c r="K34" i="17" s="1"/>
  <c r="M34" i="17"/>
  <c r="N34" i="17"/>
  <c r="D35" i="17"/>
  <c r="E35" i="17"/>
  <c r="F35" i="17"/>
  <c r="H35" i="17"/>
  <c r="I35" i="17"/>
  <c r="J35" i="17"/>
  <c r="L35" i="17"/>
  <c r="N35" i="17"/>
  <c r="D36" i="17"/>
  <c r="C36" i="17" s="1"/>
  <c r="E36" i="17"/>
  <c r="F36" i="17"/>
  <c r="H36" i="17"/>
  <c r="J36" i="17"/>
  <c r="L36" i="17"/>
  <c r="D37" i="17"/>
  <c r="F37" i="17"/>
  <c r="H37" i="17"/>
  <c r="J37" i="17"/>
  <c r="M37" i="17"/>
  <c r="N37" i="17"/>
  <c r="D38" i="17"/>
  <c r="F38" i="17"/>
  <c r="H38" i="17"/>
  <c r="J38" i="17"/>
  <c r="L38" i="17"/>
  <c r="K38" i="17" s="1"/>
  <c r="N38" i="17"/>
  <c r="D39" i="17"/>
  <c r="E39" i="17"/>
  <c r="F39" i="17"/>
  <c r="H39" i="17"/>
  <c r="I39" i="17"/>
  <c r="J39" i="17"/>
  <c r="L39" i="17"/>
  <c r="N39" i="17"/>
  <c r="D40" i="17"/>
  <c r="E40" i="17"/>
  <c r="I40" i="17"/>
  <c r="M40" i="17"/>
  <c r="D41" i="17"/>
  <c r="E41" i="17"/>
  <c r="F41" i="17"/>
  <c r="H41" i="17"/>
  <c r="G41" i="17" s="1"/>
  <c r="I41" i="17"/>
  <c r="J41" i="17"/>
  <c r="L41" i="17"/>
  <c r="K41" i="17" s="1"/>
  <c r="D42" i="17"/>
  <c r="E42" i="17"/>
  <c r="F42" i="17"/>
  <c r="H42" i="17"/>
  <c r="G42" i="17" s="1"/>
  <c r="I42" i="17"/>
  <c r="J42" i="17"/>
  <c r="L42" i="17"/>
  <c r="K42" i="17" s="1"/>
  <c r="D43" i="17"/>
  <c r="E43" i="17"/>
  <c r="F43" i="17"/>
  <c r="H43" i="17"/>
  <c r="G43" i="17" s="1"/>
  <c r="I43" i="17"/>
  <c r="J43" i="17"/>
  <c r="L43" i="17"/>
  <c r="K43" i="17" s="1"/>
  <c r="M43" i="17"/>
  <c r="D44" i="17"/>
  <c r="E44" i="17"/>
  <c r="F44" i="17"/>
  <c r="H44" i="17"/>
  <c r="I44" i="17"/>
  <c r="J44" i="17"/>
  <c r="M44" i="17"/>
  <c r="D45" i="17"/>
  <c r="E45" i="17"/>
  <c r="F45" i="17"/>
  <c r="H45" i="17"/>
  <c r="I45" i="17"/>
  <c r="J45" i="17"/>
  <c r="D46" i="17"/>
  <c r="C46" i="17" s="1"/>
  <c r="E46" i="17"/>
  <c r="F46" i="17"/>
  <c r="H46" i="17"/>
  <c r="I46" i="17"/>
  <c r="J46" i="17"/>
  <c r="L46" i="17"/>
  <c r="D47" i="17"/>
  <c r="E47" i="17"/>
  <c r="F47" i="17"/>
  <c r="H47" i="17"/>
  <c r="I47" i="17"/>
  <c r="M47" i="17"/>
  <c r="D48" i="17"/>
  <c r="C48" i="17" s="1"/>
  <c r="E48" i="17"/>
  <c r="F48" i="17"/>
  <c r="H48" i="17"/>
  <c r="G48" i="17" s="1"/>
  <c r="I48" i="17"/>
  <c r="J48" i="17"/>
  <c r="M48" i="17"/>
  <c r="N48" i="17"/>
  <c r="D49" i="17"/>
  <c r="F49" i="17"/>
  <c r="H49" i="17"/>
  <c r="G49" i="17" s="1"/>
  <c r="I49" i="17"/>
  <c r="J49" i="17"/>
  <c r="D50" i="17"/>
  <c r="E50" i="17"/>
  <c r="F50" i="17"/>
  <c r="H50" i="17"/>
  <c r="I50" i="17"/>
  <c r="D51" i="17"/>
  <c r="E51" i="17"/>
  <c r="F51" i="17"/>
  <c r="H51" i="17"/>
  <c r="G51" i="17" s="1"/>
  <c r="I51" i="17"/>
  <c r="J51" i="17"/>
  <c r="L51" i="17"/>
  <c r="M51" i="17"/>
  <c r="D52" i="17"/>
  <c r="E52" i="17"/>
  <c r="F52" i="17"/>
  <c r="H52" i="17"/>
  <c r="I52" i="17"/>
  <c r="J52" i="17"/>
  <c r="E53" i="17"/>
  <c r="F53" i="17"/>
  <c r="J53" i="17"/>
  <c r="N53" i="17"/>
  <c r="D54" i="17"/>
  <c r="E54" i="17"/>
  <c r="F54" i="17"/>
  <c r="H54" i="17"/>
  <c r="I54" i="17"/>
  <c r="J54" i="17"/>
  <c r="D55" i="17"/>
  <c r="E55" i="17"/>
  <c r="F55" i="17"/>
  <c r="H55" i="17"/>
  <c r="G55" i="17" s="1"/>
  <c r="I55" i="17"/>
  <c r="J55" i="17"/>
  <c r="L55" i="17"/>
  <c r="M55" i="17"/>
  <c r="N55" i="17"/>
  <c r="D56" i="17"/>
  <c r="E56" i="17"/>
  <c r="F56" i="17"/>
  <c r="H56" i="17"/>
  <c r="I56" i="17"/>
  <c r="J56" i="17"/>
  <c r="M56" i="17"/>
  <c r="N56" i="17"/>
  <c r="D57" i="17"/>
  <c r="E57" i="17"/>
  <c r="F57" i="17"/>
  <c r="I57" i="17"/>
  <c r="J57" i="17"/>
  <c r="L57" i="17"/>
  <c r="D58" i="17"/>
  <c r="E58" i="17"/>
  <c r="F58" i="17"/>
  <c r="H58" i="17"/>
  <c r="I58" i="17"/>
  <c r="J58" i="17"/>
  <c r="D59" i="17"/>
  <c r="C59" i="17" s="1"/>
  <c r="E59" i="17"/>
  <c r="F59" i="17"/>
  <c r="I59" i="17"/>
  <c r="J59" i="17"/>
  <c r="M59" i="17"/>
  <c r="N59" i="17"/>
  <c r="D60" i="17"/>
  <c r="C60" i="17" s="1"/>
  <c r="E60" i="17"/>
  <c r="H60" i="17"/>
  <c r="I60" i="17"/>
  <c r="J60" i="17"/>
  <c r="L60" i="17"/>
  <c r="M60" i="17"/>
  <c r="D61" i="17"/>
  <c r="E61" i="17"/>
  <c r="F61" i="17"/>
  <c r="H61" i="17"/>
  <c r="I61" i="17"/>
  <c r="J61" i="17"/>
  <c r="M61" i="17"/>
  <c r="D62" i="17"/>
  <c r="E62" i="17"/>
  <c r="F62" i="17"/>
  <c r="H62" i="17"/>
  <c r="I62" i="17"/>
  <c r="M62" i="17"/>
  <c r="N62" i="17"/>
  <c r="D63" i="17"/>
  <c r="E63" i="17"/>
  <c r="F63" i="17"/>
  <c r="H63" i="17"/>
  <c r="I63" i="17"/>
  <c r="L63" i="17"/>
  <c r="N63" i="17"/>
  <c r="D64" i="17"/>
  <c r="E64" i="17"/>
  <c r="H64" i="17"/>
  <c r="G64" i="17" s="1"/>
  <c r="I64" i="17"/>
  <c r="J64" i="17"/>
  <c r="L64" i="17"/>
  <c r="M64" i="17"/>
  <c r="E65" i="17"/>
  <c r="F65" i="17"/>
  <c r="I65" i="17"/>
  <c r="J65" i="17"/>
  <c r="D66" i="17"/>
  <c r="E66" i="17"/>
  <c r="F66" i="17"/>
  <c r="H66" i="17"/>
  <c r="I66" i="17"/>
  <c r="J66" i="17"/>
  <c r="L66" i="17"/>
  <c r="K66" i="17" s="1"/>
  <c r="E67" i="17"/>
  <c r="H67" i="17"/>
  <c r="G67" i="17" s="1"/>
  <c r="J67" i="17"/>
  <c r="D68" i="17"/>
  <c r="C68" i="17" s="1"/>
  <c r="F68" i="17"/>
  <c r="H68" i="17"/>
  <c r="G68" i="17" s="1"/>
  <c r="I68" i="17"/>
  <c r="J68" i="17"/>
  <c r="N68" i="17"/>
  <c r="D69" i="17"/>
  <c r="C69" i="17" s="1"/>
  <c r="E69" i="17"/>
  <c r="F69" i="17"/>
  <c r="H69" i="17"/>
  <c r="G69" i="17" s="1"/>
  <c r="I69" i="17"/>
  <c r="N69" i="17"/>
  <c r="D70" i="17"/>
  <c r="F70" i="17"/>
  <c r="H70" i="17"/>
  <c r="I70" i="17"/>
  <c r="L70" i="17"/>
  <c r="M70" i="17"/>
  <c r="F71" i="17"/>
  <c r="H71" i="17"/>
  <c r="E72" i="17"/>
  <c r="F72" i="17"/>
  <c r="H72" i="17"/>
  <c r="J72" i="17"/>
  <c r="L72" i="17"/>
  <c r="K72" i="17" s="1"/>
  <c r="N72" i="17"/>
  <c r="D73" i="17"/>
  <c r="E73" i="17"/>
  <c r="I73" i="17"/>
  <c r="L73" i="17"/>
  <c r="D74" i="17"/>
  <c r="E74" i="17"/>
  <c r="F74" i="17"/>
  <c r="H74" i="17"/>
  <c r="I74" i="17"/>
  <c r="J74" i="17"/>
  <c r="L74" i="17"/>
  <c r="K74" i="17" s="1"/>
  <c r="N74" i="17"/>
  <c r="D75" i="17"/>
  <c r="C75" i="17" s="1"/>
  <c r="E75" i="17"/>
  <c r="F75" i="17"/>
  <c r="H75" i="17"/>
  <c r="I75" i="17"/>
  <c r="J75" i="17"/>
  <c r="N75" i="17"/>
  <c r="D76" i="17"/>
  <c r="C76" i="17" s="1"/>
  <c r="E76" i="17"/>
  <c r="F76" i="17"/>
  <c r="H76" i="17"/>
  <c r="I76" i="17"/>
  <c r="J76" i="17"/>
  <c r="L76" i="17"/>
  <c r="N76" i="17"/>
  <c r="D77" i="17"/>
  <c r="E77" i="17"/>
  <c r="I77" i="17"/>
  <c r="J77" i="17"/>
  <c r="C12" i="16"/>
  <c r="C11" i="16" s="1"/>
  <c r="C13" i="16"/>
  <c r="D13" i="16"/>
  <c r="D12" i="16" s="1"/>
  <c r="D11" i="16" s="1"/>
  <c r="E14" i="16"/>
  <c r="E13" i="16" s="1"/>
  <c r="E12" i="16" s="1"/>
  <c r="E11" i="16" s="1"/>
  <c r="E15" i="16"/>
  <c r="E16" i="16"/>
  <c r="C17" i="16"/>
  <c r="D17" i="16"/>
  <c r="E18" i="16"/>
  <c r="E17" i="16" s="1"/>
  <c r="E19" i="16"/>
  <c r="E20" i="16"/>
  <c r="C21" i="16"/>
  <c r="D21" i="16"/>
  <c r="E22" i="16"/>
  <c r="E21" i="16" s="1"/>
  <c r="E23" i="16"/>
  <c r="E24" i="16"/>
  <c r="C26" i="16"/>
  <c r="C25" i="16" s="1"/>
  <c r="D26" i="16"/>
  <c r="E27" i="16"/>
  <c r="E26" i="16" s="1"/>
  <c r="E25" i="16" s="1"/>
  <c r="E28" i="16"/>
  <c r="E29" i="16"/>
  <c r="C30" i="16"/>
  <c r="D30" i="16"/>
  <c r="D25" i="16" s="1"/>
  <c r="E30" i="16"/>
  <c r="E31" i="16"/>
  <c r="E32" i="16"/>
  <c r="E33" i="16"/>
  <c r="E34" i="16"/>
  <c r="E35" i="16"/>
  <c r="E36" i="16"/>
  <c r="E37" i="16"/>
  <c r="C38" i="16"/>
  <c r="C39" i="16"/>
  <c r="D39" i="16"/>
  <c r="D38" i="16" s="1"/>
  <c r="E40" i="16"/>
  <c r="E39" i="16" s="1"/>
  <c r="E38" i="16" s="1"/>
  <c r="E41" i="16"/>
  <c r="E42" i="16"/>
  <c r="E43" i="16"/>
  <c r="C46" i="16"/>
  <c r="D46" i="16"/>
  <c r="E47" i="16"/>
  <c r="E46" i="16" s="1"/>
  <c r="E48" i="16"/>
  <c r="E49" i="16"/>
  <c r="E50" i="16"/>
  <c r="E51" i="16"/>
  <c r="E52" i="16"/>
  <c r="E53" i="16"/>
  <c r="E54" i="16"/>
  <c r="E55" i="16"/>
  <c r="E56" i="16"/>
  <c r="E57" i="16"/>
  <c r="E58" i="16"/>
  <c r="E59" i="16"/>
  <c r="E60" i="16"/>
  <c r="E61" i="16"/>
  <c r="E62" i="16"/>
  <c r="E63" i="16"/>
  <c r="E64" i="16"/>
  <c r="E65" i="16"/>
  <c r="E66" i="16"/>
  <c r="E67" i="16"/>
  <c r="E68" i="16"/>
  <c r="E69" i="16"/>
  <c r="D70" i="16"/>
  <c r="D45" i="16" s="1"/>
  <c r="D44" i="16" s="1"/>
  <c r="C71" i="16"/>
  <c r="D71" i="16"/>
  <c r="E72" i="16"/>
  <c r="E71" i="16" s="1"/>
  <c r="E70" i="16" s="1"/>
  <c r="E73" i="16"/>
  <c r="E74" i="16"/>
  <c r="E75" i="16"/>
  <c r="E76" i="16"/>
  <c r="E77" i="16"/>
  <c r="E78" i="16"/>
  <c r="E79" i="16"/>
  <c r="E80" i="16"/>
  <c r="E81" i="16"/>
  <c r="E82" i="16"/>
  <c r="E83" i="16"/>
  <c r="C84" i="16"/>
  <c r="C70" i="16" s="1"/>
  <c r="D84" i="16"/>
  <c r="E85" i="16"/>
  <c r="E84" i="16" s="1"/>
  <c r="E86" i="16"/>
  <c r="E87" i="16"/>
  <c r="E88" i="16"/>
  <c r="E89" i="16"/>
  <c r="E90" i="16"/>
  <c r="K20" i="23" l="1"/>
  <c r="Q23" i="23" s="1"/>
  <c r="C13" i="23"/>
  <c r="C20" i="23" s="1"/>
  <c r="F20" i="23"/>
  <c r="O20" i="22"/>
  <c r="O72" i="22"/>
  <c r="K70" i="22"/>
  <c r="H67" i="22"/>
  <c r="G62" i="17"/>
  <c r="O45" i="22"/>
  <c r="N49" i="17" s="1"/>
  <c r="O63" i="22"/>
  <c r="N35" i="22"/>
  <c r="N40" i="22"/>
  <c r="G30" i="22"/>
  <c r="D30" i="22" s="1"/>
  <c r="M33" i="22"/>
  <c r="M75" i="22" s="1"/>
  <c r="M26" i="22"/>
  <c r="M73" i="22"/>
  <c r="N20" i="22"/>
  <c r="N72" i="22"/>
  <c r="K38" i="22"/>
  <c r="D28" i="22"/>
  <c r="L27" i="22"/>
  <c r="E25" i="22"/>
  <c r="D25" i="22" s="1"/>
  <c r="F20" i="22"/>
  <c r="F72" i="22"/>
  <c r="F70" i="22" s="1"/>
  <c r="M18" i="22"/>
  <c r="L26" i="17" s="1"/>
  <c r="K26" i="17" s="1"/>
  <c r="M16" i="22"/>
  <c r="L17" i="22"/>
  <c r="L14" i="22"/>
  <c r="L22" i="22"/>
  <c r="Q19" i="22"/>
  <c r="C61" i="17"/>
  <c r="C54" i="17"/>
  <c r="G75" i="22"/>
  <c r="D75" i="22" s="1"/>
  <c r="O74" i="22"/>
  <c r="M51" i="22"/>
  <c r="L54" i="17" s="1"/>
  <c r="L52" i="22"/>
  <c r="L51" i="22" s="1"/>
  <c r="M30" i="22"/>
  <c r="K30" i="22"/>
  <c r="H30" i="22" s="1"/>
  <c r="J73" i="22"/>
  <c r="E73" i="22"/>
  <c r="D73" i="22" s="1"/>
  <c r="D23" i="22"/>
  <c r="J20" i="22"/>
  <c r="J72" i="22"/>
  <c r="J70" i="22" s="1"/>
  <c r="H14" i="22"/>
  <c r="H22" i="22"/>
  <c r="G67" i="22"/>
  <c r="D67" i="22" s="1"/>
  <c r="M59" i="22"/>
  <c r="L62" i="17" s="1"/>
  <c r="L60" i="22"/>
  <c r="L59" i="22" s="1"/>
  <c r="M43" i="22"/>
  <c r="L47" i="17" s="1"/>
  <c r="K47" i="17" s="1"/>
  <c r="L44" i="22"/>
  <c r="D22" i="22"/>
  <c r="G20" i="22"/>
  <c r="D20" i="22" s="1"/>
  <c r="D53" i="17"/>
  <c r="C53" i="17" s="1"/>
  <c r="D61" i="22"/>
  <c r="M55" i="22"/>
  <c r="L58" i="17" s="1"/>
  <c r="L56" i="22"/>
  <c r="L55" i="22" s="1"/>
  <c r="M35" i="22"/>
  <c r="M40" i="22"/>
  <c r="L36" i="22"/>
  <c r="N25" i="22"/>
  <c r="C62" i="17"/>
  <c r="G56" i="17"/>
  <c r="C55" i="17"/>
  <c r="C52" i="17"/>
  <c r="G50" i="17"/>
  <c r="C47" i="17"/>
  <c r="G72" i="22"/>
  <c r="L69" i="22"/>
  <c r="L67" i="22" s="1"/>
  <c r="H69" i="22"/>
  <c r="I61" i="22"/>
  <c r="H61" i="22" s="1"/>
  <c r="M47" i="22"/>
  <c r="L50" i="17" s="1"/>
  <c r="L48" i="22"/>
  <c r="L47" i="22" s="1"/>
  <c r="L46" i="22"/>
  <c r="L45" i="22" s="1"/>
  <c r="N23" i="22"/>
  <c r="N73" i="22" s="1"/>
  <c r="I73" i="22"/>
  <c r="H73" i="22" s="1"/>
  <c r="I20" i="22"/>
  <c r="N58" i="17"/>
  <c r="K58" i="17" s="1"/>
  <c r="M57" i="17"/>
  <c r="N54" i="17"/>
  <c r="M53" i="17"/>
  <c r="N50" i="17"/>
  <c r="K50" i="17" s="1"/>
  <c r="M49" i="17"/>
  <c r="F24" i="17"/>
  <c r="M22" i="22"/>
  <c r="M54" i="17"/>
  <c r="N47" i="17"/>
  <c r="N33" i="21"/>
  <c r="Q21" i="21"/>
  <c r="L23" i="21"/>
  <c r="L33" i="21" s="1"/>
  <c r="O33" i="21"/>
  <c r="D33" i="21"/>
  <c r="M26" i="21"/>
  <c r="M23" i="21"/>
  <c r="M33" i="21" s="1"/>
  <c r="Q16" i="21"/>
  <c r="H172" i="20"/>
  <c r="M172" i="20"/>
  <c r="L172" i="20" s="1"/>
  <c r="H17" i="17"/>
  <c r="G71" i="17"/>
  <c r="E219" i="20"/>
  <c r="J71" i="17"/>
  <c r="O196" i="20"/>
  <c r="N71" i="17" s="1"/>
  <c r="N196" i="20"/>
  <c r="E71" i="17"/>
  <c r="E68" i="17"/>
  <c r="F207" i="20"/>
  <c r="I67" i="17"/>
  <c r="N184" i="20"/>
  <c r="M67" i="17" s="1"/>
  <c r="D184" i="20"/>
  <c r="M184" i="20"/>
  <c r="D67" i="17"/>
  <c r="C67" i="17" s="1"/>
  <c r="D21" i="17"/>
  <c r="C21" i="17" s="1"/>
  <c r="D175" i="20"/>
  <c r="L168" i="20"/>
  <c r="O228" i="20"/>
  <c r="R69" i="20"/>
  <c r="K219" i="20"/>
  <c r="H214" i="20"/>
  <c r="H77" i="17"/>
  <c r="G77" i="17" s="1"/>
  <c r="M214" i="20"/>
  <c r="I218" i="20"/>
  <c r="I226" i="20"/>
  <c r="L202" i="20"/>
  <c r="H65" i="17"/>
  <c r="G65" i="17" s="1"/>
  <c r="H178" i="20"/>
  <c r="D169" i="20"/>
  <c r="D207" i="20" s="1"/>
  <c r="F16" i="17"/>
  <c r="K73" i="17"/>
  <c r="D65" i="17"/>
  <c r="C65" i="17" s="1"/>
  <c r="N218" i="20"/>
  <c r="N226" i="20"/>
  <c r="M77" i="17"/>
  <c r="O218" i="20"/>
  <c r="O226" i="20"/>
  <c r="N77" i="17"/>
  <c r="L201" i="20"/>
  <c r="N187" i="20"/>
  <c r="M68" i="17" s="1"/>
  <c r="M178" i="20"/>
  <c r="M175" i="20"/>
  <c r="L175" i="20" s="1"/>
  <c r="H169" i="20"/>
  <c r="K207" i="20"/>
  <c r="O207" i="20"/>
  <c r="G59" i="17"/>
  <c r="H84" i="20"/>
  <c r="H32" i="17"/>
  <c r="G32" i="17" s="1"/>
  <c r="L29" i="17"/>
  <c r="G157" i="20"/>
  <c r="F29" i="17"/>
  <c r="L63" i="20"/>
  <c r="L67" i="20" s="1"/>
  <c r="M67" i="20"/>
  <c r="O53" i="20"/>
  <c r="L37" i="20"/>
  <c r="M33" i="20"/>
  <c r="L33" i="20" s="1"/>
  <c r="M17" i="20"/>
  <c r="C73" i="17"/>
  <c r="K70" i="17"/>
  <c r="C70" i="17"/>
  <c r="G63" i="17"/>
  <c r="L56" i="17"/>
  <c r="K56" i="17" s="1"/>
  <c r="C40" i="17"/>
  <c r="G29" i="17"/>
  <c r="C20" i="17"/>
  <c r="I16" i="17"/>
  <c r="D16" i="17"/>
  <c r="C16" i="17" s="1"/>
  <c r="N18" i="17"/>
  <c r="M17" i="17"/>
  <c r="D196" i="20"/>
  <c r="D71" i="17"/>
  <c r="C71" i="17" s="1"/>
  <c r="K68" i="17"/>
  <c r="N228" i="20"/>
  <c r="I207" i="20"/>
  <c r="L144" i="20"/>
  <c r="H144" i="20"/>
  <c r="M105" i="20"/>
  <c r="L105" i="20" s="1"/>
  <c r="K61" i="20"/>
  <c r="H61" i="20" s="1"/>
  <c r="E61" i="20"/>
  <c r="D61" i="20" s="1"/>
  <c r="M53" i="20"/>
  <c r="L53" i="20" s="1"/>
  <c r="H17" i="20"/>
  <c r="L14" i="20"/>
  <c r="G76" i="17"/>
  <c r="G75" i="17"/>
  <c r="C74" i="17"/>
  <c r="G72" i="17"/>
  <c r="C66" i="17"/>
  <c r="K64" i="17"/>
  <c r="F64" i="17"/>
  <c r="K63" i="17"/>
  <c r="G61" i="17"/>
  <c r="G60" i="17"/>
  <c r="C57" i="17"/>
  <c r="K55" i="17"/>
  <c r="G54" i="17"/>
  <c r="L52" i="17"/>
  <c r="K52" i="17" s="1"/>
  <c r="K51" i="17"/>
  <c r="L49" i="17"/>
  <c r="K49" i="17" s="1"/>
  <c r="G47" i="17"/>
  <c r="G45" i="17"/>
  <c r="G44" i="17"/>
  <c r="C43" i="17"/>
  <c r="C42" i="17"/>
  <c r="H40" i="17"/>
  <c r="K30" i="17"/>
  <c r="H15" i="17"/>
  <c r="G15" i="17" s="1"/>
  <c r="M71" i="17"/>
  <c r="M42" i="17"/>
  <c r="C24" i="17"/>
  <c r="O224" i="20"/>
  <c r="H222" i="20"/>
  <c r="L216" i="20"/>
  <c r="D214" i="20"/>
  <c r="L212" i="20"/>
  <c r="G73" i="17"/>
  <c r="H196" i="20"/>
  <c r="L190" i="20"/>
  <c r="L187" i="20"/>
  <c r="L176" i="20"/>
  <c r="L171" i="20"/>
  <c r="L163" i="20"/>
  <c r="H163" i="20"/>
  <c r="F157" i="20"/>
  <c r="D155" i="20"/>
  <c r="D224" i="20" s="1"/>
  <c r="L87" i="20"/>
  <c r="L33" i="17"/>
  <c r="K33" i="17" s="1"/>
  <c r="L83" i="20"/>
  <c r="L225" i="20" s="1"/>
  <c r="D81" i="20"/>
  <c r="M81" i="20"/>
  <c r="D31" i="17"/>
  <c r="L79" i="20"/>
  <c r="O76" i="20"/>
  <c r="N29" i="17" s="1"/>
  <c r="D76" i="20"/>
  <c r="K157" i="20"/>
  <c r="M73" i="20"/>
  <c r="D63" i="20"/>
  <c r="D67" i="20" s="1"/>
  <c r="E67" i="20"/>
  <c r="O49" i="20"/>
  <c r="H45" i="20"/>
  <c r="D37" i="20"/>
  <c r="D33" i="20"/>
  <c r="L31" i="20"/>
  <c r="D29" i="20"/>
  <c r="D18" i="17"/>
  <c r="L22" i="20"/>
  <c r="M21" i="20"/>
  <c r="L21" i="20" s="1"/>
  <c r="J15" i="17"/>
  <c r="G61" i="20"/>
  <c r="F77" i="17"/>
  <c r="C77" i="17" s="1"/>
  <c r="G74" i="17"/>
  <c r="G70" i="17"/>
  <c r="K62" i="17"/>
  <c r="C58" i="17"/>
  <c r="L53" i="17"/>
  <c r="K53" i="17" s="1"/>
  <c r="L48" i="17"/>
  <c r="K48" i="17" s="1"/>
  <c r="K46" i="17"/>
  <c r="L45" i="17"/>
  <c r="K45" i="17" s="1"/>
  <c r="L44" i="17"/>
  <c r="F40" i="17"/>
  <c r="G33" i="17"/>
  <c r="D29" i="17"/>
  <c r="C29" i="17" s="1"/>
  <c r="F25" i="17"/>
  <c r="H22" i="17"/>
  <c r="F15" i="17"/>
  <c r="D19" i="17"/>
  <c r="C19" i="17" s="1"/>
  <c r="N16" i="17"/>
  <c r="M228" i="20"/>
  <c r="G226" i="20"/>
  <c r="G219" i="20" s="1"/>
  <c r="M224" i="20"/>
  <c r="O221" i="20"/>
  <c r="I221" i="20"/>
  <c r="D221" i="20"/>
  <c r="G218" i="20"/>
  <c r="J218" i="20"/>
  <c r="J226" i="20"/>
  <c r="J219" i="20" s="1"/>
  <c r="H202" i="20"/>
  <c r="D199" i="20"/>
  <c r="M196" i="20"/>
  <c r="L188" i="20"/>
  <c r="L183" i="20"/>
  <c r="D172" i="20"/>
  <c r="E207" i="20"/>
  <c r="N163" i="20"/>
  <c r="F221" i="20"/>
  <c r="F219" i="20" s="1"/>
  <c r="J157" i="20"/>
  <c r="E157" i="20"/>
  <c r="L153" i="20"/>
  <c r="L150" i="20"/>
  <c r="L61" i="17"/>
  <c r="K61" i="17" s="1"/>
  <c r="L136" i="20"/>
  <c r="L128" i="20"/>
  <c r="L120" i="20"/>
  <c r="L112" i="20"/>
  <c r="D105" i="20"/>
  <c r="L86" i="20"/>
  <c r="D84" i="20"/>
  <c r="M84" i="20"/>
  <c r="H81" i="20"/>
  <c r="N225" i="20"/>
  <c r="H76" i="20"/>
  <c r="H157" i="20" s="1"/>
  <c r="D73" i="20"/>
  <c r="M71" i="20"/>
  <c r="L69" i="20"/>
  <c r="N63" i="20"/>
  <c r="N67" i="20" s="1"/>
  <c r="I67" i="20"/>
  <c r="H14" i="17"/>
  <c r="H57" i="20"/>
  <c r="D53" i="20"/>
  <c r="L51" i="20"/>
  <c r="M49" i="20"/>
  <c r="L46" i="20"/>
  <c r="M45" i="20"/>
  <c r="L45" i="20" s="1"/>
  <c r="M41" i="20"/>
  <c r="L41" i="20" s="1"/>
  <c r="H21" i="17"/>
  <c r="N33" i="20"/>
  <c r="M19" i="17" s="1"/>
  <c r="H33" i="20"/>
  <c r="M29" i="20"/>
  <c r="L29" i="20" s="1"/>
  <c r="H29" i="20"/>
  <c r="O17" i="20"/>
  <c r="O61" i="20" s="1"/>
  <c r="G66" i="17"/>
  <c r="C64" i="17"/>
  <c r="C63" i="17"/>
  <c r="G58" i="17"/>
  <c r="G57" i="17"/>
  <c r="C56" i="17"/>
  <c r="K54" i="17"/>
  <c r="G53" i="17"/>
  <c r="G52" i="17"/>
  <c r="C51" i="17"/>
  <c r="C50" i="17"/>
  <c r="C49" i="17"/>
  <c r="G46" i="17"/>
  <c r="C45" i="17"/>
  <c r="C44" i="17"/>
  <c r="G37" i="17"/>
  <c r="J14" i="17"/>
  <c r="J78" i="17" s="1"/>
  <c r="N60" i="17"/>
  <c r="M58" i="17"/>
  <c r="N57" i="17"/>
  <c r="K37" i="17"/>
  <c r="N25" i="17"/>
  <c r="L142" i="20"/>
  <c r="L134" i="20"/>
  <c r="L126" i="20"/>
  <c r="L118" i="20"/>
  <c r="L110" i="20"/>
  <c r="L65" i="20"/>
  <c r="L58" i="20"/>
  <c r="M57" i="20"/>
  <c r="L57" i="20" s="1"/>
  <c r="H53" i="20"/>
  <c r="N49" i="20"/>
  <c r="M23" i="17" s="1"/>
  <c r="D45" i="20"/>
  <c r="L39" i="20"/>
  <c r="L36" i="20"/>
  <c r="L26" i="20"/>
  <c r="M25" i="20"/>
  <c r="L25" i="20" s="1"/>
  <c r="H21" i="20"/>
  <c r="N17" i="20"/>
  <c r="N61" i="20" s="1"/>
  <c r="L110" i="19"/>
  <c r="L108" i="19"/>
  <c r="N76" i="19"/>
  <c r="L121" i="19"/>
  <c r="I119" i="19"/>
  <c r="M68" i="19"/>
  <c r="M36" i="19"/>
  <c r="L38" i="19"/>
  <c r="L36" i="19" s="1"/>
  <c r="M32" i="19"/>
  <c r="L14" i="19"/>
  <c r="R14" i="19"/>
  <c r="J76" i="19"/>
  <c r="J21" i="17"/>
  <c r="J17" i="17"/>
  <c r="F14" i="17"/>
  <c r="M28" i="17"/>
  <c r="N140" i="19"/>
  <c r="N136" i="19"/>
  <c r="N135" i="19"/>
  <c r="N132" i="19"/>
  <c r="N128" i="19"/>
  <c r="N119" i="19" s="1"/>
  <c r="O122" i="19"/>
  <c r="L122" i="19" s="1"/>
  <c r="L115" i="19"/>
  <c r="M110" i="19"/>
  <c r="M118" i="19" s="1"/>
  <c r="M108" i="19"/>
  <c r="O78" i="19"/>
  <c r="M64" i="19"/>
  <c r="M60" i="19"/>
  <c r="L62" i="19"/>
  <c r="L60" i="19" s="1"/>
  <c r="O56" i="19"/>
  <c r="L46" i="19"/>
  <c r="L44" i="19" s="1"/>
  <c r="H36" i="19"/>
  <c r="L34" i="19"/>
  <c r="L32" i="19" s="1"/>
  <c r="O14" i="19"/>
  <c r="K76" i="17"/>
  <c r="G25" i="17"/>
  <c r="N19" i="17"/>
  <c r="M140" i="19"/>
  <c r="L140" i="19" s="1"/>
  <c r="L127" i="19"/>
  <c r="H126" i="19"/>
  <c r="D125" i="19"/>
  <c r="L123" i="19"/>
  <c r="H122" i="19"/>
  <c r="O121" i="19"/>
  <c r="D121" i="19"/>
  <c r="L114" i="19"/>
  <c r="R23" i="19" s="1"/>
  <c r="H68" i="19"/>
  <c r="M52" i="19"/>
  <c r="L54" i="19"/>
  <c r="L52" i="19" s="1"/>
  <c r="L51" i="19"/>
  <c r="L48" i="19" s="1"/>
  <c r="M48" i="19"/>
  <c r="H32" i="19"/>
  <c r="E76" i="19"/>
  <c r="M14" i="19"/>
  <c r="G21" i="17"/>
  <c r="G17" i="17"/>
  <c r="D15" i="17"/>
  <c r="C15" i="17" s="1"/>
  <c r="M126" i="19"/>
  <c r="L126" i="19" s="1"/>
  <c r="H125" i="19"/>
  <c r="O124" i="19"/>
  <c r="L124" i="19" s="1"/>
  <c r="D124" i="19"/>
  <c r="H121" i="19"/>
  <c r="E119" i="19"/>
  <c r="L116" i="19"/>
  <c r="O108" i="19"/>
  <c r="K108" i="19"/>
  <c r="D68" i="19"/>
  <c r="L66" i="19"/>
  <c r="L64" i="19" s="1"/>
  <c r="H52" i="19"/>
  <c r="M44" i="19"/>
  <c r="O40" i="19"/>
  <c r="D32" i="19"/>
  <c r="D76" i="19" s="1"/>
  <c r="I76" i="19"/>
  <c r="H14" i="19"/>
  <c r="F76" i="19"/>
  <c r="K60" i="17"/>
  <c r="K57" i="17"/>
  <c r="K44" i="17"/>
  <c r="L180" i="18"/>
  <c r="L183" i="18" s="1"/>
  <c r="M183" i="18"/>
  <c r="L200" i="18"/>
  <c r="O120" i="18"/>
  <c r="N23" i="17" s="1"/>
  <c r="L121" i="18"/>
  <c r="L120" i="18" s="1"/>
  <c r="L40" i="17"/>
  <c r="K40" i="17" s="1"/>
  <c r="I14" i="17"/>
  <c r="I78" i="17" s="1"/>
  <c r="D14" i="17"/>
  <c r="C14" i="17" s="1"/>
  <c r="M202" i="18"/>
  <c r="M209" i="18" s="1"/>
  <c r="M200" i="18"/>
  <c r="L182" i="18"/>
  <c r="D180" i="18"/>
  <c r="D183" i="18" s="1"/>
  <c r="L175" i="18"/>
  <c r="L167" i="18"/>
  <c r="L159" i="18"/>
  <c r="L151" i="18"/>
  <c r="L146" i="18"/>
  <c r="N137" i="18"/>
  <c r="Q21" i="18"/>
  <c r="L137" i="18"/>
  <c r="N128" i="18"/>
  <c r="M25" i="17" s="1"/>
  <c r="O124" i="18"/>
  <c r="L125" i="18"/>
  <c r="L124" i="18" s="1"/>
  <c r="M116" i="18"/>
  <c r="L86" i="18"/>
  <c r="E132" i="18"/>
  <c r="K132" i="18"/>
  <c r="K211" i="18" s="1"/>
  <c r="L76" i="18"/>
  <c r="D57" i="18"/>
  <c r="D78" i="18" s="1"/>
  <c r="L49" i="18"/>
  <c r="M47" i="18"/>
  <c r="H37" i="18"/>
  <c r="H78" i="18" s="1"/>
  <c r="D31" i="18"/>
  <c r="E78" i="18"/>
  <c r="L126" i="18"/>
  <c r="M124" i="18"/>
  <c r="L24" i="17" s="1"/>
  <c r="O96" i="18"/>
  <c r="L99" i="18"/>
  <c r="Q24" i="18"/>
  <c r="F18" i="17"/>
  <c r="F78" i="17" s="1"/>
  <c r="L150" i="18"/>
  <c r="H178" i="18"/>
  <c r="O116" i="18"/>
  <c r="N22" i="17" s="1"/>
  <c r="L118" i="18"/>
  <c r="H116" i="18"/>
  <c r="M83" i="18"/>
  <c r="M80" i="18" s="1"/>
  <c r="M132" i="18" s="1"/>
  <c r="N80" i="18"/>
  <c r="G132" i="18"/>
  <c r="G211" i="18" s="1"/>
  <c r="L67" i="18"/>
  <c r="O52" i="18"/>
  <c r="N21" i="17" s="1"/>
  <c r="L116" i="18"/>
  <c r="M104" i="18"/>
  <c r="L105" i="18"/>
  <c r="L96" i="18"/>
  <c r="L85" i="18"/>
  <c r="L133" i="18" s="1"/>
  <c r="M133" i="18"/>
  <c r="H80" i="18"/>
  <c r="I132" i="18"/>
  <c r="O132" i="18"/>
  <c r="L47" i="18"/>
  <c r="G40" i="17"/>
  <c r="C39" i="17"/>
  <c r="G36" i="17"/>
  <c r="C35" i="17"/>
  <c r="C31" i="17"/>
  <c r="K29" i="17"/>
  <c r="G28" i="17"/>
  <c r="C27" i="17"/>
  <c r="G24" i="17"/>
  <c r="C23" i="17"/>
  <c r="G20" i="17"/>
  <c r="G16" i="17"/>
  <c r="E14" i="17"/>
  <c r="K13" i="17"/>
  <c r="L173" i="18"/>
  <c r="L165" i="18"/>
  <c r="L157" i="18"/>
  <c r="L149" i="18"/>
  <c r="L178" i="18" s="1"/>
  <c r="Q23" i="18"/>
  <c r="D139" i="18"/>
  <c r="D178" i="18" s="1"/>
  <c r="D128" i="18"/>
  <c r="M112" i="18"/>
  <c r="L108" i="18"/>
  <c r="L89" i="18"/>
  <c r="L88" i="18" s="1"/>
  <c r="D80" i="18"/>
  <c r="L56" i="18"/>
  <c r="O47" i="18"/>
  <c r="N20" i="17" s="1"/>
  <c r="H47" i="18"/>
  <c r="I78" i="18"/>
  <c r="D37" i="18"/>
  <c r="M31" i="18"/>
  <c r="L32" i="18"/>
  <c r="N26" i="18"/>
  <c r="M128" i="18"/>
  <c r="N116" i="18"/>
  <c r="L106" i="18"/>
  <c r="D104" i="18"/>
  <c r="L103" i="18"/>
  <c r="H96" i="18"/>
  <c r="M96" i="18"/>
  <c r="L93" i="18"/>
  <c r="L92" i="18" s="1"/>
  <c r="M92" i="18"/>
  <c r="H83" i="18"/>
  <c r="L73" i="18"/>
  <c r="L72" i="18" s="1"/>
  <c r="M72" i="18"/>
  <c r="N67" i="18"/>
  <c r="L60" i="18"/>
  <c r="L53" i="18"/>
  <c r="L52" i="18" s="1"/>
  <c r="M52" i="18"/>
  <c r="N47" i="18"/>
  <c r="M20" i="17" s="1"/>
  <c r="L40" i="18"/>
  <c r="L33" i="18"/>
  <c r="L30" i="18"/>
  <c r="N20" i="18"/>
  <c r="M15" i="18"/>
  <c r="L16" i="18"/>
  <c r="M139" i="18"/>
  <c r="M178" i="18" s="1"/>
  <c r="N124" i="18"/>
  <c r="M108" i="18"/>
  <c r="L77" i="18"/>
  <c r="Q16" i="18" s="1"/>
  <c r="M62" i="18"/>
  <c r="N57" i="18"/>
  <c r="M42" i="18"/>
  <c r="L19" i="17" s="1"/>
  <c r="N37" i="18"/>
  <c r="M18" i="17" s="1"/>
  <c r="L27" i="18"/>
  <c r="L26" i="18" s="1"/>
  <c r="M26" i="18"/>
  <c r="O20" i="18"/>
  <c r="M20" i="18"/>
  <c r="L15" i="17" s="1"/>
  <c r="L21" i="18"/>
  <c r="L20" i="18" s="1"/>
  <c r="L18" i="18"/>
  <c r="L114" i="18"/>
  <c r="L112" i="18" s="1"/>
  <c r="D112" i="18"/>
  <c r="L111" i="18"/>
  <c r="H104" i="18"/>
  <c r="L101" i="18"/>
  <c r="L100" i="18" s="1"/>
  <c r="M100" i="18"/>
  <c r="N92" i="18"/>
  <c r="L65" i="18"/>
  <c r="L62" i="18" s="1"/>
  <c r="L58" i="18"/>
  <c r="M57" i="18"/>
  <c r="L45" i="18"/>
  <c r="L42" i="18" s="1"/>
  <c r="L38" i="18"/>
  <c r="M37" i="18"/>
  <c r="L18" i="17" s="1"/>
  <c r="K18" i="17" s="1"/>
  <c r="Q22" i="18"/>
  <c r="Q17" i="18"/>
  <c r="N15" i="18"/>
  <c r="G39" i="17"/>
  <c r="C38" i="17"/>
  <c r="K36" i="17"/>
  <c r="G35" i="17"/>
  <c r="C34" i="17"/>
  <c r="G31" i="17"/>
  <c r="C30" i="17"/>
  <c r="G27" i="17"/>
  <c r="C26" i="17"/>
  <c r="G23" i="17"/>
  <c r="C22" i="17"/>
  <c r="G19" i="17"/>
  <c r="C41" i="17"/>
  <c r="K39" i="17"/>
  <c r="G38" i="17"/>
  <c r="C37" i="17"/>
  <c r="K35" i="17"/>
  <c r="G34" i="17"/>
  <c r="C33" i="17"/>
  <c r="G30" i="17"/>
  <c r="K27" i="17"/>
  <c r="G26" i="17"/>
  <c r="C25" i="17"/>
  <c r="G22" i="17"/>
  <c r="G18" i="17"/>
  <c r="C17" i="17"/>
  <c r="C13" i="17"/>
  <c r="C45" i="16"/>
  <c r="C44" i="16" s="1"/>
  <c r="C91" i="16" s="1"/>
  <c r="D91" i="16"/>
  <c r="E45" i="16"/>
  <c r="E44" i="16" s="1"/>
  <c r="E91" i="16" s="1"/>
  <c r="L72" i="22" l="1"/>
  <c r="M72" i="22"/>
  <c r="M70" i="22" s="1"/>
  <c r="M20" i="22"/>
  <c r="D72" i="22"/>
  <c r="G70" i="22"/>
  <c r="L40" i="22"/>
  <c r="L35" i="22"/>
  <c r="Q20" i="22"/>
  <c r="Q14" i="22"/>
  <c r="Q24" i="22" s="1"/>
  <c r="L23" i="22"/>
  <c r="L20" i="22" s="1"/>
  <c r="L16" i="22"/>
  <c r="N38" i="22"/>
  <c r="N74" i="22"/>
  <c r="N70" i="22" s="1"/>
  <c r="E70" i="22"/>
  <c r="H72" i="22"/>
  <c r="H70" i="22" s="1"/>
  <c r="H20" i="22"/>
  <c r="L33" i="22"/>
  <c r="Q18" i="22"/>
  <c r="O61" i="22"/>
  <c r="O73" i="22"/>
  <c r="O70" i="22" s="1"/>
  <c r="M38" i="22"/>
  <c r="M74" i="22"/>
  <c r="Q22" i="22"/>
  <c r="L63" i="22"/>
  <c r="L61" i="22" s="1"/>
  <c r="L43" i="22"/>
  <c r="I70" i="22"/>
  <c r="M25" i="22"/>
  <c r="L26" i="22"/>
  <c r="L25" i="22" s="1"/>
  <c r="Q25" i="21"/>
  <c r="Q23" i="21"/>
  <c r="G14" i="17"/>
  <c r="G78" i="17" s="1"/>
  <c r="D78" i="17"/>
  <c r="H207" i="20"/>
  <c r="H221" i="20"/>
  <c r="L17" i="20"/>
  <c r="H218" i="20"/>
  <c r="H226" i="20"/>
  <c r="H78" i="17"/>
  <c r="L16" i="17"/>
  <c r="K16" i="17" s="1"/>
  <c r="M15" i="17"/>
  <c r="N24" i="17"/>
  <c r="K24" i="17" s="1"/>
  <c r="D157" i="20"/>
  <c r="N207" i="20"/>
  <c r="I219" i="20"/>
  <c r="L81" i="20"/>
  <c r="L31" i="17"/>
  <c r="K31" i="17" s="1"/>
  <c r="R73" i="20"/>
  <c r="D226" i="20"/>
  <c r="D219" i="20" s="1"/>
  <c r="D218" i="20"/>
  <c r="R65" i="20"/>
  <c r="L228" i="20"/>
  <c r="L184" i="20"/>
  <c r="L67" i="17"/>
  <c r="K67" i="17" s="1"/>
  <c r="R72" i="20"/>
  <c r="L71" i="20"/>
  <c r="L73" i="20"/>
  <c r="M157" i="20"/>
  <c r="M221" i="20"/>
  <c r="M61" i="20"/>
  <c r="L61" i="20" s="1"/>
  <c r="L65" i="17"/>
  <c r="K65" i="17" s="1"/>
  <c r="L178" i="20"/>
  <c r="L207" i="20" s="1"/>
  <c r="L49" i="20"/>
  <c r="L23" i="17"/>
  <c r="K23" i="17" s="1"/>
  <c r="E78" i="17"/>
  <c r="R70" i="20"/>
  <c r="L84" i="20"/>
  <c r="L32" i="17"/>
  <c r="K32" i="17" s="1"/>
  <c r="L196" i="20"/>
  <c r="L71" i="17"/>
  <c r="K71" i="17" s="1"/>
  <c r="O219" i="20"/>
  <c r="N221" i="20"/>
  <c r="N219" i="20" s="1"/>
  <c r="M207" i="20"/>
  <c r="O157" i="20"/>
  <c r="L76" i="20"/>
  <c r="L214" i="20"/>
  <c r="L77" i="17"/>
  <c r="K77" i="17" s="1"/>
  <c r="M218" i="20"/>
  <c r="M226" i="20"/>
  <c r="L222" i="20"/>
  <c r="D119" i="19"/>
  <c r="L119" i="19"/>
  <c r="L118" i="19"/>
  <c r="C18" i="17"/>
  <c r="C78" i="17" s="1"/>
  <c r="R24" i="19"/>
  <c r="R26" i="19" s="1"/>
  <c r="R17" i="19"/>
  <c r="L22" i="17"/>
  <c r="K22" i="17" s="1"/>
  <c r="H76" i="19"/>
  <c r="H119" i="19"/>
  <c r="L76" i="19"/>
  <c r="O119" i="19"/>
  <c r="K19" i="17"/>
  <c r="N17" i="17"/>
  <c r="M76" i="19"/>
  <c r="O76" i="19"/>
  <c r="O82" i="19"/>
  <c r="N28" i="17"/>
  <c r="K28" i="17" s="1"/>
  <c r="M119" i="19"/>
  <c r="N14" i="17"/>
  <c r="Q19" i="18"/>
  <c r="Q14" i="18"/>
  <c r="L15" i="18"/>
  <c r="L31" i="18"/>
  <c r="N132" i="18"/>
  <c r="Q20" i="18"/>
  <c r="M24" i="17"/>
  <c r="H132" i="18"/>
  <c r="L104" i="18"/>
  <c r="E211" i="18"/>
  <c r="D211" i="18" s="1"/>
  <c r="L20" i="17"/>
  <c r="K20" i="17" s="1"/>
  <c r="L83" i="18"/>
  <c r="L80" i="18" s="1"/>
  <c r="L132" i="18" s="1"/>
  <c r="O78" i="18"/>
  <c r="O211" i="18" s="1"/>
  <c r="N15" i="17"/>
  <c r="M78" i="18"/>
  <c r="M211" i="18" s="1"/>
  <c r="L211" i="18" s="1"/>
  <c r="L14" i="17"/>
  <c r="L17" i="17"/>
  <c r="L57" i="18"/>
  <c r="M22" i="17"/>
  <c r="N78" i="18"/>
  <c r="N211" i="18" s="1"/>
  <c r="M14" i="17"/>
  <c r="L37" i="18"/>
  <c r="L21" i="17"/>
  <c r="K21" i="17" s="1"/>
  <c r="L25" i="17"/>
  <c r="K25" i="17" s="1"/>
  <c r="M16" i="17"/>
  <c r="I211" i="18"/>
  <c r="H211" i="18" s="1"/>
  <c r="D132" i="18"/>
  <c r="L75" i="22" l="1"/>
  <c r="L30" i="22"/>
  <c r="D70" i="22"/>
  <c r="L73" i="22"/>
  <c r="L70" i="22" s="1"/>
  <c r="L74" i="22"/>
  <c r="L38" i="22"/>
  <c r="L218" i="20"/>
  <c r="L226" i="20"/>
  <c r="R76" i="20"/>
  <c r="M219" i="20"/>
  <c r="H219" i="20"/>
  <c r="N78" i="17"/>
  <c r="R75" i="20"/>
  <c r="R78" i="20" s="1"/>
  <c r="L157" i="20"/>
  <c r="L221" i="20"/>
  <c r="L219" i="20" s="1"/>
  <c r="K17" i="17"/>
  <c r="R28" i="19"/>
  <c r="K14" i="17"/>
  <c r="L78" i="17"/>
  <c r="Q29" i="18"/>
  <c r="L78" i="18"/>
  <c r="Q25" i="18"/>
  <c r="Q27" i="18" s="1"/>
  <c r="M78" i="17"/>
  <c r="K15" i="17"/>
  <c r="K78" i="17" l="1"/>
  <c r="R79" i="20"/>
  <c r="Q28" i="7" l="1"/>
  <c r="Q26" i="3"/>
  <c r="Q20" i="3"/>
  <c r="Q22" i="3" s="1"/>
  <c r="Q19" i="3"/>
  <c r="E12" i="3"/>
  <c r="F12" i="3"/>
  <c r="G12" i="3"/>
  <c r="I12" i="3"/>
  <c r="J12" i="3"/>
  <c r="K12" i="3"/>
  <c r="M48" i="7" l="1"/>
  <c r="L48" i="7" s="1"/>
  <c r="N48" i="7"/>
  <c r="O48" i="7"/>
  <c r="H48" i="7"/>
  <c r="D48" i="7"/>
  <c r="M48" i="12"/>
  <c r="L48" i="12" s="1"/>
  <c r="N48" i="12"/>
  <c r="O48" i="12"/>
  <c r="D48" i="12"/>
  <c r="M12" i="12" l="1"/>
  <c r="N12" i="12"/>
  <c r="M13" i="12"/>
  <c r="N13" i="12"/>
  <c r="M14" i="12"/>
  <c r="N14" i="12"/>
  <c r="M15" i="12"/>
  <c r="N15" i="12"/>
  <c r="M16" i="12"/>
  <c r="N16" i="12"/>
  <c r="M17" i="12"/>
  <c r="N17" i="12"/>
  <c r="M18" i="12"/>
  <c r="N18" i="12"/>
  <c r="M19" i="12"/>
  <c r="N19" i="12"/>
  <c r="M20" i="12"/>
  <c r="N20" i="12"/>
  <c r="M21" i="12"/>
  <c r="N21" i="12"/>
  <c r="M24" i="12"/>
  <c r="N24" i="12"/>
  <c r="M25" i="12"/>
  <c r="N25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7" i="12"/>
  <c r="M40" i="12"/>
  <c r="N40" i="12"/>
  <c r="O40" i="12"/>
  <c r="M41" i="12"/>
  <c r="N41" i="12"/>
  <c r="O41" i="12"/>
  <c r="M42" i="12"/>
  <c r="N42" i="12"/>
  <c r="O42" i="12"/>
  <c r="M43" i="12"/>
  <c r="N43" i="12"/>
  <c r="O43" i="12"/>
  <c r="M44" i="12"/>
  <c r="N44" i="12"/>
  <c r="O44" i="12"/>
  <c r="M45" i="12"/>
  <c r="N45" i="12"/>
  <c r="O45" i="12"/>
  <c r="M46" i="12"/>
  <c r="N46" i="12"/>
  <c r="O46" i="12"/>
  <c r="M47" i="12"/>
  <c r="N47" i="12"/>
  <c r="O47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O87" i="12"/>
  <c r="O88" i="12"/>
  <c r="O89" i="12"/>
  <c r="O90" i="12"/>
  <c r="H29" i="3" l="1"/>
  <c r="E91" i="7" l="1"/>
  <c r="G38" i="7"/>
  <c r="D47" i="12"/>
  <c r="I52" i="3"/>
  <c r="J52" i="3"/>
  <c r="H47" i="12"/>
  <c r="H49" i="12"/>
  <c r="H50" i="12"/>
  <c r="H51" i="12"/>
  <c r="H52" i="12"/>
  <c r="H53" i="12"/>
  <c r="H54" i="12"/>
  <c r="H55" i="12"/>
  <c r="M31" i="3"/>
  <c r="N31" i="3"/>
  <c r="O47" i="7"/>
  <c r="N47" i="7"/>
  <c r="M47" i="7"/>
  <c r="H47" i="7"/>
  <c r="D47" i="7"/>
  <c r="O52" i="7"/>
  <c r="N52" i="7"/>
  <c r="M52" i="7"/>
  <c r="H52" i="7"/>
  <c r="D52" i="7"/>
  <c r="O49" i="7"/>
  <c r="N49" i="7"/>
  <c r="M49" i="7"/>
  <c r="H49" i="7"/>
  <c r="D49" i="7"/>
  <c r="O34" i="3"/>
  <c r="N34" i="3"/>
  <c r="M34" i="3"/>
  <c r="H34" i="3"/>
  <c r="D34" i="3"/>
  <c r="H31" i="3"/>
  <c r="D31" i="3"/>
  <c r="D52" i="12"/>
  <c r="D49" i="12"/>
  <c r="Q19" i="6"/>
  <c r="Q18" i="6"/>
  <c r="Q17" i="6"/>
  <c r="Q15" i="6"/>
  <c r="J38" i="7"/>
  <c r="I38" i="7"/>
  <c r="G35" i="7"/>
  <c r="I35" i="7"/>
  <c r="J35" i="7"/>
  <c r="K35" i="7"/>
  <c r="K38" i="7"/>
  <c r="I69" i="7"/>
  <c r="J69" i="7"/>
  <c r="K69" i="7"/>
  <c r="I85" i="7"/>
  <c r="J85" i="7"/>
  <c r="K85" i="7"/>
  <c r="I91" i="7"/>
  <c r="J91" i="7"/>
  <c r="K91" i="7"/>
  <c r="O37" i="7"/>
  <c r="O38" i="7" s="1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5" i="7"/>
  <c r="M45" i="7"/>
  <c r="N45" i="7"/>
  <c r="O45" i="7"/>
  <c r="H46" i="7"/>
  <c r="M46" i="7"/>
  <c r="N46" i="7"/>
  <c r="O46" i="7"/>
  <c r="H50" i="7"/>
  <c r="M50" i="7"/>
  <c r="N50" i="7"/>
  <c r="O50" i="7"/>
  <c r="H51" i="7"/>
  <c r="M51" i="7"/>
  <c r="N51" i="7"/>
  <c r="O51" i="7"/>
  <c r="H53" i="7"/>
  <c r="M53" i="7"/>
  <c r="N53" i="7"/>
  <c r="O53" i="7"/>
  <c r="H54" i="7"/>
  <c r="M54" i="7"/>
  <c r="N54" i="7"/>
  <c r="O54" i="7"/>
  <c r="H55" i="7"/>
  <c r="M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O34" i="7"/>
  <c r="N34" i="7"/>
  <c r="M34" i="7"/>
  <c r="H34" i="7"/>
  <c r="O33" i="7"/>
  <c r="N33" i="7"/>
  <c r="M33" i="7"/>
  <c r="H33" i="7"/>
  <c r="O32" i="7"/>
  <c r="N32" i="7"/>
  <c r="M32" i="7"/>
  <c r="H32" i="7"/>
  <c r="O31" i="7"/>
  <c r="N31" i="7"/>
  <c r="M31" i="7"/>
  <c r="H31" i="7"/>
  <c r="O30" i="7"/>
  <c r="N30" i="7"/>
  <c r="M30" i="7"/>
  <c r="H30" i="7"/>
  <c r="O29" i="7"/>
  <c r="N29" i="7"/>
  <c r="M29" i="7"/>
  <c r="H29" i="7"/>
  <c r="O28" i="7"/>
  <c r="N28" i="7"/>
  <c r="M28" i="7"/>
  <c r="H28" i="7"/>
  <c r="O27" i="7"/>
  <c r="N27" i="7"/>
  <c r="M27" i="7"/>
  <c r="H27" i="7"/>
  <c r="O26" i="7"/>
  <c r="N26" i="7"/>
  <c r="M26" i="7"/>
  <c r="H26" i="7"/>
  <c r="O25" i="7"/>
  <c r="N25" i="7"/>
  <c r="M25" i="7"/>
  <c r="H25" i="7"/>
  <c r="O24" i="7"/>
  <c r="N24" i="7"/>
  <c r="N35" i="7" s="1"/>
  <c r="M24" i="7"/>
  <c r="H24" i="7"/>
  <c r="I22" i="7"/>
  <c r="J22" i="7"/>
  <c r="K22" i="7"/>
  <c r="H13" i="7"/>
  <c r="M13" i="7"/>
  <c r="N13" i="7"/>
  <c r="O13" i="7"/>
  <c r="H14" i="7"/>
  <c r="M14" i="7"/>
  <c r="N14" i="7"/>
  <c r="O14" i="7"/>
  <c r="H15" i="7"/>
  <c r="M15" i="7"/>
  <c r="L15" i="7" s="1"/>
  <c r="N15" i="7"/>
  <c r="O15" i="7"/>
  <c r="H16" i="7"/>
  <c r="M16" i="7"/>
  <c r="N16" i="7"/>
  <c r="O16" i="7"/>
  <c r="H17" i="7"/>
  <c r="M17" i="7"/>
  <c r="N17" i="7"/>
  <c r="O17" i="7"/>
  <c r="H18" i="7"/>
  <c r="M18" i="7"/>
  <c r="N18" i="7"/>
  <c r="O18" i="7"/>
  <c r="H19" i="7"/>
  <c r="M19" i="7"/>
  <c r="N19" i="7"/>
  <c r="O19" i="7"/>
  <c r="H20" i="7"/>
  <c r="M20" i="7"/>
  <c r="N20" i="7"/>
  <c r="O20" i="7"/>
  <c r="H21" i="7"/>
  <c r="M21" i="7"/>
  <c r="N21" i="7"/>
  <c r="O21" i="7"/>
  <c r="O12" i="7"/>
  <c r="N12" i="7"/>
  <c r="M12" i="7"/>
  <c r="H12" i="7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/>
  <c r="O12" i="6"/>
  <c r="O13" i="6" s="1"/>
  <c r="N12" i="6"/>
  <c r="N13" i="6" s="1"/>
  <c r="M12" i="6"/>
  <c r="H12" i="6"/>
  <c r="H13" i="6" s="1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O29" i="3"/>
  <c r="H30" i="3"/>
  <c r="M30" i="3"/>
  <c r="N30" i="3"/>
  <c r="O30" i="3"/>
  <c r="H32" i="3"/>
  <c r="M32" i="3"/>
  <c r="N32" i="3"/>
  <c r="O32" i="3"/>
  <c r="H33" i="3"/>
  <c r="M33" i="3"/>
  <c r="N33" i="3"/>
  <c r="O33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O38" i="3"/>
  <c r="H39" i="3"/>
  <c r="M39" i="3"/>
  <c r="N39" i="3"/>
  <c r="O39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G52" i="3"/>
  <c r="K52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H20" i="3"/>
  <c r="M20" i="3"/>
  <c r="N20" i="3"/>
  <c r="O20" i="3"/>
  <c r="H21" i="3"/>
  <c r="M21" i="3"/>
  <c r="N21" i="3"/>
  <c r="O21" i="3"/>
  <c r="I91" i="12"/>
  <c r="J91" i="12"/>
  <c r="K91" i="12"/>
  <c r="H88" i="12"/>
  <c r="M88" i="12"/>
  <c r="N88" i="12"/>
  <c r="H89" i="12"/>
  <c r="M89" i="12"/>
  <c r="N89" i="12"/>
  <c r="H90" i="12"/>
  <c r="M90" i="12"/>
  <c r="N90" i="12"/>
  <c r="N87" i="12"/>
  <c r="M87" i="12"/>
  <c r="H87" i="12"/>
  <c r="I85" i="12"/>
  <c r="J85" i="12"/>
  <c r="K85" i="12"/>
  <c r="H72" i="12"/>
  <c r="H73" i="12"/>
  <c r="H74" i="12"/>
  <c r="H75" i="12"/>
  <c r="H76" i="12"/>
  <c r="H77" i="12"/>
  <c r="H78" i="12"/>
  <c r="H79" i="12"/>
  <c r="H80" i="12"/>
  <c r="H81" i="12"/>
  <c r="H82" i="12"/>
  <c r="L82" i="12"/>
  <c r="H83" i="12"/>
  <c r="L83" i="12"/>
  <c r="H84" i="12"/>
  <c r="H71" i="12"/>
  <c r="I69" i="12"/>
  <c r="J69" i="12"/>
  <c r="K69" i="12"/>
  <c r="H41" i="12"/>
  <c r="L41" i="12"/>
  <c r="H42" i="12"/>
  <c r="H43" i="12"/>
  <c r="L43" i="12"/>
  <c r="H44" i="12"/>
  <c r="H45" i="12"/>
  <c r="H46" i="12"/>
  <c r="L53" i="12"/>
  <c r="H56" i="12"/>
  <c r="H57" i="12"/>
  <c r="H58" i="12"/>
  <c r="L58" i="12"/>
  <c r="H59" i="12"/>
  <c r="L59" i="12"/>
  <c r="H60" i="12"/>
  <c r="H61" i="12"/>
  <c r="H62" i="12"/>
  <c r="H63" i="12"/>
  <c r="H64" i="12"/>
  <c r="H65" i="12"/>
  <c r="H66" i="12"/>
  <c r="H67" i="12"/>
  <c r="H68" i="12"/>
  <c r="L68" i="12"/>
  <c r="H40" i="12"/>
  <c r="I38" i="12"/>
  <c r="J38" i="12"/>
  <c r="K38" i="12"/>
  <c r="O37" i="12"/>
  <c r="O38" i="12" s="1"/>
  <c r="N37" i="12"/>
  <c r="N38" i="12" s="1"/>
  <c r="H37" i="12"/>
  <c r="H38" i="12" s="1"/>
  <c r="H34" i="12"/>
  <c r="O34" i="12"/>
  <c r="I35" i="12"/>
  <c r="J35" i="12"/>
  <c r="K35" i="12"/>
  <c r="O33" i="12"/>
  <c r="H33" i="12"/>
  <c r="O32" i="12"/>
  <c r="H32" i="12"/>
  <c r="O31" i="12"/>
  <c r="H31" i="12"/>
  <c r="O30" i="12"/>
  <c r="L30" i="12" s="1"/>
  <c r="H30" i="12"/>
  <c r="O29" i="12"/>
  <c r="H29" i="12"/>
  <c r="O28" i="12"/>
  <c r="H28" i="12"/>
  <c r="O27" i="12"/>
  <c r="H27" i="12"/>
  <c r="O26" i="12"/>
  <c r="H26" i="12"/>
  <c r="O25" i="12"/>
  <c r="H25" i="12"/>
  <c r="O24" i="12"/>
  <c r="H24" i="12"/>
  <c r="O13" i="12"/>
  <c r="O14" i="12"/>
  <c r="O15" i="12"/>
  <c r="O16" i="12"/>
  <c r="O17" i="12"/>
  <c r="O18" i="12"/>
  <c r="L18" i="12" s="1"/>
  <c r="O19" i="12"/>
  <c r="L19" i="12" s="1"/>
  <c r="O20" i="12"/>
  <c r="L20" i="12" s="1"/>
  <c r="O21" i="12"/>
  <c r="O12" i="12"/>
  <c r="H21" i="12"/>
  <c r="H20" i="12"/>
  <c r="H19" i="12"/>
  <c r="H18" i="12"/>
  <c r="H17" i="12"/>
  <c r="H16" i="12"/>
  <c r="H15" i="12"/>
  <c r="H14" i="12"/>
  <c r="H12" i="12"/>
  <c r="I22" i="12"/>
  <c r="J22" i="12"/>
  <c r="K22" i="12"/>
  <c r="F52" i="3"/>
  <c r="D13" i="3"/>
  <c r="D14" i="3"/>
  <c r="D34" i="7"/>
  <c r="E16" i="6"/>
  <c r="F16" i="6"/>
  <c r="G16" i="6"/>
  <c r="E13" i="6"/>
  <c r="F13" i="6"/>
  <c r="G13" i="6"/>
  <c r="D15" i="6"/>
  <c r="D16" i="6" s="1"/>
  <c r="D12" i="6"/>
  <c r="D13" i="6" s="1"/>
  <c r="D25" i="12"/>
  <c r="D26" i="12"/>
  <c r="D27" i="12"/>
  <c r="D28" i="12"/>
  <c r="D29" i="12"/>
  <c r="D30" i="12"/>
  <c r="D31" i="12"/>
  <c r="D32" i="12"/>
  <c r="D33" i="12"/>
  <c r="D34" i="12"/>
  <c r="D41" i="12"/>
  <c r="D42" i="12"/>
  <c r="D43" i="12"/>
  <c r="D44" i="12"/>
  <c r="D45" i="12"/>
  <c r="D46" i="12"/>
  <c r="D50" i="12"/>
  <c r="D51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90" i="12"/>
  <c r="D89" i="12"/>
  <c r="D88" i="12"/>
  <c r="D87" i="12"/>
  <c r="D71" i="12"/>
  <c r="D40" i="12"/>
  <c r="D37" i="12"/>
  <c r="D38" i="12" s="1"/>
  <c r="D24" i="12"/>
  <c r="D13" i="12"/>
  <c r="D14" i="12"/>
  <c r="D15" i="12"/>
  <c r="D16" i="12"/>
  <c r="D17" i="12"/>
  <c r="D18" i="12"/>
  <c r="D19" i="12"/>
  <c r="D20" i="12"/>
  <c r="D21" i="12"/>
  <c r="D12" i="12"/>
  <c r="G91" i="12"/>
  <c r="F91" i="12"/>
  <c r="E91" i="12"/>
  <c r="G85" i="12"/>
  <c r="F85" i="12"/>
  <c r="E85" i="12"/>
  <c r="G69" i="12"/>
  <c r="F69" i="12"/>
  <c r="E69" i="12"/>
  <c r="G38" i="12"/>
  <c r="F38" i="12"/>
  <c r="E38" i="12"/>
  <c r="G35" i="12"/>
  <c r="F35" i="12"/>
  <c r="E35" i="12"/>
  <c r="G22" i="12"/>
  <c r="F22" i="12"/>
  <c r="E22" i="12"/>
  <c r="F91" i="7"/>
  <c r="G91" i="7"/>
  <c r="E69" i="7"/>
  <c r="F69" i="7"/>
  <c r="G69" i="7"/>
  <c r="D37" i="7"/>
  <c r="D38" i="7" s="1"/>
  <c r="E38" i="7"/>
  <c r="F38" i="7"/>
  <c r="E35" i="7"/>
  <c r="F35" i="7"/>
  <c r="E22" i="7"/>
  <c r="F22" i="7"/>
  <c r="G22" i="7"/>
  <c r="D28" i="7"/>
  <c r="D25" i="7"/>
  <c r="D26" i="7"/>
  <c r="D27" i="7"/>
  <c r="D29" i="7"/>
  <c r="D30" i="7"/>
  <c r="D31" i="7"/>
  <c r="D32" i="7"/>
  <c r="D33" i="7"/>
  <c r="D24" i="7"/>
  <c r="D13" i="7"/>
  <c r="D14" i="7"/>
  <c r="D15" i="7"/>
  <c r="D16" i="7"/>
  <c r="D17" i="7"/>
  <c r="D18" i="7"/>
  <c r="D19" i="7"/>
  <c r="D20" i="7"/>
  <c r="D21" i="7"/>
  <c r="D12" i="7"/>
  <c r="D90" i="7"/>
  <c r="D89" i="7"/>
  <c r="D88" i="7"/>
  <c r="D87" i="7"/>
  <c r="G85" i="7"/>
  <c r="F85" i="7"/>
  <c r="E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1" i="7"/>
  <c r="D50" i="7"/>
  <c r="D46" i="7"/>
  <c r="D45" i="7"/>
  <c r="D44" i="7"/>
  <c r="D43" i="7"/>
  <c r="D42" i="7"/>
  <c r="D41" i="7"/>
  <c r="D40" i="7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3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N37" i="7"/>
  <c r="N38" i="7" s="1"/>
  <c r="M37" i="7"/>
  <c r="H37" i="7"/>
  <c r="H38" i="7" s="1"/>
  <c r="L15" i="6"/>
  <c r="N69" i="12"/>
  <c r="M22" i="12"/>
  <c r="O12" i="3" l="1"/>
  <c r="D12" i="3"/>
  <c r="H12" i="3"/>
  <c r="L13" i="3"/>
  <c r="L25" i="3"/>
  <c r="L28" i="3"/>
  <c r="L31" i="3"/>
  <c r="L88" i="7"/>
  <c r="O35" i="7"/>
  <c r="L27" i="7"/>
  <c r="L28" i="7"/>
  <c r="L30" i="7"/>
  <c r="L33" i="7"/>
  <c r="L34" i="7"/>
  <c r="L77" i="7"/>
  <c r="L72" i="7"/>
  <c r="L50" i="7"/>
  <c r="L26" i="7"/>
  <c r="L21" i="7"/>
  <c r="L18" i="7"/>
  <c r="L90" i="12"/>
  <c r="L89" i="12"/>
  <c r="O91" i="7"/>
  <c r="L82" i="7"/>
  <c r="L80" i="7"/>
  <c r="L79" i="7"/>
  <c r="L78" i="7"/>
  <c r="L76" i="7"/>
  <c r="L73" i="7"/>
  <c r="O85" i="7"/>
  <c r="L65" i="7"/>
  <c r="L64" i="7"/>
  <c r="L60" i="7"/>
  <c r="L46" i="7"/>
  <c r="L47" i="7"/>
  <c r="L12" i="7"/>
  <c r="L90" i="7"/>
  <c r="L89" i="7"/>
  <c r="L84" i="7"/>
  <c r="L81" i="7"/>
  <c r="L56" i="7"/>
  <c r="L55" i="7"/>
  <c r="L54" i="7"/>
  <c r="L53" i="7"/>
  <c r="L51" i="7"/>
  <c r="L45" i="7"/>
  <c r="L44" i="7"/>
  <c r="L43" i="7"/>
  <c r="L41" i="7"/>
  <c r="L40" i="7"/>
  <c r="L14" i="7"/>
  <c r="L12" i="6"/>
  <c r="L13" i="6" s="1"/>
  <c r="F17" i="6"/>
  <c r="L51" i="3"/>
  <c r="L50" i="3"/>
  <c r="L47" i="3"/>
  <c r="L46" i="3"/>
  <c r="L45" i="3"/>
  <c r="L32" i="3"/>
  <c r="L30" i="3"/>
  <c r="L29" i="3"/>
  <c r="L18" i="3"/>
  <c r="L17" i="3"/>
  <c r="L16" i="3"/>
  <c r="L23" i="3"/>
  <c r="L77" i="12"/>
  <c r="N35" i="12"/>
  <c r="L81" i="12"/>
  <c r="L17" i="12"/>
  <c r="L66" i="12"/>
  <c r="L64" i="12"/>
  <c r="L84" i="12"/>
  <c r="L76" i="12"/>
  <c r="L19" i="7"/>
  <c r="M35" i="7"/>
  <c r="L87" i="7"/>
  <c r="H85" i="7"/>
  <c r="L74" i="7"/>
  <c r="L83" i="7"/>
  <c r="L75" i="7"/>
  <c r="L58" i="7"/>
  <c r="L34" i="3"/>
  <c r="L29" i="7"/>
  <c r="E17" i="6"/>
  <c r="L31" i="12"/>
  <c r="L73" i="12"/>
  <c r="L49" i="3"/>
  <c r="L48" i="3"/>
  <c r="N17" i="6"/>
  <c r="K17" i="6"/>
  <c r="L24" i="7"/>
  <c r="L62" i="7"/>
  <c r="L59" i="7"/>
  <c r="L57" i="7"/>
  <c r="L72" i="12"/>
  <c r="L87" i="12"/>
  <c r="L15" i="3"/>
  <c r="L24" i="3"/>
  <c r="L16" i="7"/>
  <c r="N22" i="7"/>
  <c r="L32" i="7"/>
  <c r="N85" i="7"/>
  <c r="L52" i="7"/>
  <c r="O22" i="12"/>
  <c r="L21" i="12"/>
  <c r="L15" i="12"/>
  <c r="L13" i="12"/>
  <c r="L24" i="12"/>
  <c r="L25" i="12"/>
  <c r="L27" i="12"/>
  <c r="L28" i="12"/>
  <c r="H69" i="12"/>
  <c r="O69" i="12"/>
  <c r="L60" i="12"/>
  <c r="L55" i="12"/>
  <c r="L42" i="12"/>
  <c r="L19" i="3"/>
  <c r="L40" i="3"/>
  <c r="H69" i="7"/>
  <c r="L14" i="3"/>
  <c r="L12" i="3" s="1"/>
  <c r="L27" i="3"/>
  <c r="L21" i="3"/>
  <c r="O17" i="6"/>
  <c r="M13" i="6"/>
  <c r="M17" i="6" s="1"/>
  <c r="D85" i="12"/>
  <c r="M91" i="7"/>
  <c r="D35" i="12"/>
  <c r="H22" i="12"/>
  <c r="L71" i="12"/>
  <c r="N91" i="12"/>
  <c r="D35" i="7"/>
  <c r="I92" i="12"/>
  <c r="L34" i="12"/>
  <c r="L46" i="12"/>
  <c r="L45" i="12"/>
  <c r="L44" i="12"/>
  <c r="L80" i="12"/>
  <c r="L79" i="12"/>
  <c r="L78" i="12"/>
  <c r="L43" i="3"/>
  <c r="L42" i="3"/>
  <c r="L41" i="3"/>
  <c r="H17" i="6"/>
  <c r="K92" i="7"/>
  <c r="N91" i="7"/>
  <c r="L68" i="7"/>
  <c r="L67" i="7"/>
  <c r="L66" i="7"/>
  <c r="L63" i="7"/>
  <c r="L29" i="12"/>
  <c r="L67" i="12"/>
  <c r="L65" i="12"/>
  <c r="L63" i="12"/>
  <c r="L62" i="12"/>
  <c r="L61" i="12"/>
  <c r="L57" i="12"/>
  <c r="L56" i="12"/>
  <c r="L54" i="12"/>
  <c r="L51" i="12"/>
  <c r="L50" i="12"/>
  <c r="H91" i="12"/>
  <c r="L88" i="12"/>
  <c r="I17" i="6"/>
  <c r="H22" i="7"/>
  <c r="L36" i="3"/>
  <c r="L35" i="3"/>
  <c r="L33" i="3"/>
  <c r="L47" i="12"/>
  <c r="O69" i="7"/>
  <c r="D69" i="12"/>
  <c r="H91" i="7"/>
  <c r="E92" i="7"/>
  <c r="Q14" i="6"/>
  <c r="D17" i="6"/>
  <c r="L38" i="3"/>
  <c r="H52" i="3"/>
  <c r="N12" i="3"/>
  <c r="O91" i="12"/>
  <c r="D91" i="12"/>
  <c r="H85" i="12"/>
  <c r="J92" i="12"/>
  <c r="L42" i="7"/>
  <c r="M69" i="7"/>
  <c r="Q16" i="6"/>
  <c r="L16" i="6"/>
  <c r="L17" i="6" s="1"/>
  <c r="N22" i="12"/>
  <c r="L14" i="12"/>
  <c r="M38" i="12"/>
  <c r="L37" i="12"/>
  <c r="L38" i="12" s="1"/>
  <c r="M69" i="12"/>
  <c r="L40" i="12"/>
  <c r="L20" i="3"/>
  <c r="M52" i="3"/>
  <c r="D22" i="12"/>
  <c r="E92" i="12"/>
  <c r="N85" i="12"/>
  <c r="N69" i="7"/>
  <c r="M85" i="7"/>
  <c r="D91" i="7"/>
  <c r="D22" i="7"/>
  <c r="G92" i="7"/>
  <c r="O35" i="12"/>
  <c r="L32" i="12"/>
  <c r="L33" i="12"/>
  <c r="K92" i="12"/>
  <c r="J92" i="7"/>
  <c r="G17" i="6"/>
  <c r="L37" i="7"/>
  <c r="M38" i="7"/>
  <c r="L75" i="12"/>
  <c r="M85" i="12"/>
  <c r="L17" i="7"/>
  <c r="M22" i="7"/>
  <c r="O22" i="7"/>
  <c r="L13" i="7"/>
  <c r="D69" i="7"/>
  <c r="F92" i="7"/>
  <c r="O52" i="3"/>
  <c r="L49" i="7"/>
  <c r="D85" i="7"/>
  <c r="F92" i="12"/>
  <c r="L26" i="12"/>
  <c r="M35" i="12"/>
  <c r="O85" i="12"/>
  <c r="D52" i="3"/>
  <c r="E52" i="3"/>
  <c r="G92" i="12"/>
  <c r="L12" i="12"/>
  <c r="H35" i="12"/>
  <c r="L74" i="12"/>
  <c r="M91" i="12"/>
  <c r="H35" i="7"/>
  <c r="L16" i="12"/>
  <c r="L44" i="3"/>
  <c r="L37" i="3"/>
  <c r="L26" i="3"/>
  <c r="L20" i="7"/>
  <c r="L31" i="7"/>
  <c r="L61" i="7"/>
  <c r="L52" i="12"/>
  <c r="L39" i="3"/>
  <c r="L22" i="3"/>
  <c r="L25" i="7"/>
  <c r="L71" i="7"/>
  <c r="I92" i="7"/>
  <c r="L49" i="12"/>
  <c r="N52" i="3" l="1"/>
  <c r="Q23" i="7"/>
  <c r="L91" i="7"/>
  <c r="L91" i="12"/>
  <c r="O92" i="7"/>
  <c r="M92" i="12"/>
  <c r="Q22" i="7"/>
  <c r="L85" i="12"/>
  <c r="O92" i="12"/>
  <c r="L35" i="12"/>
  <c r="N92" i="7"/>
  <c r="H92" i="7"/>
  <c r="M92" i="7"/>
  <c r="Q20" i="6"/>
  <c r="Q22" i="6" s="1"/>
  <c r="D92" i="12"/>
  <c r="H92" i="12"/>
  <c r="L38" i="7"/>
  <c r="Q20" i="7"/>
  <c r="D92" i="7"/>
  <c r="N92" i="12"/>
  <c r="L35" i="7"/>
  <c r="Q19" i="7"/>
  <c r="L69" i="12"/>
  <c r="L69" i="7"/>
  <c r="L85" i="7"/>
  <c r="Q21" i="7"/>
  <c r="Q14" i="7"/>
  <c r="L22" i="7"/>
  <c r="L22" i="12"/>
  <c r="L52" i="3"/>
  <c r="Q24" i="6" l="1"/>
  <c r="L92" i="12"/>
  <c r="Q24" i="7"/>
  <c r="L92" i="7"/>
  <c r="Q24" i="3"/>
  <c r="Q26" i="7" l="1"/>
</calcChain>
</file>

<file path=xl/sharedStrings.xml><?xml version="1.0" encoding="utf-8"?>
<sst xmlns="http://schemas.openxmlformats.org/spreadsheetml/2006/main" count="2503" uniqueCount="478">
  <si>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</si>
  <si>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</si>
  <si>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</si>
  <si>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</si>
  <si>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</si>
  <si>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</si>
  <si>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</si>
  <si>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</si>
  <si>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</si>
  <si>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</si>
  <si>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</si>
  <si>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</si>
  <si>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</si>
  <si>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</si>
  <si>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</si>
  <si>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</si>
  <si>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</si>
  <si>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</si>
  <si>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</si>
  <si>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</si>
  <si>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</si>
  <si>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</si>
  <si>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</si>
  <si>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</si>
  <si>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</si>
  <si>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</si>
  <si>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</si>
  <si>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</si>
  <si>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</si>
  <si>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</si>
  <si>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</si>
  <si>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</si>
  <si>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</si>
  <si>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</si>
  <si>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</si>
  <si>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</si>
  <si>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</si>
  <si>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</si>
  <si>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</si>
  <si>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</si>
  <si>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</si>
  <si>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</si>
  <si>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</si>
  <si>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</si>
  <si>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</si>
  <si>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</si>
  <si>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</si>
  <si>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</si>
  <si>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</si>
  <si>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</si>
  <si>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</si>
  <si>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</si>
  <si>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</si>
  <si>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</si>
  <si>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</si>
  <si>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</si>
  <si>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</si>
  <si>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</si>
  <si>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</si>
  <si>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</si>
  <si>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</si>
  <si>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</si>
  <si>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</si>
  <si>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</si>
  <si>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</si>
  <si>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</si>
  <si>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</si>
  <si>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</si>
  <si>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</si>
  <si>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</si>
  <si>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</si>
  <si>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</si>
  <si>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</si>
  <si>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</si>
  <si>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</si>
  <si>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</si>
  <si>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</si>
  <si>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</si>
  <si>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</si>
  <si>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</si>
  <si>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</si>
  <si>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</si>
  <si>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</si>
  <si>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</si>
  <si>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</si>
  <si>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</si>
  <si>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</si>
  <si>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</si>
  <si>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</si>
  <si>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</si>
  <si>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</si>
  <si>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</si>
  <si>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</si>
  <si>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</si>
  <si>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</si>
  <si>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</si>
  <si>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</si>
  <si>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</si>
  <si>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</si>
  <si>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</si>
  <si>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</si>
  <si>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</si>
  <si>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</si>
  <si>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</si>
  <si>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</si>
  <si>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</si>
  <si>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</si>
  <si>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</si>
  <si>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</si>
  <si>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</si>
  <si>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</si>
  <si>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</si>
  <si>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</si>
  <si>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</si>
  <si>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</si>
  <si>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</si>
  <si>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</si>
  <si>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</si>
  <si>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</si>
  <si>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</si>
  <si>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</si>
  <si>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</si>
  <si>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</si>
  <si>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</si>
  <si>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</si>
  <si>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</si>
  <si>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</si>
  <si>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</si>
  <si>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</si>
  <si>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</si>
  <si>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</si>
  <si>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</si>
  <si>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</si>
  <si>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</si>
  <si>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</si>
  <si>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</si>
  <si>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</si>
  <si>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</si>
  <si>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</si>
  <si>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</si>
  <si>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</si>
  <si>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</si>
  <si>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</si>
  <si>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</si>
  <si>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</si>
  <si>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</si>
  <si>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</si>
  <si>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</si>
  <si>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</si>
  <si>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</si>
  <si>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</si>
  <si>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</si>
  <si>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</si>
  <si>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</si>
  <si>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</si>
  <si>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</si>
  <si>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</si>
  <si>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</si>
  <si>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</si>
  <si>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</si>
  <si>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</si>
  <si>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</si>
  <si>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</si>
  <si>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</si>
  <si>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</si>
  <si>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</si>
  <si>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</si>
  <si>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</si>
  <si>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</si>
  <si>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</si>
  <si>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</si>
  <si>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</si>
  <si>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</si>
  <si>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</si>
  <si>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</si>
  <si>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</si>
  <si>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</si>
  <si>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</si>
  <si>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</si>
  <si>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</si>
  <si>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</si>
  <si>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</si>
  <si>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</si>
  <si>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</si>
  <si>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</si>
  <si>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</si>
  <si>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</si>
  <si>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</si>
  <si>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</si>
  <si>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</si>
  <si>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</si>
  <si>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</si>
  <si>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</si>
  <si>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</si>
  <si>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</si>
  <si>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</si>
  <si>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</si>
  <si>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</si>
  <si>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</si>
  <si>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</si>
  <si>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</si>
  <si>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</si>
  <si>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</si>
  <si>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</si>
  <si>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</si>
  <si>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</si>
  <si>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</si>
  <si>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</si>
  <si>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</si>
  <si>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</si>
  <si>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</si>
  <si>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</si>
  <si>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</si>
  <si>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</si>
  <si>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</si>
  <si>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</si>
  <si>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</si>
  <si>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</si>
  <si>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</si>
  <si>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</si>
  <si>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</si>
  <si>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</si>
  <si>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</si>
  <si>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</si>
  <si>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</si>
  <si>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</si>
  <si>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</si>
  <si>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</si>
  <si>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</si>
  <si>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</si>
  <si>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</si>
  <si>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</si>
  <si>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</si>
  <si>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</si>
  <si>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</si>
  <si>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</si>
  <si>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</si>
  <si>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</si>
  <si>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</si>
  <si>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</si>
  <si>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</si>
  <si>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</si>
  <si>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</si>
  <si>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</si>
  <si>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</si>
  <si>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</si>
  <si>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</si>
  <si>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</si>
  <si>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</si>
  <si>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</si>
  <si>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</si>
  <si>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</si>
  <si>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</si>
  <si>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</si>
  <si>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</si>
  <si>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</si>
  <si>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</si>
  <si>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</si>
  <si>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</si>
  <si>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</si>
  <si>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</si>
  <si>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</si>
  <si>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</si>
  <si>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</si>
  <si>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</si>
  <si>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</si>
  <si>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</si>
  <si>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</si>
  <si>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</si>
  <si>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</si>
  <si>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</si>
  <si>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</si>
  <si>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</si>
  <si>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</si>
  <si>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</si>
  <si>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</si>
  <si>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</si>
  <si>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</si>
  <si>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</si>
  <si>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</si>
  <si>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</si>
  <si>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</si>
  <si>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</si>
  <si>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</si>
  <si>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</si>
  <si>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</si>
  <si>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</si>
  <si>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</si>
  <si>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</si>
  <si>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</si>
  <si>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</si>
  <si>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</si>
  <si>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</si>
  <si>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</si>
  <si>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</si>
  <si>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</si>
  <si>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</si>
  <si>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</si>
  <si>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</si>
  <si>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</si>
  <si>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</si>
  <si>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</si>
  <si>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</si>
  <si>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</si>
  <si>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</si>
  <si>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</si>
  <si>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</si>
  <si>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</si>
  <si>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</si>
  <si>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</si>
  <si>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</si>
  <si>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</si>
  <si>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</si>
  <si>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</si>
  <si>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</si>
  <si>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</si>
  <si>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</si>
  <si>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</si>
  <si>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</si>
  <si>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</si>
  <si>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</si>
  <si>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</si>
  <si>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</si>
  <si>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</si>
  <si>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</si>
  <si>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</si>
  <si>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</si>
  <si>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</si>
  <si>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</si>
  <si>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</si>
  <si>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</si>
  <si>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</si>
  <si>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</si>
  <si>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</si>
  <si>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</si>
  <si>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</si>
  <si>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</si>
  <si>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</si>
  <si>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</si>
  <si>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</si>
  <si>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</si>
  <si>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</si>
  <si>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</si>
  <si>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</si>
  <si>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</si>
  <si>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</si>
  <si>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</si>
  <si>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</si>
  <si>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</si>
  <si>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</si>
  <si>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</si>
  <si>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</si>
  <si>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</si>
  <si>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</si>
  <si>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</si>
  <si>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</si>
  <si>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</si>
  <si>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</si>
  <si>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</si>
  <si>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</si>
  <si>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</si>
  <si>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</si>
  <si>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</si>
  <si>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</si>
  <si>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</si>
  <si>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</si>
  <si>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</si>
  <si>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</si>
  <si>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</si>
  <si>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</si>
  <si>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</si>
  <si>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</si>
  <si>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</si>
  <si>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</si>
  <si>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</si>
  <si>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</si>
  <si>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</si>
  <si>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</si>
  <si>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</si>
  <si>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</si>
  <si>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</si>
  <si>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</si>
  <si>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</si>
  <si>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</si>
  <si>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</si>
  <si>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</si>
  <si>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</si>
  <si>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</si>
  <si>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</si>
  <si>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</si>
  <si>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</si>
  <si>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</si>
  <si>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</si>
  <si>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</si>
  <si>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</si>
  <si>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</si>
  <si>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</si>
  <si>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</si>
  <si>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</si>
  <si>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</si>
  <si>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</si>
  <si>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</si>
  <si>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</si>
  <si>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</si>
  <si>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</si>
  <si>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</si>
  <si>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</si>
  <si>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</si>
  <si>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</si>
  <si>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</si>
  <si>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</si>
  <si>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</si>
  <si>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</si>
  <si>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</si>
  <si>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</si>
  <si>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</si>
  <si>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</si>
  <si>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</si>
  <si>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</si>
  <si>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</si>
  <si>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</si>
  <si>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</si>
  <si>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</si>
  <si>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</si>
  <si>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</si>
  <si>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</si>
  <si>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</si>
  <si>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</si>
  <si>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</si>
  <si>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</si>
  <si>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</si>
  <si>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</si>
  <si>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</si>
  <si>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</si>
  <si>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</si>
  <si>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</si>
  <si>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</si>
  <si>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</si>
  <si>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</si>
  <si>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</si>
  <si>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</si>
  <si>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</si>
  <si>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</si>
  <si>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</si>
  <si>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</si>
  <si>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</si>
  <si>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</si>
  <si>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</si>
  <si>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</si>
  <si>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</si>
  <si>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</si>
  <si>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</si>
  <si>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</si>
  <si>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</si>
  <si>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</si>
  <si>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</si>
  <si>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</si>
  <si>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</si>
  <si>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</si>
  <si>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</si>
  <si>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</si>
  <si>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</si>
  <si>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</si>
  <si>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civilinės metrikacijos pastato kapitalinis remontas</t>
  </si>
  <si>
    <t>Telšių sporto ir rekreacijos centro Birutės g. 60, Telšiai, rekontruoti</t>
  </si>
  <si>
    <t>iš jų: neformaliojo vaikų švietimui</t>
  </si>
  <si>
    <t>sprendimo Nr. T1-21</t>
  </si>
  <si>
    <t>sprendimo Nr. T1-103 redakcija)</t>
  </si>
  <si>
    <t xml:space="preserve"> (Telšių rajono savivaldybės tarybos 2016 m. kovo 31 d.</t>
  </si>
  <si>
    <t>2016 METŲ ASIGNAVIMAI SAVARANKIŠKOMS FUNKCIJOMS VYKDYTI PAGAL ASIGNAVIMŲ VALDYTOJUS</t>
  </si>
  <si>
    <t xml:space="preserve">       sprendimo Nr. T1-103 redakcija)</t>
  </si>
  <si>
    <t xml:space="preserve">        (Telšių rajono savivaldybės tarybos 2016 m. kovo 31 d.</t>
  </si>
  <si>
    <t xml:space="preserve">           sprendimo Nr. T1-103 redakcija)</t>
  </si>
  <si>
    <t xml:space="preserve">            (Telšių rajono savivaldybės tarybos 2016 m. kovo 31 d.</t>
  </si>
  <si>
    <t>Iš viso 07 programai</t>
  </si>
  <si>
    <t xml:space="preserve">               sprendimo Nr. T1-       redakcija)</t>
  </si>
  <si>
    <t xml:space="preserve">               (Telšių rajono savivaldybės tarybos 2016 m. kovo 31 d.</t>
  </si>
  <si>
    <t xml:space="preserve">            sprendimo Nr. T1-103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</si>
</sst>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33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center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7" fillId="3" borderId="5" xfId="0" applyNumberFormat="1" applyFont="1" applyFill="1" applyBorder="1" applyAlignment="1">
      <alignment horizontal="center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4" fillId="6" borderId="1" xfId="0" applyNumberFormat="1" applyFont="1" applyFill="1" applyBorder="1" applyAlignment="1">
      <alignment horizontal="right" vertical="center"/>
    </xf>
    <xf numFmtId="164" fontId="14" fillId="7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 wrapText="1"/>
    </xf>
    <xf numFmtId="164" fontId="17" fillId="6" borderId="1" xfId="0" applyNumberFormat="1" applyFont="1" applyFill="1" applyBorder="1" applyAlignment="1">
      <alignment horizontal="right" vertical="center"/>
    </xf>
    <xf numFmtId="164" fontId="8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vertical="center" wrapText="1"/>
    </xf>
    <xf numFmtId="164" fontId="19" fillId="6" borderId="1" xfId="0" applyNumberFormat="1" applyFont="1" applyFill="1" applyBorder="1" applyAlignment="1">
      <alignment horizontal="right" vertical="center"/>
    </xf>
    <xf numFmtId="164" fontId="19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 vertic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0" borderId="0" xfId="0" applyNumberFormat="1" applyFont="1"/>
    <xf numFmtId="164" fontId="9" fillId="0" borderId="0" xfId="0" applyNumberFormat="1" applyFont="1" applyFill="1"/>
    <xf numFmtId="164" fontId="8" fillId="6" borderId="1" xfId="0" applyNumberFormat="1" applyFont="1" applyFill="1" applyBorder="1" applyAlignment="1"/>
    <xf numFmtId="164" fontId="8" fillId="7" borderId="1" xfId="0" applyNumberFormat="1" applyFont="1" applyFill="1" applyBorder="1" applyAlignment="1"/>
    <xf numFmtId="164" fontId="8" fillId="0" borderId="1" xfId="0" applyNumberFormat="1" applyFont="1" applyBorder="1" applyAlignment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6" borderId="8" xfId="0" applyNumberFormat="1" applyFont="1" applyFill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14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12" xfId="0" applyNumberFormat="1" applyFont="1" applyFill="1" applyBorder="1"/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6"/>
    </xf>
    <xf numFmtId="164" fontId="4" fillId="0" borderId="0" xfId="0" applyNumberFormat="1" applyFont="1" applyBorder="1" applyAlignment="1">
      <alignment horizontal="center" wrapText="1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15" fillId="0" borderId="0" xfId="0" applyNumberFormat="1" applyFont="1" applyAlignment="1">
      <alignment horizontal="left" indent="24"/>
    </xf>
    <xf numFmtId="164" fontId="5" fillId="0" borderId="3" xfId="0" applyNumberFormat="1" applyFont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6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7" fillId="0" borderId="0" xfId="0" applyNumberFormat="1" applyFont="1" applyAlignment="1">
      <alignment horizontal="right"/>
    </xf>
    <xf numFmtId="164" fontId="5" fillId="0" borderId="9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164" fontId="5" fillId="0" borderId="11" xfId="0" applyNumberFormat="1" applyFont="1" applyBorder="1" applyAlignment="1">
      <alignment horizontal="center"/>
    </xf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64" fontId="1" fillId="3" borderId="1" xfId="0" applyNumberFormat="1" applyFont="1" applyFill="1" applyBorder="1" applyAlignment="1"/>
    <xf numFmtId="1" fontId="3" fillId="0" borderId="0" xfId="0" applyNumberFormat="1" applyFont="1"/>
    <xf numFmtId="1" fontId="4" fillId="0" borderId="0" xfId="0" applyNumberFormat="1" applyFont="1" applyAlignment="1">
      <alignment horizontal="center" wrapText="1"/>
    </xf>
    <xf numFmtId="0" fontId="15" fillId="0" borderId="0" xfId="0" applyFont="1" applyAlignment="1">
      <alignment horizontal="left" wrapText="1" indent="23"/>
    </xf>
    <xf numFmtId="164" fontId="8" fillId="3" borderId="11" xfId="0" applyNumberFormat="1" applyFont="1" applyFill="1" applyBorder="1" applyAlignment="1">
      <alignment horizontal="left" indent="1"/>
    </xf>
    <xf numFmtId="164" fontId="8" fillId="3" borderId="5" xfId="0" applyNumberFormat="1" applyFont="1" applyFill="1" applyBorder="1" applyAlignment="1">
      <alignment horizontal="left" indent="1"/>
    </xf>
    <xf numFmtId="164" fontId="8" fillId="3" borderId="5" xfId="0" applyNumberFormat="1" applyFont="1" applyFill="1" applyBorder="1"/>
    <xf numFmtId="1" fontId="7" fillId="0" borderId="1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3-31_103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 pr._pajamos pagal rūšis"/>
      <sheetName val="6 pr._mokinio krepšelis"/>
      <sheetName val="8 pr._aplinkos apsaugos s. p."/>
      <sheetName val="9 pr._įstaigų pajamos"/>
      <sheetName val="12 pr._suvestinė pagal progr."/>
    </sheetNames>
    <sheetDataSet>
      <sheetData sheetId="0" refreshError="1"/>
      <sheetData sheetId="1">
        <row r="12">
          <cell r="E12">
            <v>1020.1999999999999</v>
          </cell>
          <cell r="F12">
            <v>624.9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M12">
            <v>1020.1999999999999</v>
          </cell>
          <cell r="N12">
            <v>624.9</v>
          </cell>
          <cell r="O12">
            <v>0</v>
          </cell>
        </row>
        <row r="15">
          <cell r="E15">
            <v>426.9</v>
          </cell>
          <cell r="F15">
            <v>317.39999999999998</v>
          </cell>
          <cell r="M15">
            <v>426.9</v>
          </cell>
          <cell r="N15">
            <v>317.39999999999998</v>
          </cell>
          <cell r="O15">
            <v>0</v>
          </cell>
        </row>
        <row r="16">
          <cell r="E16">
            <v>465.9</v>
          </cell>
          <cell r="F16">
            <v>345</v>
          </cell>
          <cell r="M16">
            <v>465.9</v>
          </cell>
          <cell r="N16">
            <v>345</v>
          </cell>
          <cell r="O16">
            <v>0</v>
          </cell>
        </row>
        <row r="17">
          <cell r="E17">
            <v>742.1</v>
          </cell>
          <cell r="F17">
            <v>550.29999999999995</v>
          </cell>
          <cell r="M17">
            <v>742.1</v>
          </cell>
          <cell r="N17">
            <v>550.29999999999995</v>
          </cell>
          <cell r="O17">
            <v>0</v>
          </cell>
        </row>
        <row r="18">
          <cell r="E18">
            <v>401.2</v>
          </cell>
          <cell r="F18">
            <v>298.5</v>
          </cell>
          <cell r="M18">
            <v>401.2</v>
          </cell>
          <cell r="N18">
            <v>298.5</v>
          </cell>
          <cell r="O18">
            <v>0</v>
          </cell>
        </row>
        <row r="19">
          <cell r="E19">
            <v>277.3</v>
          </cell>
          <cell r="F19">
            <v>205.9</v>
          </cell>
          <cell r="M19">
            <v>277.3</v>
          </cell>
          <cell r="N19">
            <v>205.9</v>
          </cell>
          <cell r="O19">
            <v>0</v>
          </cell>
          <cell r="Q19">
            <v>11.1</v>
          </cell>
        </row>
        <row r="20">
          <cell r="E20">
            <v>396.5</v>
          </cell>
          <cell r="F20">
            <v>295.39999999999998</v>
          </cell>
          <cell r="M20">
            <v>396.5</v>
          </cell>
          <cell r="N20">
            <v>295.39999999999998</v>
          </cell>
          <cell r="O20">
            <v>0</v>
          </cell>
          <cell r="Q20">
            <v>9126.8999999999978</v>
          </cell>
        </row>
        <row r="21">
          <cell r="E21">
            <v>446.4</v>
          </cell>
          <cell r="F21">
            <v>330.5</v>
          </cell>
          <cell r="M21">
            <v>446.4</v>
          </cell>
          <cell r="N21">
            <v>330.5</v>
          </cell>
          <cell r="O21">
            <v>0</v>
          </cell>
        </row>
        <row r="22">
          <cell r="E22">
            <v>522.70000000000005</v>
          </cell>
          <cell r="F22">
            <v>386.7</v>
          </cell>
          <cell r="M22">
            <v>522.70000000000005</v>
          </cell>
          <cell r="N22">
            <v>386.7</v>
          </cell>
          <cell r="O22">
            <v>0</v>
          </cell>
        </row>
        <row r="23">
          <cell r="E23">
            <v>540</v>
          </cell>
          <cell r="F23">
            <v>398.6</v>
          </cell>
          <cell r="M23">
            <v>540</v>
          </cell>
          <cell r="N23">
            <v>398.6</v>
          </cell>
          <cell r="O23">
            <v>0</v>
          </cell>
        </row>
        <row r="24">
          <cell r="E24">
            <v>565</v>
          </cell>
          <cell r="F24">
            <v>416.6</v>
          </cell>
          <cell r="M24">
            <v>565</v>
          </cell>
          <cell r="N24">
            <v>416.6</v>
          </cell>
          <cell r="O24">
            <v>0</v>
          </cell>
        </row>
        <row r="25">
          <cell r="E25">
            <v>139.19999999999999</v>
          </cell>
          <cell r="F25">
            <v>104.2</v>
          </cell>
          <cell r="M25">
            <v>139.19999999999999</v>
          </cell>
          <cell r="N25">
            <v>104.2</v>
          </cell>
          <cell r="O25">
            <v>0</v>
          </cell>
        </row>
        <row r="26">
          <cell r="E26">
            <v>196.2</v>
          </cell>
          <cell r="F26">
            <v>147.30000000000001</v>
          </cell>
          <cell r="M26">
            <v>196.2</v>
          </cell>
          <cell r="N26">
            <v>147.30000000000001</v>
          </cell>
          <cell r="O26">
            <v>0</v>
          </cell>
        </row>
        <row r="27">
          <cell r="E27">
            <v>180.8</v>
          </cell>
          <cell r="F27">
            <v>135.80000000000001</v>
          </cell>
          <cell r="M27">
            <v>180.8</v>
          </cell>
          <cell r="N27">
            <v>135.80000000000001</v>
          </cell>
          <cell r="O27">
            <v>0</v>
          </cell>
        </row>
        <row r="28">
          <cell r="E28">
            <v>281.3</v>
          </cell>
          <cell r="F28">
            <v>210</v>
          </cell>
          <cell r="M28">
            <v>281.3</v>
          </cell>
          <cell r="N28">
            <v>210</v>
          </cell>
          <cell r="O28">
            <v>0</v>
          </cell>
        </row>
        <row r="29">
          <cell r="E29">
            <v>110.4</v>
          </cell>
          <cell r="F29">
            <v>83</v>
          </cell>
          <cell r="M29">
            <v>110.4</v>
          </cell>
          <cell r="N29">
            <v>83</v>
          </cell>
          <cell r="O29">
            <v>0</v>
          </cell>
        </row>
        <row r="30">
          <cell r="E30">
            <v>256.60000000000002</v>
          </cell>
          <cell r="F30">
            <v>191.9</v>
          </cell>
          <cell r="M30">
            <v>256.60000000000002</v>
          </cell>
          <cell r="N30">
            <v>191.9</v>
          </cell>
          <cell r="O30">
            <v>0</v>
          </cell>
        </row>
        <row r="31">
          <cell r="E31">
            <v>190.5</v>
          </cell>
          <cell r="F31">
            <v>142.80000000000001</v>
          </cell>
          <cell r="M31">
            <v>190.5</v>
          </cell>
          <cell r="N31">
            <v>142.80000000000001</v>
          </cell>
        </row>
        <row r="32">
          <cell r="E32">
            <v>79.3</v>
          </cell>
          <cell r="F32">
            <v>58.7</v>
          </cell>
          <cell r="M32">
            <v>79.3</v>
          </cell>
          <cell r="N32">
            <v>58.7</v>
          </cell>
          <cell r="O32">
            <v>0</v>
          </cell>
        </row>
        <row r="33">
          <cell r="E33">
            <v>191.3</v>
          </cell>
          <cell r="F33">
            <v>140</v>
          </cell>
          <cell r="M33">
            <v>191.3</v>
          </cell>
          <cell r="N33">
            <v>140</v>
          </cell>
          <cell r="O33">
            <v>0</v>
          </cell>
        </row>
        <row r="34">
          <cell r="E34">
            <v>90.3</v>
          </cell>
          <cell r="F34">
            <v>67.400000000000006</v>
          </cell>
          <cell r="M34">
            <v>90.3</v>
          </cell>
          <cell r="N34">
            <v>67.400000000000006</v>
          </cell>
          <cell r="O34">
            <v>0</v>
          </cell>
        </row>
        <row r="35">
          <cell r="E35">
            <v>91.6</v>
          </cell>
          <cell r="F35">
            <v>67.7</v>
          </cell>
          <cell r="M35">
            <v>91.6</v>
          </cell>
          <cell r="N35">
            <v>67.7</v>
          </cell>
          <cell r="O35">
            <v>0</v>
          </cell>
        </row>
        <row r="36">
          <cell r="E36">
            <v>78.7</v>
          </cell>
          <cell r="F36">
            <v>58.8</v>
          </cell>
          <cell r="M36">
            <v>78.7</v>
          </cell>
          <cell r="N36">
            <v>58.8</v>
          </cell>
          <cell r="O36">
            <v>0</v>
          </cell>
        </row>
        <row r="37">
          <cell r="E37">
            <v>157.1</v>
          </cell>
          <cell r="F37">
            <v>114.1</v>
          </cell>
          <cell r="M37">
            <v>157.1</v>
          </cell>
          <cell r="N37">
            <v>114.1</v>
          </cell>
          <cell r="O37">
            <v>0</v>
          </cell>
        </row>
        <row r="38">
          <cell r="E38">
            <v>92.7</v>
          </cell>
          <cell r="F38">
            <v>67.400000000000006</v>
          </cell>
          <cell r="M38">
            <v>92.7</v>
          </cell>
          <cell r="N38">
            <v>67.400000000000006</v>
          </cell>
          <cell r="O38">
            <v>0</v>
          </cell>
        </row>
        <row r="39">
          <cell r="E39">
            <v>100.5</v>
          </cell>
          <cell r="F39">
            <v>73.3</v>
          </cell>
          <cell r="M39">
            <v>100.5</v>
          </cell>
          <cell r="N39">
            <v>73.3</v>
          </cell>
          <cell r="O39">
            <v>0</v>
          </cell>
        </row>
        <row r="40">
          <cell r="E40">
            <v>186.6</v>
          </cell>
          <cell r="F40">
            <v>135.9</v>
          </cell>
          <cell r="M40">
            <v>186.6</v>
          </cell>
          <cell r="N40">
            <v>135.9</v>
          </cell>
          <cell r="O40">
            <v>0</v>
          </cell>
        </row>
        <row r="41">
          <cell r="E41">
            <v>104.8</v>
          </cell>
          <cell r="F41">
            <v>76.7</v>
          </cell>
          <cell r="M41">
            <v>104.8</v>
          </cell>
          <cell r="N41">
            <v>76.7</v>
          </cell>
          <cell r="O41">
            <v>0</v>
          </cell>
        </row>
        <row r="42">
          <cell r="E42">
            <v>151.5</v>
          </cell>
          <cell r="F42">
            <v>110.2</v>
          </cell>
          <cell r="M42">
            <v>151.5</v>
          </cell>
          <cell r="N42">
            <v>110.2</v>
          </cell>
          <cell r="O42">
            <v>0</v>
          </cell>
        </row>
        <row r="43">
          <cell r="E43">
            <v>39.799999999999997</v>
          </cell>
          <cell r="F43">
            <v>29.6</v>
          </cell>
          <cell r="M43">
            <v>39.799999999999997</v>
          </cell>
          <cell r="N43">
            <v>29.6</v>
          </cell>
          <cell r="O43">
            <v>0</v>
          </cell>
        </row>
        <row r="44">
          <cell r="E44">
            <v>50.1</v>
          </cell>
          <cell r="F44">
            <v>36.799999999999997</v>
          </cell>
          <cell r="M44">
            <v>50.1</v>
          </cell>
          <cell r="N44">
            <v>36.799999999999997</v>
          </cell>
          <cell r="O44">
            <v>0</v>
          </cell>
        </row>
        <row r="45">
          <cell r="E45">
            <v>0.8</v>
          </cell>
          <cell r="F45">
            <v>0.6</v>
          </cell>
          <cell r="M45">
            <v>0.8</v>
          </cell>
          <cell r="N45">
            <v>0.6</v>
          </cell>
          <cell r="O45">
            <v>0</v>
          </cell>
        </row>
        <row r="46">
          <cell r="E46">
            <v>7.9</v>
          </cell>
          <cell r="F46">
            <v>6</v>
          </cell>
          <cell r="M46">
            <v>7.9</v>
          </cell>
          <cell r="N46">
            <v>6</v>
          </cell>
          <cell r="O46">
            <v>0</v>
          </cell>
        </row>
        <row r="47">
          <cell r="E47">
            <v>1.6</v>
          </cell>
          <cell r="F47">
            <v>1.2</v>
          </cell>
          <cell r="M47">
            <v>1.6</v>
          </cell>
          <cell r="N47">
            <v>1.2</v>
          </cell>
          <cell r="O47">
            <v>0</v>
          </cell>
        </row>
        <row r="48">
          <cell r="E48">
            <v>67.599999999999994</v>
          </cell>
          <cell r="F48">
            <v>51.6</v>
          </cell>
          <cell r="M48">
            <v>67.599999999999994</v>
          </cell>
          <cell r="N48">
            <v>51.6</v>
          </cell>
          <cell r="O48">
            <v>0</v>
          </cell>
        </row>
        <row r="49">
          <cell r="E49">
            <v>284.5</v>
          </cell>
          <cell r="F49">
            <v>215.1</v>
          </cell>
          <cell r="M49">
            <v>284.5</v>
          </cell>
          <cell r="N49">
            <v>215.1</v>
          </cell>
          <cell r="O49">
            <v>0</v>
          </cell>
        </row>
        <row r="50">
          <cell r="E50">
            <v>194.3</v>
          </cell>
          <cell r="F50">
            <v>147</v>
          </cell>
          <cell r="M50">
            <v>194.3</v>
          </cell>
          <cell r="N50">
            <v>147</v>
          </cell>
          <cell r="O50">
            <v>0</v>
          </cell>
        </row>
        <row r="51">
          <cell r="E51">
            <v>7.8</v>
          </cell>
          <cell r="F51">
            <v>6</v>
          </cell>
          <cell r="M51">
            <v>7.8</v>
          </cell>
          <cell r="N51">
            <v>6</v>
          </cell>
          <cell r="O51">
            <v>0</v>
          </cell>
        </row>
        <row r="52">
          <cell r="E52">
            <v>9138.0000000000036</v>
          </cell>
          <cell r="F52">
            <v>6648.9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9138.0000000000036</v>
          </cell>
          <cell r="M52">
            <v>9138.0000000000036</v>
          </cell>
          <cell r="N52">
            <v>6648.9</v>
          </cell>
          <cell r="O52">
            <v>0</v>
          </cell>
        </row>
      </sheetData>
      <sheetData sheetId="2">
        <row r="12">
          <cell r="E12">
            <v>113.6</v>
          </cell>
          <cell r="G12">
            <v>4.3</v>
          </cell>
          <cell r="M12">
            <v>113.6</v>
          </cell>
          <cell r="N12">
            <v>0</v>
          </cell>
          <cell r="O12">
            <v>4.3</v>
          </cell>
        </row>
        <row r="13">
          <cell r="E13">
            <v>113.6</v>
          </cell>
          <cell r="F13">
            <v>0</v>
          </cell>
          <cell r="G13">
            <v>4.3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117.89999999999999</v>
          </cell>
          <cell r="M13">
            <v>113.6</v>
          </cell>
          <cell r="N13">
            <v>0</v>
          </cell>
          <cell r="O13">
            <v>4.3</v>
          </cell>
        </row>
        <row r="14">
          <cell r="Q14">
            <v>117.89999999999999</v>
          </cell>
        </row>
        <row r="15">
          <cell r="E15">
            <v>26.9</v>
          </cell>
          <cell r="M15">
            <v>26.9</v>
          </cell>
          <cell r="N15">
            <v>0</v>
          </cell>
          <cell r="O15">
            <v>0</v>
          </cell>
          <cell r="Q15">
            <v>0</v>
          </cell>
        </row>
        <row r="16">
          <cell r="E16">
            <v>26.9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26.9</v>
          </cell>
          <cell r="M16">
            <v>26.9</v>
          </cell>
          <cell r="N16">
            <v>0</v>
          </cell>
          <cell r="O16">
            <v>0</v>
          </cell>
          <cell r="Q16">
            <v>26.9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0</v>
          </cell>
        </row>
      </sheetData>
      <sheetData sheetId="3">
        <row r="12">
          <cell r="E12">
            <v>4</v>
          </cell>
          <cell r="M12">
            <v>4</v>
          </cell>
          <cell r="N12">
            <v>0</v>
          </cell>
          <cell r="O12">
            <v>0</v>
          </cell>
        </row>
        <row r="13">
          <cell r="E13">
            <v>2.9</v>
          </cell>
          <cell r="M13">
            <v>2.9</v>
          </cell>
          <cell r="N13">
            <v>0</v>
          </cell>
          <cell r="O13">
            <v>0</v>
          </cell>
        </row>
        <row r="14">
          <cell r="E14">
            <v>0.6</v>
          </cell>
          <cell r="M14">
            <v>0.6</v>
          </cell>
          <cell r="N14">
            <v>0</v>
          </cell>
          <cell r="O14">
            <v>0</v>
          </cell>
          <cell r="Q14">
            <v>14.299999999999999</v>
          </cell>
        </row>
        <row r="15">
          <cell r="E15">
            <v>0.5</v>
          </cell>
          <cell r="M15">
            <v>0.5</v>
          </cell>
          <cell r="N15">
            <v>0</v>
          </cell>
          <cell r="O15">
            <v>0</v>
          </cell>
        </row>
        <row r="16">
          <cell r="E16">
            <v>1.5</v>
          </cell>
          <cell r="M16">
            <v>1.5</v>
          </cell>
          <cell r="N16">
            <v>0</v>
          </cell>
          <cell r="O16">
            <v>0</v>
          </cell>
        </row>
        <row r="17">
          <cell r="E17">
            <v>1.2</v>
          </cell>
          <cell r="M17">
            <v>1.2</v>
          </cell>
          <cell r="N17">
            <v>0</v>
          </cell>
          <cell r="O17">
            <v>0</v>
          </cell>
        </row>
        <row r="18">
          <cell r="E18">
            <v>0.1</v>
          </cell>
          <cell r="M18">
            <v>0.1</v>
          </cell>
          <cell r="N18">
            <v>0</v>
          </cell>
          <cell r="O18">
            <v>0</v>
          </cell>
        </row>
        <row r="19">
          <cell r="E19">
            <v>2.2000000000000002</v>
          </cell>
          <cell r="M19">
            <v>2.2000000000000002</v>
          </cell>
          <cell r="N19">
            <v>0</v>
          </cell>
          <cell r="O19">
            <v>0</v>
          </cell>
          <cell r="Q19">
            <v>38.5</v>
          </cell>
        </row>
        <row r="20">
          <cell r="E20">
            <v>0.6</v>
          </cell>
          <cell r="M20">
            <v>0.6</v>
          </cell>
          <cell r="N20">
            <v>0</v>
          </cell>
          <cell r="O20">
            <v>0</v>
          </cell>
          <cell r="Q20">
            <v>98.8</v>
          </cell>
        </row>
        <row r="21">
          <cell r="E21">
            <v>0.7</v>
          </cell>
          <cell r="M21">
            <v>0.7</v>
          </cell>
          <cell r="N21">
            <v>0</v>
          </cell>
          <cell r="O21">
            <v>0</v>
          </cell>
          <cell r="Q21">
            <v>54.1</v>
          </cell>
        </row>
        <row r="22">
          <cell r="E22">
            <v>14.299999999999999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14.299999999999999</v>
          </cell>
          <cell r="M22">
            <v>14.299999999999999</v>
          </cell>
          <cell r="N22">
            <v>0</v>
          </cell>
          <cell r="O22">
            <v>0</v>
          </cell>
          <cell r="Q22">
            <v>596</v>
          </cell>
        </row>
        <row r="23">
          <cell r="Q23">
            <v>251.1</v>
          </cell>
        </row>
        <row r="24">
          <cell r="E24">
            <v>0.1</v>
          </cell>
          <cell r="M24">
            <v>0.1</v>
          </cell>
          <cell r="N24">
            <v>0</v>
          </cell>
          <cell r="O24">
            <v>0</v>
          </cell>
        </row>
        <row r="25">
          <cell r="E25">
            <v>0.7</v>
          </cell>
          <cell r="M25">
            <v>0.7</v>
          </cell>
          <cell r="N25">
            <v>0</v>
          </cell>
          <cell r="O25">
            <v>0</v>
          </cell>
        </row>
        <row r="26">
          <cell r="E26">
            <v>13.3</v>
          </cell>
          <cell r="G26">
            <v>3</v>
          </cell>
          <cell r="M26">
            <v>13.3</v>
          </cell>
          <cell r="N26">
            <v>0</v>
          </cell>
          <cell r="O26">
            <v>3</v>
          </cell>
        </row>
        <row r="27">
          <cell r="E27">
            <v>1.1000000000000001</v>
          </cell>
          <cell r="M27">
            <v>1.1000000000000001</v>
          </cell>
          <cell r="N27">
            <v>0</v>
          </cell>
          <cell r="O27">
            <v>0</v>
          </cell>
        </row>
        <row r="28">
          <cell r="E28">
            <v>1.6</v>
          </cell>
          <cell r="M28">
            <v>1.6</v>
          </cell>
          <cell r="N28">
            <v>0</v>
          </cell>
          <cell r="O28">
            <v>0</v>
          </cell>
        </row>
        <row r="29">
          <cell r="E29">
            <v>3.4</v>
          </cell>
          <cell r="M29">
            <v>3.4</v>
          </cell>
          <cell r="N29">
            <v>0</v>
          </cell>
          <cell r="O29">
            <v>0</v>
          </cell>
        </row>
        <row r="30">
          <cell r="E30">
            <v>3</v>
          </cell>
          <cell r="M30">
            <v>3</v>
          </cell>
          <cell r="N30">
            <v>0</v>
          </cell>
          <cell r="O30">
            <v>0</v>
          </cell>
        </row>
        <row r="31">
          <cell r="E31">
            <v>9.5</v>
          </cell>
          <cell r="M31">
            <v>9.5</v>
          </cell>
          <cell r="N31">
            <v>0</v>
          </cell>
          <cell r="O31">
            <v>0</v>
          </cell>
        </row>
        <row r="32">
          <cell r="E32">
            <v>0.4</v>
          </cell>
          <cell r="M32">
            <v>0.4</v>
          </cell>
          <cell r="N32">
            <v>0</v>
          </cell>
          <cell r="O32">
            <v>0</v>
          </cell>
        </row>
        <row r="33">
          <cell r="E33">
            <v>1.5</v>
          </cell>
          <cell r="M33">
            <v>1.5</v>
          </cell>
          <cell r="N33">
            <v>0</v>
          </cell>
          <cell r="O33">
            <v>0</v>
          </cell>
        </row>
        <row r="34">
          <cell r="E34">
            <v>0.9</v>
          </cell>
          <cell r="M34">
            <v>0.9</v>
          </cell>
          <cell r="N34">
            <v>0</v>
          </cell>
          <cell r="O34">
            <v>0</v>
          </cell>
        </row>
        <row r="35">
          <cell r="E35">
            <v>35.5</v>
          </cell>
          <cell r="F35">
            <v>0</v>
          </cell>
          <cell r="G35">
            <v>3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38.5</v>
          </cell>
          <cell r="M35">
            <v>35.5</v>
          </cell>
          <cell r="N35">
            <v>0</v>
          </cell>
          <cell r="O35">
            <v>3</v>
          </cell>
        </row>
        <row r="37">
          <cell r="E37">
            <v>33</v>
          </cell>
          <cell r="G37">
            <v>65.8</v>
          </cell>
          <cell r="M37">
            <v>33</v>
          </cell>
          <cell r="N37">
            <v>0</v>
          </cell>
          <cell r="O37">
            <v>65.8</v>
          </cell>
        </row>
        <row r="38">
          <cell r="E38">
            <v>33</v>
          </cell>
          <cell r="F38">
            <v>0</v>
          </cell>
          <cell r="G38">
            <v>65.8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98.8</v>
          </cell>
          <cell r="M38">
            <v>33</v>
          </cell>
          <cell r="N38">
            <v>0</v>
          </cell>
          <cell r="O38">
            <v>65.8</v>
          </cell>
        </row>
        <row r="40">
          <cell r="E40">
            <v>1.5</v>
          </cell>
          <cell r="M40">
            <v>1.5</v>
          </cell>
          <cell r="N40">
            <v>0</v>
          </cell>
          <cell r="O40">
            <v>0</v>
          </cell>
        </row>
        <row r="41">
          <cell r="E41">
            <v>6.8</v>
          </cell>
          <cell r="M41">
            <v>6.8</v>
          </cell>
          <cell r="N41">
            <v>0</v>
          </cell>
          <cell r="O41">
            <v>0</v>
          </cell>
        </row>
        <row r="42">
          <cell r="E42">
            <v>7.3</v>
          </cell>
          <cell r="M42">
            <v>7.3</v>
          </cell>
          <cell r="N42">
            <v>0</v>
          </cell>
          <cell r="O42">
            <v>0</v>
          </cell>
        </row>
        <row r="43">
          <cell r="E43">
            <v>6.5</v>
          </cell>
          <cell r="M43">
            <v>6.5</v>
          </cell>
          <cell r="N43">
            <v>0</v>
          </cell>
          <cell r="O43">
            <v>0</v>
          </cell>
        </row>
        <row r="44">
          <cell r="E44">
            <v>35.799999999999997</v>
          </cell>
          <cell r="F44">
            <v>18.100000000000001</v>
          </cell>
          <cell r="M44">
            <v>35.799999999999997</v>
          </cell>
          <cell r="N44">
            <v>18.100000000000001</v>
          </cell>
          <cell r="O44">
            <v>0</v>
          </cell>
        </row>
        <row r="45">
          <cell r="E45">
            <v>1.4</v>
          </cell>
          <cell r="M45">
            <v>1.4</v>
          </cell>
          <cell r="N45">
            <v>0</v>
          </cell>
          <cell r="O45">
            <v>0</v>
          </cell>
        </row>
        <row r="46">
          <cell r="E46">
            <v>1.7</v>
          </cell>
          <cell r="M46">
            <v>1.7</v>
          </cell>
          <cell r="N46">
            <v>0</v>
          </cell>
          <cell r="O46">
            <v>0</v>
          </cell>
        </row>
        <row r="47">
          <cell r="E47">
            <v>6.5</v>
          </cell>
          <cell r="M47">
            <v>6.5</v>
          </cell>
          <cell r="N47">
            <v>0</v>
          </cell>
          <cell r="O47">
            <v>0</v>
          </cell>
        </row>
        <row r="48">
          <cell r="E48">
            <v>0.1</v>
          </cell>
          <cell r="M48">
            <v>0.1</v>
          </cell>
          <cell r="N48">
            <v>0</v>
          </cell>
          <cell r="O48">
            <v>0</v>
          </cell>
        </row>
        <row r="49">
          <cell r="E49">
            <v>7</v>
          </cell>
          <cell r="M49">
            <v>7</v>
          </cell>
          <cell r="N49">
            <v>0</v>
          </cell>
          <cell r="O49">
            <v>0</v>
          </cell>
        </row>
        <row r="50">
          <cell r="E50">
            <v>9.4</v>
          </cell>
          <cell r="M50">
            <v>9.4</v>
          </cell>
          <cell r="N50">
            <v>0</v>
          </cell>
          <cell r="O50">
            <v>0</v>
          </cell>
        </row>
        <row r="51">
          <cell r="E51">
            <v>27</v>
          </cell>
          <cell r="M51">
            <v>27</v>
          </cell>
          <cell r="N51">
            <v>0</v>
          </cell>
          <cell r="O51">
            <v>0</v>
          </cell>
        </row>
        <row r="52">
          <cell r="E52">
            <v>12</v>
          </cell>
          <cell r="M52">
            <v>12</v>
          </cell>
          <cell r="N52">
            <v>0</v>
          </cell>
          <cell r="O52">
            <v>0</v>
          </cell>
        </row>
        <row r="53">
          <cell r="E53">
            <v>22.6</v>
          </cell>
          <cell r="M53">
            <v>22.6</v>
          </cell>
          <cell r="N53">
            <v>0</v>
          </cell>
          <cell r="O53">
            <v>0</v>
          </cell>
        </row>
        <row r="54">
          <cell r="E54">
            <v>10.3</v>
          </cell>
          <cell r="M54">
            <v>10.3</v>
          </cell>
          <cell r="N54">
            <v>0</v>
          </cell>
          <cell r="O54">
            <v>0</v>
          </cell>
        </row>
        <row r="55">
          <cell r="E55">
            <v>60.4</v>
          </cell>
          <cell r="M55">
            <v>60.4</v>
          </cell>
          <cell r="N55">
            <v>0</v>
          </cell>
          <cell r="O55">
            <v>0</v>
          </cell>
        </row>
        <row r="56">
          <cell r="E56">
            <v>35.299999999999997</v>
          </cell>
          <cell r="M56">
            <v>35.299999999999997</v>
          </cell>
          <cell r="N56">
            <v>0</v>
          </cell>
          <cell r="O56">
            <v>0</v>
          </cell>
        </row>
        <row r="57">
          <cell r="E57">
            <v>34.1</v>
          </cell>
          <cell r="M57">
            <v>34.1</v>
          </cell>
          <cell r="N57">
            <v>0</v>
          </cell>
          <cell r="O57">
            <v>0</v>
          </cell>
        </row>
        <row r="58">
          <cell r="E58">
            <v>76.400000000000006</v>
          </cell>
          <cell r="M58">
            <v>76.400000000000006</v>
          </cell>
          <cell r="N58">
            <v>0</v>
          </cell>
          <cell r="O58">
            <v>0</v>
          </cell>
        </row>
        <row r="59">
          <cell r="E59">
            <v>37.9</v>
          </cell>
          <cell r="M59">
            <v>37.9</v>
          </cell>
          <cell r="N59">
            <v>0</v>
          </cell>
          <cell r="O59">
            <v>0</v>
          </cell>
        </row>
        <row r="60">
          <cell r="E60">
            <v>62</v>
          </cell>
          <cell r="M60">
            <v>62</v>
          </cell>
          <cell r="N60">
            <v>0</v>
          </cell>
          <cell r="O60">
            <v>0</v>
          </cell>
        </row>
        <row r="61">
          <cell r="E61">
            <v>9.6</v>
          </cell>
          <cell r="M61">
            <v>9.6</v>
          </cell>
          <cell r="N61">
            <v>0</v>
          </cell>
          <cell r="O61">
            <v>0</v>
          </cell>
        </row>
        <row r="62">
          <cell r="E62">
            <v>16.100000000000001</v>
          </cell>
          <cell r="M62">
            <v>16.100000000000001</v>
          </cell>
          <cell r="N62">
            <v>0</v>
          </cell>
          <cell r="O62">
            <v>0</v>
          </cell>
        </row>
        <row r="63">
          <cell r="E63">
            <v>4</v>
          </cell>
          <cell r="F63">
            <v>1.7</v>
          </cell>
          <cell r="M63">
            <v>4</v>
          </cell>
          <cell r="N63">
            <v>1.7</v>
          </cell>
          <cell r="O63">
            <v>0</v>
          </cell>
        </row>
        <row r="64">
          <cell r="E64">
            <v>52.3</v>
          </cell>
          <cell r="F64">
            <v>30.4</v>
          </cell>
          <cell r="M64">
            <v>52.3</v>
          </cell>
          <cell r="N64">
            <v>30.4</v>
          </cell>
          <cell r="O64">
            <v>0</v>
          </cell>
        </row>
        <row r="65">
          <cell r="E65">
            <v>9.4</v>
          </cell>
          <cell r="F65">
            <v>3.6</v>
          </cell>
          <cell r="M65">
            <v>9.4</v>
          </cell>
          <cell r="N65">
            <v>3.6</v>
          </cell>
          <cell r="O65">
            <v>0</v>
          </cell>
        </row>
        <row r="66">
          <cell r="E66">
            <v>26.5</v>
          </cell>
          <cell r="M66">
            <v>26.5</v>
          </cell>
          <cell r="N66">
            <v>0</v>
          </cell>
          <cell r="O66">
            <v>0</v>
          </cell>
        </row>
        <row r="67">
          <cell r="E67">
            <v>14.1</v>
          </cell>
          <cell r="M67">
            <v>14.1</v>
          </cell>
          <cell r="N67">
            <v>0</v>
          </cell>
          <cell r="O67">
            <v>0</v>
          </cell>
        </row>
        <row r="68">
          <cell r="E68">
            <v>2</v>
          </cell>
          <cell r="M68">
            <v>2</v>
          </cell>
          <cell r="N68">
            <v>0</v>
          </cell>
          <cell r="O68">
            <v>0</v>
          </cell>
        </row>
        <row r="69">
          <cell r="E69">
            <v>596</v>
          </cell>
          <cell r="F69">
            <v>53.800000000000004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596</v>
          </cell>
          <cell r="M69">
            <v>596</v>
          </cell>
          <cell r="N69">
            <v>53.800000000000004</v>
          </cell>
          <cell r="O69">
            <v>0</v>
          </cell>
        </row>
        <row r="71">
          <cell r="E71">
            <v>0.7</v>
          </cell>
          <cell r="M71">
            <v>0.7</v>
          </cell>
          <cell r="N71">
            <v>0</v>
          </cell>
          <cell r="O71">
            <v>0</v>
          </cell>
        </row>
        <row r="72">
          <cell r="E72">
            <v>0.8</v>
          </cell>
          <cell r="M72">
            <v>0.8</v>
          </cell>
          <cell r="N72">
            <v>0</v>
          </cell>
          <cell r="O72">
            <v>0</v>
          </cell>
        </row>
        <row r="73">
          <cell r="E73">
            <v>2</v>
          </cell>
          <cell r="M73">
            <v>2</v>
          </cell>
          <cell r="N73">
            <v>0</v>
          </cell>
          <cell r="O73">
            <v>0</v>
          </cell>
        </row>
        <row r="74">
          <cell r="E74">
            <v>1</v>
          </cell>
          <cell r="M74">
            <v>1</v>
          </cell>
          <cell r="N74">
            <v>0</v>
          </cell>
          <cell r="O74">
            <v>0</v>
          </cell>
        </row>
        <row r="75">
          <cell r="E75">
            <v>12.1</v>
          </cell>
          <cell r="G75">
            <v>0.7</v>
          </cell>
          <cell r="M75">
            <v>12.1</v>
          </cell>
          <cell r="N75">
            <v>0</v>
          </cell>
          <cell r="O75">
            <v>0.7</v>
          </cell>
        </row>
        <row r="76">
          <cell r="E76">
            <v>2.8</v>
          </cell>
          <cell r="M76">
            <v>2.8</v>
          </cell>
          <cell r="N76">
            <v>0</v>
          </cell>
          <cell r="O76">
            <v>0</v>
          </cell>
        </row>
        <row r="77">
          <cell r="E77">
            <v>2.1</v>
          </cell>
          <cell r="M77">
            <v>2.1</v>
          </cell>
          <cell r="N77">
            <v>0</v>
          </cell>
          <cell r="O77">
            <v>0</v>
          </cell>
        </row>
        <row r="78">
          <cell r="E78">
            <v>2.6</v>
          </cell>
          <cell r="M78">
            <v>2.6</v>
          </cell>
          <cell r="N78">
            <v>0</v>
          </cell>
          <cell r="O78">
            <v>0</v>
          </cell>
        </row>
        <row r="79">
          <cell r="E79">
            <v>0.8</v>
          </cell>
          <cell r="M79">
            <v>0.8</v>
          </cell>
          <cell r="N79">
            <v>0</v>
          </cell>
          <cell r="O79">
            <v>0</v>
          </cell>
        </row>
        <row r="80">
          <cell r="E80">
            <v>1.5</v>
          </cell>
          <cell r="M80">
            <v>1.5</v>
          </cell>
          <cell r="N80">
            <v>0</v>
          </cell>
          <cell r="O80">
            <v>0</v>
          </cell>
        </row>
        <row r="81">
          <cell r="E81">
            <v>1.1000000000000001</v>
          </cell>
          <cell r="M81">
            <v>1.1000000000000001</v>
          </cell>
          <cell r="N81">
            <v>0</v>
          </cell>
          <cell r="O81">
            <v>0</v>
          </cell>
        </row>
        <row r="82">
          <cell r="E82">
            <v>1.3</v>
          </cell>
          <cell r="M82">
            <v>1.3</v>
          </cell>
          <cell r="N82">
            <v>0</v>
          </cell>
          <cell r="O82">
            <v>0</v>
          </cell>
        </row>
        <row r="83">
          <cell r="E83">
            <v>11.6</v>
          </cell>
          <cell r="M83">
            <v>11.6</v>
          </cell>
          <cell r="N83">
            <v>0</v>
          </cell>
          <cell r="O83">
            <v>0</v>
          </cell>
        </row>
        <row r="84">
          <cell r="E84">
            <v>13</v>
          </cell>
          <cell r="M84">
            <v>13</v>
          </cell>
          <cell r="N84">
            <v>0</v>
          </cell>
          <cell r="O84">
            <v>0</v>
          </cell>
        </row>
        <row r="85">
          <cell r="E85">
            <v>53.400000000000006</v>
          </cell>
          <cell r="F85">
            <v>0</v>
          </cell>
          <cell r="G85">
            <v>0.7</v>
          </cell>
          <cell r="I85">
            <v>0</v>
          </cell>
          <cell r="J85">
            <v>0</v>
          </cell>
          <cell r="K85">
            <v>0</v>
          </cell>
          <cell r="M85">
            <v>53.400000000000006</v>
          </cell>
          <cell r="N85">
            <v>0</v>
          </cell>
          <cell r="O85">
            <v>0.7</v>
          </cell>
        </row>
        <row r="87">
          <cell r="E87">
            <v>218.5</v>
          </cell>
          <cell r="F87">
            <v>85.3</v>
          </cell>
          <cell r="M87">
            <v>218.5</v>
          </cell>
          <cell r="N87">
            <v>85.3</v>
          </cell>
          <cell r="O87">
            <v>0</v>
          </cell>
        </row>
        <row r="88">
          <cell r="E88">
            <v>23</v>
          </cell>
          <cell r="M88">
            <v>23</v>
          </cell>
          <cell r="N88">
            <v>0</v>
          </cell>
          <cell r="O88">
            <v>0</v>
          </cell>
        </row>
        <row r="89">
          <cell r="E89">
            <v>7.6</v>
          </cell>
          <cell r="M89">
            <v>7.6</v>
          </cell>
          <cell r="N89">
            <v>0</v>
          </cell>
          <cell r="O89">
            <v>0</v>
          </cell>
        </row>
        <row r="90">
          <cell r="E90">
            <v>2</v>
          </cell>
          <cell r="M90">
            <v>2</v>
          </cell>
          <cell r="N90">
            <v>0</v>
          </cell>
          <cell r="O90">
            <v>0</v>
          </cell>
        </row>
        <row r="91">
          <cell r="E91">
            <v>251.1</v>
          </cell>
          <cell r="F91">
            <v>85.3</v>
          </cell>
          <cell r="G91">
            <v>0</v>
          </cell>
          <cell r="I91">
            <v>0</v>
          </cell>
          <cell r="J91">
            <v>0</v>
          </cell>
          <cell r="K91">
            <v>0</v>
          </cell>
          <cell r="M91">
            <v>251.1</v>
          </cell>
          <cell r="N91">
            <v>85.3</v>
          </cell>
          <cell r="O91">
            <v>0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7"/>
  <sheetViews>
    <sheetView showZeros="0" topLeftCell="A19" workbookViewId="0">
      <selection activeCell="B39" sqref="B39"/>
    </sheetView>
  </sheetViews>
  <sheetFormatPr defaultColWidth="9.42578125" defaultRowHeight="15" x14ac:dyDescent="0.25"/>
  <cols>
    <col min="1" max="1" width="9.7109375" style="297" customWidth="1"/>
    <col min="2" max="2" width="69.85546875" style="299" customWidth="1"/>
    <col min="3" max="3" width="10.42578125" style="300" hidden="1" customWidth="1"/>
    <col min="4" max="4" width="9.28515625" style="297" hidden="1" customWidth="1"/>
    <col min="5" max="5" width="10.42578125" style="297" customWidth="1"/>
    <col min="6" max="16384" width="9.42578125" style="297"/>
  </cols>
  <sheetData>
    <row r="1" spans="1:5" x14ac:dyDescent="0.25">
      <c r="B1" s="433" t="s">
        <v>354</v>
      </c>
      <c r="C1" s="433"/>
      <c r="D1" s="433"/>
      <c r="E1" s="433"/>
    </row>
    <row r="2" spans="1:5" x14ac:dyDescent="0.25">
      <c r="B2" s="433" t="s">
        <v>445</v>
      </c>
      <c r="C2" s="433"/>
      <c r="D2" s="433"/>
      <c r="E2" s="433"/>
    </row>
    <row r="3" spans="1:5" x14ac:dyDescent="0.25">
      <c r="B3" s="433" t="s">
        <v>466</v>
      </c>
      <c r="C3" s="433"/>
      <c r="D3" s="433"/>
      <c r="E3" s="433"/>
    </row>
    <row r="4" spans="1:5" x14ac:dyDescent="0.25">
      <c r="B4" s="433" t="s">
        <v>355</v>
      </c>
      <c r="C4" s="433"/>
      <c r="D4" s="433"/>
      <c r="E4" s="433"/>
    </row>
    <row r="5" spans="1:5" s="521" customFormat="1" x14ac:dyDescent="0.25">
      <c r="B5" s="522" t="s">
        <v>468</v>
      </c>
      <c r="C5" s="522"/>
      <c r="D5" s="522"/>
      <c r="E5" s="522"/>
    </row>
    <row r="6" spans="1:5" s="521" customFormat="1" x14ac:dyDescent="0.25">
      <c r="B6" s="522" t="s">
        <v>467</v>
      </c>
      <c r="C6" s="522"/>
      <c r="D6" s="522"/>
      <c r="E6" s="522"/>
    </row>
    <row r="7" spans="1:5" x14ac:dyDescent="0.25">
      <c r="B7" s="298"/>
      <c r="C7" s="298"/>
      <c r="D7" s="298"/>
      <c r="E7" s="298"/>
    </row>
    <row r="8" spans="1:5" x14ac:dyDescent="0.25">
      <c r="A8" s="434" t="s">
        <v>446</v>
      </c>
      <c r="B8" s="434"/>
      <c r="C8" s="434"/>
    </row>
    <row r="9" spans="1:5" x14ac:dyDescent="0.25">
      <c r="E9" s="5" t="s">
        <v>456</v>
      </c>
    </row>
    <row r="10" spans="1:5" ht="30" x14ac:dyDescent="0.25">
      <c r="A10" s="301" t="s">
        <v>244</v>
      </c>
      <c r="B10" s="302" t="s">
        <v>245</v>
      </c>
      <c r="C10" s="303" t="s">
        <v>343</v>
      </c>
      <c r="D10" s="304" t="s">
        <v>339</v>
      </c>
      <c r="E10" s="302" t="s">
        <v>0</v>
      </c>
    </row>
    <row r="11" spans="1:5" x14ac:dyDescent="0.25">
      <c r="A11" s="305" t="s">
        <v>72</v>
      </c>
      <c r="B11" s="306" t="s">
        <v>246</v>
      </c>
      <c r="C11" s="307">
        <f>C12+C17+C21</f>
        <v>17494.5</v>
      </c>
      <c r="D11" s="308">
        <f>D12+D17+D21</f>
        <v>0</v>
      </c>
      <c r="E11" s="309">
        <f>E12+E17+E21</f>
        <v>17494.5</v>
      </c>
    </row>
    <row r="12" spans="1:5" x14ac:dyDescent="0.25">
      <c r="A12" s="305" t="s">
        <v>247</v>
      </c>
      <c r="B12" s="306" t="s">
        <v>248</v>
      </c>
      <c r="C12" s="307">
        <f>C13</f>
        <v>15841</v>
      </c>
      <c r="D12" s="308">
        <f>D13</f>
        <v>0</v>
      </c>
      <c r="E12" s="309">
        <f>E13</f>
        <v>15841</v>
      </c>
    </row>
    <row r="13" spans="1:5" ht="15" customHeight="1" x14ac:dyDescent="0.25">
      <c r="A13" s="305" t="s">
        <v>249</v>
      </c>
      <c r="B13" s="310" t="s">
        <v>313</v>
      </c>
      <c r="C13" s="311">
        <f>C14+C15+C16</f>
        <v>15841</v>
      </c>
      <c r="D13" s="312">
        <f>D14+D15+D16</f>
        <v>0</v>
      </c>
      <c r="E13" s="313">
        <f>E14+E15+E16</f>
        <v>15841</v>
      </c>
    </row>
    <row r="14" spans="1:5" ht="15" customHeight="1" x14ac:dyDescent="0.25">
      <c r="A14" s="305" t="s">
        <v>250</v>
      </c>
      <c r="B14" s="310" t="s">
        <v>314</v>
      </c>
      <c r="C14" s="314">
        <v>8722</v>
      </c>
      <c r="D14" s="312"/>
      <c r="E14" s="315">
        <f>C14+D14</f>
        <v>8722</v>
      </c>
    </row>
    <row r="15" spans="1:5" x14ac:dyDescent="0.25">
      <c r="A15" s="305" t="s">
        <v>251</v>
      </c>
      <c r="B15" s="310" t="s">
        <v>315</v>
      </c>
      <c r="C15" s="314">
        <v>3234</v>
      </c>
      <c r="D15" s="312"/>
      <c r="E15" s="315">
        <f>C15+D15</f>
        <v>3234</v>
      </c>
    </row>
    <row r="16" spans="1:5" ht="30" x14ac:dyDescent="0.25">
      <c r="A16" s="305" t="s">
        <v>252</v>
      </c>
      <c r="B16" s="316" t="s">
        <v>328</v>
      </c>
      <c r="C16" s="314">
        <v>3885</v>
      </c>
      <c r="D16" s="312"/>
      <c r="E16" s="315">
        <f>C16+D16</f>
        <v>3885</v>
      </c>
    </row>
    <row r="17" spans="1:5" x14ac:dyDescent="0.25">
      <c r="A17" s="305" t="s">
        <v>253</v>
      </c>
      <c r="B17" s="306" t="s">
        <v>254</v>
      </c>
      <c r="C17" s="307">
        <f>C18+C19+C20</f>
        <v>476</v>
      </c>
      <c r="D17" s="308">
        <f>D18+D19+D20</f>
        <v>0</v>
      </c>
      <c r="E17" s="309">
        <f>E18+E19+E20</f>
        <v>476</v>
      </c>
    </row>
    <row r="18" spans="1:5" x14ac:dyDescent="0.25">
      <c r="A18" s="305" t="s">
        <v>255</v>
      </c>
      <c r="B18" s="310" t="s">
        <v>316</v>
      </c>
      <c r="C18" s="314">
        <v>250</v>
      </c>
      <c r="D18" s="312"/>
      <c r="E18" s="315">
        <f>C18+D18</f>
        <v>250</v>
      </c>
    </row>
    <row r="19" spans="1:5" x14ac:dyDescent="0.25">
      <c r="A19" s="305" t="s">
        <v>256</v>
      </c>
      <c r="B19" s="310" t="s">
        <v>317</v>
      </c>
      <c r="C19" s="314">
        <v>6</v>
      </c>
      <c r="D19" s="312"/>
      <c r="E19" s="315">
        <f>C19+D19</f>
        <v>6</v>
      </c>
    </row>
    <row r="20" spans="1:5" x14ac:dyDescent="0.25">
      <c r="A20" s="305" t="s">
        <v>257</v>
      </c>
      <c r="B20" s="310" t="s">
        <v>318</v>
      </c>
      <c r="C20" s="314">
        <v>220</v>
      </c>
      <c r="D20" s="312"/>
      <c r="E20" s="315">
        <f>C20+D20</f>
        <v>220</v>
      </c>
    </row>
    <row r="21" spans="1:5" x14ac:dyDescent="0.25">
      <c r="A21" s="305" t="s">
        <v>258</v>
      </c>
      <c r="B21" s="317" t="s">
        <v>259</v>
      </c>
      <c r="C21" s="307">
        <f>C22+C23+C24</f>
        <v>1177.5</v>
      </c>
      <c r="D21" s="308">
        <f>D22+D23+D24</f>
        <v>0</v>
      </c>
      <c r="E21" s="309">
        <f>E22+E23+E24</f>
        <v>1177.5</v>
      </c>
    </row>
    <row r="22" spans="1:5" x14ac:dyDescent="0.25">
      <c r="A22" s="305" t="s">
        <v>260</v>
      </c>
      <c r="B22" s="310" t="s">
        <v>319</v>
      </c>
      <c r="C22" s="314">
        <v>74.8</v>
      </c>
      <c r="D22" s="312"/>
      <c r="E22" s="315">
        <f>C22+D22</f>
        <v>74.8</v>
      </c>
    </row>
    <row r="23" spans="1:5" x14ac:dyDescent="0.25">
      <c r="A23" s="305" t="s">
        <v>261</v>
      </c>
      <c r="B23" s="310" t="s">
        <v>320</v>
      </c>
      <c r="C23" s="314">
        <v>43</v>
      </c>
      <c r="D23" s="312"/>
      <c r="E23" s="315">
        <f>C23+D23</f>
        <v>43</v>
      </c>
    </row>
    <row r="24" spans="1:5" x14ac:dyDescent="0.25">
      <c r="A24" s="305" t="s">
        <v>262</v>
      </c>
      <c r="B24" s="310" t="s">
        <v>321</v>
      </c>
      <c r="C24" s="314">
        <v>1059.7</v>
      </c>
      <c r="D24" s="312"/>
      <c r="E24" s="315">
        <f>C24+D24</f>
        <v>1059.7</v>
      </c>
    </row>
    <row r="25" spans="1:5" x14ac:dyDescent="0.25">
      <c r="A25" s="305" t="s">
        <v>187</v>
      </c>
      <c r="B25" s="306" t="s">
        <v>263</v>
      </c>
      <c r="C25" s="307">
        <f>C26+C30+C34+C36</f>
        <v>1307.8</v>
      </c>
      <c r="D25" s="308">
        <f>D26+D30+D34+D36</f>
        <v>0</v>
      </c>
      <c r="E25" s="309">
        <f>E26+E30+E34+E36</f>
        <v>1307.8</v>
      </c>
    </row>
    <row r="26" spans="1:5" x14ac:dyDescent="0.25">
      <c r="A26" s="305" t="s">
        <v>264</v>
      </c>
      <c r="B26" s="306" t="s">
        <v>265</v>
      </c>
      <c r="C26" s="307">
        <f>C27+C28+C29</f>
        <v>222</v>
      </c>
      <c r="D26" s="308">
        <f>D27+D28+D29</f>
        <v>0</v>
      </c>
      <c r="E26" s="309">
        <f>E27+E28+E29</f>
        <v>222</v>
      </c>
    </row>
    <row r="27" spans="1:5" ht="30" x14ac:dyDescent="0.25">
      <c r="A27" s="305" t="s">
        <v>266</v>
      </c>
      <c r="B27" s="310" t="s">
        <v>322</v>
      </c>
      <c r="C27" s="314">
        <v>152</v>
      </c>
      <c r="D27" s="312"/>
      <c r="E27" s="315">
        <f>C27+D27</f>
        <v>152</v>
      </c>
    </row>
    <row r="28" spans="1:5" x14ac:dyDescent="0.25">
      <c r="A28" s="305" t="s">
        <v>267</v>
      </c>
      <c r="B28" s="310" t="s">
        <v>323</v>
      </c>
      <c r="C28" s="314">
        <v>18</v>
      </c>
      <c r="D28" s="312"/>
      <c r="E28" s="315">
        <f>C28+D28</f>
        <v>18</v>
      </c>
    </row>
    <row r="29" spans="1:5" x14ac:dyDescent="0.25">
      <c r="A29" s="305" t="s">
        <v>268</v>
      </c>
      <c r="B29" s="310" t="s">
        <v>324</v>
      </c>
      <c r="C29" s="314">
        <v>52</v>
      </c>
      <c r="D29" s="312"/>
      <c r="E29" s="315">
        <f>C29+D29</f>
        <v>52</v>
      </c>
    </row>
    <row r="30" spans="1:5" x14ac:dyDescent="0.25">
      <c r="A30" s="305" t="s">
        <v>269</v>
      </c>
      <c r="B30" s="306" t="s">
        <v>270</v>
      </c>
      <c r="C30" s="307">
        <f>C31+C32+C33</f>
        <v>1052.8</v>
      </c>
      <c r="D30" s="308">
        <f>D31+D32+D33</f>
        <v>0</v>
      </c>
      <c r="E30" s="309">
        <f>E31+E32+E33</f>
        <v>1052.8</v>
      </c>
    </row>
    <row r="31" spans="1:5" x14ac:dyDescent="0.25">
      <c r="A31" s="305" t="s">
        <v>271</v>
      </c>
      <c r="B31" s="310" t="s">
        <v>325</v>
      </c>
      <c r="C31" s="311">
        <v>164.7</v>
      </c>
      <c r="D31" s="318"/>
      <c r="E31" s="315">
        <f>C31+D31</f>
        <v>164.7</v>
      </c>
    </row>
    <row r="32" spans="1:5" ht="15.75" customHeight="1" x14ac:dyDescent="0.25">
      <c r="A32" s="305" t="s">
        <v>272</v>
      </c>
      <c r="B32" s="310" t="s">
        <v>326</v>
      </c>
      <c r="C32" s="311">
        <v>99.3</v>
      </c>
      <c r="D32" s="318"/>
      <c r="E32" s="315">
        <f>C32+D32</f>
        <v>99.3</v>
      </c>
    </row>
    <row r="33" spans="1:5" x14ac:dyDescent="0.25">
      <c r="A33" s="305" t="s">
        <v>273</v>
      </c>
      <c r="B33" s="310" t="s">
        <v>356</v>
      </c>
      <c r="C33" s="314">
        <v>788.8</v>
      </c>
      <c r="D33" s="312"/>
      <c r="E33" s="315">
        <f>C33+D33</f>
        <v>788.8</v>
      </c>
    </row>
    <row r="34" spans="1:5" x14ac:dyDescent="0.25">
      <c r="A34" s="305" t="s">
        <v>274</v>
      </c>
      <c r="B34" s="306" t="s">
        <v>275</v>
      </c>
      <c r="C34" s="307">
        <v>3</v>
      </c>
      <c r="D34" s="308"/>
      <c r="E34" s="319">
        <f>C34+D34</f>
        <v>3</v>
      </c>
    </row>
    <row r="35" spans="1:5" hidden="1" x14ac:dyDescent="0.25">
      <c r="A35" s="305"/>
      <c r="B35" s="320" t="s">
        <v>439</v>
      </c>
      <c r="C35" s="321"/>
      <c r="D35" s="322"/>
      <c r="E35" s="323">
        <f>C35+D35</f>
        <v>0</v>
      </c>
    </row>
    <row r="36" spans="1:5" x14ac:dyDescent="0.25">
      <c r="A36" s="305" t="s">
        <v>276</v>
      </c>
      <c r="B36" s="306" t="s">
        <v>277</v>
      </c>
      <c r="C36" s="324">
        <v>30</v>
      </c>
      <c r="D36" s="325"/>
      <c r="E36" s="319">
        <f>C36+D36</f>
        <v>30</v>
      </c>
    </row>
    <row r="37" spans="1:5" s="327" customFormat="1" ht="13.5" hidden="1" x14ac:dyDescent="0.2">
      <c r="A37" s="326"/>
      <c r="B37" s="320" t="s">
        <v>431</v>
      </c>
      <c r="C37" s="321"/>
      <c r="D37" s="322"/>
      <c r="E37" s="323">
        <f>C37+D37</f>
        <v>0</v>
      </c>
    </row>
    <row r="38" spans="1:5" ht="28.5" x14ac:dyDescent="0.25">
      <c r="A38" s="305" t="s">
        <v>73</v>
      </c>
      <c r="B38" s="306" t="s">
        <v>278</v>
      </c>
      <c r="C38" s="324">
        <f>C39+C43</f>
        <v>99</v>
      </c>
      <c r="D38" s="325">
        <f>D39+D43</f>
        <v>0</v>
      </c>
      <c r="E38" s="319">
        <f>E39+E43</f>
        <v>99</v>
      </c>
    </row>
    <row r="39" spans="1:5" x14ac:dyDescent="0.25">
      <c r="A39" s="305" t="s">
        <v>279</v>
      </c>
      <c r="B39" s="306" t="s">
        <v>280</v>
      </c>
      <c r="C39" s="324">
        <f>C40+C41+C42</f>
        <v>99</v>
      </c>
      <c r="D39" s="325">
        <f>D40+D41+D42</f>
        <v>0</v>
      </c>
      <c r="E39" s="319">
        <f>E40+E41+E42</f>
        <v>99</v>
      </c>
    </row>
    <row r="40" spans="1:5" x14ac:dyDescent="0.25">
      <c r="A40" s="193" t="s">
        <v>281</v>
      </c>
      <c r="B40" s="328" t="s">
        <v>327</v>
      </c>
      <c r="C40" s="311">
        <v>35</v>
      </c>
      <c r="D40" s="318"/>
      <c r="E40" s="315">
        <f>C40+D40</f>
        <v>35</v>
      </c>
    </row>
    <row r="41" spans="1:5" x14ac:dyDescent="0.25">
      <c r="A41" s="305" t="s">
        <v>282</v>
      </c>
      <c r="B41" s="329" t="s">
        <v>441</v>
      </c>
      <c r="C41" s="311">
        <v>64</v>
      </c>
      <c r="D41" s="318"/>
      <c r="E41" s="315">
        <f>C41+D41</f>
        <v>64</v>
      </c>
    </row>
    <row r="42" spans="1:5" hidden="1" x14ac:dyDescent="0.25">
      <c r="A42" s="305" t="s">
        <v>440</v>
      </c>
      <c r="B42" s="329" t="s">
        <v>442</v>
      </c>
      <c r="C42" s="311"/>
      <c r="D42" s="318"/>
      <c r="E42" s="315">
        <f>C42+D42</f>
        <v>0</v>
      </c>
    </row>
    <row r="43" spans="1:5" hidden="1" x14ac:dyDescent="0.25">
      <c r="A43" s="330" t="s">
        <v>443</v>
      </c>
      <c r="B43" s="331" t="s">
        <v>444</v>
      </c>
      <c r="C43" s="324"/>
      <c r="D43" s="325"/>
      <c r="E43" s="319">
        <f>C43+D43</f>
        <v>0</v>
      </c>
    </row>
    <row r="44" spans="1:5" x14ac:dyDescent="0.25">
      <c r="A44" s="305" t="s">
        <v>74</v>
      </c>
      <c r="B44" s="306" t="s">
        <v>283</v>
      </c>
      <c r="C44" s="307">
        <f>C45+C89+C90</f>
        <v>14795.199999999999</v>
      </c>
      <c r="D44" s="308">
        <f>D45+D89+D90</f>
        <v>1734.8999999999999</v>
      </c>
      <c r="E44" s="332">
        <f>E45+E89+E90</f>
        <v>16530.099999999999</v>
      </c>
    </row>
    <row r="45" spans="1:5" x14ac:dyDescent="0.25">
      <c r="A45" s="305" t="s">
        <v>284</v>
      </c>
      <c r="B45" s="331" t="s">
        <v>285</v>
      </c>
      <c r="C45" s="307">
        <f>C46+C68+C70</f>
        <v>13306.199999999999</v>
      </c>
      <c r="D45" s="308">
        <f>D46+D68+D70</f>
        <v>1690.1</v>
      </c>
      <c r="E45" s="332">
        <f>E46+E68+E70</f>
        <v>14996.3</v>
      </c>
    </row>
    <row r="46" spans="1:5" s="2" customFormat="1" x14ac:dyDescent="0.25">
      <c r="A46" s="193" t="s">
        <v>286</v>
      </c>
      <c r="B46" s="329" t="s">
        <v>382</v>
      </c>
      <c r="C46" s="311">
        <f>C47+C48+C49+C50+C51+C52+C53+C55+C56+C58+C59+C60+C61+C62+C63+C64+C65+C66+C67+C54+C57</f>
        <v>2510.2999999999997</v>
      </c>
      <c r="D46" s="318">
        <f>D47+D48+D49+D50+D51+D52+D53+D55+D56+D58+D59+D60+D61+D62+D63+D64+D65+D66+D67+D54+D57</f>
        <v>0</v>
      </c>
      <c r="E46" s="333">
        <f>E47+E48+E49+E50+E51+E52+E53+E55+E56+E58+E59+E60+E61+E62+E63+E64+E65+E66+E67+E54+E57</f>
        <v>2510.2999999999997</v>
      </c>
    </row>
    <row r="47" spans="1:5" x14ac:dyDescent="0.25">
      <c r="A47" s="305" t="s">
        <v>287</v>
      </c>
      <c r="B47" s="310" t="s">
        <v>462</v>
      </c>
      <c r="C47" s="314">
        <v>0.6</v>
      </c>
      <c r="D47" s="312"/>
      <c r="E47" s="315">
        <f>C47+D47</f>
        <v>0.6</v>
      </c>
    </row>
    <row r="48" spans="1:5" x14ac:dyDescent="0.25">
      <c r="A48" s="305" t="s">
        <v>288</v>
      </c>
      <c r="B48" s="310" t="s">
        <v>383</v>
      </c>
      <c r="C48" s="314">
        <v>7.6</v>
      </c>
      <c r="D48" s="312"/>
      <c r="E48" s="315">
        <f>C48+D48</f>
        <v>7.6</v>
      </c>
    </row>
    <row r="49" spans="1:5" x14ac:dyDescent="0.25">
      <c r="A49" s="305" t="s">
        <v>289</v>
      </c>
      <c r="B49" s="310" t="s">
        <v>384</v>
      </c>
      <c r="C49" s="314">
        <v>8</v>
      </c>
      <c r="D49" s="312"/>
      <c r="E49" s="315">
        <f>C49+D49</f>
        <v>8</v>
      </c>
    </row>
    <row r="50" spans="1:5" x14ac:dyDescent="0.25">
      <c r="A50" s="305" t="s">
        <v>290</v>
      </c>
      <c r="B50" s="310" t="s">
        <v>385</v>
      </c>
      <c r="C50" s="314">
        <v>214</v>
      </c>
      <c r="D50" s="312"/>
      <c r="E50" s="315">
        <f>C50+D50</f>
        <v>214</v>
      </c>
    </row>
    <row r="51" spans="1:5" x14ac:dyDescent="0.25">
      <c r="A51" s="305" t="s">
        <v>291</v>
      </c>
      <c r="B51" s="310" t="s">
        <v>386</v>
      </c>
      <c r="C51" s="314">
        <v>440</v>
      </c>
      <c r="D51" s="312"/>
      <c r="E51" s="315">
        <f>C51+D51</f>
        <v>440</v>
      </c>
    </row>
    <row r="52" spans="1:5" x14ac:dyDescent="0.25">
      <c r="A52" s="305" t="s">
        <v>292</v>
      </c>
      <c r="B52" s="310" t="s">
        <v>387</v>
      </c>
      <c r="C52" s="314">
        <v>518.70000000000005</v>
      </c>
      <c r="D52" s="312"/>
      <c r="E52" s="315">
        <f>C52+D52</f>
        <v>518.70000000000005</v>
      </c>
    </row>
    <row r="53" spans="1:5" x14ac:dyDescent="0.25">
      <c r="A53" s="305" t="s">
        <v>293</v>
      </c>
      <c r="B53" s="310" t="s">
        <v>388</v>
      </c>
      <c r="C53" s="314">
        <v>94.3</v>
      </c>
      <c r="D53" s="312"/>
      <c r="E53" s="315">
        <f>C53+D53</f>
        <v>94.3</v>
      </c>
    </row>
    <row r="54" spans="1:5" x14ac:dyDescent="0.25">
      <c r="A54" s="305" t="s">
        <v>294</v>
      </c>
      <c r="B54" s="310" t="s">
        <v>389</v>
      </c>
      <c r="C54" s="314">
        <v>13.7</v>
      </c>
      <c r="D54" s="312"/>
      <c r="E54" s="315">
        <f>C54+D54</f>
        <v>13.7</v>
      </c>
    </row>
    <row r="55" spans="1:5" ht="30" x14ac:dyDescent="0.25">
      <c r="A55" s="305" t="s">
        <v>295</v>
      </c>
      <c r="B55" s="310" t="s">
        <v>390</v>
      </c>
      <c r="C55" s="314">
        <v>195</v>
      </c>
      <c r="D55" s="312"/>
      <c r="E55" s="315">
        <f>C55+D55</f>
        <v>195</v>
      </c>
    </row>
    <row r="56" spans="1:5" x14ac:dyDescent="0.25">
      <c r="A56" s="305" t="s">
        <v>296</v>
      </c>
      <c r="B56" s="310" t="s">
        <v>391</v>
      </c>
      <c r="C56" s="314">
        <v>81.2</v>
      </c>
      <c r="D56" s="312"/>
      <c r="E56" s="315">
        <f>C56+D56</f>
        <v>81.2</v>
      </c>
    </row>
    <row r="57" spans="1:5" x14ac:dyDescent="0.25">
      <c r="A57" s="305" t="s">
        <v>297</v>
      </c>
      <c r="B57" s="310" t="s">
        <v>392</v>
      </c>
      <c r="C57" s="314">
        <v>67.8</v>
      </c>
      <c r="D57" s="312"/>
      <c r="E57" s="315">
        <f>C57+D57</f>
        <v>67.8</v>
      </c>
    </row>
    <row r="58" spans="1:5" x14ac:dyDescent="0.25">
      <c r="A58" s="305" t="s">
        <v>298</v>
      </c>
      <c r="B58" s="310" t="s">
        <v>393</v>
      </c>
      <c r="C58" s="314">
        <v>30.6</v>
      </c>
      <c r="D58" s="312"/>
      <c r="E58" s="315">
        <f>C58+D58</f>
        <v>30.6</v>
      </c>
    </row>
    <row r="59" spans="1:5" x14ac:dyDescent="0.25">
      <c r="A59" s="305" t="s">
        <v>299</v>
      </c>
      <c r="B59" s="310" t="s">
        <v>394</v>
      </c>
      <c r="C59" s="314">
        <v>9</v>
      </c>
      <c r="D59" s="312"/>
      <c r="E59" s="315">
        <f>C59+D59</f>
        <v>9</v>
      </c>
    </row>
    <row r="60" spans="1:5" x14ac:dyDescent="0.25">
      <c r="A60" s="305" t="s">
        <v>300</v>
      </c>
      <c r="B60" s="310" t="s">
        <v>395</v>
      </c>
      <c r="C60" s="314">
        <v>0.8</v>
      </c>
      <c r="D60" s="312"/>
      <c r="E60" s="315">
        <f>C60+D60</f>
        <v>0.8</v>
      </c>
    </row>
    <row r="61" spans="1:5" x14ac:dyDescent="0.25">
      <c r="A61" s="305" t="s">
        <v>301</v>
      </c>
      <c r="B61" s="310" t="s">
        <v>396</v>
      </c>
      <c r="C61" s="314">
        <v>16.3</v>
      </c>
      <c r="D61" s="312"/>
      <c r="E61" s="315">
        <f>C61+D61</f>
        <v>16.3</v>
      </c>
    </row>
    <row r="62" spans="1:5" x14ac:dyDescent="0.25">
      <c r="A62" s="305" t="s">
        <v>302</v>
      </c>
      <c r="B62" s="310" t="s">
        <v>397</v>
      </c>
      <c r="C62" s="314">
        <v>346.5</v>
      </c>
      <c r="D62" s="312"/>
      <c r="E62" s="315">
        <f>C62+D62</f>
        <v>346.5</v>
      </c>
    </row>
    <row r="63" spans="1:5" ht="30" x14ac:dyDescent="0.25">
      <c r="A63" s="305" t="s">
        <v>303</v>
      </c>
      <c r="B63" s="310" t="s">
        <v>398</v>
      </c>
      <c r="C63" s="314">
        <v>12.1</v>
      </c>
      <c r="D63" s="312"/>
      <c r="E63" s="315">
        <f>C63+D63</f>
        <v>12.1</v>
      </c>
    </row>
    <row r="64" spans="1:5" x14ac:dyDescent="0.25">
      <c r="A64" s="305" t="s">
        <v>304</v>
      </c>
      <c r="B64" s="310" t="s">
        <v>399</v>
      </c>
      <c r="C64" s="314">
        <v>205</v>
      </c>
      <c r="D64" s="312"/>
      <c r="E64" s="315">
        <f>C64+D64</f>
        <v>205</v>
      </c>
    </row>
    <row r="65" spans="1:12" x14ac:dyDescent="0.25">
      <c r="A65" s="305" t="s">
        <v>305</v>
      </c>
      <c r="B65" s="310" t="s">
        <v>400</v>
      </c>
      <c r="C65" s="314">
        <v>204</v>
      </c>
      <c r="D65" s="312"/>
      <c r="E65" s="315">
        <f>C65+D65</f>
        <v>204</v>
      </c>
    </row>
    <row r="66" spans="1:12" ht="15.75" customHeight="1" x14ac:dyDescent="0.25">
      <c r="A66" s="305" t="s">
        <v>306</v>
      </c>
      <c r="B66" s="310" t="s">
        <v>401</v>
      </c>
      <c r="C66" s="314">
        <v>26.1</v>
      </c>
      <c r="D66" s="312"/>
      <c r="E66" s="315">
        <f>C66+D66</f>
        <v>26.1</v>
      </c>
    </row>
    <row r="67" spans="1:12" x14ac:dyDescent="0.25">
      <c r="A67" s="305" t="s">
        <v>307</v>
      </c>
      <c r="B67" s="310" t="s">
        <v>402</v>
      </c>
      <c r="C67" s="314">
        <v>19</v>
      </c>
      <c r="D67" s="312"/>
      <c r="E67" s="315">
        <f>C67+D67</f>
        <v>19</v>
      </c>
    </row>
    <row r="68" spans="1:12" s="2" customFormat="1" ht="15" customHeight="1" x14ac:dyDescent="0.25">
      <c r="A68" s="193" t="s">
        <v>308</v>
      </c>
      <c r="B68" s="334" t="s">
        <v>403</v>
      </c>
      <c r="C68" s="311">
        <v>9138</v>
      </c>
      <c r="D68" s="318"/>
      <c r="E68" s="313">
        <f>C68+D68</f>
        <v>9138</v>
      </c>
    </row>
    <row r="69" spans="1:12" s="2" customFormat="1" ht="15" customHeight="1" x14ac:dyDescent="0.25">
      <c r="A69" s="193"/>
      <c r="B69" s="320" t="s">
        <v>465</v>
      </c>
      <c r="C69" s="311">
        <v>154</v>
      </c>
      <c r="D69" s="318"/>
      <c r="E69" s="313">
        <f>C69+D69</f>
        <v>154</v>
      </c>
    </row>
    <row r="70" spans="1:12" s="2" customFormat="1" ht="15" customHeight="1" x14ac:dyDescent="0.25">
      <c r="A70" s="193" t="s">
        <v>309</v>
      </c>
      <c r="B70" s="334" t="s">
        <v>404</v>
      </c>
      <c r="C70" s="311">
        <f>C71+C80+C81+C82+C83+C84</f>
        <v>1657.9</v>
      </c>
      <c r="D70" s="318">
        <f>D71+D80+D81+D82+D83+D84</f>
        <v>1690.1</v>
      </c>
      <c r="E70" s="313">
        <f>E71+E80+E81+E82+E83+E84</f>
        <v>3348</v>
      </c>
    </row>
    <row r="71" spans="1:12" s="2" customFormat="1" ht="15.75" x14ac:dyDescent="0.25">
      <c r="A71" s="193" t="s">
        <v>381</v>
      </c>
      <c r="B71" s="334" t="s">
        <v>405</v>
      </c>
      <c r="C71" s="335">
        <f>SUM(C72:C79)</f>
        <v>1187</v>
      </c>
      <c r="D71" s="336">
        <f>SUM(D72:D79)</f>
        <v>0</v>
      </c>
      <c r="E71" s="313">
        <f>SUM(E72:E79)</f>
        <v>1187</v>
      </c>
    </row>
    <row r="72" spans="1:12" s="339" customFormat="1" x14ac:dyDescent="0.25">
      <c r="A72" s="326" t="s">
        <v>410</v>
      </c>
      <c r="B72" s="337" t="s">
        <v>463</v>
      </c>
      <c r="C72" s="338">
        <v>111</v>
      </c>
      <c r="D72" s="322"/>
      <c r="E72" s="323">
        <f>C72+D72</f>
        <v>111</v>
      </c>
    </row>
    <row r="73" spans="1:12" s="339" customFormat="1" ht="25.5" x14ac:dyDescent="0.25">
      <c r="A73" s="326" t="s">
        <v>411</v>
      </c>
      <c r="B73" s="337" t="s">
        <v>347</v>
      </c>
      <c r="C73" s="338">
        <v>125</v>
      </c>
      <c r="D73" s="322"/>
      <c r="E73" s="323">
        <f>C73+D73</f>
        <v>125</v>
      </c>
    </row>
    <row r="74" spans="1:12" s="339" customFormat="1" ht="16.5" customHeight="1" x14ac:dyDescent="0.25">
      <c r="A74" s="326" t="s">
        <v>412</v>
      </c>
      <c r="B74" s="337" t="s">
        <v>348</v>
      </c>
      <c r="C74" s="338">
        <v>125</v>
      </c>
      <c r="D74" s="322"/>
      <c r="E74" s="323">
        <f>C74+D74</f>
        <v>125</v>
      </c>
      <c r="H74" s="340"/>
      <c r="I74" s="340"/>
      <c r="J74" s="340"/>
      <c r="K74" s="340"/>
      <c r="L74" s="340"/>
    </row>
    <row r="75" spans="1:12" s="339" customFormat="1" x14ac:dyDescent="0.25">
      <c r="A75" s="326" t="s">
        <v>413</v>
      </c>
      <c r="B75" s="337" t="s">
        <v>357</v>
      </c>
      <c r="C75" s="338">
        <v>149</v>
      </c>
      <c r="D75" s="322"/>
      <c r="E75" s="323">
        <f>C75+D75</f>
        <v>149</v>
      </c>
      <c r="H75" s="340"/>
      <c r="I75" s="340"/>
      <c r="J75" s="340"/>
      <c r="K75" s="340"/>
      <c r="L75" s="340"/>
    </row>
    <row r="76" spans="1:12" s="339" customFormat="1" ht="25.5" x14ac:dyDescent="0.25">
      <c r="A76" s="326" t="s">
        <v>414</v>
      </c>
      <c r="B76" s="337" t="s">
        <v>346</v>
      </c>
      <c r="C76" s="338">
        <v>116</v>
      </c>
      <c r="D76" s="322"/>
      <c r="E76" s="323">
        <f>C76+D76</f>
        <v>116</v>
      </c>
      <c r="H76" s="340"/>
      <c r="I76" s="340"/>
      <c r="J76" s="340"/>
      <c r="K76" s="340"/>
      <c r="L76" s="340"/>
    </row>
    <row r="77" spans="1:12" s="339" customFormat="1" ht="25.5" x14ac:dyDescent="0.25">
      <c r="A77" s="326" t="s">
        <v>415</v>
      </c>
      <c r="B77" s="337" t="s">
        <v>344</v>
      </c>
      <c r="C77" s="338">
        <v>116</v>
      </c>
      <c r="D77" s="322"/>
      <c r="E77" s="323">
        <f>C77+D77</f>
        <v>116</v>
      </c>
    </row>
    <row r="78" spans="1:12" s="339" customFormat="1" ht="38.25" x14ac:dyDescent="0.25">
      <c r="A78" s="326" t="s">
        <v>416</v>
      </c>
      <c r="B78" s="337" t="s">
        <v>345</v>
      </c>
      <c r="C78" s="338">
        <v>300</v>
      </c>
      <c r="D78" s="322"/>
      <c r="E78" s="323">
        <f>C78+D78</f>
        <v>300</v>
      </c>
    </row>
    <row r="79" spans="1:12" s="339" customFormat="1" x14ac:dyDescent="0.25">
      <c r="A79" s="326" t="s">
        <v>417</v>
      </c>
      <c r="B79" s="337" t="s">
        <v>464</v>
      </c>
      <c r="C79" s="338">
        <v>145</v>
      </c>
      <c r="D79" s="322"/>
      <c r="E79" s="323">
        <f>C79+D79</f>
        <v>145</v>
      </c>
    </row>
    <row r="80" spans="1:12" s="2" customFormat="1" ht="30" x14ac:dyDescent="0.25">
      <c r="A80" s="193" t="s">
        <v>406</v>
      </c>
      <c r="B80" s="329" t="s">
        <v>407</v>
      </c>
      <c r="C80" s="311"/>
      <c r="D80" s="318">
        <v>1690.1</v>
      </c>
      <c r="E80" s="313">
        <f>C80+D80</f>
        <v>1690.1</v>
      </c>
    </row>
    <row r="81" spans="1:5" s="2" customFormat="1" hidden="1" x14ac:dyDescent="0.25">
      <c r="A81" s="193" t="s">
        <v>408</v>
      </c>
      <c r="B81" s="329" t="s">
        <v>432</v>
      </c>
      <c r="C81" s="311"/>
      <c r="D81" s="318"/>
      <c r="E81" s="313">
        <f>C81+D81</f>
        <v>0</v>
      </c>
    </row>
    <row r="82" spans="1:5" s="2" customFormat="1" ht="45" x14ac:dyDescent="0.25">
      <c r="A82" s="193" t="s">
        <v>406</v>
      </c>
      <c r="B82" s="329" t="s">
        <v>409</v>
      </c>
      <c r="C82" s="311">
        <v>324.89999999999998</v>
      </c>
      <c r="D82" s="318"/>
      <c r="E82" s="313">
        <f>C82+D82</f>
        <v>324.89999999999998</v>
      </c>
    </row>
    <row r="83" spans="1:5" s="2" customFormat="1" x14ac:dyDescent="0.25">
      <c r="A83" s="193" t="s">
        <v>408</v>
      </c>
      <c r="B83" s="329" t="s">
        <v>418</v>
      </c>
      <c r="C83" s="311">
        <v>146</v>
      </c>
      <c r="D83" s="318"/>
      <c r="E83" s="313">
        <f>C83+D83</f>
        <v>146</v>
      </c>
    </row>
    <row r="84" spans="1:5" s="2" customFormat="1" hidden="1" x14ac:dyDescent="0.25">
      <c r="A84" s="193" t="s">
        <v>433</v>
      </c>
      <c r="B84" s="329" t="s">
        <v>421</v>
      </c>
      <c r="C84" s="311">
        <f>C85+C86+C87+C88</f>
        <v>0</v>
      </c>
      <c r="D84" s="318">
        <f>D85+D86+D87+D88</f>
        <v>0</v>
      </c>
      <c r="E84" s="313">
        <f>E85+E86+E87+E88</f>
        <v>0</v>
      </c>
    </row>
    <row r="85" spans="1:5" s="2" customFormat="1" hidden="1" x14ac:dyDescent="0.25">
      <c r="A85" s="326" t="s">
        <v>434</v>
      </c>
      <c r="B85" s="320" t="s">
        <v>378</v>
      </c>
      <c r="C85" s="338"/>
      <c r="D85" s="322"/>
      <c r="E85" s="323">
        <f>C85+D85</f>
        <v>0</v>
      </c>
    </row>
    <row r="86" spans="1:5" s="2" customFormat="1" hidden="1" x14ac:dyDescent="0.25">
      <c r="A86" s="326" t="s">
        <v>435</v>
      </c>
      <c r="B86" s="320" t="s">
        <v>419</v>
      </c>
      <c r="C86" s="338"/>
      <c r="D86" s="322"/>
      <c r="E86" s="323">
        <f>C86+D86</f>
        <v>0</v>
      </c>
    </row>
    <row r="87" spans="1:5" s="2" customFormat="1" hidden="1" x14ac:dyDescent="0.25">
      <c r="A87" s="326" t="s">
        <v>436</v>
      </c>
      <c r="B87" s="320" t="s">
        <v>420</v>
      </c>
      <c r="C87" s="338"/>
      <c r="D87" s="322"/>
      <c r="E87" s="323">
        <f>C87+D87</f>
        <v>0</v>
      </c>
    </row>
    <row r="88" spans="1:5" s="2" customFormat="1" ht="25.5" hidden="1" x14ac:dyDescent="0.25">
      <c r="A88" s="326" t="s">
        <v>437</v>
      </c>
      <c r="B88" s="320" t="s">
        <v>430</v>
      </c>
      <c r="C88" s="341"/>
      <c r="D88" s="342"/>
      <c r="E88" s="343">
        <f>C88+D88</f>
        <v>0</v>
      </c>
    </row>
    <row r="89" spans="1:5" x14ac:dyDescent="0.25">
      <c r="A89" s="305" t="s">
        <v>310</v>
      </c>
      <c r="B89" s="331" t="s">
        <v>461</v>
      </c>
      <c r="C89" s="307">
        <v>1489</v>
      </c>
      <c r="D89" s="308"/>
      <c r="E89" s="319">
        <f>C89+D89</f>
        <v>1489</v>
      </c>
    </row>
    <row r="90" spans="1:5" x14ac:dyDescent="0.25">
      <c r="A90" s="305" t="s">
        <v>311</v>
      </c>
      <c r="B90" s="331" t="s">
        <v>340</v>
      </c>
      <c r="C90" s="307"/>
      <c r="D90" s="308">
        <v>44.8</v>
      </c>
      <c r="E90" s="319">
        <f>C90+D90</f>
        <v>44.8</v>
      </c>
    </row>
    <row r="91" spans="1:5" x14ac:dyDescent="0.25">
      <c r="A91" s="344" t="s">
        <v>75</v>
      </c>
      <c r="B91" s="345" t="s">
        <v>312</v>
      </c>
      <c r="C91" s="346">
        <f>C11+C25+C38+C44</f>
        <v>33696.5</v>
      </c>
      <c r="D91" s="346">
        <f>D11+D25+D38+D44</f>
        <v>1734.8999999999999</v>
      </c>
      <c r="E91" s="346">
        <f>E11+E25+E38+E44</f>
        <v>35431.399999999994</v>
      </c>
    </row>
    <row r="92" spans="1:5" hidden="1" x14ac:dyDescent="0.25">
      <c r="A92" s="305"/>
      <c r="B92" s="347"/>
      <c r="C92" s="348"/>
    </row>
    <row r="93" spans="1:5" hidden="1" x14ac:dyDescent="0.25">
      <c r="A93" s="305"/>
      <c r="B93" s="349"/>
      <c r="C93" s="348"/>
    </row>
    <row r="94" spans="1:5" s="353" customFormat="1" hidden="1" x14ac:dyDescent="0.25">
      <c r="A94" s="350"/>
      <c r="B94" s="351"/>
      <c r="C94" s="352"/>
    </row>
    <row r="95" spans="1:5" hidden="1" x14ac:dyDescent="0.25">
      <c r="A95" s="305"/>
      <c r="B95" s="349"/>
      <c r="C95" s="352"/>
    </row>
    <row r="96" spans="1:5" hidden="1" x14ac:dyDescent="0.25">
      <c r="A96" s="305"/>
      <c r="B96" s="354"/>
      <c r="C96" s="355"/>
    </row>
    <row r="97" spans="2:2" x14ac:dyDescent="0.25">
      <c r="B97" s="356"/>
    </row>
  </sheetData>
  <mergeCells count="7">
    <mergeCell ref="B1:E1"/>
    <mergeCell ref="B3:E3"/>
    <mergeCell ref="B4:E4"/>
    <mergeCell ref="B2:E2"/>
    <mergeCell ref="A8:C8"/>
    <mergeCell ref="B5:E5"/>
    <mergeCell ref="B6:E6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1"/>
  <sheetViews>
    <sheetView showZeros="0" workbookViewId="0">
      <selection activeCell="W13" sqref="W1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19" hidden="1" customWidth="1"/>
    <col min="10" max="10" width="10.28515625" style="119" hidden="1" customWidth="1"/>
    <col min="11" max="11" width="9.140625" style="119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89" t="s">
        <v>354</v>
      </c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  <c r="O1" s="489"/>
    </row>
    <row r="2" spans="1:17" x14ac:dyDescent="0.25">
      <c r="B2" s="489" t="s">
        <v>445</v>
      </c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  <c r="O2" s="489"/>
    </row>
    <row r="3" spans="1:17" x14ac:dyDescent="0.25">
      <c r="B3" s="489" t="s">
        <v>466</v>
      </c>
      <c r="C3" s="489"/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  <c r="O3" s="489"/>
    </row>
    <row r="4" spans="1:17" x14ac:dyDescent="0.25">
      <c r="B4" s="489" t="s">
        <v>372</v>
      </c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  <c r="O4" s="489"/>
    </row>
    <row r="5" spans="1:17" s="521" customFormat="1" ht="15" customHeight="1" x14ac:dyDescent="0.25">
      <c r="B5" s="524" t="s">
        <v>473</v>
      </c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524"/>
      <c r="N5" s="524"/>
      <c r="O5" s="524"/>
    </row>
    <row r="6" spans="1:17" s="521" customFormat="1" x14ac:dyDescent="0.25">
      <c r="B6" s="524" t="s">
        <v>472</v>
      </c>
      <c r="C6" s="524"/>
      <c r="D6" s="524"/>
      <c r="E6" s="524"/>
      <c r="F6" s="524"/>
      <c r="G6" s="524"/>
      <c r="H6" s="524"/>
      <c r="I6" s="524"/>
      <c r="J6" s="524"/>
      <c r="K6" s="524"/>
      <c r="L6" s="524"/>
      <c r="M6" s="524"/>
      <c r="N6" s="524"/>
      <c r="O6" s="524"/>
    </row>
    <row r="7" spans="1:17" s="521" customFormat="1" x14ac:dyDescent="0.25">
      <c r="B7" s="528"/>
      <c r="C7" s="528"/>
      <c r="D7" s="528"/>
      <c r="E7" s="528"/>
      <c r="F7" s="528"/>
      <c r="G7" s="528"/>
      <c r="H7" s="528"/>
      <c r="I7" s="528"/>
      <c r="J7" s="528"/>
      <c r="K7" s="528"/>
      <c r="L7" s="528"/>
      <c r="M7" s="528"/>
      <c r="N7" s="528"/>
      <c r="O7" s="528"/>
    </row>
    <row r="8" spans="1:17" s="526" customFormat="1" ht="38.25" customHeight="1" x14ac:dyDescent="0.25">
      <c r="A8" s="527" t="s">
        <v>453</v>
      </c>
      <c r="B8" s="527"/>
      <c r="C8" s="527"/>
      <c r="D8" s="527"/>
      <c r="E8" s="527"/>
      <c r="F8" s="527"/>
      <c r="G8" s="527"/>
      <c r="H8" s="527"/>
      <c r="I8" s="527"/>
      <c r="J8" s="527"/>
      <c r="K8" s="527"/>
      <c r="L8" s="527"/>
      <c r="M8" s="527"/>
      <c r="N8" s="527"/>
      <c r="O8" s="527"/>
    </row>
    <row r="9" spans="1:17" ht="18.75" customHeight="1" x14ac:dyDescent="0.25">
      <c r="A9" s="429"/>
      <c r="B9" s="429"/>
      <c r="C9" s="429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5" t="s">
        <v>456</v>
      </c>
    </row>
    <row r="10" spans="1:17" x14ac:dyDescent="0.25">
      <c r="A10" s="446" t="s">
        <v>5</v>
      </c>
      <c r="B10" s="449" t="s">
        <v>351</v>
      </c>
      <c r="C10" s="449" t="s">
        <v>54</v>
      </c>
      <c r="D10" s="460" t="s">
        <v>362</v>
      </c>
      <c r="E10" s="474" t="s">
        <v>200</v>
      </c>
      <c r="F10" s="474"/>
      <c r="G10" s="474"/>
      <c r="H10" s="452" t="s">
        <v>364</v>
      </c>
      <c r="I10" s="472" t="s">
        <v>200</v>
      </c>
      <c r="J10" s="472"/>
      <c r="K10" s="472"/>
      <c r="L10" s="459" t="s">
        <v>0</v>
      </c>
      <c r="M10" s="459" t="s">
        <v>200</v>
      </c>
      <c r="N10" s="459"/>
      <c r="O10" s="459"/>
    </row>
    <row r="11" spans="1:17" x14ac:dyDescent="0.25">
      <c r="A11" s="447"/>
      <c r="B11" s="450"/>
      <c r="C11" s="450"/>
      <c r="D11" s="461"/>
      <c r="E11" s="474" t="s">
        <v>1</v>
      </c>
      <c r="F11" s="474"/>
      <c r="G11" s="466" t="s">
        <v>2</v>
      </c>
      <c r="H11" s="453"/>
      <c r="I11" s="472" t="s">
        <v>1</v>
      </c>
      <c r="J11" s="472"/>
      <c r="K11" s="442" t="s">
        <v>2</v>
      </c>
      <c r="L11" s="459"/>
      <c r="M11" s="459" t="s">
        <v>1</v>
      </c>
      <c r="N11" s="459"/>
      <c r="O11" s="441" t="s">
        <v>2</v>
      </c>
      <c r="Q11" s="114"/>
    </row>
    <row r="12" spans="1:17" ht="30.75" customHeight="1" x14ac:dyDescent="0.25">
      <c r="A12" s="448"/>
      <c r="B12" s="451"/>
      <c r="C12" s="451"/>
      <c r="D12" s="462"/>
      <c r="E12" s="419" t="s">
        <v>3</v>
      </c>
      <c r="F12" s="414" t="s">
        <v>4</v>
      </c>
      <c r="G12" s="466"/>
      <c r="H12" s="454"/>
      <c r="I12" s="422" t="s">
        <v>3</v>
      </c>
      <c r="J12" s="417" t="s">
        <v>4</v>
      </c>
      <c r="K12" s="442"/>
      <c r="L12" s="459"/>
      <c r="M12" s="411" t="s">
        <v>3</v>
      </c>
      <c r="N12" s="416" t="s">
        <v>4</v>
      </c>
      <c r="O12" s="441"/>
      <c r="P12" s="120"/>
    </row>
    <row r="13" spans="1:17" ht="15.95" customHeight="1" x14ac:dyDescent="0.25">
      <c r="A13" s="14" t="s">
        <v>72</v>
      </c>
      <c r="B13" s="437" t="s">
        <v>59</v>
      </c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P13" s="71" t="s">
        <v>329</v>
      </c>
      <c r="Q13" s="72"/>
    </row>
    <row r="14" spans="1:17" ht="15" customHeight="1" x14ac:dyDescent="0.25">
      <c r="A14" s="6" t="s">
        <v>187</v>
      </c>
      <c r="B14" s="81" t="s">
        <v>20</v>
      </c>
      <c r="C14" s="82"/>
      <c r="D14" s="9">
        <f>D15+D16</f>
        <v>621.20000000000005</v>
      </c>
      <c r="E14" s="9">
        <f>E15+E16</f>
        <v>52.4</v>
      </c>
      <c r="F14" s="9">
        <f>F15+F16</f>
        <v>2</v>
      </c>
      <c r="G14" s="9">
        <f>G15+G16</f>
        <v>568.79999999999995</v>
      </c>
      <c r="H14" s="10">
        <f>H15+H16</f>
        <v>0</v>
      </c>
      <c r="I14" s="10">
        <f>I15+I16</f>
        <v>0</v>
      </c>
      <c r="J14" s="10">
        <f>J15+J16</f>
        <v>0</v>
      </c>
      <c r="K14" s="10">
        <f>K15+K16</f>
        <v>0</v>
      </c>
      <c r="L14" s="12">
        <f>L15+L16</f>
        <v>621.20000000000005</v>
      </c>
      <c r="M14" s="12">
        <f>M15+M16</f>
        <v>52.4</v>
      </c>
      <c r="N14" s="12">
        <f>N15+N16</f>
        <v>2</v>
      </c>
      <c r="O14" s="12">
        <f>O15+O16</f>
        <v>568.79999999999995</v>
      </c>
      <c r="P14" s="71" t="s">
        <v>330</v>
      </c>
      <c r="Q14" s="72"/>
    </row>
    <row r="15" spans="1:17" ht="15" customHeight="1" x14ac:dyDescent="0.25">
      <c r="A15" s="20"/>
      <c r="B15" s="81"/>
      <c r="C15" s="31" t="s">
        <v>25</v>
      </c>
      <c r="D15" s="17">
        <f>E15+G15</f>
        <v>173.8</v>
      </c>
      <c r="E15" s="17"/>
      <c r="F15" s="17"/>
      <c r="G15" s="17">
        <v>173.8</v>
      </c>
      <c r="H15" s="11">
        <f>I15+K15</f>
        <v>0</v>
      </c>
      <c r="I15" s="11"/>
      <c r="J15" s="11"/>
      <c r="K15" s="11"/>
      <c r="L15" s="13">
        <f>M15+O15</f>
        <v>173.8</v>
      </c>
      <c r="M15" s="13">
        <f>E15+I15</f>
        <v>0</v>
      </c>
      <c r="N15" s="13">
        <f>F15+J15</f>
        <v>0</v>
      </c>
      <c r="O15" s="13">
        <f>G15+K15</f>
        <v>173.8</v>
      </c>
      <c r="P15" s="71" t="s">
        <v>331</v>
      </c>
      <c r="Q15" s="72"/>
    </row>
    <row r="16" spans="1:17" x14ac:dyDescent="0.25">
      <c r="A16" s="41"/>
      <c r="B16" s="42"/>
      <c r="C16" s="83" t="s">
        <v>31</v>
      </c>
      <c r="D16" s="17">
        <f>E16+G16</f>
        <v>447.4</v>
      </c>
      <c r="E16" s="17">
        <v>52.4</v>
      </c>
      <c r="F16" s="17">
        <v>2</v>
      </c>
      <c r="G16" s="17">
        <v>395</v>
      </c>
      <c r="H16" s="11">
        <f>I16+K16</f>
        <v>0</v>
      </c>
      <c r="I16" s="11"/>
      <c r="J16" s="11"/>
      <c r="K16" s="11"/>
      <c r="L16" s="13">
        <f>M16+O16</f>
        <v>447.4</v>
      </c>
      <c r="M16" s="13">
        <f>E16+I16</f>
        <v>52.4</v>
      </c>
      <c r="N16" s="13">
        <f>F16+J16</f>
        <v>2</v>
      </c>
      <c r="O16" s="13">
        <f>G16+K16</f>
        <v>395</v>
      </c>
      <c r="P16" s="71" t="s">
        <v>332</v>
      </c>
      <c r="Q16" s="72">
        <f>L15+L25</f>
        <v>617.20000000000005</v>
      </c>
    </row>
    <row r="17" spans="1:17" ht="15.95" customHeight="1" x14ac:dyDescent="0.25">
      <c r="A17" s="21" t="s">
        <v>73</v>
      </c>
      <c r="B17" s="22" t="s">
        <v>180</v>
      </c>
      <c r="C17" s="23"/>
      <c r="D17" s="24">
        <f>D14</f>
        <v>621.20000000000005</v>
      </c>
      <c r="E17" s="24">
        <f>E14</f>
        <v>52.4</v>
      </c>
      <c r="F17" s="24">
        <f>F14</f>
        <v>2</v>
      </c>
      <c r="G17" s="24">
        <f>G14</f>
        <v>568.79999999999995</v>
      </c>
      <c r="H17" s="11">
        <f>H14</f>
        <v>0</v>
      </c>
      <c r="I17" s="11">
        <f>I14</f>
        <v>0</v>
      </c>
      <c r="J17" s="11">
        <f>J14</f>
        <v>0</v>
      </c>
      <c r="K17" s="11">
        <f>K14</f>
        <v>0</v>
      </c>
      <c r="L17" s="22">
        <f>L14</f>
        <v>621.20000000000005</v>
      </c>
      <c r="M17" s="22">
        <f>M14</f>
        <v>52.4</v>
      </c>
      <c r="N17" s="22">
        <f>N14</f>
        <v>2</v>
      </c>
      <c r="O17" s="22">
        <f>O14</f>
        <v>568.79999999999995</v>
      </c>
      <c r="P17" s="71" t="s">
        <v>335</v>
      </c>
      <c r="Q17" s="72">
        <f>L16</f>
        <v>447.4</v>
      </c>
    </row>
    <row r="18" spans="1:17" ht="15.95" customHeight="1" x14ac:dyDescent="0.25">
      <c r="A18" s="20" t="s">
        <v>74</v>
      </c>
      <c r="B18" s="508" t="s">
        <v>63</v>
      </c>
      <c r="C18" s="480"/>
      <c r="D18" s="480"/>
      <c r="E18" s="480"/>
      <c r="F18" s="480"/>
      <c r="G18" s="480"/>
      <c r="H18" s="480"/>
      <c r="I18" s="480"/>
      <c r="J18" s="480"/>
      <c r="K18" s="480"/>
      <c r="L18" s="480"/>
      <c r="M18" s="480"/>
      <c r="N18" s="480"/>
      <c r="O18" s="518"/>
      <c r="P18" s="71" t="s">
        <v>333</v>
      </c>
      <c r="Q18" s="72"/>
    </row>
    <row r="19" spans="1:17" ht="15" customHeight="1" x14ac:dyDescent="0.25">
      <c r="A19" s="6" t="s">
        <v>75</v>
      </c>
      <c r="B19" s="36" t="s">
        <v>20</v>
      </c>
      <c r="C19" s="16" t="s">
        <v>32</v>
      </c>
      <c r="D19" s="17">
        <f>E19+G19</f>
        <v>21.7</v>
      </c>
      <c r="E19" s="17"/>
      <c r="F19" s="17"/>
      <c r="G19" s="17">
        <v>21.7</v>
      </c>
      <c r="H19" s="25">
        <f>I19+K19</f>
        <v>0</v>
      </c>
      <c r="I19" s="25"/>
      <c r="J19" s="25"/>
      <c r="K19" s="25"/>
      <c r="L19" s="13">
        <f>M19+O19</f>
        <v>21.7</v>
      </c>
      <c r="M19" s="13">
        <f>E19+I19</f>
        <v>0</v>
      </c>
      <c r="N19" s="13">
        <f>F19+J19</f>
        <v>0</v>
      </c>
      <c r="O19" s="13">
        <f>G19+K19</f>
        <v>21.7</v>
      </c>
      <c r="P19" s="71" t="s">
        <v>334</v>
      </c>
      <c r="Q19" s="72">
        <f>L19</f>
        <v>21.7</v>
      </c>
    </row>
    <row r="20" spans="1:17" ht="15.95" customHeight="1" x14ac:dyDescent="0.25">
      <c r="A20" s="21" t="s">
        <v>76</v>
      </c>
      <c r="B20" s="22" t="s">
        <v>181</v>
      </c>
      <c r="C20" s="121"/>
      <c r="D20" s="24">
        <f>D19</f>
        <v>21.7</v>
      </c>
      <c r="E20" s="24">
        <f>E19</f>
        <v>0</v>
      </c>
      <c r="F20" s="24">
        <f>F19</f>
        <v>0</v>
      </c>
      <c r="G20" s="24">
        <f>G19</f>
        <v>21.7</v>
      </c>
      <c r="H20" s="25">
        <f>H19</f>
        <v>0</v>
      </c>
      <c r="I20" s="25">
        <f>I19</f>
        <v>0</v>
      </c>
      <c r="J20" s="25">
        <f>J19</f>
        <v>0</v>
      </c>
      <c r="K20" s="25">
        <f>K19</f>
        <v>0</v>
      </c>
      <c r="L20" s="22">
        <f>L19</f>
        <v>21.7</v>
      </c>
      <c r="M20" s="22">
        <f>M19</f>
        <v>0</v>
      </c>
      <c r="N20" s="22">
        <f>N19</f>
        <v>0</v>
      </c>
      <c r="O20" s="22">
        <f>O19</f>
        <v>21.7</v>
      </c>
      <c r="P20" s="71" t="s">
        <v>336</v>
      </c>
      <c r="Q20" s="72">
        <f>L28</f>
        <v>116.1</v>
      </c>
    </row>
    <row r="21" spans="1:17" ht="15.95" customHeight="1" x14ac:dyDescent="0.25">
      <c r="A21" s="6" t="s">
        <v>77</v>
      </c>
      <c r="B21" s="443" t="s">
        <v>176</v>
      </c>
      <c r="C21" s="444"/>
      <c r="D21" s="444"/>
      <c r="E21" s="444"/>
      <c r="F21" s="444"/>
      <c r="G21" s="444"/>
      <c r="H21" s="444"/>
      <c r="I21" s="444"/>
      <c r="J21" s="444"/>
      <c r="K21" s="444"/>
      <c r="L21" s="444"/>
      <c r="M21" s="444"/>
      <c r="N21" s="444"/>
      <c r="O21" s="445"/>
      <c r="P21" s="71" t="s">
        <v>337</v>
      </c>
      <c r="Q21" s="72">
        <f>L22</f>
        <v>29.8</v>
      </c>
    </row>
    <row r="22" spans="1:17" ht="15" customHeight="1" x14ac:dyDescent="0.25">
      <c r="A22" s="6" t="s">
        <v>78</v>
      </c>
      <c r="B22" s="89" t="s">
        <v>20</v>
      </c>
      <c r="C22" s="31" t="s">
        <v>51</v>
      </c>
      <c r="D22" s="17">
        <f>E22+G22</f>
        <v>29.8</v>
      </c>
      <c r="E22" s="17"/>
      <c r="F22" s="17"/>
      <c r="G22" s="17">
        <v>29.8</v>
      </c>
      <c r="H22" s="11">
        <f>I22+K22</f>
        <v>0</v>
      </c>
      <c r="I22" s="11">
        <v>29.8</v>
      </c>
      <c r="J22" s="11"/>
      <c r="K22" s="11">
        <v>-29.8</v>
      </c>
      <c r="L22" s="13">
        <f>M22+O22</f>
        <v>29.8</v>
      </c>
      <c r="M22" s="13">
        <f>E22+I22</f>
        <v>29.8</v>
      </c>
      <c r="N22" s="13">
        <f>F22+J22</f>
        <v>0</v>
      </c>
      <c r="O22" s="13">
        <f>G22+K22</f>
        <v>0</v>
      </c>
      <c r="P22" s="71" t="s">
        <v>338</v>
      </c>
      <c r="Q22" s="72">
        <f>L31</f>
        <v>2</v>
      </c>
    </row>
    <row r="23" spans="1:17" ht="15.95" customHeight="1" x14ac:dyDescent="0.25">
      <c r="A23" s="21" t="s">
        <v>79</v>
      </c>
      <c r="B23" s="22" t="s">
        <v>182</v>
      </c>
      <c r="C23" s="121"/>
      <c r="D23" s="24">
        <f>D22</f>
        <v>29.8</v>
      </c>
      <c r="E23" s="24">
        <f>E22</f>
        <v>0</v>
      </c>
      <c r="F23" s="24">
        <f>F22</f>
        <v>0</v>
      </c>
      <c r="G23" s="24">
        <f>G22</f>
        <v>29.8</v>
      </c>
      <c r="H23" s="25">
        <f>H22</f>
        <v>0</v>
      </c>
      <c r="I23" s="25">
        <f>I22</f>
        <v>29.8</v>
      </c>
      <c r="J23" s="25">
        <f>J22</f>
        <v>0</v>
      </c>
      <c r="K23" s="25">
        <f>K22</f>
        <v>-29.8</v>
      </c>
      <c r="L23" s="22">
        <f>L22</f>
        <v>29.8</v>
      </c>
      <c r="M23" s="22">
        <f>M22</f>
        <v>29.8</v>
      </c>
      <c r="N23" s="22">
        <f>N22</f>
        <v>0</v>
      </c>
      <c r="O23" s="22">
        <f>O22</f>
        <v>0</v>
      </c>
      <c r="P23" s="76" t="s">
        <v>177</v>
      </c>
      <c r="Q23" s="77">
        <f>SUM(Q13:Q22)</f>
        <v>1234.1999999999998</v>
      </c>
    </row>
    <row r="24" spans="1:17" ht="15.95" customHeight="1" x14ac:dyDescent="0.25">
      <c r="A24" s="20" t="s">
        <v>80</v>
      </c>
      <c r="B24" s="443" t="s">
        <v>186</v>
      </c>
      <c r="C24" s="444"/>
      <c r="D24" s="444"/>
      <c r="E24" s="444"/>
      <c r="F24" s="444"/>
      <c r="G24" s="444"/>
      <c r="H24" s="444"/>
      <c r="I24" s="444"/>
      <c r="J24" s="444"/>
      <c r="K24" s="444"/>
      <c r="L24" s="444"/>
      <c r="M24" s="444"/>
      <c r="N24" s="444"/>
      <c r="O24" s="445"/>
    </row>
    <row r="25" spans="1:17" ht="15" customHeight="1" x14ac:dyDescent="0.25">
      <c r="A25" s="6" t="s">
        <v>81</v>
      </c>
      <c r="B25" s="30" t="s">
        <v>20</v>
      </c>
      <c r="C25" s="31" t="s">
        <v>25</v>
      </c>
      <c r="D25" s="17">
        <f>E25+G25</f>
        <v>443.4</v>
      </c>
      <c r="E25" s="44">
        <v>2.2000000000000002</v>
      </c>
      <c r="F25" s="44">
        <v>1.5</v>
      </c>
      <c r="G25" s="44">
        <v>441.2</v>
      </c>
      <c r="H25" s="25">
        <f>I25+K25</f>
        <v>0</v>
      </c>
      <c r="I25" s="25"/>
      <c r="J25" s="25"/>
      <c r="K25" s="25"/>
      <c r="L25" s="13">
        <f>M25+O25</f>
        <v>443.4</v>
      </c>
      <c r="M25" s="13">
        <f>E25+I25</f>
        <v>2.2000000000000002</v>
      </c>
      <c r="N25" s="13">
        <f>F25+J25</f>
        <v>1.5</v>
      </c>
      <c r="O25" s="13">
        <f>G25+K25</f>
        <v>441.2</v>
      </c>
      <c r="Q25" s="2">
        <f>L33-Q23</f>
        <v>0</v>
      </c>
    </row>
    <row r="26" spans="1:17" ht="15.95" customHeight="1" x14ac:dyDescent="0.25">
      <c r="A26" s="21" t="s">
        <v>82</v>
      </c>
      <c r="B26" s="22" t="s">
        <v>183</v>
      </c>
      <c r="C26" s="23"/>
      <c r="D26" s="24">
        <f>D25</f>
        <v>443.4</v>
      </c>
      <c r="E26" s="24">
        <f>E25</f>
        <v>2.2000000000000002</v>
      </c>
      <c r="F26" s="24">
        <f>F25</f>
        <v>1.5</v>
      </c>
      <c r="G26" s="24">
        <f>G25</f>
        <v>441.2</v>
      </c>
      <c r="H26" s="25">
        <f>H25</f>
        <v>0</v>
      </c>
      <c r="I26" s="25">
        <f>I25</f>
        <v>0</v>
      </c>
      <c r="J26" s="25">
        <f>J25</f>
        <v>0</v>
      </c>
      <c r="K26" s="25">
        <f>K25</f>
        <v>0</v>
      </c>
      <c r="L26" s="22">
        <f>L25</f>
        <v>443.4</v>
      </c>
      <c r="M26" s="22">
        <f>M25</f>
        <v>2.2000000000000002</v>
      </c>
      <c r="N26" s="22">
        <f>N25</f>
        <v>1.5</v>
      </c>
      <c r="O26" s="22">
        <f>O25</f>
        <v>441.2</v>
      </c>
    </row>
    <row r="27" spans="1:17" ht="15.95" customHeight="1" x14ac:dyDescent="0.25">
      <c r="A27" s="14" t="s">
        <v>83</v>
      </c>
      <c r="B27" s="437" t="s">
        <v>67</v>
      </c>
      <c r="C27" s="437"/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</row>
    <row r="28" spans="1:17" ht="15" customHeight="1" x14ac:dyDescent="0.25">
      <c r="A28" s="33" t="s">
        <v>84</v>
      </c>
      <c r="B28" s="30" t="s">
        <v>20</v>
      </c>
      <c r="C28" s="40" t="s">
        <v>30</v>
      </c>
      <c r="D28" s="17">
        <f>E28+G28</f>
        <v>116.1</v>
      </c>
      <c r="E28" s="17">
        <v>11.1</v>
      </c>
      <c r="F28" s="17">
        <v>1.5</v>
      </c>
      <c r="G28" s="17">
        <v>105</v>
      </c>
      <c r="H28" s="11">
        <f>I28+K28</f>
        <v>0</v>
      </c>
      <c r="I28" s="11"/>
      <c r="J28" s="11"/>
      <c r="K28" s="11"/>
      <c r="L28" s="13">
        <f>M28+O28</f>
        <v>116.1</v>
      </c>
      <c r="M28" s="13">
        <f>E28+I28</f>
        <v>11.1</v>
      </c>
      <c r="N28" s="13">
        <f>F28+J28</f>
        <v>1.5</v>
      </c>
      <c r="O28" s="13">
        <f>G28+K28</f>
        <v>105</v>
      </c>
    </row>
    <row r="29" spans="1:17" ht="15.95" customHeight="1" x14ac:dyDescent="0.25">
      <c r="A29" s="21" t="s">
        <v>85</v>
      </c>
      <c r="B29" s="22" t="s">
        <v>184</v>
      </c>
      <c r="C29" s="121"/>
      <c r="D29" s="24">
        <f>SUM(D28:D28)</f>
        <v>116.1</v>
      </c>
      <c r="E29" s="24">
        <f>SUM(E28:E28)</f>
        <v>11.1</v>
      </c>
      <c r="F29" s="24">
        <f>SUM(F28:F28)</f>
        <v>1.5</v>
      </c>
      <c r="G29" s="24">
        <f>SUM(G28:G28)</f>
        <v>105</v>
      </c>
      <c r="H29" s="25">
        <f>SUM(H28:H28)</f>
        <v>0</v>
      </c>
      <c r="I29" s="25">
        <f>SUM(I28:I28)</f>
        <v>0</v>
      </c>
      <c r="J29" s="25">
        <f>SUM(J28:J28)</f>
        <v>0</v>
      </c>
      <c r="K29" s="25">
        <f>SUM(K28:K28)</f>
        <v>0</v>
      </c>
      <c r="L29" s="22">
        <f>SUM(L28:L28)</f>
        <v>116.1</v>
      </c>
      <c r="M29" s="22">
        <f>SUM(M28:M28)</f>
        <v>11.1</v>
      </c>
      <c r="N29" s="22">
        <f>SUM(N28:N28)</f>
        <v>1.5</v>
      </c>
      <c r="O29" s="22">
        <f>SUM(O28:O28)</f>
        <v>105</v>
      </c>
    </row>
    <row r="30" spans="1:17" ht="15.95" customHeight="1" x14ac:dyDescent="0.25">
      <c r="A30" s="14" t="s">
        <v>86</v>
      </c>
      <c r="B30" s="437" t="s">
        <v>69</v>
      </c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</row>
    <row r="31" spans="1:17" ht="15" customHeight="1" x14ac:dyDescent="0.25">
      <c r="A31" s="33" t="s">
        <v>87</v>
      </c>
      <c r="B31" s="30" t="s">
        <v>20</v>
      </c>
      <c r="C31" s="1">
        <v>10</v>
      </c>
      <c r="D31" s="17">
        <f>E31+G31</f>
        <v>2</v>
      </c>
      <c r="E31" s="17">
        <v>1.4</v>
      </c>
      <c r="F31" s="17">
        <v>1</v>
      </c>
      <c r="G31" s="17">
        <v>0.6</v>
      </c>
      <c r="H31" s="11">
        <f>I31+K31</f>
        <v>0</v>
      </c>
      <c r="I31" s="11"/>
      <c r="J31" s="11"/>
      <c r="K31" s="11"/>
      <c r="L31" s="13">
        <f>M31+O31</f>
        <v>2</v>
      </c>
      <c r="M31" s="13">
        <f>E31+I31</f>
        <v>1.4</v>
      </c>
      <c r="N31" s="13">
        <f>F31+J31</f>
        <v>1</v>
      </c>
      <c r="O31" s="13">
        <f>G31+K31</f>
        <v>0.6</v>
      </c>
    </row>
    <row r="32" spans="1:17" ht="15.95" customHeight="1" x14ac:dyDescent="0.25">
      <c r="A32" s="21" t="s">
        <v>88</v>
      </c>
      <c r="B32" s="22" t="s">
        <v>185</v>
      </c>
      <c r="C32" s="121"/>
      <c r="D32" s="24">
        <f>SUM(D31:D31)</f>
        <v>2</v>
      </c>
      <c r="E32" s="24">
        <f>SUM(E31:E31)</f>
        <v>1.4</v>
      </c>
      <c r="F32" s="24">
        <f>SUM(F31:F31)</f>
        <v>1</v>
      </c>
      <c r="G32" s="24">
        <f>SUM(G31:G31)</f>
        <v>0.6</v>
      </c>
      <c r="H32" s="25">
        <f>SUM(H31:H31)</f>
        <v>0</v>
      </c>
      <c r="I32" s="25">
        <f>SUM(I31:I31)</f>
        <v>0</v>
      </c>
      <c r="J32" s="25">
        <f>SUM(J31:J31)</f>
        <v>0</v>
      </c>
      <c r="K32" s="25">
        <f>SUM(K31:K31)</f>
        <v>0</v>
      </c>
      <c r="L32" s="22">
        <f>SUM(L31:L31)</f>
        <v>2</v>
      </c>
      <c r="M32" s="22">
        <f>SUM(M31:M31)</f>
        <v>1.4</v>
      </c>
      <c r="N32" s="22">
        <f>SUM(N31:N31)</f>
        <v>1</v>
      </c>
      <c r="O32" s="22">
        <f>SUM(O31:O31)</f>
        <v>0.6</v>
      </c>
    </row>
    <row r="33" spans="1:15" ht="15.95" customHeight="1" x14ac:dyDescent="0.25">
      <c r="A33" s="115" t="s">
        <v>89</v>
      </c>
      <c r="B33" s="122" t="s">
        <v>177</v>
      </c>
      <c r="C33" s="123"/>
      <c r="D33" s="48">
        <f>D17+D20+D23+D26+D29+D32</f>
        <v>1234.1999999999998</v>
      </c>
      <c r="E33" s="48">
        <f>E17+E20+E23+E26+E29+E32</f>
        <v>67.100000000000009</v>
      </c>
      <c r="F33" s="48">
        <f>F17+F20+F23+F26+F29+F32</f>
        <v>6</v>
      </c>
      <c r="G33" s="48">
        <f>G17+G20+G23+G26+G29+G32</f>
        <v>1167.0999999999999</v>
      </c>
      <c r="H33" s="49">
        <f>H17+H20+H23+H26+H29+H32</f>
        <v>0</v>
      </c>
      <c r="I33" s="49">
        <f>I17+I20+I23+I26+I29+I32</f>
        <v>29.8</v>
      </c>
      <c r="J33" s="49">
        <f>J17+J20+J23+J26+J29+J32</f>
        <v>0</v>
      </c>
      <c r="K33" s="49">
        <f>K17+K20+K23+K26+K29+K32</f>
        <v>-29.8</v>
      </c>
      <c r="L33" s="50">
        <f>L17+L20+L23+L26+L29+L32</f>
        <v>1234.1999999999998</v>
      </c>
      <c r="M33" s="50">
        <f>M17+M20+M23+M26+M29+M32</f>
        <v>96.9</v>
      </c>
      <c r="N33" s="50">
        <f>N17+N20+N23+N26+N29+N32</f>
        <v>6</v>
      </c>
      <c r="O33" s="50">
        <f>O17+O20+O23+O26+O29+O32</f>
        <v>1137.3</v>
      </c>
    </row>
    <row r="34" spans="1:15" x14ac:dyDescent="0.25">
      <c r="A34" s="7"/>
      <c r="B34" s="7"/>
      <c r="C34" s="53"/>
      <c r="D34" s="7"/>
      <c r="E34" s="7"/>
      <c r="F34" s="7"/>
      <c r="G34" s="7"/>
      <c r="H34" s="124"/>
      <c r="I34" s="124"/>
      <c r="J34" s="124"/>
      <c r="L34" s="7"/>
      <c r="M34" s="7"/>
      <c r="N34" s="7"/>
    </row>
    <row r="35" spans="1:15" x14ac:dyDescent="0.25">
      <c r="A35" s="7"/>
      <c r="B35" s="116"/>
      <c r="C35" s="125"/>
      <c r="D35" s="116"/>
      <c r="E35" s="116"/>
      <c r="F35" s="116"/>
      <c r="G35" s="116"/>
      <c r="H35" s="126"/>
      <c r="I35" s="126"/>
      <c r="J35" s="126"/>
      <c r="K35" s="126"/>
      <c r="L35" s="116"/>
      <c r="M35" s="116"/>
      <c r="N35" s="116"/>
    </row>
    <row r="36" spans="1:15" x14ac:dyDescent="0.25">
      <c r="A36" s="7"/>
      <c r="B36" s="7"/>
      <c r="C36" s="53"/>
      <c r="D36" s="7"/>
      <c r="E36" s="7"/>
      <c r="F36" s="7"/>
      <c r="G36" s="7"/>
      <c r="H36" s="124"/>
      <c r="I36" s="124"/>
      <c r="J36" s="124"/>
      <c r="L36" s="7"/>
      <c r="M36" s="7"/>
      <c r="N36" s="7"/>
    </row>
    <row r="37" spans="1:15" x14ac:dyDescent="0.25">
      <c r="A37" s="7"/>
      <c r="B37" s="7"/>
      <c r="C37" s="53"/>
      <c r="D37" s="7"/>
      <c r="E37" s="7"/>
      <c r="F37" s="7"/>
      <c r="G37" s="7"/>
      <c r="H37" s="124"/>
      <c r="I37" s="124"/>
      <c r="J37" s="124"/>
      <c r="L37" s="7"/>
      <c r="M37" s="7"/>
      <c r="N37" s="7"/>
    </row>
    <row r="38" spans="1:15" x14ac:dyDescent="0.25">
      <c r="A38" s="7"/>
      <c r="B38" s="7"/>
      <c r="C38" s="53"/>
      <c r="D38" s="7"/>
      <c r="E38" s="7"/>
      <c r="F38" s="7"/>
      <c r="G38" s="7"/>
      <c r="H38" s="124"/>
      <c r="I38" s="124"/>
      <c r="J38" s="124"/>
      <c r="L38" s="7"/>
      <c r="M38" s="7"/>
      <c r="N38" s="7"/>
    </row>
    <row r="39" spans="1:15" x14ac:dyDescent="0.25">
      <c r="A39" s="7"/>
      <c r="B39" s="7"/>
      <c r="C39" s="53"/>
      <c r="D39" s="7"/>
      <c r="E39" s="7"/>
      <c r="F39" s="7"/>
      <c r="G39" s="7"/>
      <c r="H39" s="124"/>
      <c r="I39" s="124"/>
      <c r="J39" s="124"/>
      <c r="L39" s="7"/>
      <c r="M39" s="7"/>
      <c r="N39" s="7"/>
    </row>
    <row r="40" spans="1:15" x14ac:dyDescent="0.25">
      <c r="A40" s="7"/>
      <c r="B40" s="7"/>
      <c r="C40" s="53"/>
      <c r="D40" s="7"/>
      <c r="E40" s="7"/>
      <c r="F40" s="7"/>
      <c r="G40" s="7"/>
      <c r="H40" s="124"/>
      <c r="I40" s="124"/>
      <c r="J40" s="124"/>
      <c r="L40" s="7"/>
      <c r="M40" s="7"/>
      <c r="N40" s="7"/>
    </row>
    <row r="41" spans="1:15" x14ac:dyDescent="0.25">
      <c r="A41" s="7"/>
      <c r="B41" s="7"/>
      <c r="C41" s="53"/>
      <c r="D41" s="7"/>
      <c r="E41" s="7"/>
      <c r="F41" s="7"/>
      <c r="G41" s="7"/>
      <c r="H41" s="124"/>
      <c r="I41" s="124"/>
      <c r="J41" s="124"/>
      <c r="L41" s="7"/>
      <c r="M41" s="7"/>
      <c r="N41" s="7"/>
    </row>
    <row r="42" spans="1:15" x14ac:dyDescent="0.25">
      <c r="A42" s="7"/>
      <c r="B42" s="7"/>
      <c r="C42" s="53"/>
      <c r="D42" s="7"/>
      <c r="E42" s="7"/>
      <c r="F42" s="7"/>
      <c r="G42" s="7"/>
      <c r="H42" s="124"/>
      <c r="I42" s="124"/>
      <c r="J42" s="124"/>
      <c r="L42" s="7"/>
      <c r="M42" s="7"/>
      <c r="N42" s="7"/>
    </row>
    <row r="43" spans="1:15" x14ac:dyDescent="0.25">
      <c r="A43" s="7"/>
      <c r="B43" s="7"/>
      <c r="C43" s="53"/>
      <c r="D43" s="7"/>
      <c r="E43" s="7"/>
      <c r="F43" s="7"/>
      <c r="G43" s="7"/>
      <c r="H43" s="124"/>
      <c r="I43" s="124"/>
      <c r="J43" s="124"/>
      <c r="L43" s="7"/>
      <c r="M43" s="7"/>
      <c r="N43" s="7"/>
    </row>
    <row r="44" spans="1:15" x14ac:dyDescent="0.25">
      <c r="A44" s="7"/>
      <c r="B44" s="7"/>
      <c r="C44" s="53"/>
      <c r="D44" s="7"/>
      <c r="E44" s="7"/>
      <c r="F44" s="7"/>
      <c r="G44" s="7"/>
      <c r="H44" s="124"/>
      <c r="I44" s="124"/>
      <c r="J44" s="124"/>
      <c r="L44" s="7"/>
      <c r="M44" s="7"/>
      <c r="N44" s="7"/>
    </row>
    <row r="45" spans="1:15" x14ac:dyDescent="0.25">
      <c r="A45" s="7"/>
      <c r="B45" s="7"/>
      <c r="C45" s="53"/>
      <c r="D45" s="7"/>
      <c r="E45" s="7"/>
      <c r="F45" s="7"/>
      <c r="G45" s="7"/>
      <c r="H45" s="124"/>
      <c r="I45" s="124"/>
      <c r="J45" s="124"/>
      <c r="L45" s="7"/>
      <c r="M45" s="7"/>
      <c r="N45" s="7"/>
    </row>
    <row r="46" spans="1:15" x14ac:dyDescent="0.25">
      <c r="A46" s="7"/>
      <c r="B46" s="7"/>
      <c r="C46" s="53"/>
      <c r="D46" s="7"/>
      <c r="E46" s="7"/>
      <c r="F46" s="7"/>
      <c r="G46" s="7"/>
      <c r="H46" s="124"/>
      <c r="I46" s="124"/>
      <c r="J46" s="124"/>
      <c r="L46" s="7"/>
      <c r="M46" s="7"/>
      <c r="N46" s="7"/>
    </row>
    <row r="47" spans="1:15" x14ac:dyDescent="0.25">
      <c r="A47" s="7"/>
      <c r="B47" s="7"/>
      <c r="C47" s="53"/>
      <c r="D47" s="7"/>
      <c r="E47" s="7"/>
      <c r="F47" s="7"/>
      <c r="G47" s="7"/>
      <c r="H47" s="124"/>
      <c r="I47" s="124"/>
      <c r="J47" s="124"/>
      <c r="L47" s="7"/>
      <c r="M47" s="7"/>
      <c r="N47" s="7"/>
    </row>
    <row r="48" spans="1:15" x14ac:dyDescent="0.25">
      <c r="A48" s="7"/>
      <c r="B48" s="7"/>
      <c r="C48" s="53"/>
      <c r="D48" s="7"/>
      <c r="E48" s="7"/>
      <c r="F48" s="7"/>
      <c r="G48" s="7"/>
      <c r="H48" s="124"/>
      <c r="I48" s="124"/>
      <c r="J48" s="124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24"/>
      <c r="I49" s="124"/>
      <c r="J49" s="124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24"/>
      <c r="I50" s="124"/>
      <c r="J50" s="124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24"/>
      <c r="I51" s="124"/>
      <c r="J51" s="124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24"/>
      <c r="I52" s="124"/>
      <c r="J52" s="124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24"/>
      <c r="I53" s="124"/>
      <c r="J53" s="124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24"/>
      <c r="I54" s="124"/>
      <c r="J54" s="124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24"/>
      <c r="I55" s="124"/>
      <c r="J55" s="124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24"/>
      <c r="I56" s="124"/>
      <c r="J56" s="124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24"/>
      <c r="I57" s="124"/>
      <c r="J57" s="124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24"/>
      <c r="I58" s="124"/>
      <c r="J58" s="124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24"/>
      <c r="I59" s="124"/>
      <c r="J59" s="124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24"/>
      <c r="I60" s="124"/>
      <c r="J60" s="124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24"/>
      <c r="I61" s="124"/>
      <c r="J61" s="124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24"/>
      <c r="I62" s="124"/>
      <c r="J62" s="124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24"/>
      <c r="I63" s="124"/>
      <c r="J63" s="124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24"/>
      <c r="I64" s="124"/>
      <c r="J64" s="124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24"/>
      <c r="I65" s="124"/>
      <c r="J65" s="124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24"/>
      <c r="I66" s="124"/>
      <c r="J66" s="124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24"/>
      <c r="I67" s="124"/>
      <c r="J67" s="124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24"/>
      <c r="I68" s="124"/>
      <c r="J68" s="124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24"/>
      <c r="I69" s="124"/>
      <c r="J69" s="124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24"/>
      <c r="I70" s="124"/>
      <c r="J70" s="124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24"/>
      <c r="I71" s="124"/>
      <c r="J71" s="124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24"/>
      <c r="I72" s="124"/>
      <c r="J72" s="124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24"/>
      <c r="I73" s="124"/>
      <c r="J73" s="124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24"/>
      <c r="I74" s="124"/>
      <c r="J74" s="124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24"/>
      <c r="I75" s="124"/>
      <c r="J75" s="124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24"/>
      <c r="I76" s="124"/>
      <c r="J76" s="124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24"/>
      <c r="I77" s="124"/>
      <c r="J77" s="124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24"/>
      <c r="I78" s="124"/>
      <c r="J78" s="124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24"/>
      <c r="I79" s="124"/>
      <c r="J79" s="124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24"/>
      <c r="I80" s="124"/>
      <c r="J80" s="124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24"/>
      <c r="I81" s="124"/>
      <c r="J81" s="124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24"/>
      <c r="I82" s="124"/>
      <c r="J82" s="124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24"/>
      <c r="I83" s="124"/>
      <c r="J83" s="124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24"/>
      <c r="I84" s="124"/>
      <c r="J84" s="124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24"/>
      <c r="I85" s="124"/>
      <c r="J85" s="124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24"/>
      <c r="I86" s="124"/>
      <c r="J86" s="124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24"/>
      <c r="I87" s="124"/>
      <c r="J87" s="124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24"/>
      <c r="I88" s="124"/>
      <c r="J88" s="124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24"/>
      <c r="I89" s="124"/>
      <c r="J89" s="124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24"/>
      <c r="I90" s="124"/>
      <c r="J90" s="124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24"/>
      <c r="I91" s="124"/>
      <c r="J91" s="124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24"/>
      <c r="I92" s="124"/>
      <c r="J92" s="124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24"/>
      <c r="I93" s="124"/>
      <c r="J93" s="124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24"/>
      <c r="I94" s="124"/>
      <c r="J94" s="124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24"/>
      <c r="I95" s="124"/>
      <c r="J95" s="124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24"/>
      <c r="I96" s="124"/>
      <c r="J96" s="124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24"/>
      <c r="I97" s="124"/>
      <c r="J97" s="124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24"/>
      <c r="I98" s="124"/>
      <c r="J98" s="124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24"/>
      <c r="I99" s="124"/>
      <c r="J99" s="124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24"/>
      <c r="I100" s="124"/>
      <c r="J100" s="124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24"/>
      <c r="I101" s="124"/>
      <c r="J101" s="124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24"/>
      <c r="I102" s="124"/>
      <c r="J102" s="124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24"/>
      <c r="I103" s="124"/>
      <c r="J103" s="124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24"/>
      <c r="I104" s="124"/>
      <c r="J104" s="124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24"/>
      <c r="I105" s="124"/>
      <c r="J105" s="124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24"/>
      <c r="I106" s="124"/>
      <c r="J106" s="124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24"/>
      <c r="I107" s="124"/>
      <c r="J107" s="124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24"/>
      <c r="I108" s="124"/>
      <c r="J108" s="124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24"/>
      <c r="I109" s="124"/>
      <c r="J109" s="124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24"/>
      <c r="I110" s="124"/>
      <c r="J110" s="124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24"/>
      <c r="I111" s="124"/>
      <c r="J111" s="124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24"/>
      <c r="I112" s="124"/>
      <c r="J112" s="124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24"/>
      <c r="I113" s="124"/>
      <c r="J113" s="124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24"/>
      <c r="I114" s="124"/>
      <c r="J114" s="124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24"/>
      <c r="I115" s="124"/>
      <c r="J115" s="124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24"/>
      <c r="I116" s="124"/>
      <c r="J116" s="124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24"/>
      <c r="I117" s="124"/>
      <c r="J117" s="124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24"/>
      <c r="I118" s="124"/>
      <c r="J118" s="124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24"/>
      <c r="I119" s="124"/>
      <c r="J119" s="124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24"/>
      <c r="I120" s="124"/>
      <c r="J120" s="124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24"/>
      <c r="I121" s="124"/>
      <c r="J121" s="124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24"/>
      <c r="I122" s="124"/>
      <c r="J122" s="124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24"/>
      <c r="I123" s="124"/>
      <c r="J123" s="124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24"/>
      <c r="I124" s="124"/>
      <c r="J124" s="124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24"/>
      <c r="I125" s="124"/>
      <c r="J125" s="124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24"/>
      <c r="I126" s="124"/>
      <c r="J126" s="124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24"/>
      <c r="I127" s="124"/>
      <c r="J127" s="124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24"/>
      <c r="I128" s="124"/>
      <c r="J128" s="124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24"/>
      <c r="I129" s="124"/>
      <c r="J129" s="124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24"/>
      <c r="I130" s="124"/>
      <c r="J130" s="124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24"/>
      <c r="I131" s="124"/>
      <c r="J131" s="124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24"/>
      <c r="I132" s="124"/>
      <c r="J132" s="124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24"/>
      <c r="I133" s="124"/>
      <c r="J133" s="124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24"/>
      <c r="I134" s="124"/>
      <c r="J134" s="124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24"/>
      <c r="I135" s="124"/>
      <c r="J135" s="124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24"/>
      <c r="I136" s="124"/>
      <c r="J136" s="124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24"/>
      <c r="I137" s="124"/>
      <c r="J137" s="124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24"/>
      <c r="I138" s="124"/>
      <c r="J138" s="124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24"/>
      <c r="I139" s="124"/>
      <c r="J139" s="124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24"/>
      <c r="I140" s="124"/>
      <c r="J140" s="124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24"/>
      <c r="I141" s="124"/>
      <c r="J141" s="124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24"/>
      <c r="I142" s="124"/>
      <c r="J142" s="124"/>
      <c r="L142" s="7"/>
      <c r="M142" s="7"/>
      <c r="N142" s="7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</sheetData>
  <mergeCells count="28">
    <mergeCell ref="M11:N11"/>
    <mergeCell ref="I10:K10"/>
    <mergeCell ref="C10:C12"/>
    <mergeCell ref="O11:O12"/>
    <mergeCell ref="B10:B12"/>
    <mergeCell ref="D10:D12"/>
    <mergeCell ref="K11:K12"/>
    <mergeCell ref="G11:G12"/>
    <mergeCell ref="A10:A12"/>
    <mergeCell ref="I11:J11"/>
    <mergeCell ref="B1:O1"/>
    <mergeCell ref="B2:O2"/>
    <mergeCell ref="B3:O3"/>
    <mergeCell ref="B4:O4"/>
    <mergeCell ref="E10:G10"/>
    <mergeCell ref="H10:H12"/>
    <mergeCell ref="L10:L12"/>
    <mergeCell ref="M10:O10"/>
    <mergeCell ref="B5:O5"/>
    <mergeCell ref="B6:O6"/>
    <mergeCell ref="A8:O8"/>
    <mergeCell ref="B30:O30"/>
    <mergeCell ref="B24:O24"/>
    <mergeCell ref="B18:O18"/>
    <mergeCell ref="E11:F11"/>
    <mergeCell ref="B27:O27"/>
    <mergeCell ref="B13:O13"/>
    <mergeCell ref="B21:O21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X41" sqref="X4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19" t="s">
        <v>354</v>
      </c>
      <c r="C1" s="519"/>
      <c r="D1" s="519"/>
      <c r="E1" s="519"/>
      <c r="F1" s="519"/>
      <c r="G1" s="519"/>
      <c r="H1" s="519"/>
      <c r="I1" s="519"/>
      <c r="J1" s="519"/>
      <c r="K1" s="519"/>
      <c r="L1" s="519"/>
      <c r="M1" s="519"/>
      <c r="N1" s="519"/>
      <c r="O1" s="519"/>
    </row>
    <row r="2" spans="1:17" x14ac:dyDescent="0.25">
      <c r="B2" s="519" t="s">
        <v>445</v>
      </c>
      <c r="C2" s="519"/>
      <c r="D2" s="519"/>
      <c r="E2" s="519"/>
      <c r="F2" s="519"/>
      <c r="G2" s="519"/>
      <c r="H2" s="519"/>
      <c r="I2" s="519"/>
      <c r="J2" s="519"/>
      <c r="K2" s="519"/>
      <c r="L2" s="519"/>
      <c r="M2" s="519"/>
      <c r="N2" s="519"/>
      <c r="O2" s="519"/>
    </row>
    <row r="3" spans="1:17" x14ac:dyDescent="0.25">
      <c r="B3" s="519" t="s">
        <v>466</v>
      </c>
      <c r="C3" s="519"/>
      <c r="D3" s="519"/>
      <c r="E3" s="519"/>
      <c r="F3" s="519"/>
      <c r="G3" s="519"/>
      <c r="H3" s="519"/>
      <c r="I3" s="519"/>
      <c r="J3" s="519"/>
      <c r="K3" s="519"/>
      <c r="L3" s="519"/>
      <c r="M3" s="519"/>
      <c r="N3" s="519"/>
      <c r="O3" s="519"/>
    </row>
    <row r="4" spans="1:17" x14ac:dyDescent="0.25">
      <c r="B4" s="519" t="s">
        <v>373</v>
      </c>
      <c r="C4" s="519"/>
      <c r="D4" s="519"/>
      <c r="E4" s="519"/>
      <c r="F4" s="519"/>
      <c r="G4" s="519"/>
      <c r="H4" s="519"/>
      <c r="I4" s="519"/>
      <c r="J4" s="519"/>
      <c r="K4" s="519"/>
      <c r="L4" s="519"/>
      <c r="M4" s="519"/>
      <c r="N4" s="519"/>
      <c r="O4" s="519"/>
    </row>
    <row r="5" spans="1:17" s="521" customFormat="1" ht="15" customHeight="1" x14ac:dyDescent="0.25">
      <c r="B5" s="524" t="s">
        <v>476</v>
      </c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524"/>
      <c r="N5" s="524"/>
      <c r="O5" s="524"/>
    </row>
    <row r="6" spans="1:17" s="521" customFormat="1" x14ac:dyDescent="0.25">
      <c r="B6" s="524" t="s">
        <v>475</v>
      </c>
      <c r="C6" s="524"/>
      <c r="D6" s="524"/>
      <c r="E6" s="524"/>
      <c r="F6" s="524"/>
      <c r="G6" s="524"/>
      <c r="H6" s="524"/>
      <c r="I6" s="524"/>
      <c r="J6" s="524"/>
      <c r="K6" s="524"/>
      <c r="L6" s="524"/>
      <c r="M6" s="524"/>
      <c r="N6" s="524"/>
      <c r="O6" s="524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438" t="s">
        <v>455</v>
      </c>
      <c r="B8" s="438"/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</row>
    <row r="9" spans="1:17" ht="18.75" customHeight="1" x14ac:dyDescent="0.25">
      <c r="A9" s="429"/>
      <c r="B9" s="429"/>
      <c r="C9" s="429"/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5" t="s">
        <v>456</v>
      </c>
    </row>
    <row r="10" spans="1:17" x14ac:dyDescent="0.25">
      <c r="A10" s="513" t="s">
        <v>5</v>
      </c>
      <c r="B10" s="441" t="s">
        <v>376</v>
      </c>
      <c r="C10" s="441" t="s">
        <v>54</v>
      </c>
      <c r="D10" s="466" t="s">
        <v>362</v>
      </c>
      <c r="E10" s="474" t="s">
        <v>200</v>
      </c>
      <c r="F10" s="474"/>
      <c r="G10" s="474"/>
      <c r="H10" s="442" t="s">
        <v>364</v>
      </c>
      <c r="I10" s="472" t="s">
        <v>200</v>
      </c>
      <c r="J10" s="472"/>
      <c r="K10" s="472"/>
      <c r="L10" s="459" t="s">
        <v>0</v>
      </c>
      <c r="M10" s="459" t="s">
        <v>200</v>
      </c>
      <c r="N10" s="459"/>
      <c r="O10" s="459"/>
    </row>
    <row r="11" spans="1:17" x14ac:dyDescent="0.25">
      <c r="A11" s="513"/>
      <c r="B11" s="441"/>
      <c r="C11" s="441"/>
      <c r="D11" s="466"/>
      <c r="E11" s="474" t="s">
        <v>1</v>
      </c>
      <c r="F11" s="474"/>
      <c r="G11" s="466" t="s">
        <v>2</v>
      </c>
      <c r="H11" s="442"/>
      <c r="I11" s="472" t="s">
        <v>1</v>
      </c>
      <c r="J11" s="472"/>
      <c r="K11" s="442" t="s">
        <v>2</v>
      </c>
      <c r="L11" s="459"/>
      <c r="M11" s="459" t="s">
        <v>1</v>
      </c>
      <c r="N11" s="459"/>
      <c r="O11" s="441" t="s">
        <v>2</v>
      </c>
    </row>
    <row r="12" spans="1:17" ht="29.25" customHeight="1" x14ac:dyDescent="0.25">
      <c r="A12" s="513"/>
      <c r="B12" s="441"/>
      <c r="C12" s="441"/>
      <c r="D12" s="466"/>
      <c r="E12" s="419" t="s">
        <v>3</v>
      </c>
      <c r="F12" s="414" t="s">
        <v>4</v>
      </c>
      <c r="G12" s="466"/>
      <c r="H12" s="442"/>
      <c r="I12" s="422" t="s">
        <v>3</v>
      </c>
      <c r="J12" s="417" t="s">
        <v>4</v>
      </c>
      <c r="K12" s="442"/>
      <c r="L12" s="459"/>
      <c r="M12" s="411" t="s">
        <v>3</v>
      </c>
      <c r="N12" s="416" t="s">
        <v>4</v>
      </c>
      <c r="O12" s="441"/>
    </row>
    <row r="13" spans="1:17" ht="15.75" customHeight="1" x14ac:dyDescent="0.25">
      <c r="A13" s="6" t="s">
        <v>72</v>
      </c>
      <c r="B13" s="504" t="s">
        <v>6</v>
      </c>
      <c r="C13" s="504"/>
      <c r="D13" s="504"/>
      <c r="E13" s="504"/>
      <c r="F13" s="504"/>
      <c r="G13" s="504"/>
      <c r="H13" s="504"/>
      <c r="I13" s="504"/>
      <c r="J13" s="504"/>
      <c r="K13" s="504"/>
      <c r="L13" s="504"/>
      <c r="M13" s="504"/>
      <c r="N13" s="504"/>
      <c r="O13" s="504"/>
    </row>
    <row r="14" spans="1:17" ht="15" customHeight="1" x14ac:dyDescent="0.25">
      <c r="A14" s="6" t="s">
        <v>187</v>
      </c>
      <c r="B14" s="30" t="s">
        <v>20</v>
      </c>
      <c r="C14" s="16" t="s">
        <v>22</v>
      </c>
      <c r="D14" s="372">
        <f>E14+G14</f>
        <v>19.899999999999999</v>
      </c>
      <c r="E14" s="372">
        <f>E15</f>
        <v>19.899999999999999</v>
      </c>
      <c r="F14" s="372">
        <f>F15</f>
        <v>0</v>
      </c>
      <c r="G14" s="372">
        <f>G15</f>
        <v>0</v>
      </c>
      <c r="H14" s="373">
        <f>H15</f>
        <v>0</v>
      </c>
      <c r="I14" s="373">
        <f>I15</f>
        <v>0</v>
      </c>
      <c r="J14" s="373">
        <f>J15</f>
        <v>0</v>
      </c>
      <c r="K14" s="373">
        <f>K15</f>
        <v>0</v>
      </c>
      <c r="L14" s="13">
        <f>L15</f>
        <v>19.899999999999999</v>
      </c>
      <c r="M14" s="13">
        <f>M15</f>
        <v>19.899999999999999</v>
      </c>
      <c r="N14" s="13">
        <f>N15</f>
        <v>0</v>
      </c>
      <c r="O14" s="13">
        <f>O15</f>
        <v>0</v>
      </c>
      <c r="P14" s="71" t="s">
        <v>329</v>
      </c>
      <c r="Q14" s="72">
        <f>L17+L19</f>
        <v>371.2</v>
      </c>
    </row>
    <row r="15" spans="1:17" s="95" customFormat="1" ht="15" customHeight="1" x14ac:dyDescent="0.25">
      <c r="A15" s="378"/>
      <c r="B15" s="379" t="s">
        <v>234</v>
      </c>
      <c r="C15" s="16" t="s">
        <v>22</v>
      </c>
      <c r="D15" s="374">
        <f>E15+G15</f>
        <v>19.899999999999999</v>
      </c>
      <c r="E15" s="374">
        <v>19.899999999999999</v>
      </c>
      <c r="F15" s="374"/>
      <c r="G15" s="374"/>
      <c r="H15" s="375">
        <f>I15+K15</f>
        <v>0</v>
      </c>
      <c r="I15" s="375"/>
      <c r="J15" s="375"/>
      <c r="K15" s="375"/>
      <c r="L15" s="13">
        <f>M15+O15</f>
        <v>19.899999999999999</v>
      </c>
      <c r="M15" s="13">
        <f>E15+I15</f>
        <v>19.899999999999999</v>
      </c>
      <c r="N15" s="13">
        <f>F15+J15</f>
        <v>0</v>
      </c>
      <c r="O15" s="13">
        <f>G15+K15</f>
        <v>0</v>
      </c>
      <c r="P15" s="71" t="s">
        <v>330</v>
      </c>
      <c r="Q15" s="72"/>
    </row>
    <row r="16" spans="1:17" ht="15" customHeight="1" x14ac:dyDescent="0.25">
      <c r="A16" s="141" t="s">
        <v>73</v>
      </c>
      <c r="B16" s="30" t="s">
        <v>18</v>
      </c>
      <c r="C16" s="82" t="s">
        <v>9</v>
      </c>
      <c r="D16" s="9">
        <f>E16+G16</f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>H17</f>
        <v>0</v>
      </c>
      <c r="I16" s="10">
        <f>I17</f>
        <v>0</v>
      </c>
      <c r="J16" s="10">
        <f>J17</f>
        <v>0</v>
      </c>
      <c r="K16" s="10">
        <f>K17</f>
        <v>0</v>
      </c>
      <c r="L16" s="12">
        <f>L17</f>
        <v>0.3</v>
      </c>
      <c r="M16" s="12">
        <f>M17</f>
        <v>0.3</v>
      </c>
      <c r="N16" s="12">
        <f>N17</f>
        <v>0</v>
      </c>
      <c r="O16" s="12">
        <f>O17</f>
        <v>0</v>
      </c>
      <c r="P16" s="71" t="s">
        <v>331</v>
      </c>
      <c r="Q16" s="72"/>
    </row>
    <row r="17" spans="1:17" s="38" customFormat="1" ht="15" customHeight="1" x14ac:dyDescent="0.25">
      <c r="A17" s="380"/>
      <c r="B17" s="377" t="s">
        <v>235</v>
      </c>
      <c r="C17" s="83" t="s">
        <v>9</v>
      </c>
      <c r="D17" s="93">
        <f>E17+G17</f>
        <v>0.3</v>
      </c>
      <c r="E17" s="93">
        <v>0.3</v>
      </c>
      <c r="F17" s="93"/>
      <c r="G17" s="93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332</v>
      </c>
      <c r="Q17" s="72">
        <f>N16+N26</f>
        <v>0</v>
      </c>
    </row>
    <row r="18" spans="1:17" ht="15" customHeight="1" x14ac:dyDescent="0.25">
      <c r="A18" s="6" t="s">
        <v>74</v>
      </c>
      <c r="B18" s="247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>H19</f>
        <v>0</v>
      </c>
      <c r="I18" s="11">
        <f>I19</f>
        <v>0</v>
      </c>
      <c r="J18" s="11">
        <f>J19</f>
        <v>0</v>
      </c>
      <c r="K18" s="11">
        <f>K19</f>
        <v>0</v>
      </c>
      <c r="L18" s="13">
        <f>L19</f>
        <v>370.9</v>
      </c>
      <c r="M18" s="13">
        <f>M19</f>
        <v>0</v>
      </c>
      <c r="N18" s="13">
        <f>N19</f>
        <v>0</v>
      </c>
      <c r="O18" s="13">
        <f>O19</f>
        <v>370.9</v>
      </c>
      <c r="P18" s="71" t="s">
        <v>335</v>
      </c>
      <c r="Q18" s="72">
        <f>L27</f>
        <v>0.6</v>
      </c>
    </row>
    <row r="19" spans="1:17" s="38" customFormat="1" ht="15" customHeight="1" x14ac:dyDescent="0.25">
      <c r="A19" s="249"/>
      <c r="B19" s="381" t="s">
        <v>234</v>
      </c>
      <c r="C19" s="389" t="s">
        <v>9</v>
      </c>
      <c r="D19" s="93">
        <f>E19+G19</f>
        <v>370.9</v>
      </c>
      <c r="E19" s="93"/>
      <c r="F19" s="93"/>
      <c r="G19" s="93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333</v>
      </c>
      <c r="Q19" s="72">
        <f>L15+L29</f>
        <v>19.899999999999999</v>
      </c>
    </row>
    <row r="20" spans="1:17" ht="15" customHeight="1" x14ac:dyDescent="0.25">
      <c r="A20" s="55" t="s">
        <v>75</v>
      </c>
      <c r="B20" s="386" t="s">
        <v>236</v>
      </c>
      <c r="C20" s="79"/>
      <c r="D20" s="275">
        <f>E20+G20</f>
        <v>391.09999999999997</v>
      </c>
      <c r="E20" s="24">
        <f>E22+E23</f>
        <v>20.2</v>
      </c>
      <c r="F20" s="24">
        <f>F22+F23</f>
        <v>0</v>
      </c>
      <c r="G20" s="24">
        <f>G22+G23</f>
        <v>370.9</v>
      </c>
      <c r="H20" s="25">
        <f>H22+H23</f>
        <v>0</v>
      </c>
      <c r="I20" s="25">
        <f>I22+I23</f>
        <v>0</v>
      </c>
      <c r="J20" s="25">
        <f>J22+J23</f>
        <v>0</v>
      </c>
      <c r="K20" s="25">
        <f>K22+K23</f>
        <v>0</v>
      </c>
      <c r="L20" s="22">
        <f>L22+L23</f>
        <v>391.09999999999997</v>
      </c>
      <c r="M20" s="22">
        <f>M22+M23</f>
        <v>20.2</v>
      </c>
      <c r="N20" s="22">
        <f>N22+N23</f>
        <v>0</v>
      </c>
      <c r="O20" s="22">
        <f>O22+O23</f>
        <v>370.9</v>
      </c>
      <c r="P20" s="71" t="s">
        <v>334</v>
      </c>
      <c r="Q20" s="72">
        <f>L36+L37</f>
        <v>115.60000000000001</v>
      </c>
    </row>
    <row r="21" spans="1:17" ht="15" customHeight="1" x14ac:dyDescent="0.25">
      <c r="A21" s="96"/>
      <c r="B21" s="99" t="s">
        <v>200</v>
      </c>
      <c r="C21" s="390"/>
      <c r="D21" s="275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336</v>
      </c>
      <c r="Q21" s="72">
        <f>N29</f>
        <v>0</v>
      </c>
    </row>
    <row r="22" spans="1:17" s="38" customFormat="1" ht="15" customHeight="1" x14ac:dyDescent="0.2">
      <c r="A22" s="383"/>
      <c r="B22" s="382" t="s">
        <v>8</v>
      </c>
      <c r="C22" s="390"/>
      <c r="D22" s="388">
        <f>E22+G22</f>
        <v>390.79999999999995</v>
      </c>
      <c r="E22" s="93">
        <f>E15+E19</f>
        <v>19.899999999999999</v>
      </c>
      <c r="F22" s="93">
        <f>F15+F19</f>
        <v>0</v>
      </c>
      <c r="G22" s="93">
        <f>G15+G19</f>
        <v>370.9</v>
      </c>
      <c r="H22" s="97">
        <f>H15+H19</f>
        <v>0</v>
      </c>
      <c r="I22" s="97">
        <f>I15+I19</f>
        <v>0</v>
      </c>
      <c r="J22" s="97">
        <f>J15+J19</f>
        <v>0</v>
      </c>
      <c r="K22" s="97">
        <f>K15+K19</f>
        <v>0</v>
      </c>
      <c r="L22" s="98">
        <f>L15+L19</f>
        <v>390.79999999999995</v>
      </c>
      <c r="M22" s="98">
        <f>M15+M19</f>
        <v>19.899999999999999</v>
      </c>
      <c r="N22" s="98">
        <f>N15+N19</f>
        <v>0</v>
      </c>
      <c r="O22" s="98">
        <f>O15+O19</f>
        <v>370.9</v>
      </c>
      <c r="P22" s="71" t="s">
        <v>337</v>
      </c>
      <c r="Q22" s="72">
        <f>L44+L46+L48+L50+L52+L54+L56+L58+L60</f>
        <v>5.0999999999999996</v>
      </c>
    </row>
    <row r="23" spans="1:17" s="38" customFormat="1" ht="15.75" customHeight="1" x14ac:dyDescent="0.2">
      <c r="A23" s="384"/>
      <c r="B23" s="387" t="s">
        <v>239</v>
      </c>
      <c r="C23" s="185"/>
      <c r="D23" s="388">
        <f>E23+G23</f>
        <v>0.3</v>
      </c>
      <c r="E23" s="93">
        <f>E17</f>
        <v>0.3</v>
      </c>
      <c r="F23" s="93">
        <f>F17</f>
        <v>0</v>
      </c>
      <c r="G23" s="93">
        <f>G17</f>
        <v>0</v>
      </c>
      <c r="H23" s="97">
        <f>H17</f>
        <v>0</v>
      </c>
      <c r="I23" s="97">
        <f>I17</f>
        <v>0</v>
      </c>
      <c r="J23" s="97">
        <f>J17</f>
        <v>0</v>
      </c>
      <c r="K23" s="97">
        <f>K17</f>
        <v>0</v>
      </c>
      <c r="L23" s="98">
        <f>L17</f>
        <v>0.3</v>
      </c>
      <c r="M23" s="98">
        <f>M17</f>
        <v>0.3</v>
      </c>
      <c r="N23" s="98">
        <f>N17</f>
        <v>0</v>
      </c>
      <c r="O23" s="98">
        <f>O17</f>
        <v>0</v>
      </c>
      <c r="P23" s="71" t="s">
        <v>338</v>
      </c>
      <c r="Q23" s="72">
        <f>L65</f>
        <v>1.6</v>
      </c>
    </row>
    <row r="24" spans="1:17" ht="18.75" customHeight="1" x14ac:dyDescent="0.25">
      <c r="A24" s="20" t="s">
        <v>76</v>
      </c>
      <c r="B24" s="505" t="s">
        <v>59</v>
      </c>
      <c r="C24" s="520"/>
      <c r="D24" s="437"/>
      <c r="E24" s="437"/>
      <c r="F24" s="437"/>
      <c r="G24" s="437"/>
      <c r="H24" s="437"/>
      <c r="I24" s="437"/>
      <c r="J24" s="437"/>
      <c r="K24" s="437"/>
      <c r="L24" s="437"/>
      <c r="M24" s="437"/>
      <c r="N24" s="437"/>
      <c r="O24" s="437"/>
      <c r="P24" s="76" t="s">
        <v>177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>E25+G25</f>
        <v>2.2000000000000002</v>
      </c>
      <c r="E25" s="17">
        <f>E26+E28</f>
        <v>2.2000000000000002</v>
      </c>
      <c r="F25" s="17">
        <f>F26+F28</f>
        <v>0</v>
      </c>
      <c r="G25" s="17">
        <f>+G26+G28</f>
        <v>0</v>
      </c>
      <c r="H25" s="11">
        <f>I25+K25</f>
        <v>-1.6</v>
      </c>
      <c r="I25" s="11">
        <f>I26+I28</f>
        <v>-1.6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>N26+N28</f>
        <v>0</v>
      </c>
      <c r="O25" s="13">
        <f>O26+O28</f>
        <v>0</v>
      </c>
    </row>
    <row r="26" spans="1:17" ht="15" customHeight="1" x14ac:dyDescent="0.25">
      <c r="A26" s="20"/>
      <c r="B26" s="81"/>
      <c r="C26" s="31" t="s">
        <v>31</v>
      </c>
      <c r="D26" s="17">
        <f>E26+G26</f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>I26+K26</f>
        <v>0</v>
      </c>
      <c r="I26" s="11"/>
      <c r="J26" s="11"/>
      <c r="K26" s="11"/>
      <c r="L26" s="13">
        <f>M26+O26</f>
        <v>0.6</v>
      </c>
      <c r="M26" s="13">
        <f>M27</f>
        <v>0.6</v>
      </c>
      <c r="N26" s="13">
        <f>N27</f>
        <v>0</v>
      </c>
      <c r="O26" s="13">
        <f>O27</f>
        <v>0</v>
      </c>
    </row>
    <row r="27" spans="1:17" s="38" customFormat="1" ht="15" customHeight="1" x14ac:dyDescent="0.25">
      <c r="A27" s="378"/>
      <c r="B27" s="379" t="s">
        <v>460</v>
      </c>
      <c r="C27" s="83" t="s">
        <v>31</v>
      </c>
      <c r="D27" s="17">
        <f>E27+G27</f>
        <v>0.6</v>
      </c>
      <c r="E27" s="93">
        <v>0.6</v>
      </c>
      <c r="F27" s="93"/>
      <c r="G27" s="93"/>
      <c r="H27" s="11">
        <f>I27+K27</f>
        <v>0</v>
      </c>
      <c r="I27" s="11"/>
      <c r="J27" s="11"/>
      <c r="K27" s="11"/>
      <c r="L27" s="13">
        <f>M27+O27</f>
        <v>0.6</v>
      </c>
      <c r="M27" s="13">
        <f>E27+I27</f>
        <v>0.6</v>
      </c>
      <c r="N27" s="13">
        <f>F27+J27</f>
        <v>0</v>
      </c>
      <c r="O27" s="13">
        <f>G27+K27</f>
        <v>0</v>
      </c>
    </row>
    <row r="28" spans="1:17" ht="15" hidden="1" customHeight="1" x14ac:dyDescent="0.25">
      <c r="A28" s="20"/>
      <c r="B28" s="81"/>
      <c r="C28" s="31" t="s">
        <v>22</v>
      </c>
      <c r="D28" s="17">
        <f>E28+G28</f>
        <v>1.6</v>
      </c>
      <c r="E28" s="17">
        <f>E29</f>
        <v>1.6</v>
      </c>
      <c r="F28" s="17">
        <f>F29</f>
        <v>0</v>
      </c>
      <c r="G28" s="17">
        <f>G29</f>
        <v>0</v>
      </c>
      <c r="H28" s="11">
        <f>H29</f>
        <v>-1.6</v>
      </c>
      <c r="I28" s="11">
        <f>I29</f>
        <v>-1.6</v>
      </c>
      <c r="J28" s="11">
        <f>J29</f>
        <v>0</v>
      </c>
      <c r="K28" s="11"/>
      <c r="L28" s="13">
        <f>M28+O28</f>
        <v>0</v>
      </c>
      <c r="M28" s="13">
        <f>E28+I28</f>
        <v>0</v>
      </c>
      <c r="N28" s="13">
        <f>F28+J28</f>
        <v>0</v>
      </c>
      <c r="O28" s="13">
        <f>G28+K28</f>
        <v>0</v>
      </c>
    </row>
    <row r="29" spans="1:17" s="38" customFormat="1" ht="15" hidden="1" customHeight="1" x14ac:dyDescent="0.25">
      <c r="A29" s="376"/>
      <c r="B29" s="377" t="s">
        <v>234</v>
      </c>
      <c r="C29" s="389" t="s">
        <v>22</v>
      </c>
      <c r="D29" s="17">
        <f>E29+G29</f>
        <v>1.6</v>
      </c>
      <c r="E29" s="93">
        <v>1.6</v>
      </c>
      <c r="F29" s="93"/>
      <c r="G29" s="93"/>
      <c r="H29" s="11">
        <f>I29+K29</f>
        <v>-1.6</v>
      </c>
      <c r="I29" s="11">
        <v>-1.6</v>
      </c>
      <c r="J29" s="11"/>
      <c r="K29" s="11"/>
      <c r="L29" s="13">
        <f>M29+O29</f>
        <v>0</v>
      </c>
      <c r="M29" s="13">
        <f>E29+I29</f>
        <v>0</v>
      </c>
      <c r="N29" s="13">
        <f>F29+J29</f>
        <v>0</v>
      </c>
      <c r="O29" s="13">
        <f>G29+K29</f>
        <v>0</v>
      </c>
    </row>
    <row r="30" spans="1:17" ht="15" customHeight="1" x14ac:dyDescent="0.25">
      <c r="A30" s="55" t="s">
        <v>78</v>
      </c>
      <c r="B30" s="391" t="s">
        <v>238</v>
      </c>
      <c r="C30" s="79"/>
      <c r="D30" s="275">
        <f>E30+G30</f>
        <v>2.2000000000000002</v>
      </c>
      <c r="E30" s="24">
        <f>E32+E33</f>
        <v>2.2000000000000002</v>
      </c>
      <c r="F30" s="24">
        <f>F32+F33</f>
        <v>0</v>
      </c>
      <c r="G30" s="24">
        <f>G32+G33</f>
        <v>0</v>
      </c>
      <c r="H30" s="25">
        <f>I30+K30</f>
        <v>-1.6</v>
      </c>
      <c r="I30" s="25">
        <f>I32+I33</f>
        <v>-1.6</v>
      </c>
      <c r="J30" s="25">
        <f>J32+J33</f>
        <v>0</v>
      </c>
      <c r="K30" s="25">
        <f>K32+K33</f>
        <v>0</v>
      </c>
      <c r="L30" s="22">
        <f>L32+L33</f>
        <v>0.6</v>
      </c>
      <c r="M30" s="22">
        <f>M32+M33</f>
        <v>0.6</v>
      </c>
      <c r="N30" s="22">
        <f>N32+N33</f>
        <v>0</v>
      </c>
      <c r="O30" s="22">
        <f>O32+O33</f>
        <v>0</v>
      </c>
    </row>
    <row r="31" spans="1:17" ht="15" customHeight="1" x14ac:dyDescent="0.25">
      <c r="A31" s="96"/>
      <c r="B31" s="392" t="s">
        <v>200</v>
      </c>
      <c r="C31" s="390"/>
      <c r="D31" s="275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383"/>
      <c r="B32" s="393" t="s">
        <v>8</v>
      </c>
      <c r="C32" s="390"/>
      <c r="D32" s="388">
        <f>E32+G32</f>
        <v>1.6</v>
      </c>
      <c r="E32" s="93">
        <f>E29</f>
        <v>1.6</v>
      </c>
      <c r="F32" s="93">
        <f>F29</f>
        <v>0</v>
      </c>
      <c r="G32" s="93">
        <f>G29</f>
        <v>0</v>
      </c>
      <c r="H32" s="97">
        <f>I32+K32</f>
        <v>-1.6</v>
      </c>
      <c r="I32" s="97">
        <f>I29</f>
        <v>-1.6</v>
      </c>
      <c r="J32" s="97">
        <f>J29</f>
        <v>0</v>
      </c>
      <c r="K32" s="97">
        <f>K29</f>
        <v>0</v>
      </c>
      <c r="L32" s="98">
        <f>L29</f>
        <v>0</v>
      </c>
      <c r="M32" s="98">
        <f>M29</f>
        <v>0</v>
      </c>
      <c r="N32" s="98">
        <f>N29</f>
        <v>0</v>
      </c>
      <c r="O32" s="98">
        <f>O29</f>
        <v>0</v>
      </c>
    </row>
    <row r="33" spans="1:15" s="38" customFormat="1" ht="15" customHeight="1" x14ac:dyDescent="0.2">
      <c r="A33" s="384"/>
      <c r="B33" s="394" t="s">
        <v>237</v>
      </c>
      <c r="C33" s="185"/>
      <c r="D33" s="388">
        <f>E33+G33</f>
        <v>0.6</v>
      </c>
      <c r="E33" s="93">
        <f>E27</f>
        <v>0.6</v>
      </c>
      <c r="F33" s="93">
        <f>F27</f>
        <v>0</v>
      </c>
      <c r="G33" s="93">
        <f>G27</f>
        <v>0</v>
      </c>
      <c r="H33" s="97">
        <f>H27</f>
        <v>0</v>
      </c>
      <c r="I33" s="97">
        <f>I27</f>
        <v>0</v>
      </c>
      <c r="J33" s="97">
        <f>J27</f>
        <v>0</v>
      </c>
      <c r="K33" s="97">
        <f>K27</f>
        <v>0</v>
      </c>
      <c r="L33" s="98">
        <f>L27</f>
        <v>0.6</v>
      </c>
      <c r="M33" s="98">
        <f>M27</f>
        <v>0.6</v>
      </c>
      <c r="N33" s="98">
        <f>N27</f>
        <v>0</v>
      </c>
      <c r="O33" s="98">
        <f>O27</f>
        <v>0</v>
      </c>
    </row>
    <row r="34" spans="1:15" ht="18" customHeight="1" x14ac:dyDescent="0.25">
      <c r="A34" s="20" t="s">
        <v>79</v>
      </c>
      <c r="B34" s="505" t="s">
        <v>63</v>
      </c>
      <c r="C34" s="520"/>
      <c r="D34" s="437"/>
      <c r="E34" s="437"/>
      <c r="F34" s="437"/>
      <c r="G34" s="437"/>
      <c r="H34" s="437"/>
      <c r="I34" s="437"/>
      <c r="J34" s="437"/>
      <c r="K34" s="437"/>
      <c r="L34" s="437"/>
      <c r="M34" s="437"/>
      <c r="N34" s="437"/>
      <c r="O34" s="437"/>
    </row>
    <row r="35" spans="1:15" ht="15" customHeight="1" x14ac:dyDescent="0.25">
      <c r="A35" s="6" t="s">
        <v>80</v>
      </c>
      <c r="B35" s="30" t="s">
        <v>20</v>
      </c>
      <c r="C35" s="31"/>
      <c r="D35" s="17">
        <f>E35+G35</f>
        <v>115.60000000000001</v>
      </c>
      <c r="E35" s="17">
        <f>E36+E37</f>
        <v>0</v>
      </c>
      <c r="F35" s="17">
        <f>F36+F37</f>
        <v>0</v>
      </c>
      <c r="G35" s="17">
        <f>G36+G37</f>
        <v>115.60000000000001</v>
      </c>
      <c r="H35" s="25">
        <f>H36+H37</f>
        <v>0</v>
      </c>
      <c r="I35" s="25">
        <f>I36+I37</f>
        <v>0</v>
      </c>
      <c r="J35" s="25">
        <f>J36+J37</f>
        <v>0</v>
      </c>
      <c r="K35" s="25">
        <f>K36+K37</f>
        <v>0</v>
      </c>
      <c r="L35" s="13">
        <f>L36+L37</f>
        <v>115.60000000000001</v>
      </c>
      <c r="M35" s="13">
        <f>M36+M37</f>
        <v>0</v>
      </c>
      <c r="N35" s="13">
        <f>N36+N37</f>
        <v>0</v>
      </c>
      <c r="O35" s="13">
        <f>O36+O37</f>
        <v>115.60000000000001</v>
      </c>
    </row>
    <row r="36" spans="1:15" s="38" customFormat="1" ht="15" customHeight="1" x14ac:dyDescent="0.25">
      <c r="A36" s="20"/>
      <c r="B36" s="379" t="s">
        <v>458</v>
      </c>
      <c r="C36" s="31" t="s">
        <v>32</v>
      </c>
      <c r="D36" s="93">
        <f>E36+G36</f>
        <v>113.4</v>
      </c>
      <c r="E36" s="93"/>
      <c r="F36" s="93"/>
      <c r="G36" s="93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>E36+I36</f>
        <v>0</v>
      </c>
      <c r="N36" s="13">
        <f>F36+J36</f>
        <v>0</v>
      </c>
      <c r="O36" s="13">
        <f>G36+K36</f>
        <v>113.4</v>
      </c>
    </row>
    <row r="37" spans="1:15" s="38" customFormat="1" ht="15" customHeight="1" x14ac:dyDescent="0.25">
      <c r="A37" s="137"/>
      <c r="B37" s="385" t="s">
        <v>459</v>
      </c>
      <c r="C37" s="151" t="s">
        <v>32</v>
      </c>
      <c r="D37" s="93">
        <f>E37+G37</f>
        <v>2.2000000000000002</v>
      </c>
      <c r="E37" s="93"/>
      <c r="F37" s="93"/>
      <c r="G37" s="93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>E37+I37</f>
        <v>0</v>
      </c>
      <c r="N37" s="13">
        <f>F37+J37</f>
        <v>0</v>
      </c>
      <c r="O37" s="13">
        <f>G37+K37</f>
        <v>2.2000000000000002</v>
      </c>
    </row>
    <row r="38" spans="1:15" ht="15" customHeight="1" x14ac:dyDescent="0.25">
      <c r="A38" s="55" t="s">
        <v>81</v>
      </c>
      <c r="B38" s="391" t="s">
        <v>240</v>
      </c>
      <c r="C38" s="79"/>
      <c r="D38" s="275">
        <f>E38+G38</f>
        <v>115.60000000000001</v>
      </c>
      <c r="E38" s="24">
        <f>E40+E41</f>
        <v>0</v>
      </c>
      <c r="F38" s="24">
        <f>F40+F41</f>
        <v>0</v>
      </c>
      <c r="G38" s="24">
        <f>G40+G41</f>
        <v>115.60000000000001</v>
      </c>
      <c r="H38" s="25">
        <f>H40+H41</f>
        <v>0</v>
      </c>
      <c r="I38" s="25">
        <f>I40+I41</f>
        <v>0</v>
      </c>
      <c r="J38" s="25">
        <f>J40+J41</f>
        <v>0</v>
      </c>
      <c r="K38" s="25">
        <f>K40+K41</f>
        <v>0</v>
      </c>
      <c r="L38" s="22">
        <f>L40+L41</f>
        <v>115.60000000000001</v>
      </c>
      <c r="M38" s="22">
        <f>M40+M41</f>
        <v>0</v>
      </c>
      <c r="N38" s="22">
        <f>N40+N41</f>
        <v>0</v>
      </c>
      <c r="O38" s="22">
        <f>O40+O41</f>
        <v>115.60000000000001</v>
      </c>
    </row>
    <row r="39" spans="1:15" ht="15" customHeight="1" x14ac:dyDescent="0.25">
      <c r="A39" s="96"/>
      <c r="B39" s="392" t="s">
        <v>200</v>
      </c>
      <c r="C39" s="390"/>
      <c r="D39" s="275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383"/>
      <c r="B40" s="393" t="s">
        <v>457</v>
      </c>
      <c r="C40" s="390"/>
      <c r="D40" s="388">
        <f>E40+G40</f>
        <v>113.4</v>
      </c>
      <c r="E40" s="93">
        <f>E36</f>
        <v>0</v>
      </c>
      <c r="F40" s="93">
        <f>F36</f>
        <v>0</v>
      </c>
      <c r="G40" s="93">
        <f>G36</f>
        <v>113.4</v>
      </c>
      <c r="H40" s="100">
        <f>H36</f>
        <v>0</v>
      </c>
      <c r="I40" s="100">
        <f>I36</f>
        <v>0</v>
      </c>
      <c r="J40" s="100">
        <f>J36</f>
        <v>0</v>
      </c>
      <c r="K40" s="100">
        <f>K36</f>
        <v>0</v>
      </c>
      <c r="L40" s="98">
        <f>L36</f>
        <v>113.4</v>
      </c>
      <c r="M40" s="98">
        <f>M36</f>
        <v>0</v>
      </c>
      <c r="N40" s="98">
        <f>N36</f>
        <v>0</v>
      </c>
      <c r="O40" s="98">
        <f>O36</f>
        <v>113.4</v>
      </c>
    </row>
    <row r="41" spans="1:15" s="38" customFormat="1" ht="15" customHeight="1" x14ac:dyDescent="0.2">
      <c r="A41" s="384"/>
      <c r="B41" s="394" t="s">
        <v>239</v>
      </c>
      <c r="C41" s="185"/>
      <c r="D41" s="388">
        <f>E41+G41</f>
        <v>2.2000000000000002</v>
      </c>
      <c r="E41" s="93">
        <f>E37</f>
        <v>0</v>
      </c>
      <c r="F41" s="93">
        <f>F37</f>
        <v>0</v>
      </c>
      <c r="G41" s="93">
        <f>G37</f>
        <v>2.2000000000000002</v>
      </c>
      <c r="H41" s="97">
        <f>H37</f>
        <v>0</v>
      </c>
      <c r="I41" s="97">
        <f>I37</f>
        <v>0</v>
      </c>
      <c r="J41" s="97">
        <f>J37</f>
        <v>0</v>
      </c>
      <c r="K41" s="97">
        <f>K37</f>
        <v>0</v>
      </c>
      <c r="L41" s="98">
        <f>L37</f>
        <v>2.2000000000000002</v>
      </c>
      <c r="M41" s="98">
        <f>M37</f>
        <v>0</v>
      </c>
      <c r="N41" s="98">
        <f>N37</f>
        <v>0</v>
      </c>
      <c r="O41" s="98">
        <f>O37</f>
        <v>2.2000000000000002</v>
      </c>
    </row>
    <row r="42" spans="1:15" ht="18.75" customHeight="1" x14ac:dyDescent="0.25">
      <c r="A42" s="20" t="s">
        <v>82</v>
      </c>
      <c r="B42" s="505" t="s">
        <v>176</v>
      </c>
      <c r="C42" s="520"/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>H44</f>
        <v>0</v>
      </c>
      <c r="I43" s="11">
        <f>I44</f>
        <v>0</v>
      </c>
      <c r="J43" s="11">
        <f>J44</f>
        <v>0</v>
      </c>
      <c r="K43" s="11">
        <f>K44</f>
        <v>0</v>
      </c>
      <c r="L43" s="13">
        <f>L44</f>
        <v>0.3</v>
      </c>
      <c r="M43" s="13">
        <f>M44</f>
        <v>0.3</v>
      </c>
      <c r="N43" s="13">
        <f>N44</f>
        <v>0</v>
      </c>
      <c r="O43" s="13">
        <f>O44</f>
        <v>0</v>
      </c>
    </row>
    <row r="44" spans="1:15" s="38" customFormat="1" ht="15" customHeight="1" x14ac:dyDescent="0.25">
      <c r="A44" s="396"/>
      <c r="B44" s="377" t="s">
        <v>241</v>
      </c>
      <c r="C44" s="31" t="s">
        <v>51</v>
      </c>
      <c r="D44" s="93">
        <f>E44+G44</f>
        <v>0.3</v>
      </c>
      <c r="E44" s="93">
        <v>0.3</v>
      </c>
      <c r="F44" s="93"/>
      <c r="G44" s="93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395" t="s">
        <v>41</v>
      </c>
      <c r="C45" s="31" t="s">
        <v>51</v>
      </c>
      <c r="D45" s="17">
        <f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>H46</f>
        <v>0</v>
      </c>
      <c r="I45" s="11">
        <f>I46</f>
        <v>0</v>
      </c>
      <c r="J45" s="11">
        <f>J46</f>
        <v>0</v>
      </c>
      <c r="K45" s="11">
        <f>K46</f>
        <v>0</v>
      </c>
      <c r="L45" s="13">
        <f>L46</f>
        <v>0.4</v>
      </c>
      <c r="M45" s="13">
        <f>M46</f>
        <v>0.4</v>
      </c>
      <c r="N45" s="13">
        <f>N46</f>
        <v>0</v>
      </c>
      <c r="O45" s="13">
        <f>O46</f>
        <v>0</v>
      </c>
    </row>
    <row r="46" spans="1:15" s="38" customFormat="1" ht="15" customHeight="1" x14ac:dyDescent="0.25">
      <c r="A46" s="396"/>
      <c r="B46" s="377" t="s">
        <v>241</v>
      </c>
      <c r="C46" s="31" t="s">
        <v>51</v>
      </c>
      <c r="D46" s="93">
        <f>E46+G46</f>
        <v>0.4</v>
      </c>
      <c r="E46" s="93">
        <v>0.4</v>
      </c>
      <c r="F46" s="93"/>
      <c r="G46" s="93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165</v>
      </c>
      <c r="C47" s="31" t="s">
        <v>51</v>
      </c>
      <c r="D47" s="17">
        <f>E47+G47</f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>H48</f>
        <v>0</v>
      </c>
      <c r="I47" s="11">
        <f>I48</f>
        <v>0</v>
      </c>
      <c r="J47" s="11">
        <f>J48</f>
        <v>0</v>
      </c>
      <c r="K47" s="11">
        <f>K48</f>
        <v>0</v>
      </c>
      <c r="L47" s="13">
        <f>L48</f>
        <v>0.2</v>
      </c>
      <c r="M47" s="13">
        <f>M48</f>
        <v>0.2</v>
      </c>
      <c r="N47" s="13">
        <f>N48</f>
        <v>0</v>
      </c>
      <c r="O47" s="13">
        <f>O48</f>
        <v>0</v>
      </c>
    </row>
    <row r="48" spans="1:15" s="38" customFormat="1" ht="15" customHeight="1" x14ac:dyDescent="0.25">
      <c r="A48" s="376"/>
      <c r="B48" s="377" t="s">
        <v>241</v>
      </c>
      <c r="C48" s="83" t="s">
        <v>51</v>
      </c>
      <c r="D48" s="93">
        <f>E48+G48</f>
        <v>0.2</v>
      </c>
      <c r="E48" s="93">
        <v>0.2</v>
      </c>
      <c r="F48" s="93"/>
      <c r="G48" s="93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>E49+G49</f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>H50</f>
        <v>0</v>
      </c>
      <c r="I49" s="11">
        <f>I50</f>
        <v>0</v>
      </c>
      <c r="J49" s="11">
        <f>J50</f>
        <v>0</v>
      </c>
      <c r="K49" s="11">
        <f>K50</f>
        <v>0</v>
      </c>
      <c r="L49" s="13">
        <f>L50</f>
        <v>0.6</v>
      </c>
      <c r="M49" s="13">
        <f>M50</f>
        <v>0.6</v>
      </c>
      <c r="N49" s="13">
        <f>N50</f>
        <v>0</v>
      </c>
      <c r="O49" s="13">
        <f>O50</f>
        <v>0</v>
      </c>
    </row>
    <row r="50" spans="1:15" s="38" customFormat="1" ht="15" customHeight="1" x14ac:dyDescent="0.25">
      <c r="A50" s="396"/>
      <c r="B50" s="377" t="s">
        <v>241</v>
      </c>
      <c r="C50" s="31" t="s">
        <v>51</v>
      </c>
      <c r="D50" s="93">
        <f>E50+G50</f>
        <v>0.6</v>
      </c>
      <c r="E50" s="93">
        <v>0.6</v>
      </c>
      <c r="F50" s="93"/>
      <c r="G50" s="93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>E51+G51</f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>H52</f>
        <v>0</v>
      </c>
      <c r="I51" s="11">
        <f>I52</f>
        <v>0</v>
      </c>
      <c r="J51" s="11">
        <f>J52</f>
        <v>0</v>
      </c>
      <c r="K51" s="11">
        <f>K52</f>
        <v>0</v>
      </c>
      <c r="L51" s="13">
        <f>L52</f>
        <v>1.1000000000000001</v>
      </c>
      <c r="M51" s="13">
        <f>M52</f>
        <v>1.1000000000000001</v>
      </c>
      <c r="N51" s="13">
        <f>N52</f>
        <v>0</v>
      </c>
      <c r="O51" s="13">
        <f>O52</f>
        <v>0</v>
      </c>
    </row>
    <row r="52" spans="1:15" s="38" customFormat="1" ht="15" customHeight="1" x14ac:dyDescent="0.25">
      <c r="A52" s="396"/>
      <c r="B52" s="377" t="s">
        <v>241</v>
      </c>
      <c r="C52" s="31" t="s">
        <v>51</v>
      </c>
      <c r="D52" s="93">
        <f>E52+G52</f>
        <v>1.1000000000000001</v>
      </c>
      <c r="E52" s="93">
        <v>1.1000000000000001</v>
      </c>
      <c r="F52" s="93"/>
      <c r="G52" s="93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395" t="s">
        <v>39</v>
      </c>
      <c r="C53" s="31" t="s">
        <v>51</v>
      </c>
      <c r="D53" s="17">
        <f>E53+G53</f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>H54</f>
        <v>0</v>
      </c>
      <c r="I53" s="11">
        <f>I54</f>
        <v>0</v>
      </c>
      <c r="J53" s="11">
        <f>J54</f>
        <v>0</v>
      </c>
      <c r="K53" s="11">
        <f>K54</f>
        <v>0</v>
      </c>
      <c r="L53" s="13">
        <f>L54</f>
        <v>0.1</v>
      </c>
      <c r="M53" s="13">
        <f>M54</f>
        <v>0.1</v>
      </c>
      <c r="N53" s="13">
        <f>N54</f>
        <v>0</v>
      </c>
      <c r="O53" s="13">
        <f>O54</f>
        <v>0</v>
      </c>
    </row>
    <row r="54" spans="1:15" s="38" customFormat="1" ht="15" customHeight="1" x14ac:dyDescent="0.25">
      <c r="A54" s="396"/>
      <c r="B54" s="377" t="s">
        <v>241</v>
      </c>
      <c r="C54" s="31" t="s">
        <v>51</v>
      </c>
      <c r="D54" s="93">
        <f>E54+G54</f>
        <v>0.1</v>
      </c>
      <c r="E54" s="93">
        <v>0.1</v>
      </c>
      <c r="F54" s="93"/>
      <c r="G54" s="93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395" t="s">
        <v>40</v>
      </c>
      <c r="C55" s="31" t="s">
        <v>51</v>
      </c>
      <c r="D55" s="17">
        <f>E55+G55</f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>H56</f>
        <v>0</v>
      </c>
      <c r="I55" s="11">
        <f>I56</f>
        <v>0</v>
      </c>
      <c r="J55" s="11">
        <f>J56</f>
        <v>0</v>
      </c>
      <c r="K55" s="11">
        <f>K56</f>
        <v>0</v>
      </c>
      <c r="L55" s="13">
        <f>L56</f>
        <v>0.1</v>
      </c>
      <c r="M55" s="13">
        <f>M56</f>
        <v>0.1</v>
      </c>
      <c r="N55" s="13">
        <f>N56</f>
        <v>0</v>
      </c>
      <c r="O55" s="13">
        <f>O56</f>
        <v>0</v>
      </c>
    </row>
    <row r="56" spans="1:15" s="38" customFormat="1" ht="15" customHeight="1" x14ac:dyDescent="0.25">
      <c r="A56" s="396"/>
      <c r="B56" s="377" t="s">
        <v>241</v>
      </c>
      <c r="C56" s="31" t="s">
        <v>51</v>
      </c>
      <c r="D56" s="93">
        <f>E56+G56</f>
        <v>0.1</v>
      </c>
      <c r="E56" s="93">
        <v>0.1</v>
      </c>
      <c r="F56" s="93"/>
      <c r="G56" s="93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>E57+G57</f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>H58</f>
        <v>0</v>
      </c>
      <c r="I57" s="11">
        <f>I58</f>
        <v>0</v>
      </c>
      <c r="J57" s="11">
        <f>J58</f>
        <v>0</v>
      </c>
      <c r="K57" s="11">
        <f>K58</f>
        <v>0</v>
      </c>
      <c r="L57" s="13">
        <f>L58</f>
        <v>1.7</v>
      </c>
      <c r="M57" s="13">
        <f>M58</f>
        <v>1.7</v>
      </c>
      <c r="N57" s="13">
        <f>N58</f>
        <v>0</v>
      </c>
      <c r="O57" s="13">
        <f>O58</f>
        <v>0</v>
      </c>
    </row>
    <row r="58" spans="1:15" s="38" customFormat="1" ht="15" customHeight="1" x14ac:dyDescent="0.25">
      <c r="A58" s="396"/>
      <c r="B58" s="377" t="s">
        <v>241</v>
      </c>
      <c r="C58" s="31" t="s">
        <v>51</v>
      </c>
      <c r="D58" s="93">
        <f>E58+G58</f>
        <v>1.7</v>
      </c>
      <c r="E58" s="93">
        <v>1.7</v>
      </c>
      <c r="F58" s="93"/>
      <c r="G58" s="93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>E59+G59</f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>H60</f>
        <v>0</v>
      </c>
      <c r="I59" s="11">
        <f>I60</f>
        <v>0</v>
      </c>
      <c r="J59" s="11">
        <f>J60</f>
        <v>0</v>
      </c>
      <c r="K59" s="11">
        <f>K60</f>
        <v>0</v>
      </c>
      <c r="L59" s="13">
        <f>L60</f>
        <v>0.6</v>
      </c>
      <c r="M59" s="13">
        <f>M60</f>
        <v>0.6</v>
      </c>
      <c r="N59" s="13">
        <f>N60</f>
        <v>0</v>
      </c>
      <c r="O59" s="13">
        <f>O60</f>
        <v>0</v>
      </c>
    </row>
    <row r="60" spans="1:15" s="38" customFormat="1" ht="15" customHeight="1" x14ac:dyDescent="0.25">
      <c r="A60" s="396"/>
      <c r="B60" s="377" t="s">
        <v>241</v>
      </c>
      <c r="C60" s="151" t="s">
        <v>51</v>
      </c>
      <c r="D60" s="93">
        <f>E60+G60</f>
        <v>0.6</v>
      </c>
      <c r="E60" s="93">
        <v>0.6</v>
      </c>
      <c r="F60" s="93"/>
      <c r="G60" s="93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96" t="s">
        <v>92</v>
      </c>
      <c r="B61" s="397" t="s">
        <v>242</v>
      </c>
      <c r="C61" s="79"/>
      <c r="D61" s="275">
        <f>E61+G61</f>
        <v>5.0999999999999996</v>
      </c>
      <c r="E61" s="24">
        <f>E63</f>
        <v>5.0999999999999996</v>
      </c>
      <c r="F61" s="24">
        <f>F63</f>
        <v>0</v>
      </c>
      <c r="G61" s="24">
        <f>G63</f>
        <v>0</v>
      </c>
      <c r="H61" s="25">
        <f>I61+K61</f>
        <v>0</v>
      </c>
      <c r="I61" s="25">
        <f>I63</f>
        <v>0</v>
      </c>
      <c r="J61" s="25">
        <f>J63</f>
        <v>0</v>
      </c>
      <c r="K61" s="25">
        <f>K63</f>
        <v>0</v>
      </c>
      <c r="L61" s="22">
        <f>L63</f>
        <v>5.0999999999999996</v>
      </c>
      <c r="M61" s="22">
        <f>M63</f>
        <v>5.0999999999999996</v>
      </c>
      <c r="N61" s="22">
        <f>N63</f>
        <v>0</v>
      </c>
      <c r="O61" s="22">
        <f>O63</f>
        <v>0</v>
      </c>
    </row>
    <row r="62" spans="1:15" ht="15" customHeight="1" x14ac:dyDescent="0.25">
      <c r="A62" s="96"/>
      <c r="B62" s="392" t="s">
        <v>200</v>
      </c>
      <c r="C62" s="390"/>
      <c r="D62" s="275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384"/>
      <c r="B63" s="394" t="s">
        <v>239</v>
      </c>
      <c r="C63" s="390"/>
      <c r="D63" s="388">
        <f>E63+G63</f>
        <v>5.0999999999999996</v>
      </c>
      <c r="E63" s="93">
        <f>E44+E46+E48+E50+E52+E54+E56+E58+E60</f>
        <v>5.0999999999999996</v>
      </c>
      <c r="F63" s="93">
        <f>F44+F46+F48+F50+F52+F54+F56+F58+F60</f>
        <v>0</v>
      </c>
      <c r="G63" s="93">
        <f>G44+G46+G48+G50+G52+G54+G56+G58+G60</f>
        <v>0</v>
      </c>
      <c r="H63" s="97">
        <f>I63+K63</f>
        <v>0</v>
      </c>
      <c r="I63" s="97">
        <f>I44+I46+I48+I50+I52+I54+I56+I58+I60</f>
        <v>0</v>
      </c>
      <c r="J63" s="97">
        <f>J44+J46+J48+J50+J52+J54+J56+J58+J60</f>
        <v>0</v>
      </c>
      <c r="K63" s="97">
        <f>K44+K46+K48+K50+K52+K54+K56+K58+K60</f>
        <v>0</v>
      </c>
      <c r="L63" s="98">
        <f>L44+L46+L48+L50+L52+L54+L56+L58+L60</f>
        <v>5.0999999999999996</v>
      </c>
      <c r="M63" s="98">
        <f>M44+M46+M48+M50+M52+M54+M56+M58+M60</f>
        <v>5.0999999999999996</v>
      </c>
      <c r="N63" s="98">
        <f>N44+N46+N48+N50+N52+N54+N56+N58+N60</f>
        <v>0</v>
      </c>
      <c r="O63" s="98">
        <f>O44+O46+O48+O50+O52+O54+O56+O58+O60</f>
        <v>0</v>
      </c>
    </row>
    <row r="64" spans="1:15" ht="18" customHeight="1" x14ac:dyDescent="0.25">
      <c r="A64" s="20" t="s">
        <v>93</v>
      </c>
      <c r="B64" s="505" t="s">
        <v>69</v>
      </c>
      <c r="C64" s="505"/>
      <c r="D64" s="505"/>
      <c r="E64" s="505"/>
      <c r="F64" s="505"/>
      <c r="G64" s="505"/>
      <c r="H64" s="505"/>
      <c r="I64" s="505"/>
      <c r="J64" s="505"/>
      <c r="K64" s="505"/>
      <c r="L64" s="505"/>
      <c r="M64" s="505"/>
      <c r="N64" s="505"/>
      <c r="O64" s="505"/>
    </row>
    <row r="65" spans="1:15" ht="15" customHeight="1" x14ac:dyDescent="0.25">
      <c r="A65" s="6" t="s">
        <v>94</v>
      </c>
      <c r="B65" s="30" t="s">
        <v>20</v>
      </c>
      <c r="C65" s="532">
        <v>10</v>
      </c>
      <c r="D65" s="17">
        <f>E65+G65</f>
        <v>0</v>
      </c>
      <c r="E65" s="17">
        <f>E66</f>
        <v>0</v>
      </c>
      <c r="F65" s="17">
        <f>F66</f>
        <v>0</v>
      </c>
      <c r="G65" s="17">
        <f>G66</f>
        <v>0</v>
      </c>
      <c r="H65" s="11">
        <f>H66</f>
        <v>1.6</v>
      </c>
      <c r="I65" s="11">
        <f>I66</f>
        <v>0</v>
      </c>
      <c r="J65" s="11">
        <f>J66</f>
        <v>0</v>
      </c>
      <c r="K65" s="11">
        <f>K66</f>
        <v>1.6</v>
      </c>
      <c r="L65" s="13">
        <f>L66</f>
        <v>1.6</v>
      </c>
      <c r="M65" s="13">
        <f>M66</f>
        <v>0</v>
      </c>
      <c r="N65" s="13">
        <f>N66</f>
        <v>0</v>
      </c>
      <c r="O65" s="13">
        <f>O66</f>
        <v>1.6</v>
      </c>
    </row>
    <row r="66" spans="1:15" s="38" customFormat="1" ht="15" customHeight="1" x14ac:dyDescent="0.25">
      <c r="A66" s="20"/>
      <c r="B66" s="379" t="s">
        <v>234</v>
      </c>
      <c r="C66" s="532">
        <v>10</v>
      </c>
      <c r="D66" s="93">
        <f>E66+G66</f>
        <v>0</v>
      </c>
      <c r="E66" s="93"/>
      <c r="F66" s="93"/>
      <c r="G66" s="93"/>
      <c r="H66" s="11">
        <f>I66+K66</f>
        <v>1.6</v>
      </c>
      <c r="I66" s="11"/>
      <c r="J66" s="11"/>
      <c r="K66" s="11">
        <v>1.6</v>
      </c>
      <c r="L66" s="13">
        <f>M66+O66</f>
        <v>1.6</v>
      </c>
      <c r="M66" s="13">
        <f>E66+I66</f>
        <v>0</v>
      </c>
      <c r="N66" s="13">
        <f>F66+J66</f>
        <v>0</v>
      </c>
      <c r="O66" s="13">
        <f>G66+K66</f>
        <v>1.6</v>
      </c>
    </row>
    <row r="67" spans="1:15" ht="15" customHeight="1" x14ac:dyDescent="0.25">
      <c r="A67" s="55" t="s">
        <v>95</v>
      </c>
      <c r="B67" s="391" t="s">
        <v>474</v>
      </c>
      <c r="C67" s="79"/>
      <c r="D67" s="275">
        <f>E67+G67</f>
        <v>0</v>
      </c>
      <c r="E67" s="24">
        <f>E69</f>
        <v>0</v>
      </c>
      <c r="F67" s="24">
        <f>F69</f>
        <v>0</v>
      </c>
      <c r="G67" s="24">
        <f>G69</f>
        <v>0</v>
      </c>
      <c r="H67" s="25">
        <f>I67+K67</f>
        <v>1.6</v>
      </c>
      <c r="I67" s="25">
        <f>I69</f>
        <v>0</v>
      </c>
      <c r="J67" s="25">
        <f>J69</f>
        <v>0</v>
      </c>
      <c r="K67" s="25">
        <f>K69</f>
        <v>1.6</v>
      </c>
      <c r="L67" s="22">
        <f>L69</f>
        <v>1.6</v>
      </c>
      <c r="M67" s="22">
        <f>M69</f>
        <v>0</v>
      </c>
      <c r="N67" s="22">
        <f>N69</f>
        <v>0</v>
      </c>
      <c r="O67" s="22">
        <f>O69</f>
        <v>1.6</v>
      </c>
    </row>
    <row r="68" spans="1:15" ht="15" customHeight="1" x14ac:dyDescent="0.25">
      <c r="A68" s="96"/>
      <c r="B68" s="99" t="s">
        <v>200</v>
      </c>
      <c r="C68" s="390"/>
      <c r="D68" s="275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383"/>
      <c r="B69" s="382" t="s">
        <v>8</v>
      </c>
      <c r="C69" s="390"/>
      <c r="D69" s="388">
        <f>E69+G69</f>
        <v>0</v>
      </c>
      <c r="E69" s="24">
        <f>E66</f>
        <v>0</v>
      </c>
      <c r="F69" s="24">
        <f>F66</f>
        <v>0</v>
      </c>
      <c r="G69" s="24">
        <f>G66</f>
        <v>0</v>
      </c>
      <c r="H69" s="25">
        <f>H66</f>
        <v>1.6</v>
      </c>
      <c r="I69" s="25">
        <f>I66</f>
        <v>0</v>
      </c>
      <c r="J69" s="25">
        <f>J66</f>
        <v>0</v>
      </c>
      <c r="K69" s="25">
        <f>K66</f>
        <v>1.6</v>
      </c>
      <c r="L69" s="22">
        <f>L66</f>
        <v>1.6</v>
      </c>
      <c r="M69" s="22">
        <f>M66</f>
        <v>0</v>
      </c>
      <c r="N69" s="22">
        <f>N66</f>
        <v>0</v>
      </c>
      <c r="O69" s="22">
        <f>O66</f>
        <v>1.6</v>
      </c>
    </row>
    <row r="70" spans="1:15" ht="15" customHeight="1" x14ac:dyDescent="0.25">
      <c r="A70" s="103" t="s">
        <v>96</v>
      </c>
      <c r="B70" s="104" t="s">
        <v>177</v>
      </c>
      <c r="C70" s="399"/>
      <c r="D70" s="398">
        <f>E70+G70</f>
        <v>514</v>
      </c>
      <c r="E70" s="48">
        <f>E72+E73+E74+E75</f>
        <v>27.5</v>
      </c>
      <c r="F70" s="48">
        <f>F72+F73+F74+F75</f>
        <v>0</v>
      </c>
      <c r="G70" s="48">
        <f>G72+G73+G74+G75</f>
        <v>486.5</v>
      </c>
      <c r="H70" s="49">
        <f>H72+H73+H74+H75</f>
        <v>0</v>
      </c>
      <c r="I70" s="49">
        <f>I72+I73+I74+I75</f>
        <v>-1.6</v>
      </c>
      <c r="J70" s="49">
        <f>J72+J73+J74+J75</f>
        <v>0</v>
      </c>
      <c r="K70" s="49">
        <f>K72+K73+K74+K75</f>
        <v>1.6</v>
      </c>
      <c r="L70" s="50">
        <f>L72+L73+L74+L75</f>
        <v>514</v>
      </c>
      <c r="M70" s="50">
        <f>M72+M73+M74+M75</f>
        <v>25.9</v>
      </c>
      <c r="N70" s="50">
        <f>N72+N73+N74+N75</f>
        <v>0</v>
      </c>
      <c r="O70" s="50">
        <f>O72+O73+O74+O75</f>
        <v>488.1</v>
      </c>
    </row>
    <row r="71" spans="1:15" ht="15" customHeight="1" x14ac:dyDescent="0.25">
      <c r="A71" s="280"/>
      <c r="B71" s="531" t="s">
        <v>200</v>
      </c>
      <c r="C71" s="400"/>
      <c r="D71" s="398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383"/>
      <c r="B72" s="530" t="s">
        <v>375</v>
      </c>
      <c r="C72" s="390"/>
      <c r="D72" s="388">
        <f>E72+G72</f>
        <v>392.4</v>
      </c>
      <c r="E72" s="93">
        <f>E22+E32+E69</f>
        <v>21.5</v>
      </c>
      <c r="F72" s="93">
        <f>F22+F32+F69</f>
        <v>0</v>
      </c>
      <c r="G72" s="93">
        <f>G22+G32+G69</f>
        <v>370.9</v>
      </c>
      <c r="H72" s="97">
        <f>H22+H32+H69</f>
        <v>0</v>
      </c>
      <c r="I72" s="97">
        <f>I22+I32+I69</f>
        <v>-1.6</v>
      </c>
      <c r="J72" s="97">
        <f>J22+J32+J69</f>
        <v>0</v>
      </c>
      <c r="K72" s="97">
        <f>K22+K32+K69</f>
        <v>1.6</v>
      </c>
      <c r="L72" s="98">
        <f>L22+L32+L69</f>
        <v>392.4</v>
      </c>
      <c r="M72" s="98">
        <f>M22+M32+M69</f>
        <v>19.899999999999999</v>
      </c>
      <c r="N72" s="98">
        <f>N22+N32+N69</f>
        <v>0</v>
      </c>
      <c r="O72" s="98">
        <f>O22+O32+O69</f>
        <v>372.5</v>
      </c>
    </row>
    <row r="73" spans="1:15" s="38" customFormat="1" ht="15" customHeight="1" x14ac:dyDescent="0.2">
      <c r="A73" s="383"/>
      <c r="B73" s="530" t="s">
        <v>239</v>
      </c>
      <c r="C73" s="390"/>
      <c r="D73" s="388">
        <f>E73+G73</f>
        <v>7.6</v>
      </c>
      <c r="E73" s="93">
        <f>E23+E41+E63</f>
        <v>5.3999999999999995</v>
      </c>
      <c r="F73" s="93">
        <f>F23+F41+F63</f>
        <v>0</v>
      </c>
      <c r="G73" s="93">
        <f>G23+G41+G63</f>
        <v>2.2000000000000002</v>
      </c>
      <c r="H73" s="97">
        <f>I73+K73</f>
        <v>0</v>
      </c>
      <c r="I73" s="97">
        <f>I23+I41+I63</f>
        <v>0</v>
      </c>
      <c r="J73" s="97">
        <f>J23+J41+J63</f>
        <v>0</v>
      </c>
      <c r="K73" s="97">
        <f>K23+K41+K63</f>
        <v>0</v>
      </c>
      <c r="L73" s="98">
        <f>L23+L41+L63</f>
        <v>7.6</v>
      </c>
      <c r="M73" s="98">
        <f>M23+M41+M63</f>
        <v>5.3999999999999995</v>
      </c>
      <c r="N73" s="98">
        <f>N23+N41+N63</f>
        <v>0</v>
      </c>
      <c r="O73" s="98">
        <f>O23+O41+O63</f>
        <v>2.2000000000000002</v>
      </c>
    </row>
    <row r="74" spans="1:15" s="38" customFormat="1" ht="12.75" x14ac:dyDescent="0.2">
      <c r="A74" s="383"/>
      <c r="B74" s="105" t="s">
        <v>457</v>
      </c>
      <c r="C74" s="390"/>
      <c r="D74" s="388">
        <f>E74+G74</f>
        <v>113.4</v>
      </c>
      <c r="E74" s="93">
        <f>E40</f>
        <v>0</v>
      </c>
      <c r="F74" s="93">
        <f>F40</f>
        <v>0</v>
      </c>
      <c r="G74" s="93">
        <f>G40</f>
        <v>113.4</v>
      </c>
      <c r="H74" s="97">
        <f>I74+K74</f>
        <v>0</v>
      </c>
      <c r="I74" s="97">
        <f>I40</f>
        <v>0</v>
      </c>
      <c r="J74" s="97">
        <f>J40</f>
        <v>0</v>
      </c>
      <c r="K74" s="97">
        <f>K40</f>
        <v>0</v>
      </c>
      <c r="L74" s="98">
        <f>L40</f>
        <v>113.4</v>
      </c>
      <c r="M74" s="98">
        <f>M40</f>
        <v>0</v>
      </c>
      <c r="N74" s="98">
        <f>N40</f>
        <v>0</v>
      </c>
      <c r="O74" s="98">
        <f>O40</f>
        <v>113.4</v>
      </c>
    </row>
    <row r="75" spans="1:15" s="38" customFormat="1" ht="15" customHeight="1" x14ac:dyDescent="0.2">
      <c r="A75" s="384"/>
      <c r="B75" s="529" t="s">
        <v>237</v>
      </c>
      <c r="C75" s="185"/>
      <c r="D75" s="388">
        <f>E75+G75</f>
        <v>0.6</v>
      </c>
      <c r="E75" s="93">
        <f>E33</f>
        <v>0.6</v>
      </c>
      <c r="F75" s="93">
        <f>F33</f>
        <v>0</v>
      </c>
      <c r="G75" s="93">
        <f>G33</f>
        <v>0</v>
      </c>
      <c r="H75" s="97">
        <f>I75+K75</f>
        <v>0</v>
      </c>
      <c r="I75" s="97">
        <f>I33</f>
        <v>0</v>
      </c>
      <c r="J75" s="97">
        <f>J33</f>
        <v>0</v>
      </c>
      <c r="K75" s="97">
        <f>K33</f>
        <v>0</v>
      </c>
      <c r="L75" s="98">
        <f>L33</f>
        <v>0.6</v>
      </c>
      <c r="M75" s="98">
        <f>M33</f>
        <v>0.6</v>
      </c>
      <c r="N75" s="98">
        <f>N33</f>
        <v>0</v>
      </c>
      <c r="O75" s="98">
        <f>O33</f>
        <v>0</v>
      </c>
    </row>
    <row r="76" spans="1:15" ht="12.75" customHeight="1" x14ac:dyDescent="0.25">
      <c r="A76" s="106"/>
      <c r="B76" s="116"/>
      <c r="C76" s="117"/>
      <c r="D76" s="51"/>
      <c r="E76" s="51"/>
      <c r="F76" s="108"/>
      <c r="G76" s="108"/>
      <c r="H76" s="108"/>
      <c r="I76" s="108"/>
      <c r="J76" s="108"/>
      <c r="K76" s="108"/>
      <c r="L76" s="108"/>
      <c r="M76" s="108"/>
      <c r="N76" s="108"/>
    </row>
    <row r="77" spans="1:15" x14ac:dyDescent="0.25">
      <c r="A77" s="106"/>
      <c r="B77" s="7"/>
      <c r="C77" s="109"/>
      <c r="D77" s="7"/>
      <c r="E77" s="7"/>
      <c r="F77" s="110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H10:H12"/>
    <mergeCell ref="I10:K10"/>
    <mergeCell ref="O11:O12"/>
    <mergeCell ref="K11:K12"/>
    <mergeCell ref="I11:J11"/>
    <mergeCell ref="E11:F11"/>
    <mergeCell ref="M11:N11"/>
    <mergeCell ref="L10:L12"/>
    <mergeCell ref="M10:O10"/>
    <mergeCell ref="G11:G12"/>
    <mergeCell ref="B5:O5"/>
    <mergeCell ref="B6:O6"/>
    <mergeCell ref="B42:O42"/>
    <mergeCell ref="D10:D12"/>
    <mergeCell ref="B34:O34"/>
    <mergeCell ref="B24:O24"/>
    <mergeCell ref="B13:O13"/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showZeros="0" workbookViewId="0">
      <selection activeCell="S20" sqref="S2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489" t="s">
        <v>354</v>
      </c>
      <c r="C1" s="489"/>
      <c r="D1" s="489"/>
      <c r="E1" s="489"/>
      <c r="F1" s="489"/>
      <c r="G1" s="489"/>
      <c r="H1" s="489"/>
      <c r="I1" s="489"/>
      <c r="J1" s="489"/>
      <c r="K1" s="489"/>
      <c r="L1" s="489"/>
      <c r="M1" s="489"/>
      <c r="N1" s="489"/>
    </row>
    <row r="2" spans="1:17" x14ac:dyDescent="0.25">
      <c r="B2" s="489" t="s">
        <v>445</v>
      </c>
      <c r="C2" s="489"/>
      <c r="D2" s="489"/>
      <c r="E2" s="489"/>
      <c r="F2" s="489"/>
      <c r="G2" s="489"/>
      <c r="H2" s="489"/>
      <c r="I2" s="489"/>
      <c r="J2" s="489"/>
      <c r="K2" s="489"/>
      <c r="L2" s="489"/>
      <c r="M2" s="489"/>
      <c r="N2" s="489"/>
    </row>
    <row r="3" spans="1:17" x14ac:dyDescent="0.25">
      <c r="B3" s="489" t="s">
        <v>466</v>
      </c>
      <c r="C3" s="489"/>
      <c r="D3" s="489"/>
      <c r="E3" s="489"/>
      <c r="F3" s="489"/>
      <c r="G3" s="489"/>
      <c r="H3" s="489"/>
      <c r="I3" s="489"/>
      <c r="J3" s="489"/>
      <c r="K3" s="489"/>
      <c r="L3" s="489"/>
      <c r="M3" s="489"/>
      <c r="N3" s="489"/>
    </row>
    <row r="4" spans="1:17" x14ac:dyDescent="0.25">
      <c r="B4" s="489" t="s">
        <v>377</v>
      </c>
      <c r="C4" s="489"/>
      <c r="D4" s="489"/>
      <c r="E4" s="489"/>
      <c r="F4" s="489"/>
      <c r="G4" s="489"/>
      <c r="H4" s="489"/>
      <c r="I4" s="489"/>
      <c r="J4" s="489"/>
      <c r="K4" s="489"/>
      <c r="L4" s="489"/>
      <c r="M4" s="489"/>
      <c r="N4" s="489"/>
    </row>
    <row r="5" spans="1:17" s="521" customFormat="1" ht="15" customHeight="1" x14ac:dyDescent="0.25">
      <c r="B5" s="524" t="s">
        <v>473</v>
      </c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524"/>
      <c r="N5" s="524"/>
      <c r="O5" s="524"/>
    </row>
    <row r="6" spans="1:17" s="521" customFormat="1" x14ac:dyDescent="0.25">
      <c r="B6" s="524" t="s">
        <v>477</v>
      </c>
      <c r="C6" s="524"/>
      <c r="D6" s="524"/>
      <c r="E6" s="524"/>
      <c r="F6" s="524"/>
      <c r="G6" s="524"/>
      <c r="H6" s="524"/>
      <c r="I6" s="524"/>
      <c r="J6" s="524"/>
      <c r="K6" s="524"/>
      <c r="L6" s="524"/>
      <c r="M6" s="524"/>
      <c r="N6" s="524"/>
      <c r="O6" s="524"/>
    </row>
    <row r="8" spans="1:17" x14ac:dyDescent="0.25">
      <c r="A8" s="438" t="s">
        <v>454</v>
      </c>
      <c r="B8" s="438"/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</row>
    <row r="9" spans="1:17" ht="17.25" customHeight="1" x14ac:dyDescent="0.25">
      <c r="A9" s="429"/>
      <c r="B9" s="429"/>
      <c r="C9" s="429"/>
      <c r="D9" s="92"/>
      <c r="E9" s="92"/>
      <c r="F9" s="92"/>
      <c r="G9" s="92"/>
      <c r="H9" s="92"/>
      <c r="I9" s="92"/>
      <c r="J9" s="92"/>
      <c r="K9" s="92"/>
      <c r="L9" s="92"/>
      <c r="M9" s="92"/>
      <c r="N9" s="5" t="s">
        <v>456</v>
      </c>
      <c r="O9" s="5"/>
    </row>
    <row r="10" spans="1:17" ht="15" customHeight="1" x14ac:dyDescent="0.25">
      <c r="A10" s="446" t="s">
        <v>5</v>
      </c>
      <c r="B10" s="449" t="s">
        <v>243</v>
      </c>
      <c r="C10" s="460" t="s">
        <v>362</v>
      </c>
      <c r="D10" s="464" t="s">
        <v>200</v>
      </c>
      <c r="E10" s="464"/>
      <c r="F10" s="465"/>
      <c r="G10" s="452" t="s">
        <v>364</v>
      </c>
      <c r="H10" s="455" t="s">
        <v>200</v>
      </c>
      <c r="I10" s="456"/>
      <c r="J10" s="457"/>
      <c r="K10" s="459" t="s">
        <v>0</v>
      </c>
      <c r="L10" s="467" t="s">
        <v>200</v>
      </c>
      <c r="M10" s="468"/>
      <c r="N10" s="469"/>
      <c r="P10" s="78"/>
      <c r="Q10" s="118" t="s">
        <v>349</v>
      </c>
    </row>
    <row r="11" spans="1:17" ht="15" customHeight="1" x14ac:dyDescent="0.25">
      <c r="A11" s="447"/>
      <c r="B11" s="450"/>
      <c r="C11" s="461"/>
      <c r="D11" s="465" t="s">
        <v>1</v>
      </c>
      <c r="E11" s="474"/>
      <c r="F11" s="466" t="s">
        <v>2</v>
      </c>
      <c r="G11" s="453"/>
      <c r="H11" s="472" t="s">
        <v>1</v>
      </c>
      <c r="I11" s="472"/>
      <c r="J11" s="442" t="s">
        <v>2</v>
      </c>
      <c r="K11" s="459"/>
      <c r="L11" s="459" t="s">
        <v>1</v>
      </c>
      <c r="M11" s="459"/>
      <c r="N11" s="441" t="s">
        <v>2</v>
      </c>
      <c r="P11" s="71" t="s">
        <v>329</v>
      </c>
      <c r="Q11" s="72">
        <f>'4 pr._savarankiškos f-jos (2)'!Q14+'5 pr._valstybinės f-jos (2)'!R14+'[1]6 pr._mokinio krepšelis'!Q12+'7 pr._kita dotacija (2)'!R65+'[1]8 pr._aplinkos apsaugos s. p.'!Q10+'[1]9 pr._įstaigų pajamos'!Q14+'10 pr._skolintos lėšos (2)'!Q13+'11 pr._apyvartinės lėšos (2)'!Q14</f>
        <v>4427.1000000000004</v>
      </c>
    </row>
    <row r="12" spans="1:17" ht="28.5" customHeight="1" x14ac:dyDescent="0.25">
      <c r="A12" s="448"/>
      <c r="B12" s="451"/>
      <c r="C12" s="462"/>
      <c r="D12" s="413" t="s">
        <v>3</v>
      </c>
      <c r="E12" s="414" t="s">
        <v>4</v>
      </c>
      <c r="F12" s="466"/>
      <c r="G12" s="454"/>
      <c r="H12" s="422" t="s">
        <v>3</v>
      </c>
      <c r="I12" s="417" t="s">
        <v>4</v>
      </c>
      <c r="J12" s="442"/>
      <c r="K12" s="459"/>
      <c r="L12" s="411" t="s">
        <v>3</v>
      </c>
      <c r="M12" s="416" t="s">
        <v>4</v>
      </c>
      <c r="N12" s="441"/>
      <c r="P12" s="71" t="s">
        <v>330</v>
      </c>
      <c r="Q12" s="72">
        <f>'4 pr._savarankiškos f-jos (2)'!Q15+'5 pr._valstybinės f-jos (2)'!R15+'[1]6 pr._mokinio krepšelis'!Q13+'7 pr._kita dotacija (2)'!R67+'[1]8 pr._aplinkos apsaugos s. p.'!Q11+'[1]9 pr._įstaigų pajamos'!Q15+'10 pr._skolintos lėšos (2)'!Q14+'11 pr._apyvartinės lėšos (2)'!Q15</f>
        <v>23.9</v>
      </c>
    </row>
    <row r="13" spans="1:17" ht="15" customHeight="1" x14ac:dyDescent="0.25">
      <c r="A13" s="6" t="s">
        <v>72</v>
      </c>
      <c r="B13" s="18" t="s">
        <v>6</v>
      </c>
      <c r="C13" s="17">
        <f>D13+F13</f>
        <v>6528.8999999999987</v>
      </c>
      <c r="D13" s="17">
        <f>'4 pr._savarankiškos f-jos (2)'!E78+'5 pr._valstybinės f-jos (2)'!E76+'[1]9 pr._įstaigų pajamos'!E22+'11 pr._apyvartinės lėšos (2)'!E20+'7 pr._kita dotacija (2)'!E61</f>
        <v>5209.6999999999989</v>
      </c>
      <c r="E13" s="17">
        <f>'4 pr._savarankiškos f-jos (2)'!F78+'5 pr._valstybinės f-jos (2)'!F76+'[1]9 pr._įstaigų pajamos'!F22+'11 pr._apyvartinės lėšos (2)'!F20+'7 pr._kita dotacija (2)'!F61</f>
        <v>2583.5</v>
      </c>
      <c r="F13" s="17">
        <f>'4 pr._savarankiškos f-jos (2)'!G78+'5 pr._valstybinės f-jos (2)'!G76+'[1]9 pr._įstaigų pajamos'!G22+'11 pr._apyvartinės lėšos (2)'!G20+'7 pr._kita dotacija (2)'!G61</f>
        <v>1319.1999999999998</v>
      </c>
      <c r="G13" s="11">
        <f>'4 pr._savarankiškos f-jos (2)'!H78+'5 pr._valstybinės f-jos (2)'!H76+'[1]9 pr._įstaigų pajamos'!H22+'11 pr._apyvartinės lėšos (2)'!H20+'7 pr._kita dotacija (2)'!H61</f>
        <v>-34.200000000000003</v>
      </c>
      <c r="H13" s="11">
        <f>'4 pr._savarankiškos f-jos (2)'!I78+'5 pr._valstybinės f-jos (2)'!I76+'[1]9 pr._įstaigų pajamos'!I22+'11 pr._apyvartinės lėšos (2)'!I20+'7 pr._kita dotacija (2)'!I61</f>
        <v>-54.5</v>
      </c>
      <c r="I13" s="11">
        <f>'4 pr._savarankiškos f-jos (2)'!J78+'5 pr._valstybinės f-jos (2)'!J76+'[1]9 pr._įstaigų pajamos'!J22+'11 pr._apyvartinės lėšos (2)'!J20+'7 pr._kita dotacija (2)'!J61</f>
        <v>0</v>
      </c>
      <c r="J13" s="11">
        <f>'4 pr._savarankiškos f-jos (2)'!K78+'5 pr._valstybinės f-jos (2)'!K76+'[1]9 pr._įstaigų pajamos'!K22+'11 pr._apyvartinės lėšos (2)'!K20+'7 pr._kita dotacija (2)'!K61</f>
        <v>20.299999999999997</v>
      </c>
      <c r="K13" s="91">
        <f>'4 pr._savarankiškos f-jos (2)'!L78+'5 pr._valstybinės f-jos (2)'!L76+'[1]9 pr._įstaigų pajamos'!L22+'11 pr._apyvartinės lėšos (2)'!L20+'7 pr._kita dotacija (2)'!L61</f>
        <v>6494.7</v>
      </c>
      <c r="L13" s="91">
        <f>'4 pr._savarankiškos f-jos (2)'!M78+'5 pr._valstybinės f-jos (2)'!M76+'[1]9 pr._įstaigų pajamos'!M22+'11 pr._apyvartinės lėšos (2)'!M20+'7 pr._kita dotacija (2)'!M61</f>
        <v>5155.1999999999989</v>
      </c>
      <c r="M13" s="91">
        <f>'4 pr._savarankiškos f-jos (2)'!N78+'5 pr._valstybinės f-jos (2)'!N76+'[1]9 pr._įstaigų pajamos'!N22+'11 pr._apyvartinės lėšos (2)'!N20+'7 pr._kita dotacija (2)'!N61</f>
        <v>2583.3999999999996</v>
      </c>
      <c r="N13" s="91">
        <f>'4 pr._savarankiškos f-jos (2)'!O78+'5 pr._valstybinės f-jos (2)'!O76+'[1]9 pr._įstaigų pajamos'!O22+'11 pr._apyvartinės lėšos (2)'!O20+'7 pr._kita dotacija (2)'!O61</f>
        <v>1339.5</v>
      </c>
      <c r="P13" s="71" t="s">
        <v>331</v>
      </c>
      <c r="Q13" s="72">
        <f>'4 pr._savarankiškos f-jos (2)'!Q16+'5 pr._valstybinės f-jos (2)'!R16+'[1]6 pr._mokinio krepšelis'!Q14+'7 pr._kita dotacija (2)'!R68+'[1]8 pr._aplinkos apsaugos s. p.'!Q12+'[1]9 pr._įstaigų pajamos'!Q16+'10 pr._skolintos lėšos (2)'!Q15+'11 pr._apyvartinės lėšos (2)'!Q16</f>
        <v>448.4</v>
      </c>
    </row>
    <row r="14" spans="1:17" ht="15" customHeight="1" x14ac:dyDescent="0.25">
      <c r="A14" s="6" t="s">
        <v>187</v>
      </c>
      <c r="B14" s="18" t="s">
        <v>59</v>
      </c>
      <c r="C14" s="17">
        <f t="shared" ref="C14:C19" si="0">D14+F14</f>
        <v>2872.7999999999997</v>
      </c>
      <c r="D14" s="17">
        <f>'4 pr._savarankiškos f-jos (2)'!E132+'[1]8 pr._aplinkos apsaugos s. p.'!E13+'[1]9 pr._įstaigų pajamos'!E35+'10 pr._skolintos lėšos (2)'!E17+'11 pr._apyvartinės lėšos (2)'!E30+'7 pr._kita dotacija (2)'!E67</f>
        <v>2169.3999999999996</v>
      </c>
      <c r="E14" s="17">
        <f>'4 pr._savarankiškos f-jos (2)'!F132+'[1]8 pr._aplinkos apsaugos s. p.'!F13+'[1]9 pr._įstaigų pajamos'!F35+'10 pr._skolintos lėšos (2)'!F17+'11 pr._apyvartinės lėšos (2)'!F30+'7 pr._kita dotacija (2)'!F67</f>
        <v>2</v>
      </c>
      <c r="F14" s="17">
        <f>'4 pr._savarankiškos f-jos (2)'!G132+'[1]8 pr._aplinkos apsaugos s. p.'!G13+'[1]9 pr._įstaigų pajamos'!G35+'10 pr._skolintos lėšos (2)'!G17+'11 pr._apyvartinės lėšos (2)'!G30+'7 pr._kita dotacija (2)'!G67</f>
        <v>703.4</v>
      </c>
      <c r="G14" s="11">
        <f>'4 pr._savarankiškos f-jos (2)'!H132+'[1]8 pr._aplinkos apsaugos s. p.'!H13+'[1]9 pr._įstaigų pajamos'!H35+'10 pr._skolintos lėšos (2)'!H17+'11 pr._apyvartinės lėšos (2)'!H30+'7 pr._kita dotacija (2)'!H67</f>
        <v>1727.5</v>
      </c>
      <c r="H14" s="11">
        <f>'4 pr._savarankiškos f-jos (2)'!I132+'[1]8 pr._aplinkos apsaugos s. p.'!I13+'[1]9 pr._įstaigų pajamos'!I35+'10 pr._skolintos lėšos (2)'!I17+'11 pr._apyvartinės lėšos (2)'!I30+'7 pr._kita dotacija (2)'!I67</f>
        <v>790.9</v>
      </c>
      <c r="I14" s="11">
        <f>'4 pr._savarankiškos f-jos (2)'!J132+'[1]8 pr._aplinkos apsaugos s. p.'!J13+'[1]9 pr._įstaigų pajamos'!J35+'10 pr._skolintos lėšos (2)'!J17+'11 pr._apyvartinės lėšos (2)'!J30+'7 pr._kita dotacija (2)'!J67</f>
        <v>0</v>
      </c>
      <c r="J14" s="11">
        <f>'4 pr._savarankiškos f-jos (2)'!K132+'[1]8 pr._aplinkos apsaugos s. p.'!K13+'[1]9 pr._įstaigų pajamos'!K35+'10 pr._skolintos lėšos (2)'!K17+'11 pr._apyvartinės lėšos (2)'!K30+'7 pr._kita dotacija (2)'!K67</f>
        <v>936.6</v>
      </c>
      <c r="K14" s="13">
        <f>'4 pr._savarankiškos f-jos (2)'!L132+'[1]8 pr._aplinkos apsaugos s. p.'!L13+'[1]9 pr._įstaigų pajamos'!L35+'10 pr._skolintos lėšos (2)'!L17+'11 pr._apyvartinės lėšos (2)'!L30+'7 pr._kita dotacija (2)'!L67</f>
        <v>4600.3</v>
      </c>
      <c r="L14" s="13">
        <f>'4 pr._savarankiškos f-jos (2)'!M132+'[1]8 pr._aplinkos apsaugos s. p.'!M13+'[1]9 pr._įstaigų pajamos'!M35+'10 pr._skolintos lėšos (2)'!M17+'11 pr._apyvartinės lėšos (2)'!M30+'7 pr._kita dotacija (2)'!M67</f>
        <v>2960.2999999999997</v>
      </c>
      <c r="M14" s="13">
        <f>'4 pr._savarankiškos f-jos (2)'!N132+'[1]8 pr._aplinkos apsaugos s. p.'!N13+'[1]9 pr._įstaigų pajamos'!N35+'10 pr._skolintos lėšos (2)'!N17+'11 pr._apyvartinės lėšos (2)'!N30+'7 pr._kita dotacija (2)'!N67</f>
        <v>2</v>
      </c>
      <c r="N14" s="13">
        <f>'4 pr._savarankiškos f-jos (2)'!O132+'[1]8 pr._aplinkos apsaugos s. p.'!O13+'[1]9 pr._įstaigų pajamos'!O35+'10 pr._skolintos lėšos (2)'!O17+'11 pr._apyvartinės lėšos (2)'!O30+'7 pr._kita dotacija (2)'!O67</f>
        <v>1640</v>
      </c>
      <c r="P14" s="71" t="s">
        <v>332</v>
      </c>
      <c r="Q14" s="72">
        <f>'4 pr._savarankiškos f-jos (2)'!Q17+'5 pr._valstybinės f-jos (2)'!R17+'[1]6 pr._mokinio krepšelis'!Q15+'7 pr._kita dotacija (2)'!R69+'[1]8 pr._aplinkos apsaugos s. p.'!Q13+'[1]9 pr._įstaigų pajamos'!Q17+'10 pr._skolintos lėšos (2)'!Q16+'11 pr._apyvartinės lėšos (2)'!Q17</f>
        <v>3453.7</v>
      </c>
    </row>
    <row r="15" spans="1:17" ht="15.95" customHeight="1" x14ac:dyDescent="0.25">
      <c r="A15" s="6" t="s">
        <v>73</v>
      </c>
      <c r="B15" s="18" t="s">
        <v>63</v>
      </c>
      <c r="C15" s="17">
        <f t="shared" si="0"/>
        <v>701.30000000000007</v>
      </c>
      <c r="D15" s="17">
        <f>'4 pr._savarankiškos f-jos (2)'!E137+'5 pr._valstybinės f-jos (2)'!E82+'[1]8 pr._aplinkos apsaugos s. p.'!E16+'[1]9 pr._įstaigų pajamos'!E38+'10 pr._skolintos lėšos (2)'!E20+'11 pr._apyvartinės lėšos (2)'!E38+'7 pr._kita dotacija (2)'!E69</f>
        <v>248.20000000000002</v>
      </c>
      <c r="E15" s="17">
        <f>'4 pr._savarankiškos f-jos (2)'!F137+'5 pr._valstybinės f-jos (2)'!F82+'[1]8 pr._aplinkos apsaugos s. p.'!F16+'[1]9 pr._įstaigų pajamos'!F38+'10 pr._skolintos lėšos (2)'!F20+'11 pr._apyvartinės lėšos (2)'!F38+'7 pr._kita dotacija (2)'!F69</f>
        <v>107.7</v>
      </c>
      <c r="F15" s="17">
        <f>'4 pr._savarankiškos f-jos (2)'!G137+'5 pr._valstybinės f-jos (2)'!G82+'[1]8 pr._aplinkos apsaugos s. p.'!G16+'[1]9 pr._įstaigų pajamos'!G38+'10 pr._skolintos lėšos (2)'!G20+'11 pr._apyvartinės lėšos (2)'!G38+'7 pr._kita dotacija (2)'!G69</f>
        <v>453.1</v>
      </c>
      <c r="G15" s="11">
        <f>'4 pr._savarankiškos f-jos (2)'!H137+'5 pr._valstybinės f-jos (2)'!H82+'[1]8 pr._aplinkos apsaugos s. p.'!H16+'[1]9 pr._įstaigų pajamos'!H38+'10 pr._skolintos lėšos (2)'!H20+'11 pr._apyvartinės lėšos (2)'!H38+'7 pr._kita dotacija (2)'!H69</f>
        <v>0</v>
      </c>
      <c r="H15" s="11">
        <f>'4 pr._savarankiškos f-jos (2)'!I137+'5 pr._valstybinės f-jos (2)'!I82+'[1]8 pr._aplinkos apsaugos s. p.'!I16+'[1]9 pr._įstaigų pajamos'!I38+'10 pr._skolintos lėšos (2)'!I20+'11 pr._apyvartinės lėšos (2)'!I38+'7 pr._kita dotacija (2)'!I69</f>
        <v>0</v>
      </c>
      <c r="I15" s="11">
        <f>'4 pr._savarankiškos f-jos (2)'!J137+'5 pr._valstybinės f-jos (2)'!J82+'[1]8 pr._aplinkos apsaugos s. p.'!J16+'[1]9 pr._įstaigų pajamos'!J38+'10 pr._skolintos lėšos (2)'!J20+'11 pr._apyvartinės lėšos (2)'!J38+'7 pr._kita dotacija (2)'!J69</f>
        <v>0</v>
      </c>
      <c r="J15" s="11">
        <f>'4 pr._savarankiškos f-jos (2)'!K137+'5 pr._valstybinės f-jos (2)'!K82+'[1]8 pr._aplinkos apsaugos s. p.'!K16+'[1]9 pr._įstaigų pajamos'!K38+'10 pr._skolintos lėšos (2)'!K20+'11 pr._apyvartinės lėšos (2)'!K38+'7 pr._kita dotacija (2)'!K69</f>
        <v>0</v>
      </c>
      <c r="K15" s="13">
        <f>'4 pr._savarankiškos f-jos (2)'!L137+'5 pr._valstybinės f-jos (2)'!L82+'[1]8 pr._aplinkos apsaugos s. p.'!L16+'[1]9 pr._įstaigų pajamos'!L38+'10 pr._skolintos lėšos (2)'!L20+'11 pr._apyvartinės lėšos (2)'!L38+'7 pr._kita dotacija (2)'!L69</f>
        <v>701.3</v>
      </c>
      <c r="L15" s="13">
        <f>'4 pr._savarankiškos f-jos (2)'!M137+'5 pr._valstybinės f-jos (2)'!M82+'[1]8 pr._aplinkos apsaugos s. p.'!M16+'[1]9 pr._įstaigų pajamos'!M38+'10 pr._skolintos lėšos (2)'!M20+'11 pr._apyvartinės lėšos (2)'!M38+'7 pr._kita dotacija (2)'!M69</f>
        <v>248.20000000000002</v>
      </c>
      <c r="M15" s="13">
        <f>'4 pr._savarankiškos f-jos (2)'!N137+'5 pr._valstybinės f-jos (2)'!N82+'[1]8 pr._aplinkos apsaugos s. p.'!N16+'[1]9 pr._įstaigų pajamos'!N38+'10 pr._skolintos lėšos (2)'!N20+'11 pr._apyvartinės lėšos (2)'!N38+'7 pr._kita dotacija (2)'!N69</f>
        <v>107.7</v>
      </c>
      <c r="N15" s="13">
        <f>'4 pr._savarankiškos f-jos (2)'!O137+'5 pr._valstybinės f-jos (2)'!O82+'[1]8 pr._aplinkos apsaugos s. p.'!O16+'[1]9 pr._įstaigų pajamos'!O38+'10 pr._skolintos lėšos (2)'!O20+'11 pr._apyvartinės lėšos (2)'!O38+'7 pr._kita dotacija (2)'!O69</f>
        <v>453.1</v>
      </c>
      <c r="P15" s="71" t="s">
        <v>335</v>
      </c>
      <c r="Q15" s="72">
        <f>'4 pr._savarankiškos f-jos (2)'!Q19+'5 pr._valstybinės f-jos (2)'!R18+'[1]6 pr._mokinio krepšelis'!Q16+'7 pr._kita dotacija (2)'!R70+'[1]8 pr._aplinkos apsaugos s. p.'!Q14+'[1]9 pr._įstaigų pajamos'!Q18+'10 pr._skolintos lėšos (2)'!Q17+'11 pr._apyvartinės lėšos (2)'!Q18</f>
        <v>2124.8000000000002</v>
      </c>
    </row>
    <row r="16" spans="1:17" ht="15" customHeight="1" x14ac:dyDescent="0.25">
      <c r="A16" s="6" t="s">
        <v>74</v>
      </c>
      <c r="B16" s="18" t="s">
        <v>176</v>
      </c>
      <c r="C16" s="17">
        <f>D16+F16</f>
        <v>16049.830000000005</v>
      </c>
      <c r="D16" s="17">
        <f>'4 pr._savarankiškos f-jos (2)'!E178+'[1]6 pr._mokinio krepšelis'!E52+'7 pr._kita dotacija (2)'!E157+'[1]9 pr._įstaigų pajamos'!E69+'10 pr._skolintos lėšos (2)'!E23+'11 pr._apyvartinės lėšos (2)'!E61</f>
        <v>15505.630000000005</v>
      </c>
      <c r="E16" s="17">
        <f>'4 pr._savarankiškos f-jos (2)'!F178+'[1]6 pr._mokinio krepšelis'!F52+'7 pr._kita dotacija (2)'!F157+'[1]9 pr._įstaigų pajamos'!F69+'10 pr._skolintos lėšos (2)'!F23+'11 pr._apyvartinės lėšos (2)'!F61</f>
        <v>10035.5</v>
      </c>
      <c r="F16" s="17">
        <f>'4 pr._savarankiškos f-jos (2)'!G178+'[1]6 pr._mokinio krepšelis'!G52+'7 pr._kita dotacija (2)'!G157+'[1]9 pr._įstaigų pajamos'!G69+'10 pr._skolintos lėšos (2)'!G23+'11 pr._apyvartinės lėšos (2)'!G61</f>
        <v>544.19999999999993</v>
      </c>
      <c r="G16" s="11">
        <f>'4 pr._savarankiškos f-jos (2)'!H178+'[1]6 pr._mokinio krepšelis'!H52+'7 pr._kita dotacija (2)'!H157+'[1]9 pr._įstaigų pajamos'!H69+'10 pr._skolintos lėšos (2)'!H23+'11 pr._apyvartinės lėšos (2)'!H61</f>
        <v>40</v>
      </c>
      <c r="H16" s="11">
        <f>'4 pr._savarankiškos f-jos (2)'!I178+'[1]6 pr._mokinio krepšelis'!I52+'7 pr._kita dotacija (2)'!I157+'[1]9 pr._įstaigų pajamos'!I69+'10 pr._skolintos lėšos (2)'!I23+'11 pr._apyvartinės lėšos (2)'!I61</f>
        <v>62.8</v>
      </c>
      <c r="I16" s="11">
        <f>'4 pr._savarankiškos f-jos (2)'!J178+'[1]6 pr._mokinio krepšelis'!J52+'7 pr._kita dotacija (2)'!J157+'[1]9 pr._įstaigų pajamos'!J69+'10 pr._skolintos lėšos (2)'!J23+'11 pr._apyvartinės lėšos (2)'!J61</f>
        <v>0</v>
      </c>
      <c r="J16" s="11">
        <f>'4 pr._savarankiškos f-jos (2)'!K178+'[1]6 pr._mokinio krepšelis'!K52+'7 pr._kita dotacija (2)'!K157+'[1]9 pr._įstaigų pajamos'!K69+'10 pr._skolintos lėšos (2)'!K23+'11 pr._apyvartinės lėšos (2)'!K61</f>
        <v>-22.8</v>
      </c>
      <c r="K16" s="13">
        <f>'4 pr._savarankiškos f-jos (2)'!L178+'[1]6 pr._mokinio krepšelis'!L52+'7 pr._kita dotacija (2)'!L157+'[1]9 pr._įstaigų pajamos'!L69+'10 pr._skolintos lėšos (2)'!L23+'11 pr._apyvartinės lėšos (2)'!L61</f>
        <v>16089.830000000002</v>
      </c>
      <c r="L16" s="13">
        <f>'4 pr._savarankiškos f-jos (2)'!M178+'[1]6 pr._mokinio krepšelis'!M52+'7 pr._kita dotacija (2)'!M157+'[1]9 pr._įstaigų pajamos'!M69+'10 pr._skolintos lėšos (2)'!M23+'11 pr._apyvartinės lėšos (2)'!M61</f>
        <v>15568.430000000004</v>
      </c>
      <c r="M16" s="13">
        <f>'4 pr._savarankiškos f-jos (2)'!N178+'[1]6 pr._mokinio krepšelis'!N52+'7 pr._kita dotacija (2)'!N157+'[1]9 pr._įstaigų pajamos'!N69+'10 pr._skolintos lėšos (2)'!N23+'11 pr._apyvartinės lėšos (2)'!N61</f>
        <v>10035.5</v>
      </c>
      <c r="N16" s="13">
        <f>'4 pr._savarankiškos f-jos (2)'!O178+'[1]6 pr._mokinio krepšelis'!O52+'7 pr._kita dotacija (2)'!O157+'[1]9 pr._įstaigų pajamos'!O69+'10 pr._skolintos lėšos (2)'!O23+'11 pr._apyvartinės lėšos (2)'!O61</f>
        <v>521.4</v>
      </c>
      <c r="P16" s="71" t="s">
        <v>333</v>
      </c>
      <c r="Q16" s="72">
        <f>'4 pr._savarankiškos f-jos (2)'!Q20+'5 pr._valstybinės f-jos (2)'!R19+'[1]6 pr._mokinio krepšelis'!Q17+'7 pr._kita dotacija (2)'!R71+'[1]8 pr._aplinkos apsaugos s. p.'!Q15+'[1]9 pr._įstaigų pajamos'!Q19+'10 pr._skolintos lėšos (2)'!Q18+'11 pr._apyvartinės lėšos (2)'!Q19</f>
        <v>1424.8</v>
      </c>
    </row>
    <row r="17" spans="1:17" x14ac:dyDescent="0.25">
      <c r="A17" s="6" t="s">
        <v>75</v>
      </c>
      <c r="B17" s="18" t="s">
        <v>186</v>
      </c>
      <c r="C17" s="17">
        <f t="shared" si="0"/>
        <v>1052.8999999999999</v>
      </c>
      <c r="D17" s="17">
        <f>'4 pr._savarankiškos f-jos (2)'!E183+'5 pr._valstybinės f-jos (2)'!E108+'10 pr._skolintos lėšos (2)'!E26+'7 pr._kita dotacija (2)'!E161</f>
        <v>611.69999999999993</v>
      </c>
      <c r="E17" s="17">
        <f>'4 pr._savarankiškos f-jos (2)'!F183+'5 pr._valstybinės f-jos (2)'!F108+'10 pr._skolintos lėšos (2)'!F26+'7 pr._kita dotacija (2)'!F161</f>
        <v>126.10000000000001</v>
      </c>
      <c r="F17" s="17">
        <f>'4 pr._savarankiškos f-jos (2)'!G183+'5 pr._valstybinės f-jos (2)'!G108+'10 pr._skolintos lėšos (2)'!G26+'7 pr._kita dotacija (2)'!G161</f>
        <v>441.2</v>
      </c>
      <c r="G17" s="11">
        <f t="shared" ref="G17:G19" si="1">H17+J17</f>
        <v>0</v>
      </c>
      <c r="H17" s="11">
        <f>'4 pr._savarankiškos f-jos (2)'!I183+'5 pr._valstybinės f-jos (2)'!I108+'10 pr._skolintos lėšos (2)'!I26+'7 pr._kita dotacija (2)'!I161</f>
        <v>0</v>
      </c>
      <c r="I17" s="11">
        <f>'4 pr._savarankiškos f-jos (2)'!J183+'5 pr._valstybinės f-jos (2)'!J108+'10 pr._skolintos lėšos (2)'!J26+'7 pr._kita dotacija (2)'!J161</f>
        <v>0</v>
      </c>
      <c r="J17" s="11">
        <f>'4 pr._savarankiškos f-jos (2)'!K183+'5 pr._valstybinės f-jos (2)'!K108+'10 pr._skolintos lėšos (2)'!K26+'7 pr._kita dotacija (2)'!K161</f>
        <v>0</v>
      </c>
      <c r="K17" s="91">
        <f t="shared" ref="K17:K19" si="2">L17+N17</f>
        <v>1052.8999999999999</v>
      </c>
      <c r="L17" s="91">
        <f>'4 pr._savarankiškos f-jos (2)'!M183+'5 pr._valstybinės f-jos (2)'!M108+'10 pr._skolintos lėšos (2)'!M26+'7 pr._kita dotacija (2)'!M161</f>
        <v>611.69999999999993</v>
      </c>
      <c r="M17" s="91">
        <f>'4 pr._savarankiškos f-jos (2)'!N183+'5 pr._valstybinės f-jos (2)'!N108+'10 pr._skolintos lėšos (2)'!N26+'7 pr._kita dotacija (2)'!N161</f>
        <v>126.10000000000001</v>
      </c>
      <c r="N17" s="91">
        <f>'4 pr._savarankiškos f-jos (2)'!O183+'5 pr._valstybinės f-jos (2)'!O108+'10 pr._skolintos lėšos (2)'!O26+'7 pr._kita dotacija (2)'!O161</f>
        <v>441.2</v>
      </c>
      <c r="P17" s="71" t="s">
        <v>334</v>
      </c>
      <c r="Q17" s="72">
        <f>'4 pr._savarankiškos f-jos (2)'!Q21+'5 pr._valstybinės f-jos (2)'!R20+'[1]6 pr._mokinio krepšelis'!Q18+'7 pr._kita dotacija (2)'!R72+'[1]8 pr._aplinkos apsaugos s. p.'!Q16+'[1]9 pr._įstaigų pajamos'!Q20+'10 pr._skolintos lėšos (2)'!Q19+'11 pr._apyvartinės lėšos (2)'!Q20</f>
        <v>701.30000000000007</v>
      </c>
    </row>
    <row r="18" spans="1:17" x14ac:dyDescent="0.25">
      <c r="A18" s="6" t="s">
        <v>76</v>
      </c>
      <c r="B18" s="18" t="s">
        <v>67</v>
      </c>
      <c r="C18" s="17">
        <f t="shared" si="0"/>
        <v>2700.7</v>
      </c>
      <c r="D18" s="17">
        <f>'4 pr._savarankiškos f-jos (2)'!E200+'[1]9 pr._įstaigų pajamos'!E85+'10 pr._skolintos lėšos (2)'!E29+'7 pr._kita dotacija (2)'!E207</f>
        <v>2024.6</v>
      </c>
      <c r="E18" s="17">
        <f>'4 pr._savarankiškos f-jos (2)'!F200+'[1]9 pr._įstaigų pajamos'!F85+'10 pr._skolintos lėšos (2)'!F29+'7 pr._kita dotacija (2)'!F207</f>
        <v>998.6</v>
      </c>
      <c r="F18" s="17">
        <f>'4 pr._savarankiškos f-jos (2)'!G200+'[1]9 pr._įstaigų pajamos'!G85+'10 pr._skolintos lėšos (2)'!G29+'7 pr._kita dotacija (2)'!G207</f>
        <v>676.1</v>
      </c>
      <c r="G18" s="11">
        <f t="shared" si="1"/>
        <v>0</v>
      </c>
      <c r="H18" s="11">
        <f>'4 pr._savarankiškos f-jos (2)'!I200+'[1]9 pr._įstaigų pajamos'!I85+'10 pr._skolintos lėšos (2)'!I29+'7 pr._kita dotacija (2)'!I207</f>
        <v>-0.7</v>
      </c>
      <c r="I18" s="11">
        <f>'4 pr._savarankiškos f-jos (2)'!J200+'[1]9 pr._įstaigų pajamos'!J85+'10 pr._skolintos lėšos (2)'!J29+'7 pr._kita dotacija (2)'!J207</f>
        <v>0</v>
      </c>
      <c r="J18" s="11">
        <f>'4 pr._savarankiškos f-jos (2)'!K200+'[1]9 pr._įstaigų pajamos'!K85+'10 pr._skolintos lėšos (2)'!K29+'7 pr._kita dotacija (2)'!K207</f>
        <v>0.7</v>
      </c>
      <c r="K18" s="91">
        <f t="shared" si="2"/>
        <v>2700.7</v>
      </c>
      <c r="L18" s="91">
        <f>'4 pr._savarankiškos f-jos (2)'!M200+'[1]9 pr._įstaigų pajamos'!M85+'10 pr._skolintos lėšos (2)'!M29+'7 pr._kita dotacija (2)'!M207</f>
        <v>2023.9</v>
      </c>
      <c r="M18" s="91">
        <f>'4 pr._savarankiškos f-jos (2)'!N200+'[1]9 pr._įstaigų pajamos'!N85+'10 pr._skolintos lėšos (2)'!N29+'7 pr._kita dotacija (2)'!N207</f>
        <v>998.6</v>
      </c>
      <c r="N18" s="91">
        <f>'4 pr._savarankiškos f-jos (2)'!O200+'[1]9 pr._įstaigų pajamos'!O85+'10 pr._skolintos lėšos (2)'!O29+'7 pr._kita dotacija (2)'!O207</f>
        <v>676.8</v>
      </c>
      <c r="P18" s="71" t="s">
        <v>336</v>
      </c>
      <c r="Q18" s="72">
        <f>'4 pr._savarankiškos f-jos (2)'!Q22+'5 pr._valstybinės f-jos (2)'!R21+'[1]6 pr._mokinio krepšelis'!Q19+'7 pr._kita dotacija (2)'!R73+'[1]8 pr._aplinkos apsaugos s. p.'!Q17+'[1]9 pr._įstaigų pajamos'!Q21+'10 pr._skolintos lėšos (2)'!Q20+'11 pr._apyvartinės lėšos (2)'!Q21</f>
        <v>2779.9999999999995</v>
      </c>
    </row>
    <row r="19" spans="1:17" x14ac:dyDescent="0.25">
      <c r="A19" s="6" t="s">
        <v>77</v>
      </c>
      <c r="B19" s="18" t="s">
        <v>69</v>
      </c>
      <c r="C19" s="17">
        <f t="shared" si="0"/>
        <v>5538.3</v>
      </c>
      <c r="D19" s="17">
        <f>'4 pr._savarankiškos f-jos (2)'!E209+'5 pr._valstybinės f-jos (2)'!E118+'[1]9 pr._įstaigų pajamos'!E91+'7 pr._kita dotacija (2)'!E218+'10 pr._skolintos lėšos (2)'!E32+'11 pr._apyvartinės lėšos (2)'!E67</f>
        <v>5437.7</v>
      </c>
      <c r="E19" s="17">
        <f>'4 pr._savarankiškos f-jos (2)'!F209+'5 pr._valstybinės f-jos (2)'!F118+'[1]9 pr._įstaigų pajamos'!F91+'7 pr._kita dotacija (2)'!F218+'10 pr._skolintos lėšos (2)'!F32+'11 pr._apyvartinės lėšos (2)'!F67</f>
        <v>1101.3999999999999</v>
      </c>
      <c r="F19" s="17">
        <f>'4 pr._savarankiškos f-jos (2)'!G209+'5 pr._valstybinės f-jos (2)'!G118+'[1]9 pr._įstaigų pajamos'!G91+'7 pr._kita dotacija (2)'!G218+'10 pr._skolintos lėšos (2)'!G32+'11 pr._apyvartinės lėšos (2)'!G67</f>
        <v>100.6</v>
      </c>
      <c r="G19" s="11">
        <f t="shared" si="1"/>
        <v>1.6</v>
      </c>
      <c r="H19" s="11">
        <f>'4 pr._savarankiškos f-jos (2)'!I209+'5 pr._valstybinės f-jos (2)'!I118+'[1]9 pr._įstaigų pajamos'!I91+'7 pr._kita dotacija (2)'!I218+'10 pr._skolintos lėšos (2)'!I32+'11 pr._apyvartinės lėšos (2)'!I67</f>
        <v>0</v>
      </c>
      <c r="I19" s="11">
        <f>'4 pr._savarankiškos f-jos (2)'!J209+'5 pr._valstybinės f-jos (2)'!J118+'[1]9 pr._įstaigų pajamos'!J91+'7 pr._kita dotacija (2)'!J218+'10 pr._skolintos lėšos (2)'!J32+'11 pr._apyvartinės lėšos (2)'!J67</f>
        <v>0.1</v>
      </c>
      <c r="J19" s="11">
        <f>'4 pr._savarankiškos f-jos (2)'!K209+'5 pr._valstybinės f-jos (2)'!K118+'[1]9 pr._įstaigų pajamos'!K91+'7 pr._kita dotacija (2)'!K218+'10 pr._skolintos lėšos (2)'!K32+'11 pr._apyvartinės lėšos (2)'!K67</f>
        <v>1.6</v>
      </c>
      <c r="K19" s="91">
        <f t="shared" si="2"/>
        <v>5539.9</v>
      </c>
      <c r="L19" s="91">
        <f>'4 pr._savarankiškos f-jos (2)'!M209+'5 pr._valstybinės f-jos (2)'!M118+'[1]9 pr._įstaigų pajamos'!M91+'7 pr._kita dotacija (2)'!M218+'10 pr._skolintos lėšos (2)'!M32+'11 pr._apyvartinės lėšos (2)'!M67</f>
        <v>5437.7</v>
      </c>
      <c r="M19" s="91">
        <f>'4 pr._savarankiškos f-jos (2)'!N209+'5 pr._valstybinės f-jos (2)'!N118+'[1]9 pr._įstaigų pajamos'!N91+'7 pr._kita dotacija (2)'!N218+'10 pr._skolintos lėšos (2)'!N32+'11 pr._apyvartinės lėšos (2)'!N67</f>
        <v>1101.5</v>
      </c>
      <c r="N19" s="91">
        <f>'4 pr._savarankiškos f-jos (2)'!O209+'5 pr._valstybinės f-jos (2)'!O118+'[1]9 pr._įstaigų pajamos'!O91+'7 pr._kita dotacija (2)'!O218+'10 pr._skolintos lėšos (2)'!O32+'11 pr._apyvartinės lėšos (2)'!O67</f>
        <v>102.19999999999999</v>
      </c>
      <c r="P19" s="71" t="s">
        <v>337</v>
      </c>
      <c r="Q19" s="72">
        <f>'4 pr._savarankiškos f-jos (2)'!Q23+'5 pr._valstybinės f-jos (2)'!R22+'[1]6 pr._mokinio krepšelis'!Q20+'7 pr._kita dotacija (2)'!R75+'[1]8 pr._aplinkos apsaugos s. p.'!Q18+'[1]9 pr._įstaigų pajamos'!Q22+'10 pr._skolintos lėšos (2)'!Q21+'11 pr._apyvartinės lėšos (2)'!Q22</f>
        <v>16070.729999999996</v>
      </c>
    </row>
    <row r="20" spans="1:17" x14ac:dyDescent="0.25">
      <c r="A20" s="115" t="s">
        <v>78</v>
      </c>
      <c r="B20" s="46" t="s">
        <v>177</v>
      </c>
      <c r="C20" s="48">
        <f>SUM(C13:C19)</f>
        <v>35444.730000000003</v>
      </c>
      <c r="D20" s="48">
        <f>SUM(D13:D19)</f>
        <v>31206.930000000004</v>
      </c>
      <c r="E20" s="48">
        <f>SUM(E13:E19)</f>
        <v>14954.800000000001</v>
      </c>
      <c r="F20" s="48">
        <f>SUM(F13:F19)</f>
        <v>4237.8</v>
      </c>
      <c r="G20" s="49">
        <f t="shared" ref="G20:N20" si="3">SUM(G13:G19)</f>
        <v>1734.8999999999999</v>
      </c>
      <c r="H20" s="49">
        <f t="shared" si="3"/>
        <v>798.49999999999989</v>
      </c>
      <c r="I20" s="49">
        <f t="shared" si="3"/>
        <v>0.1</v>
      </c>
      <c r="J20" s="49">
        <f t="shared" si="3"/>
        <v>936.40000000000009</v>
      </c>
      <c r="K20" s="50">
        <f t="shared" si="3"/>
        <v>37179.630000000005</v>
      </c>
      <c r="L20" s="50">
        <f t="shared" si="3"/>
        <v>32005.430000000008</v>
      </c>
      <c r="M20" s="50">
        <f t="shared" si="3"/>
        <v>14954.8</v>
      </c>
      <c r="N20" s="50">
        <f t="shared" si="3"/>
        <v>5174.2</v>
      </c>
      <c r="P20" s="71" t="s">
        <v>338</v>
      </c>
      <c r="Q20" s="72">
        <f>'4 pr._savarankiškos f-jos (2)'!Q24+'5 pr._valstybinės f-jos (2)'!R23+'[1]6 pr._mokinio krepšelis'!Q21+'7 pr._kita dotacija (2)'!R76+'[1]8 pr._aplinkos apsaugos s. p.'!Q19+'[1]9 pr._įstaigų pajamos'!Q23+'10 pr._skolintos lėšos (2)'!Q22+'11 pr._apyvartinės lėšos (2)'!Q23</f>
        <v>5724.9000000000005</v>
      </c>
    </row>
    <row r="21" spans="1:17" x14ac:dyDescent="0.25">
      <c r="A21" s="7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P21" s="76" t="s">
        <v>177</v>
      </c>
      <c r="Q21" s="77">
        <f>SUM(Q11:Q20)</f>
        <v>37179.62999999999</v>
      </c>
    </row>
    <row r="22" spans="1:17" x14ac:dyDescent="0.25">
      <c r="A22" s="7"/>
      <c r="B22" s="7"/>
      <c r="C22" s="7"/>
      <c r="D22" s="7"/>
      <c r="E22" s="7"/>
      <c r="F22" s="7"/>
      <c r="P22" s="78"/>
      <c r="Q22" s="78"/>
    </row>
    <row r="23" spans="1:17" x14ac:dyDescent="0.25">
      <c r="A23" s="7"/>
      <c r="B23" s="7"/>
      <c r="C23" s="7"/>
      <c r="D23" s="7"/>
      <c r="E23" s="7"/>
      <c r="F23" s="7"/>
      <c r="P23" s="78"/>
      <c r="Q23" s="78">
        <f>K20-Q21</f>
        <v>0</v>
      </c>
    </row>
    <row r="24" spans="1:17" x14ac:dyDescent="0.25">
      <c r="A24" s="7"/>
      <c r="B24" s="7"/>
      <c r="C24" s="7"/>
      <c r="D24" s="7"/>
      <c r="E24" s="7"/>
      <c r="F24" s="7"/>
    </row>
    <row r="25" spans="1:17" x14ac:dyDescent="0.25">
      <c r="A25" s="7"/>
      <c r="B25" s="7"/>
      <c r="C25" s="7"/>
      <c r="D25" s="7"/>
      <c r="E25" s="7"/>
      <c r="F25" s="7"/>
    </row>
    <row r="26" spans="1:17" x14ac:dyDescent="0.25">
      <c r="A26" s="7"/>
      <c r="B26" s="7"/>
      <c r="C26" s="7"/>
      <c r="D26" s="7"/>
      <c r="E26" s="7"/>
      <c r="F26" s="7"/>
    </row>
    <row r="27" spans="1:17" x14ac:dyDescent="0.25">
      <c r="A27" s="7"/>
      <c r="B27" s="7"/>
      <c r="C27" s="7"/>
      <c r="D27" s="7"/>
      <c r="E27" s="7"/>
      <c r="F27" s="7"/>
    </row>
    <row r="28" spans="1:17" x14ac:dyDescent="0.25">
      <c r="A28" s="7"/>
      <c r="B28" s="7"/>
      <c r="C28" s="7"/>
      <c r="D28" s="7"/>
      <c r="E28" s="7"/>
      <c r="F28" s="7"/>
    </row>
    <row r="29" spans="1:17" x14ac:dyDescent="0.25">
      <c r="A29" s="7"/>
      <c r="B29" s="7"/>
      <c r="C29" s="7"/>
      <c r="D29" s="7"/>
      <c r="E29" s="7"/>
      <c r="F29" s="7"/>
      <c r="G29" s="2" t="s">
        <v>178</v>
      </c>
    </row>
    <row r="30" spans="1:17" x14ac:dyDescent="0.25">
      <c r="A30" s="7"/>
      <c r="B30" s="7"/>
      <c r="C30" s="7"/>
      <c r="D30" s="7"/>
      <c r="E30" s="7"/>
      <c r="F30" s="7"/>
    </row>
    <row r="31" spans="1:17" x14ac:dyDescent="0.25">
      <c r="A31" s="7"/>
      <c r="B31" s="7"/>
      <c r="C31" s="7"/>
      <c r="D31" s="7"/>
      <c r="E31" s="7"/>
      <c r="F31" s="7"/>
    </row>
    <row r="32" spans="1:17" x14ac:dyDescent="0.25">
      <c r="A32" s="7"/>
      <c r="B32" s="7"/>
      <c r="C32" s="7"/>
      <c r="D32" s="7"/>
      <c r="E32" s="7"/>
      <c r="F32" s="7"/>
    </row>
    <row r="33" spans="1:6" x14ac:dyDescent="0.25">
      <c r="A33" s="7"/>
      <c r="B33" s="7"/>
      <c r="C33" s="7"/>
      <c r="D33" s="7"/>
      <c r="E33" s="7"/>
      <c r="F33" s="7"/>
    </row>
    <row r="34" spans="1:6" x14ac:dyDescent="0.25">
      <c r="A34" s="7"/>
      <c r="B34" s="7"/>
      <c r="C34" s="7"/>
      <c r="D34" s="7"/>
      <c r="E34" s="7"/>
      <c r="F34" s="7"/>
    </row>
    <row r="35" spans="1:6" x14ac:dyDescent="0.25">
      <c r="A35" s="7"/>
      <c r="B35" s="7"/>
      <c r="C35" s="7"/>
      <c r="D35" s="7"/>
      <c r="E35" s="7"/>
      <c r="F35" s="7"/>
    </row>
    <row r="36" spans="1:6" x14ac:dyDescent="0.25">
      <c r="A36" s="7"/>
      <c r="B36" s="7"/>
      <c r="C36" s="7"/>
      <c r="D36" s="7"/>
      <c r="E36" s="7"/>
      <c r="F36" s="7"/>
    </row>
    <row r="37" spans="1:6" x14ac:dyDescent="0.25">
      <c r="A37" s="7"/>
      <c r="B37" s="7"/>
      <c r="C37" s="7"/>
      <c r="D37" s="7"/>
      <c r="E37" s="7"/>
      <c r="F37" s="7"/>
    </row>
    <row r="38" spans="1:6" x14ac:dyDescent="0.25">
      <c r="A38" s="7"/>
      <c r="B38" s="7"/>
      <c r="C38" s="7"/>
      <c r="D38" s="7"/>
      <c r="E38" s="7"/>
      <c r="F38" s="7"/>
    </row>
    <row r="39" spans="1:6" x14ac:dyDescent="0.25">
      <c r="A39" s="7"/>
      <c r="B39" s="7"/>
      <c r="C39" s="7"/>
      <c r="D39" s="7"/>
      <c r="E39" s="7"/>
      <c r="F39" s="7"/>
    </row>
    <row r="40" spans="1:6" x14ac:dyDescent="0.25">
      <c r="A40" s="7"/>
      <c r="B40" s="7"/>
      <c r="C40" s="7"/>
      <c r="D40" s="7"/>
      <c r="E40" s="7"/>
      <c r="F40" s="7"/>
    </row>
    <row r="41" spans="1:6" x14ac:dyDescent="0.25">
      <c r="A41" s="7"/>
      <c r="B41" s="7"/>
      <c r="C41" s="7"/>
      <c r="D41" s="7"/>
      <c r="E41" s="7"/>
      <c r="F41" s="7"/>
    </row>
    <row r="42" spans="1:6" x14ac:dyDescent="0.25">
      <c r="A42" s="7"/>
      <c r="B42" s="7"/>
      <c r="C42" s="7"/>
      <c r="D42" s="7"/>
      <c r="E42" s="7"/>
      <c r="F42" s="7"/>
    </row>
    <row r="43" spans="1:6" x14ac:dyDescent="0.25">
      <c r="A43" s="7"/>
      <c r="B43" s="7"/>
      <c r="C43" s="7"/>
      <c r="D43" s="7"/>
      <c r="E43" s="7"/>
      <c r="F43" s="7"/>
    </row>
    <row r="44" spans="1:6" x14ac:dyDescent="0.25">
      <c r="A44" s="7"/>
      <c r="B44" s="7"/>
      <c r="C44" s="7"/>
      <c r="D44" s="7"/>
      <c r="E44" s="7"/>
      <c r="F44" s="7"/>
    </row>
    <row r="45" spans="1:6" x14ac:dyDescent="0.25">
      <c r="A45" s="7"/>
      <c r="B45" s="7"/>
      <c r="C45" s="7"/>
      <c r="D45" s="7"/>
      <c r="E45" s="7"/>
      <c r="F45" s="7"/>
    </row>
    <row r="46" spans="1:6" x14ac:dyDescent="0.25">
      <c r="A46" s="7"/>
      <c r="B46" s="7"/>
      <c r="C46" s="7"/>
      <c r="D46" s="7"/>
      <c r="E46" s="7"/>
      <c r="F46" s="7"/>
    </row>
    <row r="47" spans="1:6" x14ac:dyDescent="0.25">
      <c r="A47" s="7"/>
      <c r="B47" s="7"/>
      <c r="C47" s="7"/>
      <c r="D47" s="7"/>
      <c r="E47" s="7"/>
      <c r="F47" s="7"/>
    </row>
    <row r="48" spans="1: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</sheetData>
  <mergeCells count="21">
    <mergeCell ref="F11:F12"/>
    <mergeCell ref="H11:I11"/>
    <mergeCell ref="J11:J12"/>
    <mergeCell ref="L11:M11"/>
    <mergeCell ref="N11:N12"/>
    <mergeCell ref="A8:N8"/>
    <mergeCell ref="A10:A12"/>
    <mergeCell ref="B10:B12"/>
    <mergeCell ref="C10:C12"/>
    <mergeCell ref="D10:F10"/>
    <mergeCell ref="G10:G12"/>
    <mergeCell ref="H10:J10"/>
    <mergeCell ref="K10:K12"/>
    <mergeCell ref="L10:N10"/>
    <mergeCell ref="D11:E11"/>
    <mergeCell ref="B1:N1"/>
    <mergeCell ref="B2:N2"/>
    <mergeCell ref="B3:N3"/>
    <mergeCell ref="B4:N4"/>
    <mergeCell ref="B5:O5"/>
    <mergeCell ref="B6:O6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9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58" t="s">
        <v>354</v>
      </c>
      <c r="C1" s="458"/>
      <c r="D1" s="458"/>
      <c r="E1" s="458"/>
      <c r="F1" s="458"/>
      <c r="G1" s="458"/>
      <c r="H1" s="458"/>
      <c r="I1" s="458"/>
      <c r="J1" s="458"/>
      <c r="K1" s="458"/>
      <c r="L1" s="458"/>
      <c r="M1" s="458"/>
      <c r="N1" s="458"/>
      <c r="O1" s="458"/>
    </row>
    <row r="2" spans="1:15" x14ac:dyDescent="0.25">
      <c r="B2" s="458" t="s">
        <v>445</v>
      </c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  <c r="O2" s="458"/>
    </row>
    <row r="3" spans="1:15" x14ac:dyDescent="0.25">
      <c r="B3" s="458" t="s">
        <v>466</v>
      </c>
      <c r="C3" s="458"/>
      <c r="D3" s="458"/>
      <c r="E3" s="458"/>
      <c r="F3" s="458"/>
      <c r="G3" s="458"/>
      <c r="H3" s="458"/>
      <c r="I3" s="458"/>
      <c r="J3" s="458"/>
      <c r="K3" s="458"/>
      <c r="L3" s="458"/>
      <c r="M3" s="458"/>
      <c r="N3" s="458"/>
      <c r="O3" s="458"/>
    </row>
    <row r="4" spans="1:15" x14ac:dyDescent="0.25">
      <c r="B4" s="458" t="s">
        <v>358</v>
      </c>
      <c r="C4" s="458"/>
      <c r="D4" s="458"/>
      <c r="E4" s="458"/>
      <c r="F4" s="458"/>
      <c r="G4" s="458"/>
      <c r="H4" s="458"/>
      <c r="I4" s="458"/>
      <c r="J4" s="458"/>
      <c r="K4" s="458"/>
      <c r="L4" s="458"/>
      <c r="M4" s="458"/>
      <c r="N4" s="458"/>
      <c r="O4" s="458"/>
    </row>
    <row r="5" spans="1:15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0.75" customHeight="1" x14ac:dyDescent="0.25">
      <c r="A6" s="438" t="s">
        <v>447</v>
      </c>
      <c r="B6" s="438"/>
      <c r="C6" s="438"/>
      <c r="D6" s="438"/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</row>
    <row r="7" spans="1:15" x14ac:dyDescent="0.25">
      <c r="G7" s="5"/>
      <c r="H7" s="5"/>
      <c r="I7" s="5"/>
      <c r="J7" s="5"/>
      <c r="K7" s="5"/>
      <c r="L7" s="5"/>
      <c r="M7" s="5"/>
      <c r="N7" s="5"/>
      <c r="O7" s="5" t="s">
        <v>456</v>
      </c>
    </row>
    <row r="8" spans="1:15" ht="15" customHeight="1" x14ac:dyDescent="0.25">
      <c r="A8" s="446" t="s">
        <v>5</v>
      </c>
      <c r="B8" s="449" t="s">
        <v>352</v>
      </c>
      <c r="C8" s="449" t="s">
        <v>54</v>
      </c>
      <c r="D8" s="460" t="s">
        <v>362</v>
      </c>
      <c r="E8" s="463" t="s">
        <v>200</v>
      </c>
      <c r="F8" s="464"/>
      <c r="G8" s="465"/>
      <c r="H8" s="452" t="s">
        <v>363</v>
      </c>
      <c r="I8" s="455" t="s">
        <v>200</v>
      </c>
      <c r="J8" s="456"/>
      <c r="K8" s="457"/>
      <c r="L8" s="459" t="s">
        <v>0</v>
      </c>
      <c r="M8" s="467" t="s">
        <v>200</v>
      </c>
      <c r="N8" s="468"/>
      <c r="O8" s="469"/>
    </row>
    <row r="9" spans="1:15" x14ac:dyDescent="0.25">
      <c r="A9" s="447"/>
      <c r="B9" s="450"/>
      <c r="C9" s="450"/>
      <c r="D9" s="461"/>
      <c r="E9" s="466" t="s">
        <v>201</v>
      </c>
      <c r="F9" s="470" t="s">
        <v>202</v>
      </c>
      <c r="G9" s="466" t="s">
        <v>203</v>
      </c>
      <c r="H9" s="453"/>
      <c r="I9" s="442" t="s">
        <v>201</v>
      </c>
      <c r="J9" s="435" t="s">
        <v>202</v>
      </c>
      <c r="K9" s="442" t="s">
        <v>203</v>
      </c>
      <c r="L9" s="459"/>
      <c r="M9" s="441" t="s">
        <v>201</v>
      </c>
      <c r="N9" s="439" t="s">
        <v>202</v>
      </c>
      <c r="O9" s="441" t="s">
        <v>203</v>
      </c>
    </row>
    <row r="10" spans="1:15" ht="70.5" customHeight="1" x14ac:dyDescent="0.25">
      <c r="A10" s="448"/>
      <c r="B10" s="451"/>
      <c r="C10" s="451"/>
      <c r="D10" s="462"/>
      <c r="E10" s="466"/>
      <c r="F10" s="471"/>
      <c r="G10" s="466"/>
      <c r="H10" s="454"/>
      <c r="I10" s="442"/>
      <c r="J10" s="436"/>
      <c r="K10" s="442"/>
      <c r="L10" s="459"/>
      <c r="M10" s="441"/>
      <c r="N10" s="440"/>
      <c r="O10" s="441"/>
    </row>
    <row r="11" spans="1:15" ht="15.95" customHeight="1" x14ac:dyDescent="0.25">
      <c r="A11" s="6" t="s">
        <v>72</v>
      </c>
      <c r="B11" s="443" t="s">
        <v>6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5"/>
    </row>
    <row r="12" spans="1:15" ht="15" customHeight="1" x14ac:dyDescent="0.25">
      <c r="A12" s="6" t="s">
        <v>187</v>
      </c>
      <c r="B12" s="7" t="s">
        <v>20</v>
      </c>
      <c r="C12" s="8" t="s">
        <v>9</v>
      </c>
      <c r="D12" s="9">
        <f>E12+F12+G12</f>
        <v>4</v>
      </c>
      <c r="E12" s="9">
        <v>4</v>
      </c>
      <c r="F12" s="9"/>
      <c r="G12" s="9"/>
      <c r="H12" s="10">
        <f>I12+J12+K12</f>
        <v>0</v>
      </c>
      <c r="I12" s="11"/>
      <c r="J12" s="11"/>
      <c r="K12" s="11"/>
      <c r="L12" s="12">
        <f>M12+N12+O12</f>
        <v>4</v>
      </c>
      <c r="M12" s="13">
        <f>E12+I12</f>
        <v>4</v>
      </c>
      <c r="N12" s="13">
        <f>F12+J12</f>
        <v>0</v>
      </c>
      <c r="O12" s="13">
        <f>G12+K12</f>
        <v>0</v>
      </c>
    </row>
    <row r="13" spans="1:15" x14ac:dyDescent="0.25">
      <c r="A13" s="14" t="s">
        <v>73</v>
      </c>
      <c r="B13" s="15" t="s">
        <v>350</v>
      </c>
      <c r="C13" s="16" t="s">
        <v>9</v>
      </c>
      <c r="D13" s="17">
        <f t="shared" ref="D13:D21" si="0">E13+F13+G13</f>
        <v>2.9</v>
      </c>
      <c r="E13" s="17">
        <v>2.9</v>
      </c>
      <c r="F13" s="17"/>
      <c r="G13" s="17"/>
      <c r="H13" s="11"/>
      <c r="I13" s="11"/>
      <c r="J13" s="11"/>
      <c r="K13" s="11"/>
      <c r="L13" s="13">
        <f t="shared" ref="L13:L21" si="1">M13+N13+O13</f>
        <v>2.9</v>
      </c>
      <c r="M13" s="13">
        <f t="shared" ref="M13:M21" si="2">E13+I13</f>
        <v>2.9</v>
      </c>
      <c r="N13" s="13">
        <f t="shared" ref="N13:N21" si="3">F13+J13</f>
        <v>0</v>
      </c>
      <c r="O13" s="13">
        <f t="shared" ref="O13:O21" si="4">G13+K13</f>
        <v>0</v>
      </c>
    </row>
    <row r="14" spans="1:15" ht="15" customHeight="1" x14ac:dyDescent="0.25">
      <c r="A14" s="6" t="s">
        <v>74</v>
      </c>
      <c r="B14" s="18" t="s">
        <v>10</v>
      </c>
      <c r="C14" s="16" t="s">
        <v>9</v>
      </c>
      <c r="D14" s="17">
        <f t="shared" si="0"/>
        <v>0.6</v>
      </c>
      <c r="E14" s="17">
        <v>0.6</v>
      </c>
      <c r="F14" s="17"/>
      <c r="G14" s="17"/>
      <c r="H14" s="11">
        <f t="shared" ref="H14:H21" si="5">I14+J14+K14</f>
        <v>0</v>
      </c>
      <c r="I14" s="11"/>
      <c r="J14" s="11"/>
      <c r="K14" s="11"/>
      <c r="L14" s="13">
        <f t="shared" si="1"/>
        <v>0.6</v>
      </c>
      <c r="M14" s="13">
        <f t="shared" si="2"/>
        <v>0.6</v>
      </c>
      <c r="N14" s="13">
        <f t="shared" si="3"/>
        <v>0</v>
      </c>
      <c r="O14" s="13">
        <f t="shared" si="4"/>
        <v>0</v>
      </c>
    </row>
    <row r="15" spans="1:15" ht="15" customHeight="1" x14ac:dyDescent="0.25">
      <c r="A15" s="6" t="s">
        <v>75</v>
      </c>
      <c r="B15" s="18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1">
        <f t="shared" si="5"/>
        <v>0</v>
      </c>
      <c r="I15" s="11"/>
      <c r="J15" s="11"/>
      <c r="K15" s="11"/>
      <c r="L15" s="13">
        <f t="shared" si="1"/>
        <v>0.5</v>
      </c>
      <c r="M15" s="13">
        <f t="shared" si="2"/>
        <v>0.5</v>
      </c>
      <c r="N15" s="13">
        <f t="shared" si="3"/>
        <v>0</v>
      </c>
      <c r="O15" s="13">
        <f t="shared" si="4"/>
        <v>0</v>
      </c>
    </row>
    <row r="16" spans="1:15" ht="15" customHeight="1" x14ac:dyDescent="0.25">
      <c r="A16" s="6" t="s">
        <v>76</v>
      </c>
      <c r="B16" s="18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si="5"/>
        <v>0</v>
      </c>
      <c r="I16" s="11"/>
      <c r="J16" s="11"/>
      <c r="K16" s="11"/>
      <c r="L16" s="13">
        <f t="shared" si="1"/>
        <v>1.5</v>
      </c>
      <c r="M16" s="13">
        <f t="shared" si="2"/>
        <v>1.5</v>
      </c>
      <c r="N16" s="13">
        <f t="shared" si="3"/>
        <v>0</v>
      </c>
      <c r="O16" s="13">
        <f t="shared" si="4"/>
        <v>0</v>
      </c>
    </row>
    <row r="17" spans="1:15" ht="15" customHeight="1" x14ac:dyDescent="0.25">
      <c r="A17" s="14" t="s">
        <v>77</v>
      </c>
      <c r="B17" s="19" t="s">
        <v>14</v>
      </c>
      <c r="C17" s="16" t="s">
        <v>9</v>
      </c>
      <c r="D17" s="17">
        <f t="shared" si="0"/>
        <v>1.2</v>
      </c>
      <c r="E17" s="17">
        <v>1.2</v>
      </c>
      <c r="F17" s="17"/>
      <c r="G17" s="17"/>
      <c r="H17" s="11">
        <f t="shared" si="5"/>
        <v>0</v>
      </c>
      <c r="I17" s="11"/>
      <c r="J17" s="11"/>
      <c r="K17" s="11"/>
      <c r="L17" s="13">
        <f t="shared" si="1"/>
        <v>1.2</v>
      </c>
      <c r="M17" s="13">
        <f t="shared" si="2"/>
        <v>1.2</v>
      </c>
      <c r="N17" s="13">
        <f t="shared" si="3"/>
        <v>0</v>
      </c>
      <c r="O17" s="13">
        <f t="shared" si="4"/>
        <v>0</v>
      </c>
    </row>
    <row r="18" spans="1:15" ht="15" customHeight="1" x14ac:dyDescent="0.25">
      <c r="A18" s="20" t="s">
        <v>78</v>
      </c>
      <c r="B18" s="7" t="s">
        <v>15</v>
      </c>
      <c r="C18" s="16" t="s">
        <v>9</v>
      </c>
      <c r="D18" s="17">
        <f t="shared" si="0"/>
        <v>0.1</v>
      </c>
      <c r="E18" s="17">
        <v>0.1</v>
      </c>
      <c r="F18" s="17"/>
      <c r="G18" s="17"/>
      <c r="H18" s="11">
        <f t="shared" si="5"/>
        <v>0</v>
      </c>
      <c r="I18" s="11"/>
      <c r="J18" s="11"/>
      <c r="K18" s="11"/>
      <c r="L18" s="13">
        <f t="shared" si="1"/>
        <v>0.1</v>
      </c>
      <c r="M18" s="13">
        <f t="shared" si="2"/>
        <v>0.1</v>
      </c>
      <c r="N18" s="13">
        <f t="shared" si="3"/>
        <v>0</v>
      </c>
      <c r="O18" s="13">
        <f t="shared" si="4"/>
        <v>0</v>
      </c>
    </row>
    <row r="19" spans="1:15" ht="15" customHeight="1" x14ac:dyDescent="0.25">
      <c r="A19" s="6" t="s">
        <v>79</v>
      </c>
      <c r="B19" s="18" t="s">
        <v>16</v>
      </c>
      <c r="C19" s="16" t="s">
        <v>9</v>
      </c>
      <c r="D19" s="17">
        <f t="shared" si="0"/>
        <v>2.2000000000000002</v>
      </c>
      <c r="E19" s="17">
        <v>2.2000000000000002</v>
      </c>
      <c r="F19" s="17"/>
      <c r="G19" s="17"/>
      <c r="H19" s="11">
        <f t="shared" si="5"/>
        <v>0</v>
      </c>
      <c r="I19" s="11"/>
      <c r="J19" s="11"/>
      <c r="K19" s="11"/>
      <c r="L19" s="13">
        <f t="shared" si="1"/>
        <v>2.2000000000000002</v>
      </c>
      <c r="M19" s="13">
        <f t="shared" si="2"/>
        <v>2.2000000000000002</v>
      </c>
      <c r="N19" s="13">
        <f t="shared" si="3"/>
        <v>0</v>
      </c>
      <c r="O19" s="13">
        <f t="shared" si="4"/>
        <v>0</v>
      </c>
    </row>
    <row r="20" spans="1:15" ht="15" customHeight="1" x14ac:dyDescent="0.25">
      <c r="A20" s="6" t="s">
        <v>80</v>
      </c>
      <c r="B20" s="18" t="s">
        <v>17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si="5"/>
        <v>0</v>
      </c>
      <c r="I20" s="11"/>
      <c r="J20" s="11"/>
      <c r="K20" s="11"/>
      <c r="L20" s="13">
        <f t="shared" si="1"/>
        <v>0.6</v>
      </c>
      <c r="M20" s="13">
        <f t="shared" si="2"/>
        <v>0.6</v>
      </c>
      <c r="N20" s="13">
        <f t="shared" si="3"/>
        <v>0</v>
      </c>
      <c r="O20" s="13">
        <f t="shared" si="4"/>
        <v>0</v>
      </c>
    </row>
    <row r="21" spans="1:15" ht="15" customHeight="1" x14ac:dyDescent="0.25">
      <c r="A21" s="6" t="s">
        <v>81</v>
      </c>
      <c r="B21" s="18" t="s">
        <v>18</v>
      </c>
      <c r="C21" s="16" t="s">
        <v>9</v>
      </c>
      <c r="D21" s="17">
        <f t="shared" si="0"/>
        <v>0.7</v>
      </c>
      <c r="E21" s="17">
        <v>0.7</v>
      </c>
      <c r="F21" s="17"/>
      <c r="G21" s="17"/>
      <c r="H21" s="11">
        <f t="shared" si="5"/>
        <v>0</v>
      </c>
      <c r="I21" s="11"/>
      <c r="J21" s="11"/>
      <c r="K21" s="11"/>
      <c r="L21" s="13">
        <f t="shared" si="1"/>
        <v>0.7</v>
      </c>
      <c r="M21" s="13">
        <f t="shared" si="2"/>
        <v>0.7</v>
      </c>
      <c r="N21" s="13">
        <f t="shared" si="3"/>
        <v>0</v>
      </c>
      <c r="O21" s="13">
        <f t="shared" si="4"/>
        <v>0</v>
      </c>
    </row>
    <row r="22" spans="1:15" ht="15.95" customHeight="1" x14ac:dyDescent="0.25">
      <c r="A22" s="21" t="s">
        <v>82</v>
      </c>
      <c r="B22" s="22" t="s">
        <v>179</v>
      </c>
      <c r="C22" s="23"/>
      <c r="D22" s="24">
        <f t="shared" ref="D22:O22" si="6">SUM(D12:D21)</f>
        <v>14.299999999999999</v>
      </c>
      <c r="E22" s="24">
        <f t="shared" si="6"/>
        <v>14.299999999999999</v>
      </c>
      <c r="F22" s="24">
        <f t="shared" si="6"/>
        <v>0</v>
      </c>
      <c r="G22" s="24">
        <f t="shared" si="6"/>
        <v>0</v>
      </c>
      <c r="H22" s="25">
        <f t="shared" si="6"/>
        <v>0</v>
      </c>
      <c r="I22" s="25">
        <f t="shared" si="6"/>
        <v>0</v>
      </c>
      <c r="J22" s="25">
        <f t="shared" si="6"/>
        <v>0</v>
      </c>
      <c r="K22" s="25">
        <f t="shared" si="6"/>
        <v>0</v>
      </c>
      <c r="L22" s="22">
        <f t="shared" si="6"/>
        <v>14.299999999999999</v>
      </c>
      <c r="M22" s="22">
        <f t="shared" si="6"/>
        <v>14.299999999999999</v>
      </c>
      <c r="N22" s="22">
        <f t="shared" si="6"/>
        <v>0</v>
      </c>
      <c r="O22" s="22">
        <f t="shared" si="6"/>
        <v>0</v>
      </c>
    </row>
    <row r="23" spans="1:15" ht="15.95" customHeight="1" x14ac:dyDescent="0.25">
      <c r="A23" s="20" t="s">
        <v>83</v>
      </c>
      <c r="B23" s="437" t="s">
        <v>59</v>
      </c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</row>
    <row r="24" spans="1:15" ht="15" customHeight="1" x14ac:dyDescent="0.25">
      <c r="A24" s="6" t="s">
        <v>84</v>
      </c>
      <c r="B24" s="7" t="s">
        <v>7</v>
      </c>
      <c r="C24" s="8" t="s">
        <v>22</v>
      </c>
      <c r="D24" s="9">
        <f>E24+F24+G24</f>
        <v>0.1</v>
      </c>
      <c r="E24" s="9">
        <v>0.1</v>
      </c>
      <c r="F24" s="9"/>
      <c r="G24" s="9"/>
      <c r="H24" s="10">
        <f>I24+J24+K24</f>
        <v>0</v>
      </c>
      <c r="I24" s="10"/>
      <c r="J24" s="10"/>
      <c r="K24" s="10"/>
      <c r="L24" s="12">
        <f>M24+N24+O24</f>
        <v>0.1</v>
      </c>
      <c r="M24" s="12">
        <f>E24+I24</f>
        <v>0.1</v>
      </c>
      <c r="N24" s="12">
        <f t="shared" ref="N24:N33" si="7">F24+J24</f>
        <v>0</v>
      </c>
      <c r="O24" s="12">
        <f t="shared" ref="O24:O33" si="8">G24+K24</f>
        <v>0</v>
      </c>
    </row>
    <row r="25" spans="1:15" ht="15" customHeight="1" x14ac:dyDescent="0.25">
      <c r="A25" s="6" t="s">
        <v>85</v>
      </c>
      <c r="B25" s="18" t="s">
        <v>10</v>
      </c>
      <c r="C25" s="16" t="s">
        <v>22</v>
      </c>
      <c r="D25" s="17">
        <f t="shared" ref="D25:D34" si="9">E25+F25+G25</f>
        <v>0.7</v>
      </c>
      <c r="E25" s="17">
        <v>0.1</v>
      </c>
      <c r="F25" s="17">
        <v>0.6</v>
      </c>
      <c r="G25" s="17"/>
      <c r="H25" s="11">
        <f t="shared" ref="H25:H33" si="10">I25+J25+K25</f>
        <v>0</v>
      </c>
      <c r="I25" s="11"/>
      <c r="J25" s="11"/>
      <c r="K25" s="11"/>
      <c r="L25" s="13">
        <f t="shared" ref="L25:L33" si="11">M25+N25+O25</f>
        <v>0.7</v>
      </c>
      <c r="M25" s="13">
        <f t="shared" ref="M25:M33" si="12">E25+I25</f>
        <v>0.1</v>
      </c>
      <c r="N25" s="13">
        <f t="shared" si="7"/>
        <v>0.6</v>
      </c>
      <c r="O25" s="13">
        <f t="shared" si="8"/>
        <v>0</v>
      </c>
    </row>
    <row r="26" spans="1:15" ht="15" customHeight="1" x14ac:dyDescent="0.25">
      <c r="A26" s="6" t="s">
        <v>86</v>
      </c>
      <c r="B26" s="18" t="s">
        <v>11</v>
      </c>
      <c r="C26" s="16" t="s">
        <v>22</v>
      </c>
      <c r="D26" s="17">
        <f t="shared" si="9"/>
        <v>16.3</v>
      </c>
      <c r="E26" s="17">
        <v>15.6</v>
      </c>
      <c r="F26" s="17">
        <v>0.7</v>
      </c>
      <c r="G26" s="17"/>
      <c r="H26" s="11">
        <f t="shared" si="10"/>
        <v>0</v>
      </c>
      <c r="I26" s="11"/>
      <c r="J26" s="11"/>
      <c r="K26" s="11"/>
      <c r="L26" s="13">
        <f t="shared" si="11"/>
        <v>16.3</v>
      </c>
      <c r="M26" s="13">
        <f t="shared" si="12"/>
        <v>15.6</v>
      </c>
      <c r="N26" s="13">
        <f t="shared" si="7"/>
        <v>0.7</v>
      </c>
      <c r="O26" s="13">
        <f t="shared" si="8"/>
        <v>0</v>
      </c>
    </row>
    <row r="27" spans="1:15" ht="15" customHeight="1" x14ac:dyDescent="0.25">
      <c r="A27" s="6" t="s">
        <v>87</v>
      </c>
      <c r="B27" s="18" t="s">
        <v>12</v>
      </c>
      <c r="C27" s="16" t="s">
        <v>22</v>
      </c>
      <c r="D27" s="17">
        <f t="shared" si="9"/>
        <v>1.1000000000000001</v>
      </c>
      <c r="E27" s="17"/>
      <c r="F27" s="17">
        <v>1.1000000000000001</v>
      </c>
      <c r="G27" s="17"/>
      <c r="H27" s="11">
        <f t="shared" si="10"/>
        <v>0</v>
      </c>
      <c r="I27" s="11"/>
      <c r="J27" s="11"/>
      <c r="K27" s="11"/>
      <c r="L27" s="13">
        <f t="shared" si="11"/>
        <v>1.1000000000000001</v>
      </c>
      <c r="M27" s="13">
        <f t="shared" si="12"/>
        <v>0</v>
      </c>
      <c r="N27" s="13">
        <f t="shared" si="7"/>
        <v>1.1000000000000001</v>
      </c>
      <c r="O27" s="13">
        <f t="shared" si="8"/>
        <v>0</v>
      </c>
    </row>
    <row r="28" spans="1:15" ht="15" customHeight="1" x14ac:dyDescent="0.25">
      <c r="A28" s="6" t="s">
        <v>88</v>
      </c>
      <c r="B28" s="18" t="s">
        <v>13</v>
      </c>
      <c r="C28" s="16" t="s">
        <v>22</v>
      </c>
      <c r="D28" s="17">
        <f t="shared" si="9"/>
        <v>1.6</v>
      </c>
      <c r="E28" s="17">
        <v>1.6</v>
      </c>
      <c r="F28" s="17"/>
      <c r="G28" s="17"/>
      <c r="H28" s="11">
        <f t="shared" si="10"/>
        <v>0</v>
      </c>
      <c r="I28" s="11"/>
      <c r="J28" s="11"/>
      <c r="K28" s="11"/>
      <c r="L28" s="13">
        <f t="shared" si="11"/>
        <v>1.6</v>
      </c>
      <c r="M28" s="13">
        <f t="shared" si="12"/>
        <v>1.6</v>
      </c>
      <c r="N28" s="13">
        <f t="shared" si="7"/>
        <v>0</v>
      </c>
      <c r="O28" s="13">
        <f t="shared" si="8"/>
        <v>0</v>
      </c>
    </row>
    <row r="29" spans="1:15" ht="15" customHeight="1" x14ac:dyDescent="0.25">
      <c r="A29" s="14" t="s">
        <v>89</v>
      </c>
      <c r="B29" s="19" t="s">
        <v>14</v>
      </c>
      <c r="C29" s="16" t="s">
        <v>22</v>
      </c>
      <c r="D29" s="17">
        <f t="shared" si="9"/>
        <v>3.4000000000000004</v>
      </c>
      <c r="E29" s="17">
        <v>1.8</v>
      </c>
      <c r="F29" s="17">
        <v>1.6</v>
      </c>
      <c r="G29" s="17"/>
      <c r="H29" s="11">
        <f t="shared" si="10"/>
        <v>0</v>
      </c>
      <c r="I29" s="11"/>
      <c r="J29" s="11"/>
      <c r="K29" s="11"/>
      <c r="L29" s="13">
        <f t="shared" si="11"/>
        <v>3.4000000000000004</v>
      </c>
      <c r="M29" s="13">
        <f t="shared" si="12"/>
        <v>1.8</v>
      </c>
      <c r="N29" s="13">
        <f t="shared" si="7"/>
        <v>1.6</v>
      </c>
      <c r="O29" s="13">
        <f t="shared" si="8"/>
        <v>0</v>
      </c>
    </row>
    <row r="30" spans="1:15" ht="15" customHeight="1" x14ac:dyDescent="0.25">
      <c r="A30" s="14" t="s">
        <v>90</v>
      </c>
      <c r="B30" s="7" t="s">
        <v>15</v>
      </c>
      <c r="C30" s="16" t="s">
        <v>22</v>
      </c>
      <c r="D30" s="17">
        <f t="shared" si="9"/>
        <v>3</v>
      </c>
      <c r="E30" s="17">
        <v>1.9</v>
      </c>
      <c r="F30" s="17">
        <v>1.1000000000000001</v>
      </c>
      <c r="G30" s="17"/>
      <c r="H30" s="11">
        <f t="shared" si="10"/>
        <v>0</v>
      </c>
      <c r="I30" s="11"/>
      <c r="J30" s="11"/>
      <c r="K30" s="11"/>
      <c r="L30" s="13">
        <f t="shared" si="11"/>
        <v>3</v>
      </c>
      <c r="M30" s="13">
        <f t="shared" si="12"/>
        <v>1.9</v>
      </c>
      <c r="N30" s="13">
        <f t="shared" si="7"/>
        <v>1.1000000000000001</v>
      </c>
      <c r="O30" s="13">
        <f t="shared" si="8"/>
        <v>0</v>
      </c>
    </row>
    <row r="31" spans="1:15" ht="15" customHeight="1" x14ac:dyDescent="0.25">
      <c r="A31" s="6" t="s">
        <v>91</v>
      </c>
      <c r="B31" s="18" t="s">
        <v>16</v>
      </c>
      <c r="C31" s="16" t="s">
        <v>22</v>
      </c>
      <c r="D31" s="17">
        <f t="shared" si="9"/>
        <v>9.5</v>
      </c>
      <c r="E31" s="17">
        <v>6.6</v>
      </c>
      <c r="F31" s="17">
        <v>2.9</v>
      </c>
      <c r="G31" s="17"/>
      <c r="H31" s="11">
        <f t="shared" si="10"/>
        <v>0</v>
      </c>
      <c r="I31" s="11"/>
      <c r="J31" s="11"/>
      <c r="K31" s="11"/>
      <c r="L31" s="13">
        <f t="shared" si="11"/>
        <v>9.5</v>
      </c>
      <c r="M31" s="13">
        <f t="shared" si="12"/>
        <v>6.6</v>
      </c>
      <c r="N31" s="13">
        <f t="shared" si="7"/>
        <v>2.9</v>
      </c>
      <c r="O31" s="13">
        <f t="shared" si="8"/>
        <v>0</v>
      </c>
    </row>
    <row r="32" spans="1:15" ht="15" customHeight="1" x14ac:dyDescent="0.25">
      <c r="A32" s="6" t="s">
        <v>92</v>
      </c>
      <c r="B32" s="18" t="s">
        <v>17</v>
      </c>
      <c r="C32" s="16" t="s">
        <v>22</v>
      </c>
      <c r="D32" s="17">
        <f t="shared" si="9"/>
        <v>0.4</v>
      </c>
      <c r="E32" s="17">
        <v>0.1</v>
      </c>
      <c r="F32" s="17">
        <v>0.3</v>
      </c>
      <c r="G32" s="17"/>
      <c r="H32" s="11">
        <f t="shared" si="10"/>
        <v>0</v>
      </c>
      <c r="I32" s="11"/>
      <c r="J32" s="11"/>
      <c r="K32" s="11"/>
      <c r="L32" s="13">
        <f t="shared" si="11"/>
        <v>0.4</v>
      </c>
      <c r="M32" s="13">
        <f t="shared" si="12"/>
        <v>0.1</v>
      </c>
      <c r="N32" s="13">
        <f t="shared" si="7"/>
        <v>0.3</v>
      </c>
      <c r="O32" s="13">
        <f t="shared" si="8"/>
        <v>0</v>
      </c>
    </row>
    <row r="33" spans="1:15" ht="15" customHeight="1" x14ac:dyDescent="0.25">
      <c r="A33" s="6" t="s">
        <v>93</v>
      </c>
      <c r="B33" s="18" t="s">
        <v>18</v>
      </c>
      <c r="C33" s="16" t="s">
        <v>22</v>
      </c>
      <c r="D33" s="17">
        <f t="shared" si="9"/>
        <v>1.5</v>
      </c>
      <c r="E33" s="17">
        <v>0.9</v>
      </c>
      <c r="F33" s="17">
        <v>0.6</v>
      </c>
      <c r="G33" s="17"/>
      <c r="H33" s="11">
        <f t="shared" si="10"/>
        <v>0</v>
      </c>
      <c r="I33" s="11"/>
      <c r="J33" s="11"/>
      <c r="K33" s="11"/>
      <c r="L33" s="13">
        <f t="shared" si="11"/>
        <v>1.5</v>
      </c>
      <c r="M33" s="13">
        <f t="shared" si="12"/>
        <v>0.9</v>
      </c>
      <c r="N33" s="13">
        <f t="shared" si="7"/>
        <v>0.6</v>
      </c>
      <c r="O33" s="13">
        <f t="shared" si="8"/>
        <v>0</v>
      </c>
    </row>
    <row r="34" spans="1:15" ht="15" customHeight="1" x14ac:dyDescent="0.25">
      <c r="A34" s="6" t="s">
        <v>94</v>
      </c>
      <c r="B34" s="18" t="s">
        <v>19</v>
      </c>
      <c r="C34" s="16" t="s">
        <v>22</v>
      </c>
      <c r="D34" s="17">
        <f t="shared" si="9"/>
        <v>0.9</v>
      </c>
      <c r="E34" s="17"/>
      <c r="F34" s="17">
        <v>0.9</v>
      </c>
      <c r="G34" s="17"/>
      <c r="H34" s="11">
        <f>I34+J34+K34</f>
        <v>0</v>
      </c>
      <c r="I34" s="11"/>
      <c r="J34" s="11"/>
      <c r="K34" s="11"/>
      <c r="L34" s="13">
        <f>M34+N34+O34</f>
        <v>0.9</v>
      </c>
      <c r="M34" s="13">
        <f>E34+I34</f>
        <v>0</v>
      </c>
      <c r="N34" s="13">
        <f>F34+J34</f>
        <v>0.9</v>
      </c>
      <c r="O34" s="13">
        <f>G34+K34</f>
        <v>0</v>
      </c>
    </row>
    <row r="35" spans="1:15" ht="15.95" customHeight="1" x14ac:dyDescent="0.25">
      <c r="A35" s="21" t="s">
        <v>95</v>
      </c>
      <c r="B35" s="22" t="s">
        <v>180</v>
      </c>
      <c r="C35" s="26"/>
      <c r="D35" s="24">
        <f>SUM(D24:D34)</f>
        <v>38.5</v>
      </c>
      <c r="E35" s="24">
        <f>SUM(E24:E34)</f>
        <v>28.699999999999996</v>
      </c>
      <c r="F35" s="24">
        <f>SUM(F24:F34)</f>
        <v>9.8000000000000007</v>
      </c>
      <c r="G35" s="24">
        <f>SUM(G24:G34)</f>
        <v>0</v>
      </c>
      <c r="H35" s="25">
        <f t="shared" ref="H35:O35" si="13">SUM(H24:H34)</f>
        <v>0</v>
      </c>
      <c r="I35" s="25">
        <f t="shared" si="13"/>
        <v>0</v>
      </c>
      <c r="J35" s="25">
        <f t="shared" si="13"/>
        <v>0</v>
      </c>
      <c r="K35" s="25">
        <f t="shared" si="13"/>
        <v>0</v>
      </c>
      <c r="L35" s="22">
        <f t="shared" si="13"/>
        <v>38.5</v>
      </c>
      <c r="M35" s="22">
        <f t="shared" si="13"/>
        <v>28.699999999999996</v>
      </c>
      <c r="N35" s="22">
        <f t="shared" si="13"/>
        <v>9.8000000000000007</v>
      </c>
      <c r="O35" s="22">
        <f t="shared" si="13"/>
        <v>0</v>
      </c>
    </row>
    <row r="36" spans="1:15" ht="15.95" customHeight="1" x14ac:dyDescent="0.25">
      <c r="A36" s="20" t="s">
        <v>96</v>
      </c>
      <c r="B36" s="437" t="s">
        <v>63</v>
      </c>
      <c r="C36" s="437"/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</row>
    <row r="37" spans="1:15" ht="15" customHeight="1" x14ac:dyDescent="0.25">
      <c r="A37" s="6" t="s">
        <v>97</v>
      </c>
      <c r="B37" s="27" t="s">
        <v>20</v>
      </c>
      <c r="C37" s="8" t="s">
        <v>32</v>
      </c>
      <c r="D37" s="9">
        <f>E37+F37+G37</f>
        <v>98.8</v>
      </c>
      <c r="E37" s="9">
        <v>98.8</v>
      </c>
      <c r="F37" s="9"/>
      <c r="G37" s="9"/>
      <c r="H37" s="11">
        <f>I37+J37+K37</f>
        <v>0</v>
      </c>
      <c r="I37" s="11"/>
      <c r="J37" s="11"/>
      <c r="K37" s="11"/>
      <c r="L37" s="13">
        <f>M37+N37+O37</f>
        <v>98.8</v>
      </c>
      <c r="M37" s="13">
        <f>E37+I37</f>
        <v>98.8</v>
      </c>
      <c r="N37" s="13">
        <f>F37+J37</f>
        <v>0</v>
      </c>
      <c r="O37" s="13">
        <f>G37+K37</f>
        <v>0</v>
      </c>
    </row>
    <row r="38" spans="1:15" ht="15.95" customHeight="1" x14ac:dyDescent="0.25">
      <c r="A38" s="21" t="s">
        <v>98</v>
      </c>
      <c r="B38" s="28" t="s">
        <v>181</v>
      </c>
      <c r="C38" s="29"/>
      <c r="D38" s="24">
        <f>D37</f>
        <v>98.8</v>
      </c>
      <c r="E38" s="24">
        <f>E37</f>
        <v>98.8</v>
      </c>
      <c r="F38" s="24">
        <f>F37</f>
        <v>0</v>
      </c>
      <c r="G38" s="24">
        <f>G37</f>
        <v>0</v>
      </c>
      <c r="H38" s="25">
        <f t="shared" ref="H38:O38" si="14">H37</f>
        <v>0</v>
      </c>
      <c r="I38" s="25">
        <f t="shared" si="14"/>
        <v>0</v>
      </c>
      <c r="J38" s="25">
        <f t="shared" si="14"/>
        <v>0</v>
      </c>
      <c r="K38" s="25">
        <f t="shared" si="14"/>
        <v>0</v>
      </c>
      <c r="L38" s="22">
        <f t="shared" si="14"/>
        <v>98.8</v>
      </c>
      <c r="M38" s="22">
        <f t="shared" si="14"/>
        <v>98.8</v>
      </c>
      <c r="N38" s="22">
        <f t="shared" si="14"/>
        <v>0</v>
      </c>
      <c r="O38" s="22">
        <f t="shared" si="14"/>
        <v>0</v>
      </c>
    </row>
    <row r="39" spans="1:15" ht="15.95" customHeight="1" x14ac:dyDescent="0.25">
      <c r="A39" s="20" t="s">
        <v>99</v>
      </c>
      <c r="B39" s="437" t="s">
        <v>176</v>
      </c>
      <c r="C39" s="437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</row>
    <row r="40" spans="1:15" ht="15" customHeight="1" x14ac:dyDescent="0.25">
      <c r="A40" s="6" t="s">
        <v>100</v>
      </c>
      <c r="B40" s="30" t="s">
        <v>164</v>
      </c>
      <c r="C40" s="31" t="s">
        <v>51</v>
      </c>
      <c r="D40" s="17">
        <f>E40+F40+G40</f>
        <v>1.5</v>
      </c>
      <c r="E40" s="17">
        <v>1.5</v>
      </c>
      <c r="F40" s="17"/>
      <c r="G40" s="17"/>
      <c r="H40" s="11">
        <f>I40+J40+K40</f>
        <v>0</v>
      </c>
      <c r="I40" s="11"/>
      <c r="J40" s="11"/>
      <c r="K40" s="11"/>
      <c r="L40" s="13">
        <f>M40+N40+O40</f>
        <v>1.5</v>
      </c>
      <c r="M40" s="13">
        <f>E40+I40</f>
        <v>1.5</v>
      </c>
      <c r="N40" s="13">
        <f>F40+J40</f>
        <v>0</v>
      </c>
      <c r="O40" s="13">
        <f>G40+K40</f>
        <v>0</v>
      </c>
    </row>
    <row r="41" spans="1:15" ht="15" customHeight="1" x14ac:dyDescent="0.25">
      <c r="A41" s="6" t="s">
        <v>101</v>
      </c>
      <c r="B41" s="30" t="s">
        <v>171</v>
      </c>
      <c r="C41" s="31" t="s">
        <v>51</v>
      </c>
      <c r="D41" s="17">
        <f t="shared" ref="D41:D68" si="15">E41+F41+G41</f>
        <v>6.8</v>
      </c>
      <c r="E41" s="17"/>
      <c r="F41" s="17"/>
      <c r="G41" s="17">
        <v>6.8</v>
      </c>
      <c r="H41" s="11">
        <f t="shared" ref="H41:H68" si="16">I41+J41+K41</f>
        <v>0</v>
      </c>
      <c r="I41" s="11"/>
      <c r="J41" s="11"/>
      <c r="K41" s="11"/>
      <c r="L41" s="13">
        <f t="shared" ref="L41:L68" si="17">M41+N41+O41</f>
        <v>6.8</v>
      </c>
      <c r="M41" s="13">
        <f t="shared" ref="M41:M68" si="18">E41+I41</f>
        <v>0</v>
      </c>
      <c r="N41" s="13">
        <f t="shared" ref="N41:N68" si="19">F41+J41</f>
        <v>0</v>
      </c>
      <c r="O41" s="13">
        <f t="shared" ref="O41:O68" si="20">G41+K41</f>
        <v>6.8</v>
      </c>
    </row>
    <row r="42" spans="1:15" ht="15" customHeight="1" x14ac:dyDescent="0.25">
      <c r="A42" s="14" t="s">
        <v>102</v>
      </c>
      <c r="B42" s="19" t="s">
        <v>153</v>
      </c>
      <c r="C42" s="31" t="s">
        <v>51</v>
      </c>
      <c r="D42" s="17">
        <f t="shared" si="15"/>
        <v>7.3</v>
      </c>
      <c r="E42" s="17"/>
      <c r="F42" s="17">
        <v>7.3</v>
      </c>
      <c r="G42" s="17"/>
      <c r="H42" s="11">
        <f t="shared" si="16"/>
        <v>0</v>
      </c>
      <c r="I42" s="11"/>
      <c r="J42" s="11"/>
      <c r="K42" s="11"/>
      <c r="L42" s="13">
        <f t="shared" si="17"/>
        <v>7.3</v>
      </c>
      <c r="M42" s="13">
        <f t="shared" si="18"/>
        <v>0</v>
      </c>
      <c r="N42" s="13">
        <f t="shared" si="19"/>
        <v>7.3</v>
      </c>
      <c r="O42" s="13">
        <f t="shared" si="20"/>
        <v>0</v>
      </c>
    </row>
    <row r="43" spans="1:15" ht="15" customHeight="1" x14ac:dyDescent="0.25">
      <c r="A43" s="20" t="s">
        <v>103</v>
      </c>
      <c r="B43" s="32" t="s">
        <v>368</v>
      </c>
      <c r="C43" s="31" t="s">
        <v>51</v>
      </c>
      <c r="D43" s="17">
        <f t="shared" si="15"/>
        <v>6.5</v>
      </c>
      <c r="E43" s="17"/>
      <c r="F43" s="17"/>
      <c r="G43" s="17">
        <v>6.5</v>
      </c>
      <c r="H43" s="11">
        <f t="shared" si="16"/>
        <v>0</v>
      </c>
      <c r="I43" s="11"/>
      <c r="J43" s="11"/>
      <c r="K43" s="11"/>
      <c r="L43" s="13">
        <f t="shared" si="17"/>
        <v>6.5</v>
      </c>
      <c r="M43" s="13">
        <f t="shared" si="18"/>
        <v>0</v>
      </c>
      <c r="N43" s="13">
        <f t="shared" si="19"/>
        <v>0</v>
      </c>
      <c r="O43" s="13">
        <f t="shared" si="20"/>
        <v>6.5</v>
      </c>
    </row>
    <row r="44" spans="1:15" ht="15" customHeight="1" x14ac:dyDescent="0.25">
      <c r="A44" s="6" t="s">
        <v>104</v>
      </c>
      <c r="B44" s="30" t="s">
        <v>156</v>
      </c>
      <c r="C44" s="16" t="s">
        <v>51</v>
      </c>
      <c r="D44" s="17">
        <f t="shared" si="15"/>
        <v>35.799999999999997</v>
      </c>
      <c r="E44" s="17">
        <v>1.4</v>
      </c>
      <c r="F44" s="17">
        <v>29</v>
      </c>
      <c r="G44" s="17">
        <v>5.4</v>
      </c>
      <c r="H44" s="11">
        <f t="shared" si="16"/>
        <v>0</v>
      </c>
      <c r="I44" s="11"/>
      <c r="J44" s="11"/>
      <c r="K44" s="11"/>
      <c r="L44" s="13">
        <f t="shared" si="17"/>
        <v>35.799999999999997</v>
      </c>
      <c r="M44" s="13">
        <f t="shared" si="18"/>
        <v>1.4</v>
      </c>
      <c r="N44" s="13">
        <f t="shared" si="19"/>
        <v>29</v>
      </c>
      <c r="O44" s="13">
        <f t="shared" si="20"/>
        <v>5.4</v>
      </c>
    </row>
    <row r="45" spans="1:15" ht="15" customHeight="1" x14ac:dyDescent="0.25">
      <c r="A45" s="6" t="s">
        <v>105</v>
      </c>
      <c r="B45" s="30" t="s">
        <v>155</v>
      </c>
      <c r="C45" s="16" t="s">
        <v>51</v>
      </c>
      <c r="D45" s="17">
        <f t="shared" si="15"/>
        <v>1.4</v>
      </c>
      <c r="E45" s="17">
        <v>0.8</v>
      </c>
      <c r="F45" s="17">
        <v>0.6</v>
      </c>
      <c r="G45" s="17"/>
      <c r="H45" s="11">
        <f t="shared" si="16"/>
        <v>0</v>
      </c>
      <c r="I45" s="11"/>
      <c r="J45" s="11"/>
      <c r="K45" s="11"/>
      <c r="L45" s="13">
        <f t="shared" si="17"/>
        <v>1.4</v>
      </c>
      <c r="M45" s="13">
        <f t="shared" si="18"/>
        <v>0.8</v>
      </c>
      <c r="N45" s="13">
        <f t="shared" si="19"/>
        <v>0.6</v>
      </c>
      <c r="O45" s="13">
        <f t="shared" si="20"/>
        <v>0</v>
      </c>
    </row>
    <row r="46" spans="1:15" ht="15" customHeight="1" x14ac:dyDescent="0.25">
      <c r="A46" s="33" t="s">
        <v>106</v>
      </c>
      <c r="B46" s="34" t="s">
        <v>424</v>
      </c>
      <c r="C46" s="16" t="s">
        <v>51</v>
      </c>
      <c r="D46" s="17">
        <f t="shared" si="15"/>
        <v>1.7</v>
      </c>
      <c r="E46" s="17">
        <v>1.7</v>
      </c>
      <c r="F46" s="17"/>
      <c r="G46" s="17"/>
      <c r="H46" s="11">
        <f t="shared" si="16"/>
        <v>0</v>
      </c>
      <c r="I46" s="11"/>
      <c r="J46" s="11"/>
      <c r="K46" s="11"/>
      <c r="L46" s="13">
        <f t="shared" si="17"/>
        <v>1.7</v>
      </c>
      <c r="M46" s="13">
        <f t="shared" si="18"/>
        <v>1.7</v>
      </c>
      <c r="N46" s="13">
        <f t="shared" si="19"/>
        <v>0</v>
      </c>
      <c r="O46" s="13">
        <f t="shared" si="20"/>
        <v>0</v>
      </c>
    </row>
    <row r="47" spans="1:15" ht="15" customHeight="1" x14ac:dyDescent="0.25">
      <c r="A47" s="33" t="s">
        <v>107</v>
      </c>
      <c r="B47" s="35" t="s">
        <v>169</v>
      </c>
      <c r="C47" s="31" t="s">
        <v>51</v>
      </c>
      <c r="D47" s="17">
        <f t="shared" si="15"/>
        <v>6.5</v>
      </c>
      <c r="E47" s="17"/>
      <c r="F47" s="17"/>
      <c r="G47" s="17">
        <v>6.5</v>
      </c>
      <c r="H47" s="11">
        <f t="shared" si="16"/>
        <v>0</v>
      </c>
      <c r="I47" s="11"/>
      <c r="J47" s="11"/>
      <c r="K47" s="11"/>
      <c r="L47" s="13">
        <f t="shared" si="17"/>
        <v>6.5</v>
      </c>
      <c r="M47" s="13">
        <f t="shared" ref="M47:O49" si="21">E47+I47</f>
        <v>0</v>
      </c>
      <c r="N47" s="13">
        <f t="shared" si="21"/>
        <v>0</v>
      </c>
      <c r="O47" s="13">
        <f t="shared" si="21"/>
        <v>6.5</v>
      </c>
    </row>
    <row r="48" spans="1:15" ht="15" customHeight="1" x14ac:dyDescent="0.25">
      <c r="A48" s="33" t="s">
        <v>108</v>
      </c>
      <c r="B48" s="35" t="s">
        <v>44</v>
      </c>
      <c r="C48" s="31"/>
      <c r="D48" s="17">
        <f t="shared" si="15"/>
        <v>0.1</v>
      </c>
      <c r="E48" s="17">
        <v>0.1</v>
      </c>
      <c r="F48" s="17"/>
      <c r="G48" s="17"/>
      <c r="H48" s="11"/>
      <c r="I48" s="11"/>
      <c r="J48" s="11"/>
      <c r="K48" s="11"/>
      <c r="L48" s="13">
        <f t="shared" ref="L48" si="22">M48+N48+O48</f>
        <v>0.1</v>
      </c>
      <c r="M48" s="13">
        <f t="shared" ref="M48" si="23">E48+I48</f>
        <v>0.1</v>
      </c>
      <c r="N48" s="13">
        <f t="shared" ref="N48" si="24">F48+J48</f>
        <v>0</v>
      </c>
      <c r="O48" s="13">
        <f t="shared" ref="O48" si="25">G48+K48</f>
        <v>0</v>
      </c>
    </row>
    <row r="49" spans="1:15" ht="15" customHeight="1" x14ac:dyDescent="0.25">
      <c r="A49" s="33" t="s">
        <v>109</v>
      </c>
      <c r="B49" s="34" t="s">
        <v>425</v>
      </c>
      <c r="C49" s="31" t="s">
        <v>51</v>
      </c>
      <c r="D49" s="17">
        <f>E49+F49+G49</f>
        <v>7</v>
      </c>
      <c r="E49" s="17"/>
      <c r="F49" s="17"/>
      <c r="G49" s="17">
        <v>7</v>
      </c>
      <c r="H49" s="11">
        <f t="shared" si="16"/>
        <v>0</v>
      </c>
      <c r="I49" s="11"/>
      <c r="J49" s="11"/>
      <c r="K49" s="11"/>
      <c r="L49" s="13">
        <f t="shared" si="17"/>
        <v>7</v>
      </c>
      <c r="M49" s="13">
        <f t="shared" si="21"/>
        <v>0</v>
      </c>
      <c r="N49" s="13">
        <f t="shared" si="21"/>
        <v>0</v>
      </c>
      <c r="O49" s="13">
        <f t="shared" si="21"/>
        <v>7</v>
      </c>
    </row>
    <row r="50" spans="1:15" ht="15" customHeight="1" x14ac:dyDescent="0.25">
      <c r="A50" s="33" t="s">
        <v>110</v>
      </c>
      <c r="B50" s="34" t="s">
        <v>64</v>
      </c>
      <c r="C50" s="31" t="s">
        <v>51</v>
      </c>
      <c r="D50" s="17">
        <f t="shared" si="15"/>
        <v>9.4</v>
      </c>
      <c r="E50" s="17"/>
      <c r="F50" s="17"/>
      <c r="G50" s="17">
        <v>9.4</v>
      </c>
      <c r="H50" s="11">
        <f t="shared" si="16"/>
        <v>0</v>
      </c>
      <c r="I50" s="11"/>
      <c r="J50" s="11"/>
      <c r="K50" s="11"/>
      <c r="L50" s="13">
        <f t="shared" si="17"/>
        <v>9.4</v>
      </c>
      <c r="M50" s="13">
        <f t="shared" si="18"/>
        <v>0</v>
      </c>
      <c r="N50" s="13">
        <f t="shared" si="19"/>
        <v>0</v>
      </c>
      <c r="O50" s="13">
        <f t="shared" si="20"/>
        <v>9.4</v>
      </c>
    </row>
    <row r="51" spans="1:15" ht="15" customHeight="1" x14ac:dyDescent="0.25">
      <c r="A51" s="33" t="s">
        <v>159</v>
      </c>
      <c r="B51" s="34" t="s">
        <v>42</v>
      </c>
      <c r="C51" s="31" t="s">
        <v>51</v>
      </c>
      <c r="D51" s="17">
        <f t="shared" si="15"/>
        <v>27</v>
      </c>
      <c r="E51" s="17"/>
      <c r="F51" s="17"/>
      <c r="G51" s="17">
        <v>27</v>
      </c>
      <c r="H51" s="11">
        <f t="shared" si="16"/>
        <v>0</v>
      </c>
      <c r="I51" s="11"/>
      <c r="J51" s="11"/>
      <c r="K51" s="11"/>
      <c r="L51" s="13">
        <f t="shared" si="17"/>
        <v>27</v>
      </c>
      <c r="M51" s="13">
        <f t="shared" si="18"/>
        <v>0</v>
      </c>
      <c r="N51" s="13">
        <f t="shared" si="19"/>
        <v>0</v>
      </c>
      <c r="O51" s="13">
        <f t="shared" si="20"/>
        <v>27</v>
      </c>
    </row>
    <row r="52" spans="1:15" ht="15" customHeight="1" x14ac:dyDescent="0.25">
      <c r="A52" s="33" t="s">
        <v>160</v>
      </c>
      <c r="B52" s="34" t="s">
        <v>426</v>
      </c>
      <c r="C52" s="31" t="s">
        <v>51</v>
      </c>
      <c r="D52" s="17">
        <f>E52+F52+G52</f>
        <v>12</v>
      </c>
      <c r="E52" s="17"/>
      <c r="F52" s="17"/>
      <c r="G52" s="17">
        <v>12</v>
      </c>
      <c r="H52" s="11">
        <f t="shared" si="16"/>
        <v>0</v>
      </c>
      <c r="I52" s="11"/>
      <c r="J52" s="11"/>
      <c r="K52" s="11"/>
      <c r="L52" s="13">
        <f t="shared" si="17"/>
        <v>12</v>
      </c>
      <c r="M52" s="13">
        <f>E52+I52</f>
        <v>0</v>
      </c>
      <c r="N52" s="13">
        <f>F52+J52</f>
        <v>0</v>
      </c>
      <c r="O52" s="13">
        <f>G52+K52</f>
        <v>12</v>
      </c>
    </row>
    <row r="53" spans="1:15" ht="15" customHeight="1" x14ac:dyDescent="0.25">
      <c r="A53" s="33" t="s">
        <v>111</v>
      </c>
      <c r="B53" s="35" t="s">
        <v>41</v>
      </c>
      <c r="C53" s="31" t="s">
        <v>51</v>
      </c>
      <c r="D53" s="17">
        <f t="shared" si="15"/>
        <v>22.6</v>
      </c>
      <c r="E53" s="17"/>
      <c r="F53" s="17"/>
      <c r="G53" s="17">
        <v>22.6</v>
      </c>
      <c r="H53" s="11">
        <f t="shared" si="16"/>
        <v>0</v>
      </c>
      <c r="I53" s="11"/>
      <c r="J53" s="11"/>
      <c r="K53" s="11"/>
      <c r="L53" s="13">
        <f t="shared" si="17"/>
        <v>22.6</v>
      </c>
      <c r="M53" s="13">
        <f t="shared" si="18"/>
        <v>0</v>
      </c>
      <c r="N53" s="13">
        <f t="shared" si="19"/>
        <v>0</v>
      </c>
      <c r="O53" s="13">
        <f t="shared" si="20"/>
        <v>22.6</v>
      </c>
    </row>
    <row r="54" spans="1:15" ht="15" customHeight="1" x14ac:dyDescent="0.25">
      <c r="A54" s="33" t="s">
        <v>161</v>
      </c>
      <c r="B54" s="30" t="s">
        <v>165</v>
      </c>
      <c r="C54" s="31" t="s">
        <v>51</v>
      </c>
      <c r="D54" s="17">
        <f t="shared" si="15"/>
        <v>10.3</v>
      </c>
      <c r="E54" s="17">
        <v>2.2999999999999998</v>
      </c>
      <c r="F54" s="17"/>
      <c r="G54" s="17">
        <v>8</v>
      </c>
      <c r="H54" s="11">
        <f t="shared" si="16"/>
        <v>0</v>
      </c>
      <c r="I54" s="11"/>
      <c r="J54" s="11"/>
      <c r="K54" s="11"/>
      <c r="L54" s="13">
        <f t="shared" si="17"/>
        <v>10.3</v>
      </c>
      <c r="M54" s="13">
        <f t="shared" si="18"/>
        <v>2.2999999999999998</v>
      </c>
      <c r="N54" s="13">
        <f t="shared" si="19"/>
        <v>0</v>
      </c>
      <c r="O54" s="13">
        <f t="shared" si="20"/>
        <v>8</v>
      </c>
    </row>
    <row r="55" spans="1:15" ht="15" customHeight="1" x14ac:dyDescent="0.25">
      <c r="A55" s="6" t="s">
        <v>162</v>
      </c>
      <c r="B55" s="30" t="s">
        <v>157</v>
      </c>
      <c r="C55" s="31" t="s">
        <v>51</v>
      </c>
      <c r="D55" s="17">
        <f t="shared" si="15"/>
        <v>60.4</v>
      </c>
      <c r="E55" s="17"/>
      <c r="F55" s="17"/>
      <c r="G55" s="17">
        <v>60.4</v>
      </c>
      <c r="H55" s="11">
        <f t="shared" si="16"/>
        <v>0</v>
      </c>
      <c r="I55" s="11"/>
      <c r="J55" s="11"/>
      <c r="K55" s="11"/>
      <c r="L55" s="13">
        <f t="shared" si="17"/>
        <v>60.4</v>
      </c>
      <c r="M55" s="13">
        <f t="shared" si="18"/>
        <v>0</v>
      </c>
      <c r="N55" s="13">
        <f t="shared" si="19"/>
        <v>0</v>
      </c>
      <c r="O55" s="13">
        <f t="shared" si="20"/>
        <v>60.4</v>
      </c>
    </row>
    <row r="56" spans="1:15" ht="15" customHeight="1" x14ac:dyDescent="0.25">
      <c r="A56" s="6" t="s">
        <v>112</v>
      </c>
      <c r="B56" s="30" t="s">
        <v>34</v>
      </c>
      <c r="C56" s="31" t="s">
        <v>51</v>
      </c>
      <c r="D56" s="17">
        <f t="shared" si="15"/>
        <v>35.299999999999997</v>
      </c>
      <c r="E56" s="17"/>
      <c r="F56" s="17"/>
      <c r="G56" s="17">
        <v>35.299999999999997</v>
      </c>
      <c r="H56" s="11">
        <f t="shared" si="16"/>
        <v>0</v>
      </c>
      <c r="I56" s="11"/>
      <c r="J56" s="11"/>
      <c r="K56" s="11"/>
      <c r="L56" s="13">
        <f t="shared" si="17"/>
        <v>35.299999999999997</v>
      </c>
      <c r="M56" s="13">
        <f t="shared" si="18"/>
        <v>0</v>
      </c>
      <c r="N56" s="13">
        <f t="shared" si="19"/>
        <v>0</v>
      </c>
      <c r="O56" s="13">
        <f t="shared" si="20"/>
        <v>35.299999999999997</v>
      </c>
    </row>
    <row r="57" spans="1:15" ht="15" customHeight="1" x14ac:dyDescent="0.25">
      <c r="A57" s="6" t="s">
        <v>113</v>
      </c>
      <c r="B57" s="30" t="s">
        <v>36</v>
      </c>
      <c r="C57" s="31" t="s">
        <v>51</v>
      </c>
      <c r="D57" s="17">
        <f t="shared" si="15"/>
        <v>34.1</v>
      </c>
      <c r="E57" s="17"/>
      <c r="F57" s="17"/>
      <c r="G57" s="17">
        <v>34.1</v>
      </c>
      <c r="H57" s="11">
        <f t="shared" si="16"/>
        <v>0</v>
      </c>
      <c r="I57" s="11"/>
      <c r="J57" s="11"/>
      <c r="K57" s="11"/>
      <c r="L57" s="13">
        <f t="shared" si="17"/>
        <v>34.1</v>
      </c>
      <c r="M57" s="13">
        <f t="shared" si="18"/>
        <v>0</v>
      </c>
      <c r="N57" s="13">
        <f t="shared" si="19"/>
        <v>0</v>
      </c>
      <c r="O57" s="13">
        <f t="shared" si="20"/>
        <v>34.1</v>
      </c>
    </row>
    <row r="58" spans="1:15" ht="15" customHeight="1" x14ac:dyDescent="0.25">
      <c r="A58" s="6" t="s">
        <v>114</v>
      </c>
      <c r="B58" s="30" t="s">
        <v>38</v>
      </c>
      <c r="C58" s="31" t="s">
        <v>51</v>
      </c>
      <c r="D58" s="17">
        <f t="shared" si="15"/>
        <v>76.400000000000006</v>
      </c>
      <c r="E58" s="17"/>
      <c r="F58" s="17"/>
      <c r="G58" s="17">
        <v>76.400000000000006</v>
      </c>
      <c r="H58" s="11">
        <f t="shared" si="16"/>
        <v>0</v>
      </c>
      <c r="I58" s="11"/>
      <c r="J58" s="11"/>
      <c r="K58" s="11"/>
      <c r="L58" s="13">
        <f t="shared" si="17"/>
        <v>76.400000000000006</v>
      </c>
      <c r="M58" s="13">
        <f t="shared" si="18"/>
        <v>0</v>
      </c>
      <c r="N58" s="13">
        <f t="shared" si="19"/>
        <v>0</v>
      </c>
      <c r="O58" s="13">
        <f t="shared" si="20"/>
        <v>76.400000000000006</v>
      </c>
    </row>
    <row r="59" spans="1:15" ht="15" customHeight="1" x14ac:dyDescent="0.25">
      <c r="A59" s="6" t="s">
        <v>115</v>
      </c>
      <c r="B59" s="30" t="s">
        <v>37</v>
      </c>
      <c r="C59" s="31" t="s">
        <v>51</v>
      </c>
      <c r="D59" s="17">
        <f t="shared" si="15"/>
        <v>37.9</v>
      </c>
      <c r="E59" s="17"/>
      <c r="F59" s="17"/>
      <c r="G59" s="17">
        <v>37.9</v>
      </c>
      <c r="H59" s="11">
        <f t="shared" si="16"/>
        <v>0</v>
      </c>
      <c r="I59" s="11"/>
      <c r="J59" s="11"/>
      <c r="K59" s="11"/>
      <c r="L59" s="13">
        <f t="shared" si="17"/>
        <v>37.9</v>
      </c>
      <c r="M59" s="13">
        <f t="shared" si="18"/>
        <v>0</v>
      </c>
      <c r="N59" s="13">
        <f t="shared" si="19"/>
        <v>0</v>
      </c>
      <c r="O59" s="13">
        <f t="shared" si="20"/>
        <v>37.9</v>
      </c>
    </row>
    <row r="60" spans="1:15" ht="15" customHeight="1" x14ac:dyDescent="0.25">
      <c r="A60" s="6" t="s">
        <v>116</v>
      </c>
      <c r="B60" s="36" t="s">
        <v>35</v>
      </c>
      <c r="C60" s="16" t="s">
        <v>51</v>
      </c>
      <c r="D60" s="17">
        <f t="shared" si="15"/>
        <v>62</v>
      </c>
      <c r="E60" s="17"/>
      <c r="F60" s="17"/>
      <c r="G60" s="17">
        <v>62</v>
      </c>
      <c r="H60" s="11">
        <f t="shared" si="16"/>
        <v>0</v>
      </c>
      <c r="I60" s="11"/>
      <c r="J60" s="11"/>
      <c r="K60" s="11"/>
      <c r="L60" s="13">
        <f t="shared" si="17"/>
        <v>62</v>
      </c>
      <c r="M60" s="13">
        <f t="shared" si="18"/>
        <v>0</v>
      </c>
      <c r="N60" s="13">
        <f t="shared" si="19"/>
        <v>0</v>
      </c>
      <c r="O60" s="13">
        <f t="shared" si="20"/>
        <v>62</v>
      </c>
    </row>
    <row r="61" spans="1:15" ht="15" customHeight="1" x14ac:dyDescent="0.25">
      <c r="A61" s="6" t="s">
        <v>170</v>
      </c>
      <c r="B61" s="37" t="s">
        <v>39</v>
      </c>
      <c r="C61" s="16" t="s">
        <v>51</v>
      </c>
      <c r="D61" s="17">
        <f t="shared" si="15"/>
        <v>9.6</v>
      </c>
      <c r="E61" s="17"/>
      <c r="F61" s="17"/>
      <c r="G61" s="17">
        <v>9.6</v>
      </c>
      <c r="H61" s="11">
        <f t="shared" si="16"/>
        <v>0</v>
      </c>
      <c r="I61" s="11"/>
      <c r="J61" s="11"/>
      <c r="K61" s="11"/>
      <c r="L61" s="13">
        <f t="shared" si="17"/>
        <v>9.6</v>
      </c>
      <c r="M61" s="13">
        <f t="shared" si="18"/>
        <v>0</v>
      </c>
      <c r="N61" s="13">
        <f t="shared" si="19"/>
        <v>0</v>
      </c>
      <c r="O61" s="13">
        <f t="shared" si="20"/>
        <v>9.6</v>
      </c>
    </row>
    <row r="62" spans="1:15" ht="15" customHeight="1" x14ac:dyDescent="0.25">
      <c r="A62" s="6" t="s">
        <v>117</v>
      </c>
      <c r="B62" s="37" t="s">
        <v>40</v>
      </c>
      <c r="C62" s="16" t="s">
        <v>51</v>
      </c>
      <c r="D62" s="17">
        <f t="shared" si="15"/>
        <v>16.100000000000001</v>
      </c>
      <c r="E62" s="17"/>
      <c r="F62" s="17"/>
      <c r="G62" s="17">
        <v>16.100000000000001</v>
      </c>
      <c r="H62" s="11">
        <f t="shared" si="16"/>
        <v>0</v>
      </c>
      <c r="I62" s="11"/>
      <c r="J62" s="11"/>
      <c r="K62" s="11"/>
      <c r="L62" s="13">
        <f t="shared" si="17"/>
        <v>16.100000000000001</v>
      </c>
      <c r="M62" s="13">
        <f t="shared" si="18"/>
        <v>0</v>
      </c>
      <c r="N62" s="13">
        <f t="shared" si="19"/>
        <v>0</v>
      </c>
      <c r="O62" s="13">
        <f t="shared" si="20"/>
        <v>16.100000000000001</v>
      </c>
    </row>
    <row r="63" spans="1:15" ht="15" customHeight="1" x14ac:dyDescent="0.25">
      <c r="A63" s="6" t="s">
        <v>118</v>
      </c>
      <c r="B63" s="36" t="s">
        <v>49</v>
      </c>
      <c r="C63" s="16" t="s">
        <v>51</v>
      </c>
      <c r="D63" s="17">
        <f t="shared" si="15"/>
        <v>4</v>
      </c>
      <c r="E63" s="17"/>
      <c r="F63" s="17">
        <v>0.1</v>
      </c>
      <c r="G63" s="17">
        <v>3.9</v>
      </c>
      <c r="H63" s="11">
        <f t="shared" si="16"/>
        <v>0</v>
      </c>
      <c r="I63" s="11"/>
      <c r="J63" s="11"/>
      <c r="K63" s="11"/>
      <c r="L63" s="13">
        <f t="shared" si="17"/>
        <v>4</v>
      </c>
      <c r="M63" s="13">
        <f t="shared" si="18"/>
        <v>0</v>
      </c>
      <c r="N63" s="13">
        <f t="shared" si="19"/>
        <v>0.1</v>
      </c>
      <c r="O63" s="13">
        <f t="shared" si="20"/>
        <v>3.9</v>
      </c>
    </row>
    <row r="64" spans="1:15" ht="15" customHeight="1" x14ac:dyDescent="0.25">
      <c r="A64" s="6" t="s">
        <v>119</v>
      </c>
      <c r="B64" s="36" t="s">
        <v>48</v>
      </c>
      <c r="C64" s="16" t="s">
        <v>51</v>
      </c>
      <c r="D64" s="17">
        <f t="shared" si="15"/>
        <v>52.3</v>
      </c>
      <c r="E64" s="17"/>
      <c r="F64" s="17">
        <v>0.3</v>
      </c>
      <c r="G64" s="17">
        <v>52</v>
      </c>
      <c r="H64" s="11">
        <f t="shared" si="16"/>
        <v>0</v>
      </c>
      <c r="I64" s="11"/>
      <c r="J64" s="11"/>
      <c r="K64" s="11"/>
      <c r="L64" s="13">
        <f t="shared" si="17"/>
        <v>52.3</v>
      </c>
      <c r="M64" s="13">
        <f t="shared" si="18"/>
        <v>0</v>
      </c>
      <c r="N64" s="13">
        <f t="shared" si="19"/>
        <v>0.3</v>
      </c>
      <c r="O64" s="13">
        <f t="shared" si="20"/>
        <v>52</v>
      </c>
    </row>
    <row r="65" spans="1:15" ht="15" customHeight="1" x14ac:dyDescent="0.25">
      <c r="A65" s="6" t="s">
        <v>120</v>
      </c>
      <c r="B65" s="36" t="s">
        <v>66</v>
      </c>
      <c r="C65" s="16" t="s">
        <v>51</v>
      </c>
      <c r="D65" s="17">
        <f t="shared" si="15"/>
        <v>9.4</v>
      </c>
      <c r="E65" s="17"/>
      <c r="F65" s="17"/>
      <c r="G65" s="17">
        <v>9.4</v>
      </c>
      <c r="H65" s="11">
        <f t="shared" si="16"/>
        <v>0</v>
      </c>
      <c r="I65" s="11"/>
      <c r="J65" s="11"/>
      <c r="K65" s="11"/>
      <c r="L65" s="13">
        <f t="shared" si="17"/>
        <v>9.4</v>
      </c>
      <c r="M65" s="13">
        <f t="shared" si="18"/>
        <v>0</v>
      </c>
      <c r="N65" s="13">
        <f t="shared" si="19"/>
        <v>0</v>
      </c>
      <c r="O65" s="13">
        <f t="shared" si="20"/>
        <v>9.4</v>
      </c>
    </row>
    <row r="66" spans="1:15" ht="15" customHeight="1" x14ac:dyDescent="0.25">
      <c r="A66" s="6" t="s">
        <v>121</v>
      </c>
      <c r="B66" s="36" t="s">
        <v>50</v>
      </c>
      <c r="C66" s="16" t="s">
        <v>51</v>
      </c>
      <c r="D66" s="17">
        <f t="shared" si="15"/>
        <v>26.5</v>
      </c>
      <c r="E66" s="17"/>
      <c r="F66" s="17">
        <v>26.5</v>
      </c>
      <c r="G66" s="17"/>
      <c r="H66" s="11">
        <f t="shared" si="16"/>
        <v>0</v>
      </c>
      <c r="I66" s="11"/>
      <c r="J66" s="11"/>
      <c r="K66" s="11"/>
      <c r="L66" s="13">
        <f t="shared" si="17"/>
        <v>26.5</v>
      </c>
      <c r="M66" s="13">
        <f t="shared" si="18"/>
        <v>0</v>
      </c>
      <c r="N66" s="13">
        <f t="shared" si="19"/>
        <v>26.5</v>
      </c>
      <c r="O66" s="13">
        <f t="shared" si="20"/>
        <v>0</v>
      </c>
    </row>
    <row r="67" spans="1:15" ht="15" customHeight="1" x14ac:dyDescent="0.25">
      <c r="A67" s="6" t="s">
        <v>166</v>
      </c>
      <c r="B67" s="36" t="s">
        <v>172</v>
      </c>
      <c r="C67" s="16" t="s">
        <v>51</v>
      </c>
      <c r="D67" s="17">
        <f t="shared" si="15"/>
        <v>14.1</v>
      </c>
      <c r="E67" s="17"/>
      <c r="F67" s="17"/>
      <c r="G67" s="17">
        <v>14.1</v>
      </c>
      <c r="H67" s="11">
        <f t="shared" si="16"/>
        <v>0</v>
      </c>
      <c r="I67" s="11"/>
      <c r="J67" s="11"/>
      <c r="K67" s="11"/>
      <c r="L67" s="13">
        <f t="shared" si="17"/>
        <v>14.1</v>
      </c>
      <c r="M67" s="13">
        <f t="shared" si="18"/>
        <v>0</v>
      </c>
      <c r="N67" s="13">
        <f t="shared" si="19"/>
        <v>0</v>
      </c>
      <c r="O67" s="13">
        <f t="shared" si="20"/>
        <v>14.1</v>
      </c>
    </row>
    <row r="68" spans="1:15" s="38" customFormat="1" ht="15" customHeight="1" x14ac:dyDescent="0.25">
      <c r="A68" s="6" t="s">
        <v>122</v>
      </c>
      <c r="B68" s="36" t="s">
        <v>173</v>
      </c>
      <c r="C68" s="16" t="s">
        <v>51</v>
      </c>
      <c r="D68" s="17">
        <f t="shared" si="15"/>
        <v>2</v>
      </c>
      <c r="E68" s="17">
        <v>2</v>
      </c>
      <c r="F68" s="17"/>
      <c r="G68" s="17"/>
      <c r="H68" s="11">
        <f t="shared" si="16"/>
        <v>0</v>
      </c>
      <c r="I68" s="11"/>
      <c r="J68" s="11"/>
      <c r="K68" s="11"/>
      <c r="L68" s="13">
        <f t="shared" si="17"/>
        <v>2</v>
      </c>
      <c r="M68" s="13">
        <f t="shared" si="18"/>
        <v>2</v>
      </c>
      <c r="N68" s="13">
        <f t="shared" si="19"/>
        <v>0</v>
      </c>
      <c r="O68" s="13">
        <f t="shared" si="20"/>
        <v>0</v>
      </c>
    </row>
    <row r="69" spans="1:15" ht="15.95" customHeight="1" x14ac:dyDescent="0.25">
      <c r="A69" s="55" t="s">
        <v>123</v>
      </c>
      <c r="B69" s="28" t="s">
        <v>182</v>
      </c>
      <c r="C69" s="26"/>
      <c r="D69" s="22">
        <f t="shared" ref="D69:O69" si="26">SUM(D40:D68)</f>
        <v>596</v>
      </c>
      <c r="E69" s="22">
        <f t="shared" si="26"/>
        <v>9.8000000000000007</v>
      </c>
      <c r="F69" s="22">
        <f t="shared" si="26"/>
        <v>63.8</v>
      </c>
      <c r="G69" s="22">
        <f t="shared" si="26"/>
        <v>522.4</v>
      </c>
      <c r="H69" s="25">
        <f t="shared" si="26"/>
        <v>0</v>
      </c>
      <c r="I69" s="25">
        <f t="shared" si="26"/>
        <v>0</v>
      </c>
      <c r="J69" s="25">
        <f t="shared" si="26"/>
        <v>0</v>
      </c>
      <c r="K69" s="25">
        <f t="shared" si="26"/>
        <v>0</v>
      </c>
      <c r="L69" s="22">
        <f t="shared" si="26"/>
        <v>596</v>
      </c>
      <c r="M69" s="22">
        <f t="shared" si="26"/>
        <v>9.8000000000000007</v>
      </c>
      <c r="N69" s="22">
        <f t="shared" si="26"/>
        <v>63.8</v>
      </c>
      <c r="O69" s="22">
        <f t="shared" si="26"/>
        <v>522.4</v>
      </c>
    </row>
    <row r="70" spans="1:15" ht="15.95" customHeight="1" x14ac:dyDescent="0.25">
      <c r="A70" s="39" t="s">
        <v>124</v>
      </c>
      <c r="B70" s="437" t="s">
        <v>67</v>
      </c>
      <c r="C70" s="437"/>
      <c r="D70" s="437"/>
      <c r="E70" s="437"/>
      <c r="F70" s="437"/>
      <c r="G70" s="437"/>
      <c r="H70" s="437"/>
      <c r="I70" s="437"/>
      <c r="J70" s="437"/>
      <c r="K70" s="437"/>
      <c r="L70" s="437"/>
      <c r="M70" s="437"/>
      <c r="N70" s="437"/>
      <c r="O70" s="437"/>
    </row>
    <row r="71" spans="1:15" ht="15" customHeight="1" x14ac:dyDescent="0.25">
      <c r="A71" s="20" t="s">
        <v>125</v>
      </c>
      <c r="B71" s="30" t="s">
        <v>7</v>
      </c>
      <c r="C71" s="40" t="s">
        <v>30</v>
      </c>
      <c r="D71" s="17">
        <f>E71+F71+G71</f>
        <v>0.7</v>
      </c>
      <c r="E71" s="17">
        <v>0.4</v>
      </c>
      <c r="F71" s="17">
        <v>0.3</v>
      </c>
      <c r="G71" s="17"/>
      <c r="H71" s="11">
        <f>I71+J71+K71</f>
        <v>0</v>
      </c>
      <c r="I71" s="11"/>
      <c r="J71" s="11"/>
      <c r="K71" s="11"/>
      <c r="L71" s="13">
        <f>M71+N71+O71</f>
        <v>0.7</v>
      </c>
      <c r="M71" s="13">
        <f>E71+I71</f>
        <v>0.4</v>
      </c>
      <c r="N71" s="13">
        <f>F71+J71</f>
        <v>0.3</v>
      </c>
      <c r="O71" s="13">
        <f>G71+K71</f>
        <v>0</v>
      </c>
    </row>
    <row r="72" spans="1:15" ht="15" customHeight="1" x14ac:dyDescent="0.25">
      <c r="A72" s="39" t="s">
        <v>126</v>
      </c>
      <c r="B72" s="30" t="s">
        <v>10</v>
      </c>
      <c r="C72" s="40" t="s">
        <v>30</v>
      </c>
      <c r="D72" s="17">
        <f t="shared" ref="D72:D84" si="27">E72+F72+G72</f>
        <v>0.8</v>
      </c>
      <c r="E72" s="17">
        <v>0.2</v>
      </c>
      <c r="F72" s="17">
        <v>0.6</v>
      </c>
      <c r="G72" s="17"/>
      <c r="H72" s="11">
        <f t="shared" ref="H72:H84" si="28">I72+J72+K72</f>
        <v>0</v>
      </c>
      <c r="I72" s="11"/>
      <c r="J72" s="11"/>
      <c r="K72" s="11"/>
      <c r="L72" s="13">
        <f t="shared" ref="L72:L84" si="29">M72+N72+O72</f>
        <v>0.8</v>
      </c>
      <c r="M72" s="13">
        <f t="shared" ref="M72:M84" si="30">E72+I72</f>
        <v>0.2</v>
      </c>
      <c r="N72" s="13">
        <f t="shared" ref="N72:N84" si="31">F72+J72</f>
        <v>0.6</v>
      </c>
      <c r="O72" s="13">
        <f t="shared" ref="O72:O84" si="32">G72+K72</f>
        <v>0</v>
      </c>
    </row>
    <row r="73" spans="1:15" ht="15" customHeight="1" x14ac:dyDescent="0.25">
      <c r="A73" s="41" t="s">
        <v>127</v>
      </c>
      <c r="B73" s="30" t="s">
        <v>11</v>
      </c>
      <c r="C73" s="40" t="s">
        <v>30</v>
      </c>
      <c r="D73" s="17">
        <f t="shared" si="27"/>
        <v>2</v>
      </c>
      <c r="E73" s="17">
        <v>1</v>
      </c>
      <c r="F73" s="17">
        <v>1</v>
      </c>
      <c r="G73" s="17"/>
      <c r="H73" s="11">
        <f t="shared" si="28"/>
        <v>0</v>
      </c>
      <c r="I73" s="11"/>
      <c r="J73" s="11"/>
      <c r="K73" s="11"/>
      <c r="L73" s="13">
        <f t="shared" si="29"/>
        <v>2</v>
      </c>
      <c r="M73" s="13">
        <f t="shared" si="30"/>
        <v>1</v>
      </c>
      <c r="N73" s="13">
        <f t="shared" si="31"/>
        <v>1</v>
      </c>
      <c r="O73" s="13">
        <f t="shared" si="32"/>
        <v>0</v>
      </c>
    </row>
    <row r="74" spans="1:15" ht="15" customHeight="1" x14ac:dyDescent="0.25">
      <c r="A74" s="33" t="s">
        <v>128</v>
      </c>
      <c r="B74" s="30" t="s">
        <v>15</v>
      </c>
      <c r="C74" s="40" t="s">
        <v>30</v>
      </c>
      <c r="D74" s="17">
        <f t="shared" si="27"/>
        <v>1</v>
      </c>
      <c r="E74" s="17">
        <v>0.2</v>
      </c>
      <c r="F74" s="17">
        <v>0.8</v>
      </c>
      <c r="G74" s="17"/>
      <c r="H74" s="11">
        <f t="shared" si="28"/>
        <v>0</v>
      </c>
      <c r="I74" s="11"/>
      <c r="J74" s="11"/>
      <c r="K74" s="11"/>
      <c r="L74" s="13">
        <f t="shared" si="29"/>
        <v>1</v>
      </c>
      <c r="M74" s="13">
        <f t="shared" si="30"/>
        <v>0.2</v>
      </c>
      <c r="N74" s="13">
        <f t="shared" si="31"/>
        <v>0.8</v>
      </c>
      <c r="O74" s="13">
        <f t="shared" si="32"/>
        <v>0</v>
      </c>
    </row>
    <row r="75" spans="1:15" ht="15" customHeight="1" x14ac:dyDescent="0.25">
      <c r="A75" s="33" t="s">
        <v>129</v>
      </c>
      <c r="B75" s="30" t="s">
        <v>27</v>
      </c>
      <c r="C75" s="40" t="s">
        <v>30</v>
      </c>
      <c r="D75" s="17">
        <f t="shared" si="27"/>
        <v>12.8</v>
      </c>
      <c r="E75" s="17"/>
      <c r="F75" s="17">
        <v>10.5</v>
      </c>
      <c r="G75" s="17">
        <v>2.2999999999999998</v>
      </c>
      <c r="H75" s="11">
        <f t="shared" si="28"/>
        <v>0</v>
      </c>
      <c r="I75" s="11"/>
      <c r="J75" s="11"/>
      <c r="K75" s="11"/>
      <c r="L75" s="13">
        <f t="shared" si="29"/>
        <v>12.8</v>
      </c>
      <c r="M75" s="13">
        <f t="shared" si="30"/>
        <v>0</v>
      </c>
      <c r="N75" s="13">
        <f t="shared" si="31"/>
        <v>10.5</v>
      </c>
      <c r="O75" s="13">
        <f t="shared" si="32"/>
        <v>2.2999999999999998</v>
      </c>
    </row>
    <row r="76" spans="1:15" ht="15" customHeight="1" x14ac:dyDescent="0.25">
      <c r="A76" s="33" t="s">
        <v>130</v>
      </c>
      <c r="B76" s="30" t="s">
        <v>57</v>
      </c>
      <c r="C76" s="40" t="s">
        <v>30</v>
      </c>
      <c r="D76" s="17">
        <f t="shared" si="27"/>
        <v>2.8000000000000003</v>
      </c>
      <c r="E76" s="17">
        <v>0.2</v>
      </c>
      <c r="F76" s="17">
        <v>2.6</v>
      </c>
      <c r="G76" s="17"/>
      <c r="H76" s="11">
        <f t="shared" si="28"/>
        <v>0</v>
      </c>
      <c r="I76" s="11"/>
      <c r="J76" s="11"/>
      <c r="K76" s="11"/>
      <c r="L76" s="13">
        <f t="shared" si="29"/>
        <v>2.8000000000000003</v>
      </c>
      <c r="M76" s="13">
        <f t="shared" si="30"/>
        <v>0.2</v>
      </c>
      <c r="N76" s="13">
        <f t="shared" si="31"/>
        <v>2.6</v>
      </c>
      <c r="O76" s="13">
        <f t="shared" si="32"/>
        <v>0</v>
      </c>
    </row>
    <row r="77" spans="1:15" ht="15" customHeight="1" x14ac:dyDescent="0.25">
      <c r="A77" s="33" t="s">
        <v>131</v>
      </c>
      <c r="B77" s="30" t="s">
        <v>58</v>
      </c>
      <c r="C77" s="40" t="s">
        <v>30</v>
      </c>
      <c r="D77" s="17">
        <f t="shared" si="27"/>
        <v>2.1</v>
      </c>
      <c r="E77" s="17">
        <v>0.3</v>
      </c>
      <c r="F77" s="17">
        <v>1.8</v>
      </c>
      <c r="G77" s="17"/>
      <c r="H77" s="11">
        <f t="shared" si="28"/>
        <v>0</v>
      </c>
      <c r="I77" s="11"/>
      <c r="J77" s="11"/>
      <c r="K77" s="11"/>
      <c r="L77" s="13">
        <f t="shared" si="29"/>
        <v>2.1</v>
      </c>
      <c r="M77" s="13">
        <f t="shared" si="30"/>
        <v>0.3</v>
      </c>
      <c r="N77" s="13">
        <f t="shared" si="31"/>
        <v>1.8</v>
      </c>
      <c r="O77" s="13">
        <f t="shared" si="32"/>
        <v>0</v>
      </c>
    </row>
    <row r="78" spans="1:15" ht="15" customHeight="1" x14ac:dyDescent="0.25">
      <c r="A78" s="33" t="s">
        <v>132</v>
      </c>
      <c r="B78" s="30" t="s">
        <v>427</v>
      </c>
      <c r="C78" s="40" t="s">
        <v>30</v>
      </c>
      <c r="D78" s="17">
        <f t="shared" si="27"/>
        <v>2.6</v>
      </c>
      <c r="E78" s="17">
        <v>0.5</v>
      </c>
      <c r="F78" s="17">
        <v>2.1</v>
      </c>
      <c r="G78" s="17"/>
      <c r="H78" s="11">
        <f t="shared" si="28"/>
        <v>0</v>
      </c>
      <c r="I78" s="11"/>
      <c r="J78" s="11"/>
      <c r="K78" s="11"/>
      <c r="L78" s="13">
        <f t="shared" si="29"/>
        <v>2.6</v>
      </c>
      <c r="M78" s="13">
        <f t="shared" si="30"/>
        <v>0.5</v>
      </c>
      <c r="N78" s="13">
        <f t="shared" si="31"/>
        <v>2.1</v>
      </c>
      <c r="O78" s="13">
        <f t="shared" si="32"/>
        <v>0</v>
      </c>
    </row>
    <row r="79" spans="1:15" ht="15" customHeight="1" x14ac:dyDescent="0.25">
      <c r="A79" s="33" t="s">
        <v>133</v>
      </c>
      <c r="B79" s="30" t="s">
        <v>428</v>
      </c>
      <c r="C79" s="40" t="s">
        <v>30</v>
      </c>
      <c r="D79" s="17">
        <f t="shared" si="27"/>
        <v>0.8</v>
      </c>
      <c r="E79" s="17">
        <v>0.4</v>
      </c>
      <c r="F79" s="17">
        <v>0.4</v>
      </c>
      <c r="G79" s="17"/>
      <c r="H79" s="11">
        <f t="shared" si="28"/>
        <v>0</v>
      </c>
      <c r="I79" s="11"/>
      <c r="J79" s="11"/>
      <c r="K79" s="11"/>
      <c r="L79" s="13">
        <f t="shared" si="29"/>
        <v>0.8</v>
      </c>
      <c r="M79" s="13">
        <f t="shared" si="30"/>
        <v>0.4</v>
      </c>
      <c r="N79" s="13">
        <f t="shared" si="31"/>
        <v>0.4</v>
      </c>
      <c r="O79" s="13">
        <f t="shared" si="32"/>
        <v>0</v>
      </c>
    </row>
    <row r="80" spans="1:15" ht="15" customHeight="1" x14ac:dyDescent="0.25">
      <c r="A80" s="33" t="s">
        <v>167</v>
      </c>
      <c r="B80" s="30" t="s">
        <v>68</v>
      </c>
      <c r="C80" s="40" t="s">
        <v>30</v>
      </c>
      <c r="D80" s="17">
        <f t="shared" si="27"/>
        <v>1.5</v>
      </c>
      <c r="E80" s="17">
        <v>0.8</v>
      </c>
      <c r="F80" s="17">
        <v>0.7</v>
      </c>
      <c r="G80" s="17"/>
      <c r="H80" s="11">
        <f t="shared" si="28"/>
        <v>0</v>
      </c>
      <c r="I80" s="11"/>
      <c r="J80" s="11"/>
      <c r="K80" s="11"/>
      <c r="L80" s="13">
        <f t="shared" si="29"/>
        <v>1.5</v>
      </c>
      <c r="M80" s="13">
        <f t="shared" si="30"/>
        <v>0.8</v>
      </c>
      <c r="N80" s="13">
        <f t="shared" si="31"/>
        <v>0.7</v>
      </c>
      <c r="O80" s="13">
        <f t="shared" si="32"/>
        <v>0</v>
      </c>
    </row>
    <row r="81" spans="1:15" ht="15" customHeight="1" x14ac:dyDescent="0.25">
      <c r="A81" s="33" t="s">
        <v>134</v>
      </c>
      <c r="B81" s="30" t="s">
        <v>158</v>
      </c>
      <c r="C81" s="40" t="s">
        <v>30</v>
      </c>
      <c r="D81" s="17">
        <f t="shared" si="27"/>
        <v>1.1000000000000001</v>
      </c>
      <c r="E81" s="17">
        <v>0.5</v>
      </c>
      <c r="F81" s="17">
        <v>0.6</v>
      </c>
      <c r="G81" s="17"/>
      <c r="H81" s="11">
        <f t="shared" si="28"/>
        <v>0</v>
      </c>
      <c r="I81" s="11"/>
      <c r="J81" s="11"/>
      <c r="K81" s="11"/>
      <c r="L81" s="13">
        <f t="shared" si="29"/>
        <v>1.1000000000000001</v>
      </c>
      <c r="M81" s="13">
        <f t="shared" si="30"/>
        <v>0.5</v>
      </c>
      <c r="N81" s="13">
        <f t="shared" si="31"/>
        <v>0.6</v>
      </c>
      <c r="O81" s="13">
        <f t="shared" si="32"/>
        <v>0</v>
      </c>
    </row>
    <row r="82" spans="1:15" ht="15" customHeight="1" x14ac:dyDescent="0.25">
      <c r="A82" s="33" t="s">
        <v>135</v>
      </c>
      <c r="B82" s="30" t="s">
        <v>28</v>
      </c>
      <c r="C82" s="40" t="s">
        <v>30</v>
      </c>
      <c r="D82" s="17">
        <f t="shared" si="27"/>
        <v>1.3</v>
      </c>
      <c r="E82" s="17"/>
      <c r="F82" s="17">
        <v>1.3</v>
      </c>
      <c r="G82" s="17"/>
      <c r="H82" s="11">
        <f t="shared" si="28"/>
        <v>0</v>
      </c>
      <c r="I82" s="11"/>
      <c r="J82" s="11"/>
      <c r="K82" s="11"/>
      <c r="L82" s="13">
        <f t="shared" si="29"/>
        <v>1.3</v>
      </c>
      <c r="M82" s="13">
        <f t="shared" si="30"/>
        <v>0</v>
      </c>
      <c r="N82" s="13">
        <f t="shared" si="31"/>
        <v>1.3</v>
      </c>
      <c r="O82" s="13">
        <f t="shared" si="32"/>
        <v>0</v>
      </c>
    </row>
    <row r="83" spans="1:15" ht="15" customHeight="1" x14ac:dyDescent="0.25">
      <c r="A83" s="33" t="s">
        <v>136</v>
      </c>
      <c r="B83" s="13" t="s">
        <v>29</v>
      </c>
      <c r="C83" s="40" t="s">
        <v>30</v>
      </c>
      <c r="D83" s="17">
        <f t="shared" si="27"/>
        <v>11.6</v>
      </c>
      <c r="E83" s="17">
        <v>8.6</v>
      </c>
      <c r="F83" s="17">
        <v>3</v>
      </c>
      <c r="G83" s="17"/>
      <c r="H83" s="11">
        <f t="shared" si="28"/>
        <v>0</v>
      </c>
      <c r="I83" s="11"/>
      <c r="J83" s="11"/>
      <c r="K83" s="11"/>
      <c r="L83" s="13">
        <f t="shared" si="29"/>
        <v>11.6</v>
      </c>
      <c r="M83" s="13">
        <f t="shared" si="30"/>
        <v>8.6</v>
      </c>
      <c r="N83" s="13">
        <f t="shared" si="31"/>
        <v>3</v>
      </c>
      <c r="O83" s="13">
        <f t="shared" si="32"/>
        <v>0</v>
      </c>
    </row>
    <row r="84" spans="1:15" ht="15" customHeight="1" x14ac:dyDescent="0.25">
      <c r="A84" s="33" t="s">
        <v>137</v>
      </c>
      <c r="B84" s="42" t="s">
        <v>65</v>
      </c>
      <c r="C84" s="40" t="s">
        <v>30</v>
      </c>
      <c r="D84" s="17">
        <f t="shared" si="27"/>
        <v>13</v>
      </c>
      <c r="E84" s="17"/>
      <c r="F84" s="17"/>
      <c r="G84" s="17">
        <v>13</v>
      </c>
      <c r="H84" s="11">
        <f t="shared" si="28"/>
        <v>0</v>
      </c>
      <c r="I84" s="11"/>
      <c r="J84" s="11"/>
      <c r="K84" s="11"/>
      <c r="L84" s="13">
        <f t="shared" si="29"/>
        <v>13</v>
      </c>
      <c r="M84" s="13">
        <f t="shared" si="30"/>
        <v>0</v>
      </c>
      <c r="N84" s="13">
        <f t="shared" si="31"/>
        <v>0</v>
      </c>
      <c r="O84" s="13">
        <f t="shared" si="32"/>
        <v>13</v>
      </c>
    </row>
    <row r="85" spans="1:15" ht="15.95" customHeight="1" x14ac:dyDescent="0.25">
      <c r="A85" s="55" t="s">
        <v>138</v>
      </c>
      <c r="B85" s="28" t="s">
        <v>184</v>
      </c>
      <c r="C85" s="26"/>
      <c r="D85" s="24">
        <f>SUM(D71:D84)</f>
        <v>54.100000000000009</v>
      </c>
      <c r="E85" s="24">
        <f>SUM(E71:E84)</f>
        <v>13.1</v>
      </c>
      <c r="F85" s="24">
        <f>SUM(F71:F84)</f>
        <v>25.7</v>
      </c>
      <c r="G85" s="24">
        <f>SUM(G71:G84)</f>
        <v>15.3</v>
      </c>
      <c r="H85" s="25">
        <f t="shared" ref="H85:O85" si="33">SUM(H71:H84)</f>
        <v>0</v>
      </c>
      <c r="I85" s="25">
        <f t="shared" si="33"/>
        <v>0</v>
      </c>
      <c r="J85" s="25">
        <f t="shared" si="33"/>
        <v>0</v>
      </c>
      <c r="K85" s="25">
        <f t="shared" si="33"/>
        <v>0</v>
      </c>
      <c r="L85" s="22">
        <f t="shared" si="33"/>
        <v>54.100000000000009</v>
      </c>
      <c r="M85" s="22">
        <f t="shared" si="33"/>
        <v>13.1</v>
      </c>
      <c r="N85" s="22">
        <f t="shared" si="33"/>
        <v>25.7</v>
      </c>
      <c r="O85" s="22">
        <f t="shared" si="33"/>
        <v>15.3</v>
      </c>
    </row>
    <row r="86" spans="1:15" ht="15.95" customHeight="1" x14ac:dyDescent="0.25">
      <c r="A86" s="39" t="s">
        <v>139</v>
      </c>
      <c r="B86" s="443" t="s">
        <v>69</v>
      </c>
      <c r="C86" s="444"/>
      <c r="D86" s="444"/>
      <c r="E86" s="444"/>
      <c r="F86" s="444"/>
      <c r="G86" s="444"/>
      <c r="H86" s="444"/>
      <c r="I86" s="444"/>
      <c r="J86" s="444"/>
      <c r="K86" s="444"/>
      <c r="L86" s="444"/>
      <c r="M86" s="444"/>
      <c r="N86" s="444"/>
      <c r="O86" s="445"/>
    </row>
    <row r="87" spans="1:15" ht="15" customHeight="1" x14ac:dyDescent="0.25">
      <c r="A87" s="14" t="s">
        <v>140</v>
      </c>
      <c r="B87" s="12" t="s">
        <v>52</v>
      </c>
      <c r="C87" s="8" t="s">
        <v>24</v>
      </c>
      <c r="D87" s="9">
        <f>E87+F87+G87</f>
        <v>218.5</v>
      </c>
      <c r="E87" s="43"/>
      <c r="F87" s="43"/>
      <c r="G87" s="43">
        <v>218.5</v>
      </c>
      <c r="H87" s="11">
        <f>I87+J87+K87</f>
        <v>0</v>
      </c>
      <c r="I87" s="11"/>
      <c r="J87" s="11"/>
      <c r="K87" s="11"/>
      <c r="L87" s="13">
        <f>M87+N87+O87</f>
        <v>218.5</v>
      </c>
      <c r="M87" s="13">
        <f t="shared" ref="M87:O90" si="34">E87+I87</f>
        <v>0</v>
      </c>
      <c r="N87" s="13">
        <f t="shared" si="34"/>
        <v>0</v>
      </c>
      <c r="O87" s="13">
        <f t="shared" si="34"/>
        <v>218.5</v>
      </c>
    </row>
    <row r="88" spans="1:15" ht="15" customHeight="1" x14ac:dyDescent="0.25">
      <c r="A88" s="14" t="s">
        <v>168</v>
      </c>
      <c r="B88" s="13" t="s">
        <v>53</v>
      </c>
      <c r="C88" s="16" t="s">
        <v>24</v>
      </c>
      <c r="D88" s="17">
        <f>E88+F88+G88</f>
        <v>23</v>
      </c>
      <c r="E88" s="17"/>
      <c r="F88" s="17"/>
      <c r="G88" s="17">
        <v>23</v>
      </c>
      <c r="H88" s="11">
        <f>I88+J88+K88</f>
        <v>0</v>
      </c>
      <c r="I88" s="11"/>
      <c r="J88" s="11"/>
      <c r="K88" s="11"/>
      <c r="L88" s="13">
        <f>M88+N88+O88</f>
        <v>23</v>
      </c>
      <c r="M88" s="13">
        <f t="shared" si="34"/>
        <v>0</v>
      </c>
      <c r="N88" s="13">
        <f t="shared" si="34"/>
        <v>0</v>
      </c>
      <c r="O88" s="13">
        <f t="shared" si="34"/>
        <v>23</v>
      </c>
    </row>
    <row r="89" spans="1:15" ht="15" customHeight="1" x14ac:dyDescent="0.25">
      <c r="A89" s="14" t="s">
        <v>141</v>
      </c>
      <c r="B89" s="13" t="s">
        <v>172</v>
      </c>
      <c r="C89" s="16" t="s">
        <v>24</v>
      </c>
      <c r="D89" s="17">
        <f>E89+F89+G89</f>
        <v>7.6</v>
      </c>
      <c r="E89" s="44"/>
      <c r="F89" s="44"/>
      <c r="G89" s="44">
        <v>7.6</v>
      </c>
      <c r="H89" s="11">
        <f>I89+J89+K89</f>
        <v>0</v>
      </c>
      <c r="I89" s="11"/>
      <c r="J89" s="11"/>
      <c r="K89" s="11"/>
      <c r="L89" s="13">
        <f>M89+N89+O89</f>
        <v>7.6</v>
      </c>
      <c r="M89" s="13">
        <f t="shared" si="34"/>
        <v>0</v>
      </c>
      <c r="N89" s="13">
        <f t="shared" si="34"/>
        <v>0</v>
      </c>
      <c r="O89" s="13">
        <f t="shared" si="34"/>
        <v>7.6</v>
      </c>
    </row>
    <row r="90" spans="1:15" s="38" customFormat="1" ht="15" customHeight="1" x14ac:dyDescent="0.25">
      <c r="A90" s="14" t="s">
        <v>188</v>
      </c>
      <c r="B90" s="13" t="s">
        <v>70</v>
      </c>
      <c r="C90" s="31" t="s">
        <v>24</v>
      </c>
      <c r="D90" s="17">
        <f>E90+F90+G90</f>
        <v>2</v>
      </c>
      <c r="E90" s="17"/>
      <c r="F90" s="17"/>
      <c r="G90" s="17">
        <v>2</v>
      </c>
      <c r="H90" s="11">
        <f>I90+J90+K90</f>
        <v>0</v>
      </c>
      <c r="I90" s="11"/>
      <c r="J90" s="11"/>
      <c r="K90" s="11"/>
      <c r="L90" s="13">
        <f>M90+N90+O90</f>
        <v>2</v>
      </c>
      <c r="M90" s="13">
        <f t="shared" si="34"/>
        <v>0</v>
      </c>
      <c r="N90" s="13">
        <f t="shared" si="34"/>
        <v>0</v>
      </c>
      <c r="O90" s="13">
        <f t="shared" si="34"/>
        <v>2</v>
      </c>
    </row>
    <row r="91" spans="1:15" ht="15.95" customHeight="1" x14ac:dyDescent="0.25">
      <c r="A91" s="21" t="s">
        <v>189</v>
      </c>
      <c r="B91" s="45" t="s">
        <v>185</v>
      </c>
      <c r="C91" s="26"/>
      <c r="D91" s="24">
        <f>SUM(D87:D90)</f>
        <v>251.1</v>
      </c>
      <c r="E91" s="24">
        <f>SUM(E87:E90)</f>
        <v>0</v>
      </c>
      <c r="F91" s="24">
        <f>SUM(F87:F90)</f>
        <v>0</v>
      </c>
      <c r="G91" s="24">
        <f>SUM(G87:G90)</f>
        <v>251.1</v>
      </c>
      <c r="H91" s="25">
        <f t="shared" ref="H91:O91" si="35">SUM(H87:H90)</f>
        <v>0</v>
      </c>
      <c r="I91" s="25">
        <f t="shared" si="35"/>
        <v>0</v>
      </c>
      <c r="J91" s="25">
        <f t="shared" si="35"/>
        <v>0</v>
      </c>
      <c r="K91" s="25">
        <f t="shared" si="35"/>
        <v>0</v>
      </c>
      <c r="L91" s="22">
        <f t="shared" si="35"/>
        <v>251.1</v>
      </c>
      <c r="M91" s="22">
        <f t="shared" si="35"/>
        <v>0</v>
      </c>
      <c r="N91" s="22">
        <f t="shared" si="35"/>
        <v>0</v>
      </c>
      <c r="O91" s="22">
        <f t="shared" si="35"/>
        <v>251.1</v>
      </c>
    </row>
    <row r="92" spans="1:15" ht="15.95" customHeight="1" x14ac:dyDescent="0.25">
      <c r="A92" s="21" t="s">
        <v>190</v>
      </c>
      <c r="B92" s="46" t="s">
        <v>177</v>
      </c>
      <c r="C92" s="47"/>
      <c r="D92" s="48">
        <f t="shared" ref="D92:O92" si="36">D22+D35+D38+D69+D85+D91</f>
        <v>1052.8</v>
      </c>
      <c r="E92" s="48">
        <f t="shared" si="36"/>
        <v>164.7</v>
      </c>
      <c r="F92" s="48">
        <f t="shared" si="36"/>
        <v>99.3</v>
      </c>
      <c r="G92" s="48">
        <f t="shared" si="36"/>
        <v>788.8</v>
      </c>
      <c r="H92" s="49">
        <f t="shared" si="36"/>
        <v>0</v>
      </c>
      <c r="I92" s="49">
        <f t="shared" si="36"/>
        <v>0</v>
      </c>
      <c r="J92" s="49">
        <f t="shared" si="36"/>
        <v>0</v>
      </c>
      <c r="K92" s="49">
        <f t="shared" si="36"/>
        <v>0</v>
      </c>
      <c r="L92" s="50">
        <f t="shared" si="36"/>
        <v>1052.8</v>
      </c>
      <c r="M92" s="50">
        <f t="shared" si="36"/>
        <v>164.7</v>
      </c>
      <c r="N92" s="50">
        <f t="shared" si="36"/>
        <v>99.3</v>
      </c>
      <c r="O92" s="50">
        <f t="shared" si="36"/>
        <v>788.8</v>
      </c>
    </row>
    <row r="93" spans="1:15" x14ac:dyDescent="0.25">
      <c r="A93" s="56"/>
      <c r="B93" s="51"/>
      <c r="C93" s="52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</row>
    <row r="94" spans="1:15" x14ac:dyDescent="0.25">
      <c r="A94" s="7"/>
      <c r="B94" s="7"/>
      <c r="C94" s="53"/>
      <c r="D94" s="7"/>
      <c r="E94" s="7"/>
      <c r="F94" s="7"/>
      <c r="G94" s="7"/>
    </row>
    <row r="95" spans="1:15" x14ac:dyDescent="0.25">
      <c r="A95" s="7"/>
      <c r="B95" s="7"/>
      <c r="C95" s="53"/>
      <c r="D95" s="7"/>
      <c r="E95" s="7"/>
      <c r="F95" s="7"/>
      <c r="G95" s="7"/>
    </row>
    <row r="96" spans="1:15" x14ac:dyDescent="0.25">
      <c r="A96" s="7"/>
      <c r="B96" s="7"/>
      <c r="C96" s="53"/>
      <c r="D96" s="7"/>
      <c r="E96" s="7"/>
      <c r="F96" s="7"/>
      <c r="G96" s="7"/>
    </row>
    <row r="97" spans="1:7" x14ac:dyDescent="0.25">
      <c r="A97" s="7"/>
      <c r="B97" s="7"/>
      <c r="C97" s="53"/>
      <c r="D97" s="7"/>
      <c r="E97" s="7"/>
      <c r="F97" s="7"/>
      <c r="G97" s="7"/>
    </row>
    <row r="98" spans="1:7" x14ac:dyDescent="0.25">
      <c r="A98" s="7"/>
      <c r="B98" s="7"/>
      <c r="C98" s="53"/>
      <c r="D98" s="7"/>
      <c r="E98" s="7"/>
      <c r="F98" s="7"/>
      <c r="G98" s="7"/>
    </row>
    <row r="99" spans="1:7" x14ac:dyDescent="0.25">
      <c r="A99" s="7"/>
      <c r="B99" s="7"/>
      <c r="C99" s="53"/>
      <c r="D99" s="7"/>
      <c r="E99" s="7"/>
      <c r="F99" s="7"/>
      <c r="G99" s="7"/>
    </row>
    <row r="100" spans="1:7" x14ac:dyDescent="0.25">
      <c r="A100" s="7"/>
      <c r="B100" s="7"/>
      <c r="C100" s="53"/>
      <c r="D100" s="7"/>
      <c r="E100" s="7"/>
      <c r="F100" s="7"/>
      <c r="G100" s="7"/>
    </row>
    <row r="101" spans="1:7" x14ac:dyDescent="0.25">
      <c r="A101" s="7"/>
      <c r="B101" s="7"/>
      <c r="C101" s="53"/>
      <c r="D101" s="7"/>
      <c r="E101" s="7"/>
      <c r="F101" s="7"/>
      <c r="G101" s="7"/>
    </row>
    <row r="102" spans="1:7" x14ac:dyDescent="0.25">
      <c r="A102" s="7"/>
      <c r="B102" s="7"/>
      <c r="C102" s="53"/>
      <c r="D102" s="7"/>
      <c r="E102" s="7"/>
      <c r="F102" s="7"/>
      <c r="G102" s="7"/>
    </row>
    <row r="103" spans="1:7" x14ac:dyDescent="0.25">
      <c r="A103" s="7"/>
      <c r="B103" s="7"/>
      <c r="C103" s="53"/>
      <c r="D103" s="7"/>
      <c r="E103" s="7"/>
      <c r="F103" s="7"/>
      <c r="G103" s="7"/>
    </row>
    <row r="104" spans="1:7" x14ac:dyDescent="0.25">
      <c r="A104" s="7"/>
      <c r="B104" s="7"/>
      <c r="C104" s="53"/>
      <c r="D104" s="7"/>
      <c r="E104" s="7"/>
      <c r="F104" s="7"/>
      <c r="G104" s="7"/>
    </row>
    <row r="105" spans="1:7" x14ac:dyDescent="0.25">
      <c r="A105" s="7"/>
      <c r="B105" s="7"/>
      <c r="C105" s="53"/>
      <c r="D105" s="7"/>
      <c r="E105" s="7"/>
      <c r="F105" s="7"/>
      <c r="G105" s="7"/>
    </row>
    <row r="106" spans="1:7" x14ac:dyDescent="0.25">
      <c r="A106" s="7"/>
      <c r="B106" s="7"/>
      <c r="C106" s="53"/>
      <c r="D106" s="7"/>
      <c r="E106" s="7"/>
      <c r="F106" s="7"/>
      <c r="G106" s="7"/>
    </row>
    <row r="107" spans="1:7" x14ac:dyDescent="0.25">
      <c r="A107" s="7"/>
      <c r="B107" s="7"/>
      <c r="C107" s="53"/>
      <c r="D107" s="7"/>
      <c r="E107" s="7"/>
      <c r="F107" s="7"/>
      <c r="G107" s="7"/>
    </row>
    <row r="108" spans="1:7" x14ac:dyDescent="0.25">
      <c r="A108" s="7"/>
      <c r="B108" s="7"/>
      <c r="C108" s="53"/>
      <c r="D108" s="7"/>
      <c r="E108" s="7"/>
      <c r="F108" s="7"/>
      <c r="G108" s="7"/>
    </row>
    <row r="109" spans="1:7" x14ac:dyDescent="0.25">
      <c r="A109" s="7"/>
      <c r="B109" s="7"/>
      <c r="C109" s="53"/>
      <c r="D109" s="7"/>
      <c r="E109" s="7"/>
      <c r="F109" s="7"/>
      <c r="G109" s="7"/>
    </row>
    <row r="110" spans="1:7" x14ac:dyDescent="0.25">
      <c r="A110" s="7"/>
      <c r="B110" s="7"/>
      <c r="C110" s="53"/>
      <c r="D110" s="7"/>
      <c r="E110" s="7"/>
      <c r="F110" s="7"/>
      <c r="G110" s="7"/>
    </row>
    <row r="111" spans="1:7" x14ac:dyDescent="0.25">
      <c r="A111" s="7"/>
      <c r="B111" s="7"/>
      <c r="C111" s="53"/>
      <c r="D111" s="7"/>
      <c r="E111" s="7"/>
      <c r="F111" s="7"/>
      <c r="G111" s="7"/>
    </row>
    <row r="112" spans="1:7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C191" s="54"/>
    </row>
    <row r="192" spans="1:7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</sheetData>
  <mergeCells count="29">
    <mergeCell ref="B1:O1"/>
    <mergeCell ref="B2:O2"/>
    <mergeCell ref="B3:O3"/>
    <mergeCell ref="B4:O4"/>
    <mergeCell ref="B86:O86"/>
    <mergeCell ref="L8:L10"/>
    <mergeCell ref="D8:D10"/>
    <mergeCell ref="E8:G8"/>
    <mergeCell ref="G9:G10"/>
    <mergeCell ref="E9:E10"/>
    <mergeCell ref="B70:O70"/>
    <mergeCell ref="M8:O8"/>
    <mergeCell ref="M9:M10"/>
    <mergeCell ref="B39:O39"/>
    <mergeCell ref="F9:F10"/>
    <mergeCell ref="B23:O23"/>
    <mergeCell ref="J9:J10"/>
    <mergeCell ref="B36:O36"/>
    <mergeCell ref="A6:O6"/>
    <mergeCell ref="N9:N10"/>
    <mergeCell ref="O9:O10"/>
    <mergeCell ref="K9:K10"/>
    <mergeCell ref="B11:O11"/>
    <mergeCell ref="A8:A10"/>
    <mergeCell ref="B8:B10"/>
    <mergeCell ref="C8:C10"/>
    <mergeCell ref="H8:H10"/>
    <mergeCell ref="I8:K8"/>
    <mergeCell ref="I9:I10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1"/>
  <sheetViews>
    <sheetView showZeros="0" tabSelected="1" workbookViewId="0">
      <selection activeCell="Q13" sqref="Q13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33" t="s">
        <v>354</v>
      </c>
      <c r="C1" s="433"/>
      <c r="D1" s="433"/>
      <c r="E1" s="433"/>
      <c r="F1" s="433"/>
      <c r="G1" s="433"/>
      <c r="H1" s="433"/>
      <c r="I1" s="433"/>
      <c r="J1" s="433"/>
      <c r="K1" s="433"/>
      <c r="L1" s="433"/>
      <c r="M1" s="433"/>
      <c r="N1" s="433"/>
    </row>
    <row r="2" spans="1:14" x14ac:dyDescent="0.25">
      <c r="B2" s="433" t="s">
        <v>445</v>
      </c>
      <c r="C2" s="433"/>
      <c r="D2" s="433"/>
      <c r="E2" s="433"/>
      <c r="F2" s="433"/>
      <c r="G2" s="433"/>
      <c r="H2" s="433"/>
      <c r="I2" s="433"/>
      <c r="J2" s="433"/>
      <c r="K2" s="433"/>
      <c r="L2" s="433"/>
      <c r="M2" s="433"/>
      <c r="N2" s="433"/>
    </row>
    <row r="3" spans="1:14" x14ac:dyDescent="0.25">
      <c r="B3" s="433" t="s">
        <v>466</v>
      </c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</row>
    <row r="4" spans="1:14" x14ac:dyDescent="0.25">
      <c r="B4" s="433" t="s">
        <v>359</v>
      </c>
      <c r="C4" s="433"/>
      <c r="D4" s="433"/>
      <c r="E4" s="433"/>
      <c r="F4" s="433"/>
      <c r="G4" s="433"/>
      <c r="H4" s="433"/>
      <c r="I4" s="433"/>
      <c r="J4" s="433"/>
      <c r="K4" s="433"/>
      <c r="L4" s="433"/>
      <c r="M4" s="433"/>
      <c r="N4" s="433"/>
    </row>
    <row r="5" spans="1:14" s="521" customFormat="1" x14ac:dyDescent="0.25">
      <c r="B5" s="522" t="s">
        <v>468</v>
      </c>
      <c r="C5" s="522"/>
      <c r="D5" s="522"/>
      <c r="E5" s="522"/>
      <c r="F5" s="522"/>
      <c r="G5" s="522"/>
      <c r="H5" s="522"/>
      <c r="I5" s="522"/>
      <c r="J5" s="522"/>
      <c r="K5" s="522"/>
      <c r="L5" s="522"/>
      <c r="M5" s="522"/>
      <c r="N5" s="522"/>
    </row>
    <row r="6" spans="1:14" s="521" customFormat="1" x14ac:dyDescent="0.25">
      <c r="B6" s="522" t="s">
        <v>467</v>
      </c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</row>
    <row r="8" spans="1:14" ht="15" customHeight="1" x14ac:dyDescent="0.25">
      <c r="A8" s="438" t="s">
        <v>233</v>
      </c>
      <c r="B8" s="438"/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</row>
    <row r="9" spans="1:14" x14ac:dyDescent="0.25">
      <c r="F9" s="5"/>
      <c r="N9" s="5" t="s">
        <v>456</v>
      </c>
    </row>
    <row r="10" spans="1:14" ht="15" customHeight="1" x14ac:dyDescent="0.25">
      <c r="A10" s="446" t="s">
        <v>5</v>
      </c>
      <c r="B10" s="449" t="s">
        <v>360</v>
      </c>
      <c r="C10" s="460" t="s">
        <v>362</v>
      </c>
      <c r="D10" s="464" t="s">
        <v>200</v>
      </c>
      <c r="E10" s="464"/>
      <c r="F10" s="465"/>
      <c r="G10" s="452" t="s">
        <v>364</v>
      </c>
      <c r="H10" s="455" t="s">
        <v>200</v>
      </c>
      <c r="I10" s="456"/>
      <c r="J10" s="457"/>
      <c r="K10" s="473" t="s">
        <v>0</v>
      </c>
      <c r="L10" s="475" t="s">
        <v>200</v>
      </c>
      <c r="M10" s="476"/>
      <c r="N10" s="477"/>
    </row>
    <row r="11" spans="1:14" ht="15" customHeight="1" x14ac:dyDescent="0.25">
      <c r="A11" s="447"/>
      <c r="B11" s="450"/>
      <c r="C11" s="461"/>
      <c r="D11" s="465" t="s">
        <v>1</v>
      </c>
      <c r="E11" s="474"/>
      <c r="F11" s="466" t="s">
        <v>2</v>
      </c>
      <c r="G11" s="453"/>
      <c r="H11" s="472" t="s">
        <v>1</v>
      </c>
      <c r="I11" s="472"/>
      <c r="J11" s="442" t="s">
        <v>2</v>
      </c>
      <c r="K11" s="473"/>
      <c r="L11" s="473" t="s">
        <v>1</v>
      </c>
      <c r="M11" s="473"/>
      <c r="N11" s="478" t="s">
        <v>2</v>
      </c>
    </row>
    <row r="12" spans="1:14" ht="28.5" customHeight="1" x14ac:dyDescent="0.25">
      <c r="A12" s="448"/>
      <c r="B12" s="451"/>
      <c r="C12" s="462"/>
      <c r="D12" s="413" t="s">
        <v>3</v>
      </c>
      <c r="E12" s="414" t="s">
        <v>4</v>
      </c>
      <c r="F12" s="466"/>
      <c r="G12" s="454"/>
      <c r="H12" s="422" t="s">
        <v>3</v>
      </c>
      <c r="I12" s="417" t="s">
        <v>4</v>
      </c>
      <c r="J12" s="442"/>
      <c r="K12" s="473"/>
      <c r="L12" s="420" t="s">
        <v>3</v>
      </c>
      <c r="M12" s="421" t="s">
        <v>4</v>
      </c>
      <c r="N12" s="478"/>
    </row>
    <row r="13" spans="1:14" ht="15" customHeight="1" x14ac:dyDescent="0.25">
      <c r="A13" s="6" t="s">
        <v>72</v>
      </c>
      <c r="B13" s="18" t="s">
        <v>56</v>
      </c>
      <c r="C13" s="17">
        <f>D13+F13</f>
        <v>71.8</v>
      </c>
      <c r="D13" s="17">
        <f>'4 pr._savarankiškos f-jos (2)'!E14</f>
        <v>71.8</v>
      </c>
      <c r="E13" s="17">
        <f>'4 pr._savarankiškos f-jos (2)'!F14</f>
        <v>53.4</v>
      </c>
      <c r="F13" s="17">
        <f>'4 pr._savarankiškos f-jos (2)'!G14</f>
        <v>0</v>
      </c>
      <c r="G13" s="11">
        <f>H13+J13</f>
        <v>0</v>
      </c>
      <c r="H13" s="11">
        <f>'4 pr._savarankiškos f-jos (2)'!I14</f>
        <v>0</v>
      </c>
      <c r="I13" s="11">
        <f>'4 pr._savarankiškos f-jos (2)'!J14</f>
        <v>0</v>
      </c>
      <c r="J13" s="11">
        <f>'4 pr._savarankiškos f-jos (2)'!K14</f>
        <v>0</v>
      </c>
      <c r="K13" s="91">
        <f>L13+N13</f>
        <v>71.8</v>
      </c>
      <c r="L13" s="91">
        <f>'4 pr._savarankiškos f-jos (2)'!M14</f>
        <v>71.8</v>
      </c>
      <c r="M13" s="91">
        <f>'4 pr._savarankiškos f-jos (2)'!N14</f>
        <v>53.4</v>
      </c>
      <c r="N13" s="91">
        <f>'4 pr._savarankiškos f-jos (2)'!O14</f>
        <v>0</v>
      </c>
    </row>
    <row r="14" spans="1:14" ht="15" customHeight="1" x14ac:dyDescent="0.25">
      <c r="A14" s="14" t="s">
        <v>187</v>
      </c>
      <c r="B14" s="18" t="s">
        <v>20</v>
      </c>
      <c r="C14" s="17">
        <f>D14+F14</f>
        <v>13953.800000000001</v>
      </c>
      <c r="D14" s="17">
        <f>'4 pr._savarankiškos f-jos (2)'!E15+'4 pr._savarankiškos f-jos (2)'!E80+'4 pr._savarankiškos f-jos (2)'!E135+'4 pr._savarankiškos f-jos (2)'!E139+'4 pr._savarankiškos f-jos (2)'!E180+'4 pr._savarankiškos f-jos (2)'!E185+'4 pr._savarankiškos f-jos (2)'!E202+'5 pr._valstybinės f-jos (2)'!E14+'5 pr._valstybinės f-jos (2)'!E84+'5 pr._valstybinės f-jos (2)'!E110+'[1]6 pr._mokinio krepšelis'!E12+'[1]8 pr._aplinkos apsaugos s. p.'!E12+'[1]8 pr._aplinkos apsaugos s. p.'!E15+'[1]9 pr._įstaigų pajamos'!E12+'[1]9 pr._įstaigų pajamos'!E37+'10 pr._skolintos lėšos (2)'!E14+'10 pr._skolintos lėšos (2)'!E19+'10 pr._skolintos lėšos (2)'!E22+'10 pr._skolintos lėšos (2)'!E25+'10 pr._skolintos lėšos (2)'!E28+'10 pr._skolintos lėšos (2)'!E31+'11 pr._apyvartinės lėšos (2)'!E14+'11 pr._apyvartinės lėšos (2)'!E25+'11 pr._apyvartinės lėšos (2)'!E35+'11 pr._apyvartinės lėšos (2)'!E65+'7 pr._kita dotacija (2)'!E14+'7 pr._kita dotacija (2)'!E63+'7 pr._kita dotacija (2)'!E69+'7 pr._kita dotacija (2)'!E73+'7 pr._kita dotacija (2)'!E159+'7 pr._kita dotacija (2)'!E163+'7 pr._kita dotacija (2)'!E209</f>
        <v>10787.900000000001</v>
      </c>
      <c r="E14" s="17">
        <f>'4 pr._savarankiškos f-jos (2)'!F15+'4 pr._savarankiškos f-jos (2)'!F80+'4 pr._savarankiškos f-jos (2)'!F135+'4 pr._savarankiškos f-jos (2)'!F139+'4 pr._savarankiškos f-jos (2)'!F180+'4 pr._savarankiškos f-jos (2)'!F185+'4 pr._savarankiškos f-jos (2)'!F202+'5 pr._valstybinės f-jos (2)'!F14+'5 pr._valstybinės f-jos (2)'!F84+'5 pr._valstybinės f-jos (2)'!F110+'[1]6 pr._mokinio krepšelis'!F12+'[1]8 pr._aplinkos apsaugos s. p.'!F12+'[1]8 pr._aplinkos apsaugos s. p.'!F15+'[1]9 pr._įstaigų pajamos'!F12+'[1]9 pr._įstaigų pajamos'!F37+'10 pr._skolintos lėšos (2)'!F14+'10 pr._skolintos lėšos (2)'!F19+'10 pr._skolintos lėšos (2)'!F22+'10 pr._skolintos lėšos (2)'!F25+'10 pr._skolintos lėšos (2)'!F28+'10 pr._skolintos lėšos (2)'!F31+'11 pr._apyvartinės lėšos (2)'!F14+'11 pr._apyvartinės lėšos (2)'!F25+'11 pr._apyvartinės lėšos (2)'!F35+'11 pr._apyvartinės lėšos (2)'!F65+'7 pr._kita dotacija (2)'!F14+'7 pr._kita dotacija (2)'!F63+'7 pr._kita dotacija (2)'!F69+'7 pr._kita dotacija (2)'!F73+'7 pr._kita dotacija (2)'!F159+'7 pr._kita dotacija (2)'!F163+'7 pr._kita dotacija (2)'!F209</f>
        <v>2193.9</v>
      </c>
      <c r="F14" s="17">
        <f>'4 pr._savarankiškos f-jos (2)'!G15+'4 pr._savarankiškos f-jos (2)'!G80+'4 pr._savarankiškos f-jos (2)'!G135+'4 pr._savarankiškos f-jos (2)'!G139+'4 pr._savarankiškos f-jos (2)'!G180+'4 pr._savarankiškos f-jos (2)'!G185+'4 pr._savarankiškos f-jos (2)'!G202+'5 pr._valstybinės f-jos (2)'!G14+'5 pr._valstybinės f-jos (2)'!G84+'5 pr._valstybinės f-jos (2)'!G110+'[1]6 pr._mokinio krepšelis'!G12+'[1]8 pr._aplinkos apsaugos s. p.'!G12+'[1]8 pr._aplinkos apsaugos s. p.'!G15+'[1]9 pr._įstaigų pajamos'!G12+'[1]9 pr._įstaigų pajamos'!G37+'10 pr._skolintos lėšos (2)'!G14+'10 pr._skolintos lėšos (2)'!G19+'10 pr._skolintos lėšos (2)'!G22+'10 pr._skolintos lėšos (2)'!G25+'10 pr._skolintos lėšos (2)'!G28+'10 pr._skolintos lėšos (2)'!G31+'11 pr._apyvartinės lėšos (2)'!G14+'11 pr._apyvartinės lėšos (2)'!G25+'11 pr._apyvartinės lėšos (2)'!G35+'11 pr._apyvartinės lėšos (2)'!G65+'7 pr._kita dotacija (2)'!G14+'7 pr._kita dotacija (2)'!G63+'7 pr._kita dotacija (2)'!G69+'7 pr._kita dotacija (2)'!G73+'7 pr._kita dotacija (2)'!G159+'7 pr._kita dotacija (2)'!G163+'7 pr._kita dotacija (2)'!G209</f>
        <v>3165.8999999999996</v>
      </c>
      <c r="G14" s="11">
        <f>H14+J14</f>
        <v>1690</v>
      </c>
      <c r="H14" s="11">
        <f>'4 pr._savarankiškos f-jos (2)'!I15+'4 pr._savarankiškos f-jos (2)'!I80+'4 pr._savarankiškos f-jos (2)'!I135+'4 pr._savarankiškos f-jos (2)'!I139+'4 pr._savarankiškos f-jos (2)'!I180+'4 pr._savarankiškos f-jos (2)'!I185+'4 pr._savarankiškos f-jos (2)'!I202+'5 pr._valstybinės f-jos (2)'!I14+'5 pr._valstybinės f-jos (2)'!I84+'5 pr._valstybinės f-jos (2)'!I110+'[1]6 pr._mokinio krepšelis'!I12+'[1]8 pr._aplinkos apsaugos s. p.'!I12+'[1]8 pr._aplinkos apsaugos s. p.'!I15+'[1]9 pr._įstaigų pajamos'!I12+'[1]9 pr._įstaigų pajamos'!I37+'10 pr._skolintos lėšos (2)'!I14+'10 pr._skolintos lėšos (2)'!I19+'10 pr._skolintos lėšos (2)'!I22+'10 pr._skolintos lėšos (2)'!I25+'10 pr._skolintos lėšos (2)'!I28+'10 pr._skolintos lėšos (2)'!I31+'11 pr._apyvartinės lėšos (2)'!I14+'11 pr._apyvartinės lėšos (2)'!I25+'11 pr._apyvartinės lėšos (2)'!I35+'11 pr._apyvartinės lėšos (2)'!I65+'7 pr._kita dotacija (2)'!I14+'7 pr._kita dotacija (2)'!I63+'7 pr._kita dotacija (2)'!I69+'7 pr._kita dotacija (2)'!I73+'7 pr._kita dotacija (2)'!I159+'7 pr._kita dotacija (2)'!I163+'7 pr._kita dotacija (2)'!I209</f>
        <v>808</v>
      </c>
      <c r="I14" s="11">
        <f>'4 pr._savarankiškos f-jos (2)'!J15+'4 pr._savarankiškos f-jos (2)'!J80+'4 pr._savarankiškos f-jos (2)'!J135+'4 pr._savarankiškos f-jos (2)'!J139+'4 pr._savarankiškos f-jos (2)'!J180+'4 pr._savarankiškos f-jos (2)'!J185+'4 pr._savarankiškos f-jos (2)'!J202+'5 pr._valstybinės f-jos (2)'!J14+'5 pr._valstybinės f-jos (2)'!J84+'5 pr._valstybinės f-jos (2)'!J110+'[1]6 pr._mokinio krepšelis'!J12+'[1]8 pr._aplinkos apsaugos s. p.'!J12+'[1]8 pr._aplinkos apsaugos s. p.'!J15+'[1]9 pr._įstaigų pajamos'!J12+'[1]9 pr._įstaigų pajamos'!J37+'10 pr._skolintos lėšos (2)'!J14+'10 pr._skolintos lėšos (2)'!J19+'10 pr._skolintos lėšos (2)'!J22+'10 pr._skolintos lėšos (2)'!J25+'10 pr._skolintos lėšos (2)'!J28+'10 pr._skolintos lėšos (2)'!J31+'11 pr._apyvartinės lėšos (2)'!J14+'11 pr._apyvartinės lėšos (2)'!J25+'11 pr._apyvartinės lėšos (2)'!J35+'11 pr._apyvartinės lėšos (2)'!J65+'7 pr._kita dotacija (2)'!J14+'7 pr._kita dotacija (2)'!J63+'7 pr._kita dotacija (2)'!J69+'7 pr._kita dotacija (2)'!J73+'7 pr._kita dotacija (2)'!J159+'7 pr._kita dotacija (2)'!J163+'7 pr._kita dotacija (2)'!J209</f>
        <v>0</v>
      </c>
      <c r="J14" s="11">
        <f>'4 pr._savarankiškos f-jos (2)'!K15+'4 pr._savarankiškos f-jos (2)'!K80+'4 pr._savarankiškos f-jos (2)'!K135+'4 pr._savarankiškos f-jos (2)'!K139+'4 pr._savarankiškos f-jos (2)'!K180+'4 pr._savarankiškos f-jos (2)'!K185+'4 pr._savarankiškos f-jos (2)'!K202+'5 pr._valstybinės f-jos (2)'!K14+'5 pr._valstybinės f-jos (2)'!K84+'5 pr._valstybinės f-jos (2)'!K110+'[1]6 pr._mokinio krepšelis'!K12+'[1]8 pr._aplinkos apsaugos s. p.'!K12+'[1]8 pr._aplinkos apsaugos s. p.'!K15+'[1]9 pr._įstaigų pajamos'!K12+'[1]9 pr._įstaigų pajamos'!K37+'10 pr._skolintos lėšos (2)'!K14+'10 pr._skolintos lėšos (2)'!K19+'10 pr._skolintos lėšos (2)'!K22+'10 pr._skolintos lėšos (2)'!K25+'10 pr._skolintos lėšos (2)'!K28+'10 pr._skolintos lėšos (2)'!K31+'11 pr._apyvartinės lėšos (2)'!K14+'11 pr._apyvartinės lėšos (2)'!K25+'11 pr._apyvartinės lėšos (2)'!K35+'11 pr._apyvartinės lėšos (2)'!K65+'7 pr._kita dotacija (2)'!K14+'7 pr._kita dotacija (2)'!K63+'7 pr._kita dotacija (2)'!K69+'7 pr._kita dotacija (2)'!K73+'7 pr._kita dotacija (2)'!K159+'7 pr._kita dotacija (2)'!K163+'7 pr._kita dotacija (2)'!K209</f>
        <v>882</v>
      </c>
      <c r="K14" s="91">
        <f>L14+N14</f>
        <v>15643.8</v>
      </c>
      <c r="L14" s="91">
        <f>'4 pr._savarankiškos f-jos (2)'!M15+'4 pr._savarankiškos f-jos (2)'!M80+'4 pr._savarankiškos f-jos (2)'!M135+'4 pr._savarankiškos f-jos (2)'!M139+'4 pr._savarankiškos f-jos (2)'!M180+'4 pr._savarankiškos f-jos (2)'!M185+'4 pr._savarankiškos f-jos (2)'!M202+'5 pr._valstybinės f-jos (2)'!M14+'5 pr._valstybinės f-jos (2)'!M84+'5 pr._valstybinės f-jos (2)'!M110+'[1]6 pr._mokinio krepšelis'!M12+'[1]8 pr._aplinkos apsaugos s. p.'!M12+'[1]8 pr._aplinkos apsaugos s. p.'!M15+'[1]9 pr._įstaigų pajamos'!M12+'[1]9 pr._įstaigų pajamos'!M37+'10 pr._skolintos lėšos (2)'!M14+'10 pr._skolintos lėšos (2)'!M19+'10 pr._skolintos lėšos (2)'!M22+'10 pr._skolintos lėšos (2)'!M25+'10 pr._skolintos lėšos (2)'!M28+'10 pr._skolintos lėšos (2)'!M31+'11 pr._apyvartinės lėšos (2)'!M14+'11 pr._apyvartinės lėšos (2)'!M25+'11 pr._apyvartinės lėšos (2)'!M35+'11 pr._apyvartinės lėšos (2)'!M65+'7 pr._kita dotacija (2)'!M14+'7 pr._kita dotacija (2)'!M63+'7 pr._kita dotacija (2)'!M69+'7 pr._kita dotacija (2)'!M73+'7 pr._kita dotacija (2)'!M159+'7 pr._kita dotacija (2)'!M163+'7 pr._kita dotacija (2)'!M209</f>
        <v>11595.9</v>
      </c>
      <c r="M14" s="91">
        <f>'4 pr._savarankiškos f-jos (2)'!N15+'4 pr._savarankiškos f-jos (2)'!N80+'4 pr._savarankiškos f-jos (2)'!N135+'4 pr._savarankiškos f-jos (2)'!N139+'4 pr._savarankiškos f-jos (2)'!N180+'4 pr._savarankiškos f-jos (2)'!N185+'4 pr._savarankiškos f-jos (2)'!N202+'5 pr._valstybinės f-jos (2)'!N14+'5 pr._valstybinės f-jos (2)'!N84+'5 pr._valstybinės f-jos (2)'!N110+'[1]6 pr._mokinio krepšelis'!N12+'[1]8 pr._aplinkos apsaugos s. p.'!N12+'[1]8 pr._aplinkos apsaugos s. p.'!N15+'[1]9 pr._įstaigų pajamos'!N12+'[1]9 pr._įstaigų pajamos'!N37+'10 pr._skolintos lėšos (2)'!N14+'10 pr._skolintos lėšos (2)'!N19+'10 pr._skolintos lėšos (2)'!N22+'10 pr._skolintos lėšos (2)'!N25+'10 pr._skolintos lėšos (2)'!N28+'10 pr._skolintos lėšos (2)'!N31+'11 pr._apyvartinės lėšos (2)'!N14+'11 pr._apyvartinės lėšos (2)'!N25+'11 pr._apyvartinės lėšos (2)'!N35+'11 pr._apyvartinės lėšos (2)'!N65+'7 pr._kita dotacija (2)'!N14+'7 pr._kita dotacija (2)'!N63+'7 pr._kita dotacija (2)'!N69+'7 pr._kita dotacija (2)'!N73+'7 pr._kita dotacija (2)'!N159+'7 pr._kita dotacija (2)'!N163+'7 pr._kita dotacija (2)'!N209</f>
        <v>2193.9</v>
      </c>
      <c r="N14" s="91">
        <f>'4 pr._savarankiškos f-jos (2)'!O15+'4 pr._savarankiškos f-jos (2)'!O80+'4 pr._savarankiškos f-jos (2)'!O135+'4 pr._savarankiškos f-jos (2)'!O139+'4 pr._savarankiškos f-jos (2)'!O180+'4 pr._savarankiškos f-jos (2)'!O185+'4 pr._savarankiškos f-jos (2)'!O202+'5 pr._valstybinės f-jos (2)'!O14+'5 pr._valstybinės f-jos (2)'!O84+'5 pr._valstybinės f-jos (2)'!O110+'[1]6 pr._mokinio krepšelis'!O12+'[1]8 pr._aplinkos apsaugos s. p.'!O12+'[1]8 pr._aplinkos apsaugos s. p.'!O15+'[1]9 pr._įstaigų pajamos'!O12+'[1]9 pr._įstaigų pajamos'!O37+'10 pr._skolintos lėšos (2)'!O14+'10 pr._skolintos lėšos (2)'!O19+'10 pr._skolintos lėšos (2)'!O22+'10 pr._skolintos lėšos (2)'!O25+'10 pr._skolintos lėšos (2)'!O28+'10 pr._skolintos lėšos (2)'!O31+'11 pr._apyvartinės lėšos (2)'!O14+'11 pr._apyvartinės lėšos (2)'!O25+'11 pr._apyvartinės lėšos (2)'!O35+'11 pr._apyvartinės lėšos (2)'!O65+'7 pr._kita dotacija (2)'!O14+'7 pr._kita dotacija (2)'!O63+'7 pr._kita dotacija (2)'!O69+'7 pr._kita dotacija (2)'!O73+'7 pr._kita dotacija (2)'!O159+'7 pr._kita dotacija (2)'!O163+'7 pr._kita dotacija (2)'!O209</f>
        <v>4047.8999999999996</v>
      </c>
    </row>
    <row r="15" spans="1:14" ht="15" customHeight="1" x14ac:dyDescent="0.25">
      <c r="A15" s="6" t="s">
        <v>73</v>
      </c>
      <c r="B15" s="18" t="s">
        <v>7</v>
      </c>
      <c r="C15" s="17">
        <f>D15+F15</f>
        <v>142.39999999999998</v>
      </c>
      <c r="D15" s="17">
        <f>'4 pr._savarankiškos f-jos (2)'!E20+'4 pr._savarankiškos f-jos (2)'!E88+'4 pr._savarankiškos f-jos (2)'!E186+'5 pr._valstybinės f-jos (2)'!E32+'5 pr._valstybinės f-jos (2)'!E86+'7 pr._kita dotacija (2)'!E17+'7 pr._kita dotacija (2)'!E166+'[1]9 pr._įstaigų pajamos'!E13+'[1]9 pr._įstaigų pajamos'!E24++'[1]9 pr._įstaigų pajamos'!E71</f>
        <v>142.39999999999998</v>
      </c>
      <c r="E15" s="17">
        <f>'4 pr._savarankiškos f-jos (2)'!F20+'4 pr._savarankiškos f-jos (2)'!F88+'4 pr._savarankiškos f-jos (2)'!F186+'5 pr._valstybinės f-jos (2)'!F32+'5 pr._valstybinės f-jos (2)'!F86+'7 pr._kita dotacija (2)'!F17+'7 pr._kita dotacija (2)'!F166+'[1]9 pr._įstaigų pajamos'!F13+'[1]9 pr._įstaigų pajamos'!F24++'[1]9 pr._įstaigų pajamos'!F71</f>
        <v>77.800000000000011</v>
      </c>
      <c r="F15" s="17">
        <f>'4 pr._savarankiškos f-jos (2)'!G20+'4 pr._savarankiškos f-jos (2)'!G88+'4 pr._savarankiškos f-jos (2)'!G186+'5 pr._valstybinės f-jos (2)'!G32+'5 pr._valstybinės f-jos (2)'!G86+'7 pr._kita dotacija (2)'!G17+'7 pr._kita dotacija (2)'!G166+'[1]9 pr._įstaigų pajamos'!G13+'[1]9 pr._įstaigų pajamos'!G24++'[1]9 pr._įstaigų pajamos'!G71</f>
        <v>0</v>
      </c>
      <c r="G15" s="11">
        <f>H15+J15</f>
        <v>0</v>
      </c>
      <c r="H15" s="11">
        <f>'4 pr._savarankiškos f-jos (2)'!I20+'4 pr._savarankiškos f-jos (2)'!I88+'4 pr._savarankiškos f-jos (2)'!I186+'5 pr._valstybinės f-jos (2)'!I32+'5 pr._valstybinės f-jos (2)'!I86+'7 pr._kita dotacija (2)'!I17+'7 pr._kita dotacija (2)'!I166+'[1]9 pr._įstaigų pajamos'!I13+'[1]9 pr._įstaigų pajamos'!I24++'[1]9 pr._įstaigų pajamos'!I71</f>
        <v>0</v>
      </c>
      <c r="I15" s="11">
        <f>'4 pr._savarankiškos f-jos (2)'!J20+'4 pr._savarankiškos f-jos (2)'!J88+'4 pr._savarankiškos f-jos (2)'!J186+'5 pr._valstybinės f-jos (2)'!J32+'5 pr._valstybinės f-jos (2)'!J86+'7 pr._kita dotacija (2)'!J17+'7 pr._kita dotacija (2)'!J166+'[1]9 pr._įstaigų pajamos'!J13+'[1]9 pr._įstaigų pajamos'!J24++'[1]9 pr._įstaigų pajamos'!J71</f>
        <v>0</v>
      </c>
      <c r="J15" s="11">
        <f>'4 pr._savarankiškos f-jos (2)'!K20+'4 pr._savarankiškos f-jos (2)'!K88+'4 pr._savarankiškos f-jos (2)'!K186+'5 pr._valstybinės f-jos (2)'!K32+'5 pr._valstybinės f-jos (2)'!K86+'7 pr._kita dotacija (2)'!K17+'7 pr._kita dotacija (2)'!K166+'[1]9 pr._įstaigų pajamos'!K13+'[1]9 pr._įstaigų pajamos'!K24++'[1]9 pr._įstaigų pajamos'!K71</f>
        <v>0</v>
      </c>
      <c r="K15" s="91">
        <f>L15+N15</f>
        <v>142.39999999999998</v>
      </c>
      <c r="L15" s="91">
        <f>'4 pr._savarankiškos f-jos (2)'!M20+'4 pr._savarankiškos f-jos (2)'!M88+'4 pr._savarankiškos f-jos (2)'!M186+'5 pr._valstybinės f-jos (2)'!M32+'5 pr._valstybinės f-jos (2)'!M86+'7 pr._kita dotacija (2)'!M17+'7 pr._kita dotacija (2)'!M166+'[1]9 pr._įstaigų pajamos'!M13+'[1]9 pr._įstaigų pajamos'!M24++'[1]9 pr._įstaigų pajamos'!M71</f>
        <v>142.39999999999998</v>
      </c>
      <c r="M15" s="91">
        <f>'4 pr._savarankiškos f-jos (2)'!N20+'4 pr._savarankiškos f-jos (2)'!N88+'4 pr._savarankiškos f-jos (2)'!N186+'5 pr._valstybinės f-jos (2)'!N32+'5 pr._valstybinės f-jos (2)'!N86+'7 pr._kita dotacija (2)'!N17+'7 pr._kita dotacija (2)'!N166+'[1]9 pr._įstaigų pajamos'!N13+'[1]9 pr._įstaigų pajamos'!N24++'[1]9 pr._įstaigų pajamos'!N71</f>
        <v>77.800000000000011</v>
      </c>
      <c r="N15" s="91">
        <f>'4 pr._savarankiškos f-jos (2)'!O20+'4 pr._savarankiškos f-jos (2)'!O88+'4 pr._savarankiškos f-jos (2)'!O186+'5 pr._valstybinės f-jos (2)'!O32+'5 pr._valstybinės f-jos (2)'!O86+'7 pr._kita dotacija (2)'!O17+'7 pr._kita dotacija (2)'!O166+'[1]9 pr._įstaigų pajamos'!O13+'[1]9 pr._įstaigų pajamos'!O24++'[1]9 pr._įstaigų pajamos'!O71</f>
        <v>0</v>
      </c>
    </row>
    <row r="16" spans="1:14" ht="15" customHeight="1" x14ac:dyDescent="0.25">
      <c r="A16" s="6" t="s">
        <v>74</v>
      </c>
      <c r="B16" s="18" t="s">
        <v>10</v>
      </c>
      <c r="C16" s="17">
        <f>D16+F16</f>
        <v>145.39999999999998</v>
      </c>
      <c r="D16" s="17">
        <f>'4 pr._savarankiškos f-jos (2)'!E26+'4 pr._savarankiškos f-jos (2)'!E92+'4 pr._savarankiškos f-jos (2)'!E187+'5 pr._valstybinės f-jos (2)'!E36+'5 pr._valstybinės f-jos (2)'!E88+'7 pr._kita dotacija (2)'!E169+'7 pr._kita dotacija (2)'!E21+'[1]9 pr._įstaigų pajamos'!E14+'[1]9 pr._įstaigų pajamos'!E25+'[1]9 pr._įstaigų pajamos'!E72</f>
        <v>130.39999999999998</v>
      </c>
      <c r="E16" s="17">
        <f>'4 pr._savarankiškos f-jos (2)'!F26+'4 pr._savarankiškos f-jos (2)'!F92+'4 pr._savarankiškos f-jos (2)'!F187+'5 pr._valstybinės f-jos (2)'!F36+'5 pr._valstybinės f-jos (2)'!F88+'7 pr._kita dotacija (2)'!F169+'7 pr._kita dotacija (2)'!F21+'[1]9 pr._įstaigų pajamos'!F14+'[1]9 pr._įstaigų pajamos'!F25+'[1]9 pr._įstaigų pajamos'!F72</f>
        <v>77.5</v>
      </c>
      <c r="F16" s="17">
        <f>'4 pr._savarankiškos f-jos (2)'!G26+'4 pr._savarankiškos f-jos (2)'!G92+'4 pr._savarankiškos f-jos (2)'!G187+'5 pr._valstybinės f-jos (2)'!G36+'5 pr._valstybinės f-jos (2)'!G88+'7 pr._kita dotacija (2)'!G169+'7 pr._kita dotacija (2)'!G21+'[1]9 pr._įstaigų pajamos'!G14+'[1]9 pr._įstaigų pajamos'!G25+'[1]9 pr._įstaigų pajamos'!G72</f>
        <v>15</v>
      </c>
      <c r="G16" s="11">
        <f>H16+J16</f>
        <v>0</v>
      </c>
      <c r="H16" s="11">
        <f>'4 pr._savarankiškos f-jos (2)'!I26+'4 pr._savarankiškos f-jos (2)'!I92+'4 pr._savarankiškos f-jos (2)'!I187+'5 pr._valstybinės f-jos (2)'!I36+'5 pr._valstybinės f-jos (2)'!I88+'7 pr._kita dotacija (2)'!I169+'7 pr._kita dotacija (2)'!I21+'[1]9 pr._įstaigų pajamos'!I14+'[1]9 pr._įstaigų pajamos'!I25+'[1]9 pr._įstaigų pajamos'!I72</f>
        <v>0</v>
      </c>
      <c r="I16" s="11">
        <f>'4 pr._savarankiškos f-jos (2)'!J26+'4 pr._savarankiškos f-jos (2)'!J92+'4 pr._savarankiškos f-jos (2)'!J187+'5 pr._valstybinės f-jos (2)'!J36+'5 pr._valstybinės f-jos (2)'!J88+'7 pr._kita dotacija (2)'!J169+'7 pr._kita dotacija (2)'!J21+'[1]9 pr._įstaigų pajamos'!J14+'[1]9 pr._įstaigų pajamos'!J25+'[1]9 pr._įstaigų pajamos'!J72</f>
        <v>0</v>
      </c>
      <c r="J16" s="11">
        <f>'4 pr._savarankiškos f-jos (2)'!K26+'4 pr._savarankiškos f-jos (2)'!K92+'4 pr._savarankiškos f-jos (2)'!K187+'5 pr._valstybinės f-jos (2)'!K36+'5 pr._valstybinės f-jos (2)'!K88+'7 pr._kita dotacija (2)'!K169+'7 pr._kita dotacija (2)'!K21+'[1]9 pr._įstaigų pajamos'!K14+'[1]9 pr._įstaigų pajamos'!K25+'[1]9 pr._įstaigų pajamos'!K72</f>
        <v>0</v>
      </c>
      <c r="K16" s="91">
        <f>L16+N16</f>
        <v>145.39999999999998</v>
      </c>
      <c r="L16" s="91">
        <f>'4 pr._savarankiškos f-jos (2)'!M26+'4 pr._savarankiškos f-jos (2)'!M92+'4 pr._savarankiškos f-jos (2)'!M187+'5 pr._valstybinės f-jos (2)'!M36+'5 pr._valstybinės f-jos (2)'!M88+'7 pr._kita dotacija (2)'!M169+'7 pr._kita dotacija (2)'!M21+'[1]9 pr._įstaigų pajamos'!M14+'[1]9 pr._įstaigų pajamos'!M25+'[1]9 pr._įstaigų pajamos'!M72</f>
        <v>130.39999999999998</v>
      </c>
      <c r="M16" s="91">
        <f>'4 pr._savarankiškos f-jos (2)'!N26+'4 pr._savarankiškos f-jos (2)'!N92+'4 pr._savarankiškos f-jos (2)'!N187+'5 pr._valstybinės f-jos (2)'!N36+'5 pr._valstybinės f-jos (2)'!N88+'7 pr._kita dotacija (2)'!N169+'7 pr._kita dotacija (2)'!N21+'[1]9 pr._įstaigų pajamos'!N14+'[1]9 pr._įstaigų pajamos'!N25+'[1]9 pr._įstaigų pajamos'!N72</f>
        <v>77.5</v>
      </c>
      <c r="N16" s="91">
        <f>'4 pr._savarankiškos f-jos (2)'!O26+'4 pr._savarankiškos f-jos (2)'!O92+'4 pr._savarankiškos f-jos (2)'!O187+'5 pr._valstybinės f-jos (2)'!O36+'5 pr._valstybinės f-jos (2)'!O88+'7 pr._kita dotacija (2)'!O169+'7 pr._kita dotacija (2)'!O21+'[1]9 pr._įstaigų pajamos'!O14+'[1]9 pr._įstaigų pajamos'!O25+'[1]9 pr._įstaigų pajamos'!O72</f>
        <v>15</v>
      </c>
    </row>
    <row r="17" spans="1:14" ht="15" customHeight="1" x14ac:dyDescent="0.25">
      <c r="A17" s="6" t="s">
        <v>75</v>
      </c>
      <c r="B17" s="18" t="s">
        <v>11</v>
      </c>
      <c r="C17" s="17">
        <f>D17+F17</f>
        <v>254.9</v>
      </c>
      <c r="D17" s="17">
        <f>'4 pr._savarankiškos f-jos (2)'!E31+'4 pr._savarankiškos f-jos (2)'!E96+'4 pr._savarankiškos f-jos (2)'!E188+'5 pr._valstybinės f-jos (2)'!E40+'5 pr._valstybinės f-jos (2)'!E90+'7 pr._kita dotacija (2)'!E25+'7 pr._kita dotacija (2)'!E172+'[1]9 pr._įstaigų pajamos'!E15+'[1]9 pr._įstaigų pajamos'!E26+'[1]9 pr._įstaigų pajamos'!E73</f>
        <v>251.9</v>
      </c>
      <c r="E17" s="17">
        <f>'4 pr._savarankiškos f-jos (2)'!F31+'4 pr._savarankiškos f-jos (2)'!F96+'4 pr._savarankiškos f-jos (2)'!F188+'5 pr._valstybinės f-jos (2)'!F40+'5 pr._valstybinės f-jos (2)'!F90+'7 pr._kita dotacija (2)'!F25+'7 pr._kita dotacija (2)'!F172+'[1]9 pr._įstaigų pajamos'!F15+'[1]9 pr._įstaigų pajamos'!F26+'[1]9 pr._įstaigų pajamos'!F73</f>
        <v>142.6</v>
      </c>
      <c r="F17" s="17">
        <f>'4 pr._savarankiškos f-jos (2)'!G31+'4 pr._savarankiškos f-jos (2)'!G96+'4 pr._savarankiškos f-jos (2)'!G188+'5 pr._valstybinės f-jos (2)'!G40+'5 pr._valstybinės f-jos (2)'!G90+'7 pr._kita dotacija (2)'!G25+'7 pr._kita dotacija (2)'!G172+'[1]9 pr._įstaigų pajamos'!G15+'[1]9 pr._įstaigų pajamos'!G26+'[1]9 pr._įstaigų pajamos'!G73</f>
        <v>3</v>
      </c>
      <c r="G17" s="11">
        <f>H17+J17</f>
        <v>0</v>
      </c>
      <c r="H17" s="11">
        <f>'4 pr._savarankiškos f-jos (2)'!I31+'4 pr._savarankiškos f-jos (2)'!I96+'4 pr._savarankiškos f-jos (2)'!I188+'5 pr._valstybinės f-jos (2)'!I40+'5 pr._valstybinės f-jos (2)'!I90+'7 pr._kita dotacija (2)'!I25+'7 pr._kita dotacija (2)'!I172+'[1]9 pr._įstaigų pajamos'!I15+'[1]9 pr._įstaigų pajamos'!I26+'[1]9 pr._įstaigų pajamos'!I73</f>
        <v>0</v>
      </c>
      <c r="I17" s="11">
        <f>'4 pr._savarankiškos f-jos (2)'!J31+'4 pr._savarankiškos f-jos (2)'!J96+'4 pr._savarankiškos f-jos (2)'!J188+'5 pr._valstybinės f-jos (2)'!J40+'5 pr._valstybinės f-jos (2)'!J90+'7 pr._kita dotacija (2)'!J25+'7 pr._kita dotacija (2)'!J172+'[1]9 pr._įstaigų pajamos'!J15+'[1]9 pr._įstaigų pajamos'!J26+'[1]9 pr._įstaigų pajamos'!J73</f>
        <v>-0.3</v>
      </c>
      <c r="J17" s="11">
        <f>'4 pr._savarankiškos f-jos (2)'!K31+'4 pr._savarankiškos f-jos (2)'!K96+'4 pr._savarankiškos f-jos (2)'!K188+'5 pr._valstybinės f-jos (2)'!K40+'5 pr._valstybinės f-jos (2)'!K90+'7 pr._kita dotacija (2)'!K25+'7 pr._kita dotacija (2)'!K172+'[1]9 pr._įstaigų pajamos'!K15+'[1]9 pr._įstaigų pajamos'!K26+'[1]9 pr._įstaigų pajamos'!K73</f>
        <v>0</v>
      </c>
      <c r="K17" s="91">
        <f>L17+N17</f>
        <v>254.9</v>
      </c>
      <c r="L17" s="91">
        <f>'4 pr._savarankiškos f-jos (2)'!M31+'4 pr._savarankiškos f-jos (2)'!M96+'4 pr._savarankiškos f-jos (2)'!M188+'5 pr._valstybinės f-jos (2)'!M40+'5 pr._valstybinės f-jos (2)'!M90+'7 pr._kita dotacija (2)'!M25+'7 pr._kita dotacija (2)'!M172+'[1]9 pr._įstaigų pajamos'!M15+'[1]9 pr._įstaigų pajamos'!M26+'[1]9 pr._įstaigų pajamos'!M73</f>
        <v>251.9</v>
      </c>
      <c r="M17" s="91">
        <f>'4 pr._savarankiškos f-jos (2)'!N31+'4 pr._savarankiškos f-jos (2)'!N96+'4 pr._savarankiškos f-jos (2)'!N188+'5 pr._valstybinės f-jos (2)'!N40+'5 pr._valstybinės f-jos (2)'!N90+'7 pr._kita dotacija (2)'!N25+'7 pr._kita dotacija (2)'!N172+'[1]9 pr._įstaigų pajamos'!N15+'[1]9 pr._įstaigų pajamos'!N26+'[1]9 pr._įstaigų pajamos'!N73</f>
        <v>142.29999999999998</v>
      </c>
      <c r="N17" s="91">
        <f>'4 pr._savarankiškos f-jos (2)'!O31+'4 pr._savarankiškos f-jos (2)'!O96+'4 pr._savarankiškos f-jos (2)'!O188+'5 pr._valstybinės f-jos (2)'!O40+'5 pr._valstybinės f-jos (2)'!O90+'7 pr._kita dotacija (2)'!O25+'7 pr._kita dotacija (2)'!O172+'[1]9 pr._įstaigų pajamos'!O15+'[1]9 pr._įstaigų pajamos'!O26+'[1]9 pr._įstaigų pajamos'!O73</f>
        <v>3</v>
      </c>
    </row>
    <row r="18" spans="1:14" ht="15" customHeight="1" x14ac:dyDescent="0.25">
      <c r="A18" s="6" t="s">
        <v>76</v>
      </c>
      <c r="B18" s="18" t="s">
        <v>12</v>
      </c>
      <c r="C18" s="17">
        <f>D18+F18</f>
        <v>168.69999999999996</v>
      </c>
      <c r="D18" s="17">
        <f>'4 pr._savarankiškos f-jos (2)'!E37+'4 pr._savarankiškos f-jos (2)'!E100+'5 pr._valstybinės f-jos (2)'!E44+'5 pr._valstybinės f-jos (2)'!E92+'7 pr._kita dotacija (2)'!E29+'[1]9 pr._įstaigų pajamos'!E16+'[1]9 pr._įstaigų pajamos'!E27</f>
        <v>153.69999999999996</v>
      </c>
      <c r="E18" s="17">
        <f>'4 pr._savarankiškos f-jos (2)'!F37+'4 pr._savarankiškos f-jos (2)'!F100+'5 pr._valstybinės f-jos (2)'!F44+'5 pr._valstybinės f-jos (2)'!F92+'7 pr._kita dotacija (2)'!F29+'[1]9 pr._įstaigų pajamos'!F16+'[1]9 pr._įstaigų pajamos'!F27</f>
        <v>86.9</v>
      </c>
      <c r="F18" s="17">
        <f>'4 pr._savarankiškos f-jos (2)'!G37+'4 pr._savarankiškos f-jos (2)'!G100+'5 pr._valstybinės f-jos (2)'!G44+'5 pr._valstybinės f-jos (2)'!G92+'7 pr._kita dotacija (2)'!G29+'[1]9 pr._įstaigų pajamos'!G16+'[1]9 pr._įstaigų pajamos'!G27</f>
        <v>15</v>
      </c>
      <c r="G18" s="11">
        <f>H18+J18</f>
        <v>0</v>
      </c>
      <c r="H18" s="11">
        <f>'4 pr._savarankiškos f-jos (2)'!I37+'4 pr._savarankiškos f-jos (2)'!I100+'5 pr._valstybinės f-jos (2)'!I44+'5 pr._valstybinės f-jos (2)'!I92+'7 pr._kita dotacija (2)'!I29+'[1]9 pr._įstaigų pajamos'!I16+'[1]9 pr._įstaigų pajamos'!I27</f>
        <v>0</v>
      </c>
      <c r="I18" s="11">
        <f>'4 pr._savarankiškos f-jos (2)'!J37+'4 pr._savarankiškos f-jos (2)'!J100+'5 pr._valstybinės f-jos (2)'!J44+'5 pr._valstybinės f-jos (2)'!J92+'7 pr._kita dotacija (2)'!J29+'[1]9 pr._įstaigų pajamos'!J16+'[1]9 pr._įstaigų pajamos'!J27</f>
        <v>0</v>
      </c>
      <c r="J18" s="11">
        <f>'4 pr._savarankiškos f-jos (2)'!K37+'4 pr._savarankiškos f-jos (2)'!K100+'5 pr._valstybinės f-jos (2)'!K44+'5 pr._valstybinės f-jos (2)'!K92+'7 pr._kita dotacija (2)'!K29+'[1]9 pr._įstaigų pajamos'!K16+'[1]9 pr._įstaigų pajamos'!K27</f>
        <v>0</v>
      </c>
      <c r="K18" s="91">
        <f>L18+N18</f>
        <v>168.69999999999996</v>
      </c>
      <c r="L18" s="91">
        <f>'4 pr._savarankiškos f-jos (2)'!M37+'4 pr._savarankiškos f-jos (2)'!M100+'5 pr._valstybinės f-jos (2)'!M44+'5 pr._valstybinės f-jos (2)'!M92+'7 pr._kita dotacija (2)'!M29+'[1]9 pr._įstaigų pajamos'!M16+'[1]9 pr._įstaigų pajamos'!M27</f>
        <v>153.69999999999996</v>
      </c>
      <c r="M18" s="91">
        <f>'4 pr._savarankiškos f-jos (2)'!N37+'4 pr._savarankiškos f-jos (2)'!N100+'5 pr._valstybinės f-jos (2)'!N44+'5 pr._valstybinės f-jos (2)'!N92+'7 pr._kita dotacija (2)'!N29+'[1]9 pr._įstaigų pajamos'!N16+'[1]9 pr._įstaigų pajamos'!N27</f>
        <v>86.9</v>
      </c>
      <c r="N18" s="91">
        <f>'4 pr._savarankiškos f-jos (2)'!O37+'4 pr._savarankiškos f-jos (2)'!O100+'5 pr._valstybinės f-jos (2)'!O44+'5 pr._valstybinės f-jos (2)'!O92+'7 pr._kita dotacija (2)'!O29+'[1]9 pr._įstaigų pajamos'!O16+'[1]9 pr._įstaigų pajamos'!O27</f>
        <v>15</v>
      </c>
    </row>
    <row r="19" spans="1:14" ht="15" customHeight="1" x14ac:dyDescent="0.25">
      <c r="A19" s="6" t="s">
        <v>77</v>
      </c>
      <c r="B19" s="18" t="s">
        <v>13</v>
      </c>
      <c r="C19" s="17">
        <f>D19+F19</f>
        <v>106.79999999999998</v>
      </c>
      <c r="D19" s="17">
        <f>'4 pr._savarankiškos f-jos (2)'!E42+'4 pr._savarankiškos f-jos (2)'!E104+'5 pr._valstybinės f-jos (2)'!E48+'5 pr._valstybinės f-jos (2)'!E94+'7 pr._kita dotacija (2)'!E33+'[1]9 pr._įstaigų pajamos'!E28</f>
        <v>106.79999999999998</v>
      </c>
      <c r="E19" s="17">
        <f>'4 pr._savarankiškos f-jos (2)'!F42+'4 pr._savarankiškos f-jos (2)'!F104+'5 pr._valstybinės f-jos (2)'!F48+'5 pr._valstybinės f-jos (2)'!F94+'7 pr._kita dotacija (2)'!F33+'[1]9 pr._įstaigų pajamos'!F28</f>
        <v>61.9</v>
      </c>
      <c r="F19" s="17">
        <f>'4 pr._savarankiškos f-jos (2)'!G42+'4 pr._savarankiškos f-jos (2)'!G104+'5 pr._valstybinės f-jos (2)'!G48+'5 pr._valstybinės f-jos (2)'!G94+'7 pr._kita dotacija (2)'!G33+'[1]9 pr._įstaigų pajamos'!G28</f>
        <v>0</v>
      </c>
      <c r="G19" s="11">
        <f>H19+J19</f>
        <v>0</v>
      </c>
      <c r="H19" s="11">
        <f>'4 pr._savarankiškos f-jos (2)'!I42+'4 pr._savarankiškos f-jos (2)'!I104+'5 pr._valstybinės f-jos (2)'!I48+'5 pr._valstybinės f-jos (2)'!I94+'7 pr._kita dotacija (2)'!I33+'[1]9 pr._įstaigų pajamos'!I28</f>
        <v>0</v>
      </c>
      <c r="I19" s="11">
        <f>'4 pr._savarankiškos f-jos (2)'!J42+'4 pr._savarankiškos f-jos (2)'!J104+'5 pr._valstybinės f-jos (2)'!J48+'5 pr._valstybinės f-jos (2)'!J94+'7 pr._kita dotacija (2)'!J33+'[1]9 pr._įstaigų pajamos'!J28</f>
        <v>0</v>
      </c>
      <c r="J19" s="11">
        <f>'4 pr._savarankiškos f-jos (2)'!K42+'4 pr._savarankiškos f-jos (2)'!K104+'5 pr._valstybinės f-jos (2)'!K48+'5 pr._valstybinės f-jos (2)'!K94+'7 pr._kita dotacija (2)'!K33+'[1]9 pr._įstaigų pajamos'!K28</f>
        <v>0</v>
      </c>
      <c r="K19" s="91">
        <f>L19+N19</f>
        <v>106.79999999999998</v>
      </c>
      <c r="L19" s="91">
        <f>'4 pr._savarankiškos f-jos (2)'!M42+'4 pr._savarankiškos f-jos (2)'!M104+'5 pr._valstybinės f-jos (2)'!M48+'5 pr._valstybinės f-jos (2)'!M94+'7 pr._kita dotacija (2)'!M33+'[1]9 pr._įstaigų pajamos'!M28</f>
        <v>106.79999999999998</v>
      </c>
      <c r="M19" s="91">
        <f>'4 pr._savarankiškos f-jos (2)'!N42+'4 pr._savarankiškos f-jos (2)'!N104+'5 pr._valstybinės f-jos (2)'!N48+'5 pr._valstybinės f-jos (2)'!N94+'7 pr._kita dotacija (2)'!N33+'[1]9 pr._įstaigų pajamos'!N28</f>
        <v>61.9</v>
      </c>
      <c r="N19" s="91">
        <f>'4 pr._savarankiškos f-jos (2)'!O42+'4 pr._savarankiškos f-jos (2)'!O104+'5 pr._valstybinės f-jos (2)'!O48+'5 pr._valstybinės f-jos (2)'!O94+'7 pr._kita dotacija (2)'!O33+'[1]9 pr._įstaigų pajamos'!O28</f>
        <v>0</v>
      </c>
    </row>
    <row r="20" spans="1:14" ht="15" customHeight="1" x14ac:dyDescent="0.25">
      <c r="A20" s="6" t="s">
        <v>78</v>
      </c>
      <c r="B20" s="13" t="s">
        <v>14</v>
      </c>
      <c r="C20" s="17">
        <f>D20+F20</f>
        <v>123</v>
      </c>
      <c r="D20" s="17">
        <f>'4 pr._savarankiškos f-jos (2)'!E47+'4 pr._savarankiškos f-jos (2)'!E108+'5 pr._valstybinės f-jos (2)'!E52+'5 pr._valstybinės f-jos (2)'!E96+'7 pr._kita dotacija (2)'!E37+'[1]9 pr._įstaigų pajamos'!E17+'[1]9 pr._įstaigų pajamos'!E29</f>
        <v>123</v>
      </c>
      <c r="E20" s="17">
        <f>'4 pr._savarankiškos f-jos (2)'!F47+'4 pr._savarankiškos f-jos (2)'!F108+'5 pr._valstybinės f-jos (2)'!F52+'5 pr._valstybinės f-jos (2)'!F96+'7 pr._kita dotacija (2)'!F37+'[1]9 pr._įstaigų pajamos'!F17+'[1]9 pr._įstaigų pajamos'!F29</f>
        <v>65.300000000000011</v>
      </c>
      <c r="F20" s="17">
        <f>'4 pr._savarankiškos f-jos (2)'!G47+'4 pr._savarankiškos f-jos (2)'!G108+'5 pr._valstybinės f-jos (2)'!G52+'5 pr._valstybinės f-jos (2)'!G96+'7 pr._kita dotacija (2)'!G37+'[1]9 pr._įstaigų pajamos'!G17+'[1]9 pr._įstaigų pajamos'!G29</f>
        <v>0</v>
      </c>
      <c r="G20" s="11">
        <f>H20+J20</f>
        <v>0</v>
      </c>
      <c r="H20" s="11">
        <f>'4 pr._savarankiškos f-jos (2)'!I47+'4 pr._savarankiškos f-jos (2)'!I108+'5 pr._valstybinės f-jos (2)'!I52+'5 pr._valstybinės f-jos (2)'!I96+'7 pr._kita dotacija (2)'!I37+'[1]9 pr._įstaigų pajamos'!I17+'[1]9 pr._įstaigų pajamos'!I29</f>
        <v>0</v>
      </c>
      <c r="I20" s="11">
        <f>'4 pr._savarankiškos f-jos (2)'!J47+'4 pr._savarankiškos f-jos (2)'!J108+'5 pr._valstybinės f-jos (2)'!J52+'5 pr._valstybinės f-jos (2)'!J96+'7 pr._kita dotacija (2)'!J37+'[1]9 pr._įstaigų pajamos'!J17+'[1]9 pr._įstaigų pajamos'!J29</f>
        <v>0</v>
      </c>
      <c r="J20" s="11">
        <f>'4 pr._savarankiškos f-jos (2)'!K47+'4 pr._savarankiškos f-jos (2)'!K108+'5 pr._valstybinės f-jos (2)'!K52+'5 pr._valstybinės f-jos (2)'!K96+'7 pr._kita dotacija (2)'!K37+'[1]9 pr._įstaigų pajamos'!K17+'[1]9 pr._įstaigų pajamos'!K29</f>
        <v>0</v>
      </c>
      <c r="K20" s="91">
        <f>L20+N20</f>
        <v>123</v>
      </c>
      <c r="L20" s="91">
        <f>'4 pr._savarankiškos f-jos (2)'!M47+'4 pr._savarankiškos f-jos (2)'!M108+'5 pr._valstybinės f-jos (2)'!M52+'5 pr._valstybinės f-jos (2)'!M96+'7 pr._kita dotacija (2)'!M37+'[1]9 pr._įstaigų pajamos'!M17+'[1]9 pr._įstaigų pajamos'!M29</f>
        <v>123</v>
      </c>
      <c r="M20" s="91">
        <f>'4 pr._savarankiškos f-jos (2)'!N47+'4 pr._savarankiškos f-jos (2)'!N108+'5 pr._valstybinės f-jos (2)'!N52+'5 pr._valstybinės f-jos (2)'!N96+'7 pr._kita dotacija (2)'!N37+'[1]9 pr._įstaigų pajamos'!N17+'[1]9 pr._įstaigų pajamos'!N29</f>
        <v>65.300000000000011</v>
      </c>
      <c r="N20" s="91">
        <f>'4 pr._savarankiškos f-jos (2)'!O47+'4 pr._savarankiškos f-jos (2)'!O108+'5 pr._valstybinės f-jos (2)'!O52+'5 pr._valstybinės f-jos (2)'!O96+'7 pr._kita dotacija (2)'!O37+'[1]9 pr._įstaigų pajamos'!O17+'[1]9 pr._įstaigų pajamos'!O29</f>
        <v>0</v>
      </c>
    </row>
    <row r="21" spans="1:14" ht="15" customHeight="1" x14ac:dyDescent="0.25">
      <c r="A21" s="14" t="s">
        <v>79</v>
      </c>
      <c r="B21" s="13" t="s">
        <v>15</v>
      </c>
      <c r="C21" s="17">
        <f>D21+F21</f>
        <v>150.5</v>
      </c>
      <c r="D21" s="17">
        <f>'4 pr._savarankiškos f-jos (2)'!E52+'4 pr._savarankiškos f-jos (2)'!E112++'4 pr._savarankiškos f-jos (2)'!E189+'5 pr._valstybinės f-jos (2)'!E56+'5 pr._valstybinės f-jos (2)'!E98+'7 pr._kita dotacija (2)'!E41+'7 pr._kita dotacija (2)'!E175+'[1]9 pr._įstaigų pajamos'!E18+'[1]9 pr._įstaigų pajamos'!E30+'[1]9 pr._įstaigų pajamos'!E74</f>
        <v>150.5</v>
      </c>
      <c r="E21" s="17">
        <f>'4 pr._savarankiškos f-jos (2)'!F52+'4 pr._savarankiškos f-jos (2)'!F112++'4 pr._savarankiškos f-jos (2)'!F189+'5 pr._valstybinės f-jos (2)'!F56+'5 pr._valstybinės f-jos (2)'!F98+'7 pr._kita dotacija (2)'!F41+'7 pr._kita dotacija (2)'!F175+'[1]9 pr._įstaigų pajamos'!F18+'[1]9 pr._įstaigų pajamos'!F30+'[1]9 pr._įstaigų pajamos'!F74</f>
        <v>89.7</v>
      </c>
      <c r="F21" s="17">
        <f>'4 pr._savarankiškos f-jos (2)'!G52+'4 pr._savarankiškos f-jos (2)'!G112++'4 pr._savarankiškos f-jos (2)'!G189+'5 pr._valstybinės f-jos (2)'!G56+'5 pr._valstybinės f-jos (2)'!G98+'7 pr._kita dotacija (2)'!G41+'7 pr._kita dotacija (2)'!G175+'[1]9 pr._įstaigų pajamos'!G18+'[1]9 pr._įstaigų pajamos'!G30+'[1]9 pr._įstaigų pajamos'!G74</f>
        <v>0</v>
      </c>
      <c r="G21" s="11">
        <f>H21+J21</f>
        <v>0</v>
      </c>
      <c r="H21" s="11">
        <f>'4 pr._savarankiškos f-jos (2)'!I52+'4 pr._savarankiškos f-jos (2)'!I112++'4 pr._savarankiškos f-jos (2)'!I189+'5 pr._valstybinės f-jos (2)'!I56+'5 pr._valstybinės f-jos (2)'!I98+'7 pr._kita dotacija (2)'!I41+'7 pr._kita dotacija (2)'!I175+'[1]9 pr._įstaigų pajamos'!I18+'[1]9 pr._įstaigų pajamos'!I30+'[1]9 pr._įstaigų pajamos'!I74</f>
        <v>0</v>
      </c>
      <c r="I21" s="11">
        <f>'4 pr._savarankiškos f-jos (2)'!J52+'4 pr._savarankiškos f-jos (2)'!J112++'4 pr._savarankiškos f-jos (2)'!J189+'5 pr._valstybinės f-jos (2)'!J56+'5 pr._valstybinės f-jos (2)'!J98+'7 pr._kita dotacija (2)'!J41+'7 pr._kita dotacija (2)'!J175+'[1]9 pr._įstaigų pajamos'!J18+'[1]9 pr._įstaigų pajamos'!J30+'[1]9 pr._įstaigų pajamos'!J74</f>
        <v>0</v>
      </c>
      <c r="J21" s="11">
        <f>'4 pr._savarankiškos f-jos (2)'!K52+'4 pr._savarankiškos f-jos (2)'!K112++'4 pr._savarankiškos f-jos (2)'!K189+'5 pr._valstybinės f-jos (2)'!K56+'5 pr._valstybinės f-jos (2)'!K98+'7 pr._kita dotacija (2)'!K41+'7 pr._kita dotacija (2)'!K175+'[1]9 pr._įstaigų pajamos'!K18+'[1]9 pr._įstaigų pajamos'!K30+'[1]9 pr._įstaigų pajamos'!K74</f>
        <v>0</v>
      </c>
      <c r="K21" s="91">
        <f>L21+N21</f>
        <v>150.5</v>
      </c>
      <c r="L21" s="91">
        <f>'4 pr._savarankiškos f-jos (2)'!M52+'4 pr._savarankiškos f-jos (2)'!M112++'4 pr._savarankiškos f-jos (2)'!M189+'5 pr._valstybinės f-jos (2)'!M56+'5 pr._valstybinės f-jos (2)'!M98+'7 pr._kita dotacija (2)'!M41+'7 pr._kita dotacija (2)'!M175+'[1]9 pr._įstaigų pajamos'!M18+'[1]9 pr._įstaigų pajamos'!M30+'[1]9 pr._įstaigų pajamos'!M74</f>
        <v>150.5</v>
      </c>
      <c r="M21" s="91">
        <f>'4 pr._savarankiškos f-jos (2)'!N52+'4 pr._savarankiškos f-jos (2)'!N112++'4 pr._savarankiškos f-jos (2)'!N189+'5 pr._valstybinės f-jos (2)'!N56+'5 pr._valstybinės f-jos (2)'!N98+'7 pr._kita dotacija (2)'!N41+'7 pr._kita dotacija (2)'!N175+'[1]9 pr._įstaigų pajamos'!N18+'[1]9 pr._įstaigų pajamos'!N30+'[1]9 pr._įstaigų pajamos'!N74</f>
        <v>89.7</v>
      </c>
      <c r="N21" s="91">
        <f>'4 pr._savarankiškos f-jos (2)'!O52+'4 pr._savarankiškos f-jos (2)'!O112++'4 pr._savarankiškos f-jos (2)'!O189+'5 pr._valstybinės f-jos (2)'!O56+'5 pr._valstybinės f-jos (2)'!O98+'7 pr._kita dotacija (2)'!O41+'7 pr._kita dotacija (2)'!O175+'[1]9 pr._įstaigų pajamos'!O18+'[1]9 pr._įstaigų pajamos'!O30+'[1]9 pr._įstaigų pajamos'!O74</f>
        <v>0</v>
      </c>
    </row>
    <row r="22" spans="1:14" ht="15" customHeight="1" x14ac:dyDescent="0.25">
      <c r="A22" s="20" t="s">
        <v>80</v>
      </c>
      <c r="B22" s="18" t="s">
        <v>16</v>
      </c>
      <c r="C22" s="17">
        <f>D22+F22</f>
        <v>253.2</v>
      </c>
      <c r="D22" s="17">
        <f>'4 pr._savarankiškos f-jos (2)'!E57+'4 pr._savarankiškos f-jos (2)'!E116+'5 pr._valstybinės f-jos (2)'!E60+'5 pr._valstybinės f-jos (2)'!E100+'7 pr._kita dotacija (2)'!E45+'[1]9 pr._įstaigų pajamos'!E19+'[1]9 pr._įstaigų pajamos'!E31</f>
        <v>253.2</v>
      </c>
      <c r="E22" s="17">
        <f>'4 pr._savarankiškos f-jos (2)'!F57+'4 pr._savarankiškos f-jos (2)'!F116+'5 pr._valstybinės f-jos (2)'!F60+'5 pr._valstybinės f-jos (2)'!F100+'7 pr._kita dotacija (2)'!F45+'[1]9 pr._įstaigų pajamos'!F19+'[1]9 pr._įstaigų pajamos'!F31</f>
        <v>143</v>
      </c>
      <c r="F22" s="17">
        <f>'4 pr._savarankiškos f-jos (2)'!G57+'4 pr._savarankiškos f-jos (2)'!G116+'5 pr._valstybinės f-jos (2)'!G60+'5 pr._valstybinės f-jos (2)'!G100+'7 pr._kita dotacija (2)'!G45+'[1]9 pr._įstaigų pajamos'!G19+'[1]9 pr._įstaigų pajamos'!G31</f>
        <v>0</v>
      </c>
      <c r="G22" s="11">
        <f>H22+J22</f>
        <v>0</v>
      </c>
      <c r="H22" s="11">
        <f>'4 pr._savarankiškos f-jos (2)'!I57+'4 pr._savarankiškos f-jos (2)'!I116+'5 pr._valstybinės f-jos (2)'!I60+'5 pr._valstybinės f-jos (2)'!I100+'7 pr._kita dotacija (2)'!I45+'[1]9 pr._įstaigų pajamos'!I19+'[1]9 pr._įstaigų pajamos'!I31</f>
        <v>0</v>
      </c>
      <c r="I22" s="11">
        <f>'4 pr._savarankiškos f-jos (2)'!J57+'4 pr._savarankiškos f-jos (2)'!J116+'5 pr._valstybinės f-jos (2)'!J60+'5 pr._valstybinės f-jos (2)'!J100+'7 pr._kita dotacija (2)'!J45+'[1]9 pr._įstaigų pajamos'!J19+'[1]9 pr._įstaigų pajamos'!J31</f>
        <v>0.3</v>
      </c>
      <c r="J22" s="11">
        <f>'4 pr._savarankiškos f-jos (2)'!K57+'4 pr._savarankiškos f-jos (2)'!K116+'5 pr._valstybinės f-jos (2)'!K60+'5 pr._valstybinės f-jos (2)'!K100+'7 pr._kita dotacija (2)'!K45+'[1]9 pr._įstaigų pajamos'!K19+'[1]9 pr._įstaigų pajamos'!K31</f>
        <v>0</v>
      </c>
      <c r="K22" s="91">
        <f>L22+N22</f>
        <v>253.2</v>
      </c>
      <c r="L22" s="91">
        <f>'4 pr._savarankiškos f-jos (2)'!M57+'4 pr._savarankiškos f-jos (2)'!M116+'5 pr._valstybinės f-jos (2)'!M60+'5 pr._valstybinės f-jos (2)'!M100+'7 pr._kita dotacija (2)'!M45+'[1]9 pr._įstaigų pajamos'!M19+'[1]9 pr._įstaigų pajamos'!M31</f>
        <v>253.2</v>
      </c>
      <c r="M22" s="91">
        <f>'4 pr._savarankiškos f-jos (2)'!N57+'4 pr._savarankiškos f-jos (2)'!N116+'5 pr._valstybinės f-jos (2)'!N60+'5 pr._valstybinės f-jos (2)'!N100+'7 pr._kita dotacija (2)'!N45+'[1]9 pr._įstaigų pajamos'!N19+'[1]9 pr._įstaigų pajamos'!N31</f>
        <v>143.20000000000002</v>
      </c>
      <c r="N22" s="91">
        <f>'4 pr._savarankiškos f-jos (2)'!O57+'4 pr._savarankiškos f-jos (2)'!O116+'5 pr._valstybinės f-jos (2)'!O60+'5 pr._valstybinės f-jos (2)'!O100+'7 pr._kita dotacija (2)'!O45+'[1]9 pr._įstaigų pajamos'!O19+'[1]9 pr._įstaigų pajamos'!O31</f>
        <v>0</v>
      </c>
    </row>
    <row r="23" spans="1:14" ht="15" customHeight="1" x14ac:dyDescent="0.25">
      <c r="A23" s="6" t="s">
        <v>81</v>
      </c>
      <c r="B23" s="18" t="s">
        <v>17</v>
      </c>
      <c r="C23" s="17">
        <f>D23+F23</f>
        <v>127</v>
      </c>
      <c r="D23" s="17">
        <f>'4 pr._savarankiškos f-jos (2)'!E62+'4 pr._savarankiškos f-jos (2)'!E120+'5 pr._valstybinės f-jos (2)'!E64+'5 pr._valstybinės f-jos (2)'!E102+'7 pr._kita dotacija (2)'!E49+'[1]9 pr._įstaigų pajamos'!E20+'[1]9 pr._įstaigų pajamos'!E32</f>
        <v>117</v>
      </c>
      <c r="E23" s="17">
        <f>'4 pr._savarankiškos f-jos (2)'!F62+'4 pr._savarankiškos f-jos (2)'!F120+'5 pr._valstybinės f-jos (2)'!F64+'5 pr._valstybinės f-jos (2)'!F102+'7 pr._kita dotacija (2)'!F49+'[1]9 pr._įstaigų pajamos'!F20+'[1]9 pr._įstaigų pajamos'!F32</f>
        <v>68.100000000000009</v>
      </c>
      <c r="F23" s="17">
        <f>'4 pr._savarankiškos f-jos (2)'!G62+'4 pr._savarankiškos f-jos (2)'!G120+'5 pr._valstybinės f-jos (2)'!G64+'5 pr._valstybinės f-jos (2)'!G102+'7 pr._kita dotacija (2)'!G49+'[1]9 pr._įstaigų pajamos'!G20+'[1]9 pr._įstaigų pajamos'!G32</f>
        <v>10</v>
      </c>
      <c r="G23" s="11">
        <f>H23+J23</f>
        <v>0</v>
      </c>
      <c r="H23" s="11">
        <f>'4 pr._savarankiškos f-jos (2)'!I62+'4 pr._savarankiškos f-jos (2)'!I120+'5 pr._valstybinės f-jos (2)'!I64+'5 pr._valstybinės f-jos (2)'!I102+'7 pr._kita dotacija (2)'!I49+'[1]9 pr._įstaigų pajamos'!I20+'[1]9 pr._įstaigų pajamos'!I32</f>
        <v>0</v>
      </c>
      <c r="I23" s="11">
        <f>'4 pr._savarankiškos f-jos (2)'!J62+'4 pr._savarankiškos f-jos (2)'!J120+'5 pr._valstybinės f-jos (2)'!J64+'5 pr._valstybinės f-jos (2)'!J102+'7 pr._kita dotacija (2)'!J49+'[1]9 pr._įstaigų pajamos'!J20+'[1]9 pr._įstaigų pajamos'!J32</f>
        <v>0</v>
      </c>
      <c r="J23" s="11">
        <f>'4 pr._savarankiškos f-jos (2)'!K62+'4 pr._savarankiškos f-jos (2)'!K120+'5 pr._valstybinės f-jos (2)'!K64+'5 pr._valstybinės f-jos (2)'!K102+'7 pr._kita dotacija (2)'!K49+'[1]9 pr._įstaigų pajamos'!K20+'[1]9 pr._įstaigų pajamos'!K32</f>
        <v>0</v>
      </c>
      <c r="K23" s="91">
        <f>L23+N23</f>
        <v>127</v>
      </c>
      <c r="L23" s="91">
        <f>'4 pr._savarankiškos f-jos (2)'!M62+'4 pr._savarankiškos f-jos (2)'!M120+'5 pr._valstybinės f-jos (2)'!M64+'5 pr._valstybinės f-jos (2)'!M102+'7 pr._kita dotacija (2)'!M49+'[1]9 pr._įstaigų pajamos'!M20+'[1]9 pr._įstaigų pajamos'!M32</f>
        <v>117</v>
      </c>
      <c r="M23" s="91">
        <f>'4 pr._savarankiškos f-jos (2)'!N62+'4 pr._savarankiškos f-jos (2)'!N120+'5 pr._valstybinės f-jos (2)'!N64+'5 pr._valstybinės f-jos (2)'!N102+'7 pr._kita dotacija (2)'!N49+'[1]9 pr._įstaigų pajamos'!N20+'[1]9 pr._įstaigų pajamos'!N32</f>
        <v>68.100000000000009</v>
      </c>
      <c r="N23" s="91">
        <f>'4 pr._savarankiškos f-jos (2)'!O62+'4 pr._savarankiškos f-jos (2)'!O120+'5 pr._valstybinės f-jos (2)'!O64+'5 pr._valstybinės f-jos (2)'!O102+'7 pr._kita dotacija (2)'!O49+'[1]9 pr._įstaigų pajamos'!O20+'[1]9 pr._įstaigų pajamos'!O32</f>
        <v>10</v>
      </c>
    </row>
    <row r="24" spans="1:14" ht="15" customHeight="1" x14ac:dyDescent="0.25">
      <c r="A24" s="6" t="s">
        <v>82</v>
      </c>
      <c r="B24" s="18" t="s">
        <v>18</v>
      </c>
      <c r="C24" s="17">
        <f>D24+F24</f>
        <v>88.3</v>
      </c>
      <c r="D24" s="17">
        <f>'4 pr._savarankiškos f-jos (2)'!E67+'4 pr._savarankiškos f-jos (2)'!E124+'5 pr._valstybinės f-jos (2)'!E68+'5 pr._valstybinės f-jos (2)'!E104+'7 pr._kita dotacija (2)'!E53+'[1]9 pr._įstaigų pajamos'!E21+'[1]9 pr._įstaigų pajamos'!E33+'11 pr._apyvartinės lėšos (2)'!E16</f>
        <v>88.3</v>
      </c>
      <c r="E24" s="17">
        <f>'4 pr._savarankiškos f-jos (2)'!F67+'4 pr._savarankiškos f-jos (2)'!F124+'5 pr._valstybinės f-jos (2)'!F68+'5 pr._valstybinės f-jos (2)'!F104+'7 pr._kita dotacija (2)'!F53+'[1]9 pr._įstaigų pajamos'!F21+'[1]9 pr._įstaigų pajamos'!F33+'11 pr._apyvartinės lėšos (2)'!F16</f>
        <v>53.4</v>
      </c>
      <c r="F24" s="17">
        <f>'4 pr._savarankiškos f-jos (2)'!G67+'4 pr._savarankiškos f-jos (2)'!G124+'5 pr._valstybinės f-jos (2)'!G68+'5 pr._valstybinės f-jos (2)'!G104+'7 pr._kita dotacija (2)'!G53+'[1]9 pr._įstaigų pajamos'!G21+'[1]9 pr._įstaigų pajamos'!G33+'11 pr._apyvartinės lėšos (2)'!G16</f>
        <v>0</v>
      </c>
      <c r="G24" s="11">
        <f>H24+J24</f>
        <v>0</v>
      </c>
      <c r="H24" s="11">
        <f>'4 pr._savarankiškos f-jos (2)'!I67+'4 pr._savarankiškos f-jos (2)'!I124+'5 pr._valstybinės f-jos (2)'!I68+'5 pr._valstybinės f-jos (2)'!I104+'7 pr._kita dotacija (2)'!I53+'[1]9 pr._įstaigų pajamos'!I21+'[1]9 pr._įstaigų pajamos'!I33+'11 pr._apyvartinės lėšos (2)'!I16</f>
        <v>0</v>
      </c>
      <c r="I24" s="11">
        <f>'4 pr._savarankiškos f-jos (2)'!J67+'4 pr._savarankiškos f-jos (2)'!J124+'5 pr._valstybinės f-jos (2)'!J68+'5 pr._valstybinės f-jos (2)'!J104+'7 pr._kita dotacija (2)'!J53+'[1]9 pr._įstaigų pajamos'!J21+'[1]9 pr._įstaigų pajamos'!J33+'11 pr._apyvartinės lėšos (2)'!J16</f>
        <v>0</v>
      </c>
      <c r="J24" s="11">
        <f>'4 pr._savarankiškos f-jos (2)'!K67+'4 pr._savarankiškos f-jos (2)'!K124+'5 pr._valstybinės f-jos (2)'!K68+'5 pr._valstybinės f-jos (2)'!K104+'7 pr._kita dotacija (2)'!K53+'[1]9 pr._įstaigų pajamos'!K21+'[1]9 pr._įstaigų pajamos'!K33+'11 pr._apyvartinės lėšos (2)'!K16</f>
        <v>0</v>
      </c>
      <c r="K24" s="91">
        <f>L24+N24</f>
        <v>88.3</v>
      </c>
      <c r="L24" s="91">
        <f>'4 pr._savarankiškos f-jos (2)'!M67+'4 pr._savarankiškos f-jos (2)'!M124+'5 pr._valstybinės f-jos (2)'!M68+'5 pr._valstybinės f-jos (2)'!M104+'7 pr._kita dotacija (2)'!M53+'[1]9 pr._įstaigų pajamos'!M21+'[1]9 pr._įstaigų pajamos'!M33+'11 pr._apyvartinės lėšos (2)'!M16</f>
        <v>88.3</v>
      </c>
      <c r="M24" s="91">
        <f>'4 pr._savarankiškos f-jos (2)'!N67+'4 pr._savarankiškos f-jos (2)'!N124+'5 pr._valstybinės f-jos (2)'!N68+'5 pr._valstybinės f-jos (2)'!N104+'7 pr._kita dotacija (2)'!N53+'[1]9 pr._įstaigų pajamos'!N21+'[1]9 pr._įstaigų pajamos'!N33+'11 pr._apyvartinės lėšos (2)'!N16</f>
        <v>53.4</v>
      </c>
      <c r="N24" s="91">
        <f>'4 pr._savarankiškos f-jos (2)'!O67+'4 pr._savarankiškos f-jos (2)'!O124+'5 pr._valstybinės f-jos (2)'!O68+'5 pr._valstybinės f-jos (2)'!O104+'7 pr._kita dotacija (2)'!O53+'[1]9 pr._įstaigų pajamos'!O21+'[1]9 pr._įstaigų pajamos'!O33+'11 pr._apyvartinės lėšos (2)'!O16</f>
        <v>0</v>
      </c>
    </row>
    <row r="25" spans="1:14" ht="15" customHeight="1" x14ac:dyDescent="0.25">
      <c r="A25" s="6" t="s">
        <v>83</v>
      </c>
      <c r="B25" s="18" t="s">
        <v>19</v>
      </c>
      <c r="C25" s="17">
        <f>D25+F25</f>
        <v>729.8</v>
      </c>
      <c r="D25" s="17">
        <f>'4 pr._savarankiškos f-jos (2)'!E72+'4 pr._savarankiškos f-jos (2)'!E128+'5 pr._valstybinės f-jos (2)'!E72+'5 pr._valstybinės f-jos (2)'!E106+'7 pr._kita dotacija (2)'!E57+'[1]9 pr._įstaigų pajamos'!E34</f>
        <v>724.8</v>
      </c>
      <c r="E25" s="17">
        <f>'4 pr._savarankiškos f-jos (2)'!F72+'4 pr._savarankiškos f-jos (2)'!F128+'5 pr._valstybinės f-jos (2)'!F72+'5 pr._valstybinės f-jos (2)'!F106+'7 pr._kita dotacija (2)'!F57+'[1]9 pr._įstaigų pajamos'!F34</f>
        <v>142.6</v>
      </c>
      <c r="F25" s="17">
        <f>'4 pr._savarankiškos f-jos (2)'!G72+'4 pr._savarankiškos f-jos (2)'!G128+'5 pr._valstybinės f-jos (2)'!G72+'5 pr._valstybinės f-jos (2)'!G106+'7 pr._kita dotacija (2)'!G57+'[1]9 pr._įstaigų pajamos'!G34</f>
        <v>5</v>
      </c>
      <c r="G25" s="11">
        <f>H25+J25</f>
        <v>0</v>
      </c>
      <c r="H25" s="11">
        <f>'4 pr._savarankiškos f-jos (2)'!I72+'4 pr._savarankiškos f-jos (2)'!I128+'5 pr._valstybinės f-jos (2)'!I72+'5 pr._valstybinės f-jos (2)'!I106+'7 pr._kita dotacija (2)'!I57+'[1]9 pr._įstaigų pajamos'!I34</f>
        <v>-9.6</v>
      </c>
      <c r="I25" s="11">
        <f>'4 pr._savarankiškos f-jos (2)'!J72+'4 pr._savarankiškos f-jos (2)'!J128+'5 pr._valstybinės f-jos (2)'!J72+'5 pr._valstybinės f-jos (2)'!J106+'7 pr._kita dotacija (2)'!J57+'[1]9 pr._įstaigų pajamos'!J34</f>
        <v>0</v>
      </c>
      <c r="J25" s="11">
        <f>'4 pr._savarankiškos f-jos (2)'!K72+'4 pr._savarankiškos f-jos (2)'!K128+'5 pr._valstybinės f-jos (2)'!K72+'5 pr._valstybinės f-jos (2)'!K106+'7 pr._kita dotacija (2)'!K57+'[1]9 pr._įstaigų pajamos'!K34</f>
        <v>9.6</v>
      </c>
      <c r="K25" s="91">
        <f>L25+N25</f>
        <v>729.8</v>
      </c>
      <c r="L25" s="91">
        <f>'4 pr._savarankiškos f-jos (2)'!M72+'4 pr._savarankiškos f-jos (2)'!M128+'5 pr._valstybinės f-jos (2)'!M72+'5 pr._valstybinės f-jos (2)'!M106+'7 pr._kita dotacija (2)'!M57+'[1]9 pr._įstaigų pajamos'!M34</f>
        <v>715.19999999999993</v>
      </c>
      <c r="M25" s="91">
        <f>'4 pr._savarankiškos f-jos (2)'!N72+'4 pr._savarankiškos f-jos (2)'!N128+'5 pr._valstybinės f-jos (2)'!N72+'5 pr._valstybinės f-jos (2)'!N106+'7 pr._kita dotacija (2)'!N57+'[1]9 pr._įstaigų pajamos'!N34</f>
        <v>142.6</v>
      </c>
      <c r="N25" s="91">
        <f>'4 pr._savarankiškos f-jos (2)'!O72+'4 pr._savarankiškos f-jos (2)'!O128+'5 pr._valstybinės f-jos (2)'!O72+'5 pr._valstybinės f-jos (2)'!O106+'7 pr._kita dotacija (2)'!O57+'[1]9 pr._įstaigų pajamos'!O34</f>
        <v>14.6</v>
      </c>
    </row>
    <row r="26" spans="1:14" ht="15" customHeight="1" x14ac:dyDescent="0.25">
      <c r="A26" s="6" t="s">
        <v>84</v>
      </c>
      <c r="B26" s="18" t="s">
        <v>26</v>
      </c>
      <c r="C26" s="17">
        <f>D26+F26</f>
        <v>1307.6999999999998</v>
      </c>
      <c r="D26" s="17">
        <f>'4 pr._savarankiškos f-jos (2)'!E76+'11 pr._apyvartinės lėšos (2)'!E18</f>
        <v>345.5</v>
      </c>
      <c r="E26" s="17">
        <f>'4 pr._savarankiškos f-jos (2)'!F76+'11 pr._apyvartinės lėšos (2)'!F18</f>
        <v>0</v>
      </c>
      <c r="F26" s="17">
        <f>'4 pr._savarankiškos f-jos (2)'!G76+'11 pr._apyvartinės lėšos (2)'!G18</f>
        <v>962.19999999999993</v>
      </c>
      <c r="G26" s="11">
        <f>H26+J26</f>
        <v>44.8</v>
      </c>
      <c r="H26" s="11">
        <f>'4 pr._savarankiškos f-jos (2)'!I76+'11 pr._apyvartinės lėšos (2)'!I18</f>
        <v>0</v>
      </c>
      <c r="I26" s="11">
        <f>'4 pr._savarankiškos f-jos (2)'!J76+'11 pr._apyvartinės lėšos (2)'!J18</f>
        <v>0</v>
      </c>
      <c r="J26" s="11">
        <f>'4 pr._savarankiškos f-jos (2)'!K76+'11 pr._apyvartinės lėšos (2)'!K18</f>
        <v>44.8</v>
      </c>
      <c r="K26" s="91">
        <f>L26+N26</f>
        <v>1352.5</v>
      </c>
      <c r="L26" s="91">
        <f>'4 pr._savarankiškos f-jos (2)'!M76+'11 pr._apyvartinės lėšos (2)'!M18</f>
        <v>345.5</v>
      </c>
      <c r="M26" s="91">
        <f>'4 pr._savarankiškos f-jos (2)'!N76+'11 pr._apyvartinės lėšos (2)'!N18</f>
        <v>0</v>
      </c>
      <c r="N26" s="91">
        <f>'4 pr._savarankiškos f-jos (2)'!O76+'11 pr._apyvartinės lėšos (2)'!O18</f>
        <v>1006.9999999999999</v>
      </c>
    </row>
    <row r="27" spans="1:14" ht="15" customHeight="1" x14ac:dyDescent="0.25">
      <c r="A27" s="14" t="s">
        <v>85</v>
      </c>
      <c r="B27" s="36" t="s">
        <v>175</v>
      </c>
      <c r="C27" s="17">
        <f>D27+F27</f>
        <v>368.5</v>
      </c>
      <c r="D27" s="17">
        <f>'4 pr._savarankiškos f-jos (2)'!E77+'5 pr._valstybinės f-jos (2)'!E74</f>
        <v>347.5</v>
      </c>
      <c r="E27" s="17">
        <f>'4 pr._savarankiškos f-jos (2)'!F77+'5 pr._valstybinės f-jos (2)'!F74</f>
        <v>246.1</v>
      </c>
      <c r="F27" s="17">
        <f>'4 pr._savarankiškos f-jos (2)'!G77+'5 pr._valstybinės f-jos (2)'!G74</f>
        <v>21</v>
      </c>
      <c r="G27" s="11">
        <f>H27+J27</f>
        <v>0</v>
      </c>
      <c r="H27" s="11">
        <f>'4 pr._savarankiškos f-jos (2)'!I77+'5 pr._valstybinės f-jos (2)'!I74</f>
        <v>0</v>
      </c>
      <c r="I27" s="11">
        <f>'4 pr._savarankiškos f-jos (2)'!J77+'5 pr._valstybinės f-jos (2)'!J74</f>
        <v>0</v>
      </c>
      <c r="J27" s="11">
        <f>'4 pr._savarankiškos f-jos (2)'!K77+'5 pr._valstybinės f-jos (2)'!K74</f>
        <v>0</v>
      </c>
      <c r="K27" s="91">
        <f>L27+N27</f>
        <v>368.5</v>
      </c>
      <c r="L27" s="91">
        <f>'4 pr._savarankiškos f-jos (2)'!M77+'5 pr._valstybinės f-jos (2)'!M74</f>
        <v>347.5</v>
      </c>
      <c r="M27" s="91">
        <f>'4 pr._savarankiškos f-jos (2)'!N77+'5 pr._valstybinės f-jos (2)'!N74</f>
        <v>246.1</v>
      </c>
      <c r="N27" s="91">
        <f>'4 pr._savarankiškos f-jos (2)'!O77+'5 pr._valstybinės f-jos (2)'!O74</f>
        <v>21</v>
      </c>
    </row>
    <row r="28" spans="1:14" ht="15" customHeight="1" x14ac:dyDescent="0.25">
      <c r="A28" s="20" t="s">
        <v>86</v>
      </c>
      <c r="B28" s="30" t="s">
        <v>71</v>
      </c>
      <c r="C28" s="17">
        <f>D28+F28</f>
        <v>178.2</v>
      </c>
      <c r="D28" s="17">
        <f>'4 pr._savarankiškos f-jos (2)'!E136+'5 pr._valstybinės f-jos (2)'!E78</f>
        <v>178.2</v>
      </c>
      <c r="E28" s="17">
        <f>'4 pr._savarankiškos f-jos (2)'!F136+'5 pr._valstybinės f-jos (2)'!F78</f>
        <v>107.7</v>
      </c>
      <c r="F28" s="17">
        <f>'4 pr._savarankiškos f-jos (2)'!G136+'5 pr._valstybinės f-jos (2)'!G78</f>
        <v>0</v>
      </c>
      <c r="G28" s="11">
        <f>H28+J28</f>
        <v>0</v>
      </c>
      <c r="H28" s="11">
        <f>'4 pr._savarankiškos f-jos (2)'!I136+'5 pr._valstybinės f-jos (2)'!I78</f>
        <v>0</v>
      </c>
      <c r="I28" s="11">
        <f>'4 pr._savarankiškos f-jos (2)'!J136+'5 pr._valstybinės f-jos (2)'!J78</f>
        <v>0</v>
      </c>
      <c r="J28" s="11">
        <f>'4 pr._savarankiškos f-jos (2)'!K136+'5 pr._valstybinės f-jos (2)'!K78</f>
        <v>0</v>
      </c>
      <c r="K28" s="91">
        <f>L28+N28</f>
        <v>178.2</v>
      </c>
      <c r="L28" s="91">
        <f>'4 pr._savarankiškos f-jos (2)'!M136+'5 pr._valstybinės f-jos (2)'!M78</f>
        <v>178.2</v>
      </c>
      <c r="M28" s="91">
        <f>'4 pr._savarankiškos f-jos (2)'!N136+'5 pr._valstybinės f-jos (2)'!N78</f>
        <v>107.7</v>
      </c>
      <c r="N28" s="91">
        <f>'4 pr._savarankiškos f-jos (2)'!O136+'5 pr._valstybinės f-jos (2)'!O78</f>
        <v>0</v>
      </c>
    </row>
    <row r="29" spans="1:14" ht="15" customHeight="1" x14ac:dyDescent="0.25">
      <c r="A29" s="6" t="s">
        <v>87</v>
      </c>
      <c r="B29" s="89" t="s">
        <v>55</v>
      </c>
      <c r="C29" s="17">
        <f>D29+F29</f>
        <v>571.9</v>
      </c>
      <c r="D29" s="17">
        <f>'4 pr._savarankiškos f-jos (2)'!E142+'[1]6 pr._mokinio krepšelis'!E15+'7 pr._kita dotacija (2)'!E76</f>
        <v>571.9</v>
      </c>
      <c r="E29" s="17">
        <f>'4 pr._savarankiškos f-jos (2)'!F142+'[1]6 pr._mokinio krepšelis'!F15+'7 pr._kita dotacija (2)'!F76</f>
        <v>409.59999999999997</v>
      </c>
      <c r="F29" s="17">
        <f>'4 pr._savarankiškos f-jos (2)'!G142+'[1]6 pr._mokinio krepšelis'!G15+'7 pr._kita dotacija (2)'!G76</f>
        <v>0</v>
      </c>
      <c r="G29" s="11">
        <f>H29+J29</f>
        <v>0</v>
      </c>
      <c r="H29" s="11">
        <f>'4 pr._savarankiškos f-jos (2)'!I142+'[1]6 pr._mokinio krepšelis'!I15+'7 pr._kita dotacija (2)'!I76</f>
        <v>0</v>
      </c>
      <c r="I29" s="11">
        <f>'4 pr._savarankiškos f-jos (2)'!J142+'[1]6 pr._mokinio krepšelis'!J15+'7 pr._kita dotacija (2)'!J76</f>
        <v>0</v>
      </c>
      <c r="J29" s="11">
        <f>'4 pr._savarankiškos f-jos (2)'!K142+'[1]6 pr._mokinio krepšelis'!K15+'7 pr._kita dotacija (2)'!K76</f>
        <v>0</v>
      </c>
      <c r="K29" s="91">
        <f>L29+N29</f>
        <v>571.9</v>
      </c>
      <c r="L29" s="91">
        <f>'4 pr._savarankiškos f-jos (2)'!M142+'[1]6 pr._mokinio krepšelis'!M15+'7 pr._kita dotacija (2)'!M76</f>
        <v>571.9</v>
      </c>
      <c r="M29" s="91">
        <f>'4 pr._savarankiškos f-jos (2)'!N142+'[1]6 pr._mokinio krepšelis'!N15+'7 pr._kita dotacija (2)'!N76</f>
        <v>409.59999999999997</v>
      </c>
      <c r="N29" s="91">
        <f>'4 pr._savarankiškos f-jos (2)'!O142+'[1]6 pr._mokinio krepšelis'!O15+'7 pr._kita dotacija (2)'!O76</f>
        <v>0</v>
      </c>
    </row>
    <row r="30" spans="1:14" ht="15" customHeight="1" x14ac:dyDescent="0.25">
      <c r="A30" s="6" t="s">
        <v>88</v>
      </c>
      <c r="B30" s="30" t="s">
        <v>33</v>
      </c>
      <c r="C30" s="17">
        <f>D30+F30</f>
        <v>580.19999999999993</v>
      </c>
      <c r="D30" s="17">
        <f>'4 pr._savarankiškos f-jos (2)'!E143+'[1]6 pr._mokinio krepšelis'!E16+'7 pr._kita dotacija (2)'!E79</f>
        <v>580.19999999999993</v>
      </c>
      <c r="E30" s="17">
        <f>'4 pr._savarankiškos f-jos (2)'!F143+'[1]6 pr._mokinio krepšelis'!F16+'7 pr._kita dotacija (2)'!F79</f>
        <v>409.4</v>
      </c>
      <c r="F30" s="17">
        <f>'4 pr._savarankiškos f-jos (2)'!G143+'[1]6 pr._mokinio krepšelis'!G16+'7 pr._kita dotacija (2)'!G79</f>
        <v>0</v>
      </c>
      <c r="G30" s="11">
        <f>H30+J30</f>
        <v>0</v>
      </c>
      <c r="H30" s="11">
        <f>'4 pr._savarankiškos f-jos (2)'!I143+'[1]6 pr._mokinio krepšelis'!I16+'7 pr._kita dotacija (2)'!I79</f>
        <v>0</v>
      </c>
      <c r="I30" s="11">
        <f>'4 pr._savarankiškos f-jos (2)'!J143+'[1]6 pr._mokinio krepšelis'!J16+'7 pr._kita dotacija (2)'!J79</f>
        <v>0</v>
      </c>
      <c r="J30" s="11">
        <f>'4 pr._savarankiškos f-jos (2)'!K143+'[1]6 pr._mokinio krepšelis'!K16+'7 pr._kita dotacija (2)'!K79</f>
        <v>0</v>
      </c>
      <c r="K30" s="91">
        <f>L30+N30</f>
        <v>580.19999999999993</v>
      </c>
      <c r="L30" s="91">
        <f>'4 pr._savarankiškos f-jos (2)'!M143+'[1]6 pr._mokinio krepšelis'!M16+'7 pr._kita dotacija (2)'!M79</f>
        <v>580.19999999999993</v>
      </c>
      <c r="M30" s="91">
        <f>'4 pr._savarankiškos f-jos (2)'!N143+'[1]6 pr._mokinio krepšelis'!N16+'7 pr._kita dotacija (2)'!N79</f>
        <v>409.4</v>
      </c>
      <c r="N30" s="91">
        <f>'4 pr._savarankiškos f-jos (2)'!O143+'[1]6 pr._mokinio krepšelis'!O16+'7 pr._kita dotacija (2)'!O79</f>
        <v>0</v>
      </c>
    </row>
    <row r="31" spans="1:14" ht="15" customHeight="1" x14ac:dyDescent="0.25">
      <c r="A31" s="6" t="s">
        <v>89</v>
      </c>
      <c r="B31" s="30" t="s">
        <v>164</v>
      </c>
      <c r="C31" s="17">
        <f>D31+F31</f>
        <v>918.8</v>
      </c>
      <c r="D31" s="17">
        <f>'4 pr._savarankiškos f-jos (2)'!E144+'[1]6 pr._mokinio krepšelis'!E17+'[1]9 pr._įstaigų pajamos'!E40+'7 pr._kita dotacija (2)'!E81</f>
        <v>918.8</v>
      </c>
      <c r="E31" s="17">
        <f>'4 pr._savarankiškos f-jos (2)'!F144+'[1]6 pr._mokinio krepšelis'!F17+'[1]9 pr._įstaigų pajamos'!F40+'7 pr._kita dotacija (2)'!F81</f>
        <v>633.69999999999993</v>
      </c>
      <c r="F31" s="17">
        <f>'4 pr._savarankiškos f-jos (2)'!G144+'[1]6 pr._mokinio krepšelis'!G17+'[1]9 pr._įstaigų pajamos'!G40+'7 pr._kita dotacija (2)'!G81</f>
        <v>0</v>
      </c>
      <c r="G31" s="11">
        <f>H31+J31</f>
        <v>0</v>
      </c>
      <c r="H31" s="11">
        <f>'4 pr._savarankiškos f-jos (2)'!I144+'[1]6 pr._mokinio krepšelis'!I17+'[1]9 pr._įstaigų pajamos'!I40+'7 pr._kita dotacija (2)'!I81</f>
        <v>0</v>
      </c>
      <c r="I31" s="11">
        <f>'4 pr._savarankiškos f-jos (2)'!J144+'[1]6 pr._mokinio krepšelis'!J17+'[1]9 pr._įstaigų pajamos'!J40+'7 pr._kita dotacija (2)'!J81</f>
        <v>0</v>
      </c>
      <c r="J31" s="11">
        <f>'4 pr._savarankiškos f-jos (2)'!K144+'[1]6 pr._mokinio krepšelis'!K17+'[1]9 pr._įstaigų pajamos'!K40+'7 pr._kita dotacija (2)'!K81</f>
        <v>0</v>
      </c>
      <c r="K31" s="91">
        <f>L31+N31</f>
        <v>918.8</v>
      </c>
      <c r="L31" s="91">
        <f>'4 pr._savarankiškos f-jos (2)'!M144+'[1]6 pr._mokinio krepšelis'!M17+'[1]9 pr._įstaigų pajamos'!M40+'7 pr._kita dotacija (2)'!M81</f>
        <v>918.8</v>
      </c>
      <c r="M31" s="91">
        <f>'4 pr._savarankiškos f-jos (2)'!N144+'[1]6 pr._mokinio krepšelis'!N17+'[1]9 pr._įstaigų pajamos'!N40+'7 pr._kita dotacija (2)'!N81</f>
        <v>633.69999999999993</v>
      </c>
      <c r="N31" s="91">
        <f>'4 pr._savarankiškos f-jos (2)'!O144+'[1]6 pr._mokinio krepšelis'!O17+'[1]9 pr._įstaigų pajamos'!O40+'7 pr._kita dotacija (2)'!O81</f>
        <v>0</v>
      </c>
    </row>
    <row r="32" spans="1:14" ht="15" customHeight="1" x14ac:dyDescent="0.25">
      <c r="A32" s="6" t="s">
        <v>90</v>
      </c>
      <c r="B32" s="30" t="s">
        <v>171</v>
      </c>
      <c r="C32" s="17">
        <f>D32+F32</f>
        <v>560.29999999999995</v>
      </c>
      <c r="D32" s="17">
        <f>'4 pr._savarankiškos f-jos (2)'!E145+'[1]6 pr._mokinio krepšelis'!E18+'[1]9 pr._įstaigų pajamos'!E41+'7 pr._kita dotacija (2)'!E84</f>
        <v>560.29999999999995</v>
      </c>
      <c r="E32" s="17">
        <f>'4 pr._savarankiškos f-jos (2)'!F145+'[1]6 pr._mokinio krepšelis'!F18+'[1]9 pr._įstaigų pajamos'!F41+'7 pr._kita dotacija (2)'!F84</f>
        <v>390.7</v>
      </c>
      <c r="F32" s="17">
        <f>'4 pr._savarankiškos f-jos (2)'!G145+'[1]6 pr._mokinio krepšelis'!G18+'[1]9 pr._įstaigų pajamos'!G41+'7 pr._kita dotacija (2)'!G84</f>
        <v>0</v>
      </c>
      <c r="G32" s="11">
        <f>H32+J32</f>
        <v>0</v>
      </c>
      <c r="H32" s="11">
        <f>'4 pr._savarankiškos f-jos (2)'!I145+'[1]6 pr._mokinio krepšelis'!I18+'[1]9 pr._įstaigų pajamos'!I41+'7 pr._kita dotacija (2)'!I84</f>
        <v>0</v>
      </c>
      <c r="I32" s="11">
        <f>'4 pr._savarankiškos f-jos (2)'!J145+'[1]6 pr._mokinio krepšelis'!J18+'[1]9 pr._įstaigų pajamos'!J41+'7 pr._kita dotacija (2)'!J84</f>
        <v>0</v>
      </c>
      <c r="J32" s="11">
        <f>'4 pr._savarankiškos f-jos (2)'!K145+'[1]6 pr._mokinio krepšelis'!K18+'[1]9 pr._įstaigų pajamos'!K41+'7 pr._kita dotacija (2)'!K84</f>
        <v>0</v>
      </c>
      <c r="K32" s="91">
        <f>L32+N32</f>
        <v>560.29999999999995</v>
      </c>
      <c r="L32" s="91">
        <f>'4 pr._savarankiškos f-jos (2)'!M145+'[1]6 pr._mokinio krepšelis'!M18+'[1]9 pr._įstaigų pajamos'!M41+'7 pr._kita dotacija (2)'!M84</f>
        <v>560.29999999999995</v>
      </c>
      <c r="M32" s="91">
        <f>'4 pr._savarankiškos f-jos (2)'!N145+'[1]6 pr._mokinio krepšelis'!N18+'[1]9 pr._įstaigų pajamos'!N41+'7 pr._kita dotacija (2)'!N84</f>
        <v>390.7</v>
      </c>
      <c r="N32" s="91">
        <f>'4 pr._savarankiškos f-jos (2)'!O145+'[1]6 pr._mokinio krepšelis'!O18+'[1]9 pr._įstaigų pajamos'!O41+'7 pr._kita dotacija (2)'!O84</f>
        <v>0</v>
      </c>
    </row>
    <row r="33" spans="1:14" ht="15" customHeight="1" x14ac:dyDescent="0.25">
      <c r="A33" s="6" t="s">
        <v>91</v>
      </c>
      <c r="B33" s="19" t="s">
        <v>153</v>
      </c>
      <c r="C33" s="17">
        <f>D33+F33</f>
        <v>365.50000000000006</v>
      </c>
      <c r="D33" s="17">
        <f>'4 pr._savarankiškos f-jos (2)'!E146+'[1]6 pr._mokinio krepšelis'!E19+'[1]9 pr._įstaigų pajamos'!E42+'7 pr._kita dotacija (2)'!E87</f>
        <v>365.50000000000006</v>
      </c>
      <c r="E33" s="17">
        <f>'4 pr._savarankiškos f-jos (2)'!F146+'[1]6 pr._mokinio krepšelis'!F19+'[1]9 pr._įstaigų pajamos'!F42+'7 pr._kita dotacija (2)'!F87</f>
        <v>257.60000000000002</v>
      </c>
      <c r="F33" s="17">
        <f>'4 pr._savarankiškos f-jos (2)'!G146+'[1]6 pr._mokinio krepšelis'!G19+'[1]9 pr._įstaigų pajamos'!G42+'7 pr._kita dotacija (2)'!G87</f>
        <v>0</v>
      </c>
      <c r="G33" s="11">
        <f>H33+J33</f>
        <v>0</v>
      </c>
      <c r="H33" s="11">
        <f>'4 pr._savarankiškos f-jos (2)'!I146+'[1]6 pr._mokinio krepšelis'!I19+'[1]9 pr._įstaigų pajamos'!I42+'7 pr._kita dotacija (2)'!I87</f>
        <v>0</v>
      </c>
      <c r="I33" s="11">
        <f>'4 pr._savarankiškos f-jos (2)'!J146+'[1]6 pr._mokinio krepšelis'!J19+'[1]9 pr._įstaigų pajamos'!J42+'7 pr._kita dotacija (2)'!J87</f>
        <v>0</v>
      </c>
      <c r="J33" s="11">
        <f>'4 pr._savarankiškos f-jos (2)'!K146+'[1]6 pr._mokinio krepšelis'!K19+'[1]9 pr._įstaigų pajamos'!K42+'7 pr._kita dotacija (2)'!K87</f>
        <v>0</v>
      </c>
      <c r="K33" s="91">
        <f>L33+N33</f>
        <v>365.50000000000006</v>
      </c>
      <c r="L33" s="91">
        <f>'4 pr._savarankiškos f-jos (2)'!M146+'[1]6 pr._mokinio krepšelis'!M19+'[1]9 pr._įstaigų pajamos'!M42+'7 pr._kita dotacija (2)'!M87</f>
        <v>365.50000000000006</v>
      </c>
      <c r="M33" s="91">
        <f>'4 pr._savarankiškos f-jos (2)'!N146+'[1]6 pr._mokinio krepšelis'!N19+'[1]9 pr._įstaigų pajamos'!N42+'7 pr._kita dotacija (2)'!N87</f>
        <v>257.60000000000002</v>
      </c>
      <c r="N33" s="91">
        <f>'4 pr._savarankiškos f-jos (2)'!O146+'[1]6 pr._mokinio krepšelis'!O19+'[1]9 pr._įstaigų pajamos'!O42+'7 pr._kita dotacija (2)'!O87</f>
        <v>0</v>
      </c>
    </row>
    <row r="34" spans="1:14" ht="15" customHeight="1" x14ac:dyDescent="0.25">
      <c r="A34" s="14" t="s">
        <v>92</v>
      </c>
      <c r="B34" s="32" t="s">
        <v>368</v>
      </c>
      <c r="C34" s="17">
        <f>D34+F34</f>
        <v>553.1</v>
      </c>
      <c r="D34" s="17">
        <f>'4 pr._savarankiškos f-jos (2)'!E147+'[1]6 pr._mokinio krepšelis'!E20+'[1]9 pr._įstaigų pajamos'!E43+'7 pr._kita dotacija (2)'!E89</f>
        <v>553.1</v>
      </c>
      <c r="E34" s="17">
        <f>'4 pr._savarankiškos f-jos (2)'!F147+'[1]6 pr._mokinio krepšelis'!F20+'[1]9 pr._įstaigų pajamos'!F43+'7 pr._kita dotacija (2)'!F89</f>
        <v>391.2</v>
      </c>
      <c r="F34" s="17">
        <f>'4 pr._savarankiškos f-jos (2)'!G147+'[1]6 pr._mokinio krepšelis'!G20+'[1]9 pr._įstaigų pajamos'!G43+'7 pr._kita dotacija (2)'!G89</f>
        <v>0</v>
      </c>
      <c r="G34" s="11">
        <f>H34+J34</f>
        <v>0</v>
      </c>
      <c r="H34" s="11">
        <f>'4 pr._savarankiškos f-jos (2)'!I147+'[1]6 pr._mokinio krepšelis'!I20+'[1]9 pr._įstaigų pajamos'!I43+'7 pr._kita dotacija (2)'!I89</f>
        <v>0</v>
      </c>
      <c r="I34" s="11">
        <f>'4 pr._savarankiškos f-jos (2)'!J147+'[1]6 pr._mokinio krepšelis'!J20+'[1]9 pr._įstaigų pajamos'!J43+'7 pr._kita dotacija (2)'!J89</f>
        <v>0</v>
      </c>
      <c r="J34" s="11">
        <f>'4 pr._savarankiškos f-jos (2)'!K147+'[1]6 pr._mokinio krepšelis'!K20+'[1]9 pr._įstaigų pajamos'!K43+'7 pr._kita dotacija (2)'!K89</f>
        <v>0</v>
      </c>
      <c r="K34" s="91">
        <f>L34+N34</f>
        <v>553.1</v>
      </c>
      <c r="L34" s="91">
        <f>'4 pr._savarankiškos f-jos (2)'!M147+'[1]6 pr._mokinio krepšelis'!M20+'[1]9 pr._įstaigų pajamos'!M43+'7 pr._kita dotacija (2)'!M89</f>
        <v>553.1</v>
      </c>
      <c r="M34" s="91">
        <f>'4 pr._savarankiškos f-jos (2)'!N147+'[1]6 pr._mokinio krepšelis'!N20+'[1]9 pr._įstaigų pajamos'!N43+'7 pr._kita dotacija (2)'!N89</f>
        <v>391.2</v>
      </c>
      <c r="N34" s="91">
        <f>'4 pr._savarankiškos f-jos (2)'!O147+'[1]6 pr._mokinio krepšelis'!O20+'[1]9 pr._įstaigų pajamos'!O43+'7 pr._kita dotacija (2)'!O89</f>
        <v>0</v>
      </c>
    </row>
    <row r="35" spans="1:14" ht="15" customHeight="1" x14ac:dyDescent="0.25">
      <c r="A35" s="6" t="s">
        <v>93</v>
      </c>
      <c r="B35" s="30" t="s">
        <v>156</v>
      </c>
      <c r="C35" s="17">
        <f>D35+F35</f>
        <v>714</v>
      </c>
      <c r="D35" s="17">
        <f>'4 pr._savarankiškos f-jos (2)'!E148+'[1]6 pr._mokinio krepšelis'!E21+'[1]9 pr._įstaigų pajamos'!E44+'7 pr._kita dotacija (2)'!E92</f>
        <v>714</v>
      </c>
      <c r="E35" s="17">
        <f>'4 pr._savarankiškos f-jos (2)'!F148+'[1]6 pr._mokinio krepšelis'!F21+'[1]9 pr._įstaigų pajamos'!F44+'7 pr._kita dotacija (2)'!F92</f>
        <v>463.70000000000005</v>
      </c>
      <c r="F35" s="17">
        <f>'4 pr._savarankiškos f-jos (2)'!G148+'[1]6 pr._mokinio krepšelis'!G21+'[1]9 pr._įstaigų pajamos'!G44+'7 pr._kita dotacija (2)'!G92</f>
        <v>0</v>
      </c>
      <c r="G35" s="11">
        <f>H35+J35</f>
        <v>0</v>
      </c>
      <c r="H35" s="11">
        <f>'4 pr._savarankiškos f-jos (2)'!I148+'[1]6 pr._mokinio krepšelis'!I21+'[1]9 pr._įstaigų pajamos'!I44+'7 pr._kita dotacija (2)'!I92</f>
        <v>0</v>
      </c>
      <c r="I35" s="11">
        <f>'4 pr._savarankiškos f-jos (2)'!J148+'[1]6 pr._mokinio krepšelis'!J21+'[1]9 pr._įstaigų pajamos'!J44+'7 pr._kita dotacija (2)'!J92</f>
        <v>0</v>
      </c>
      <c r="J35" s="11">
        <f>'4 pr._savarankiškos f-jos (2)'!K148+'[1]6 pr._mokinio krepšelis'!K21+'[1]9 pr._įstaigų pajamos'!K44+'7 pr._kita dotacija (2)'!K92</f>
        <v>0</v>
      </c>
      <c r="K35" s="91">
        <f>L35+N35</f>
        <v>714</v>
      </c>
      <c r="L35" s="91">
        <f>'4 pr._savarankiškos f-jos (2)'!M148+'[1]6 pr._mokinio krepšelis'!M21+'[1]9 pr._įstaigų pajamos'!M44+'7 pr._kita dotacija (2)'!M92</f>
        <v>714</v>
      </c>
      <c r="M35" s="91">
        <f>'4 pr._savarankiškos f-jos (2)'!N148+'[1]6 pr._mokinio krepšelis'!N21+'[1]9 pr._įstaigų pajamos'!N44+'7 pr._kita dotacija (2)'!N92</f>
        <v>463.70000000000005</v>
      </c>
      <c r="N35" s="91">
        <f>'4 pr._savarankiškos f-jos (2)'!O148+'[1]6 pr._mokinio krepšelis'!O21+'[1]9 pr._įstaigų pajamos'!O44+'7 pr._kita dotacija (2)'!O92</f>
        <v>0</v>
      </c>
    </row>
    <row r="36" spans="1:14" ht="15" customHeight="1" x14ac:dyDescent="0.25">
      <c r="A36" s="6" t="s">
        <v>94</v>
      </c>
      <c r="B36" s="30" t="s">
        <v>155</v>
      </c>
      <c r="C36" s="17">
        <f>D36+F36</f>
        <v>695.7</v>
      </c>
      <c r="D36" s="17">
        <f>'4 pr._savarankiškos f-jos (2)'!E149+'[1]6 pr._mokinio krepšelis'!E22+'[1]9 pr._įstaigų pajamos'!E45+'7 pr._kita dotacija (2)'!E94</f>
        <v>695.7</v>
      </c>
      <c r="E36" s="17">
        <f>'4 pr._savarankiškos f-jos (2)'!F149+'[1]6 pr._mokinio krepšelis'!F22+'[1]9 pr._įstaigų pajamos'!F45+'7 pr._kita dotacija (2)'!F94</f>
        <v>478.2</v>
      </c>
      <c r="F36" s="17">
        <f>'4 pr._savarankiškos f-jos (2)'!G149+'[1]6 pr._mokinio krepšelis'!G22+'[1]9 pr._įstaigų pajamos'!G45+'7 pr._kita dotacija (2)'!G94</f>
        <v>0</v>
      </c>
      <c r="G36" s="11">
        <f>H36+J36</f>
        <v>0</v>
      </c>
      <c r="H36" s="11">
        <f>'4 pr._savarankiškos f-jos (2)'!I149+'[1]6 pr._mokinio krepšelis'!I22+'[1]9 pr._įstaigų pajamos'!I45+'7 pr._kita dotacija (2)'!I94</f>
        <v>0</v>
      </c>
      <c r="I36" s="11">
        <f>'4 pr._savarankiškos f-jos (2)'!J149+'[1]6 pr._mokinio krepšelis'!J22+'[1]9 pr._įstaigų pajamos'!J45+'7 pr._kita dotacija (2)'!J94</f>
        <v>0</v>
      </c>
      <c r="J36" s="11">
        <f>'4 pr._savarankiškos f-jos (2)'!K149+'[1]6 pr._mokinio krepšelis'!K22+'[1]9 pr._įstaigų pajamos'!K45+'7 pr._kita dotacija (2)'!K94</f>
        <v>0</v>
      </c>
      <c r="K36" s="91">
        <f>L36+N36</f>
        <v>695.7</v>
      </c>
      <c r="L36" s="91">
        <f>'4 pr._savarankiškos f-jos (2)'!M149+'[1]6 pr._mokinio krepšelis'!M22+'[1]9 pr._įstaigų pajamos'!M45+'7 pr._kita dotacija (2)'!M94</f>
        <v>695.7</v>
      </c>
      <c r="M36" s="91">
        <f>'4 pr._savarankiškos f-jos (2)'!N149+'[1]6 pr._mokinio krepšelis'!N22+'[1]9 pr._įstaigų pajamos'!N45+'7 pr._kita dotacija (2)'!N94</f>
        <v>478.2</v>
      </c>
      <c r="N36" s="91">
        <f>'4 pr._savarankiškos f-jos (2)'!O149+'[1]6 pr._mokinio krepšelis'!O22+'[1]9 pr._įstaigų pajamos'!O45+'7 pr._kita dotacija (2)'!O94</f>
        <v>0</v>
      </c>
    </row>
    <row r="37" spans="1:14" ht="15" customHeight="1" x14ac:dyDescent="0.25">
      <c r="A37" s="6" t="s">
        <v>95</v>
      </c>
      <c r="B37" s="30" t="s">
        <v>154</v>
      </c>
      <c r="C37" s="17">
        <f>D37+F37</f>
        <v>683.6</v>
      </c>
      <c r="D37" s="17">
        <f>'4 pr._savarankiškos f-jos (2)'!E150+'[1]6 pr._mokinio krepšelis'!E23+'7 pr._kita dotacija (2)'!E97</f>
        <v>683.6</v>
      </c>
      <c r="E37" s="17">
        <f>'4 pr._savarankiškos f-jos (2)'!F150+'[1]6 pr._mokinio krepšelis'!F23+'7 pr._kita dotacija (2)'!F97</f>
        <v>478.20000000000005</v>
      </c>
      <c r="F37" s="17">
        <f>'4 pr._savarankiškos f-jos (2)'!G150+'[1]6 pr._mokinio krepšelis'!G23+'7 pr._kita dotacija (2)'!G97</f>
        <v>0</v>
      </c>
      <c r="G37" s="11">
        <f>H37+J37</f>
        <v>0</v>
      </c>
      <c r="H37" s="11">
        <f>'4 pr._savarankiškos f-jos (2)'!I150+'[1]6 pr._mokinio krepšelis'!I23+'7 pr._kita dotacija (2)'!I97</f>
        <v>0</v>
      </c>
      <c r="I37" s="11">
        <f>'4 pr._savarankiškos f-jos (2)'!J150+'[1]6 pr._mokinio krepšelis'!J23+'7 pr._kita dotacija (2)'!J97</f>
        <v>0</v>
      </c>
      <c r="J37" s="11">
        <f>'4 pr._savarankiškos f-jos (2)'!K150+'[1]6 pr._mokinio krepšelis'!K23+'7 pr._kita dotacija (2)'!K97</f>
        <v>0</v>
      </c>
      <c r="K37" s="91">
        <f>L37+N37</f>
        <v>683.6</v>
      </c>
      <c r="L37" s="91">
        <f>'4 pr._savarankiškos f-jos (2)'!M150+'[1]6 pr._mokinio krepšelis'!M23+'7 pr._kita dotacija (2)'!M97</f>
        <v>683.6</v>
      </c>
      <c r="M37" s="91">
        <f>'4 pr._savarankiškos f-jos (2)'!N150+'[1]6 pr._mokinio krepšelis'!N23+'7 pr._kita dotacija (2)'!N97</f>
        <v>478.20000000000005</v>
      </c>
      <c r="N37" s="91">
        <f>'4 pr._savarankiškos f-jos (2)'!O150+'[1]6 pr._mokinio krepšelis'!O23+'7 pr._kita dotacija (2)'!O97</f>
        <v>0</v>
      </c>
    </row>
    <row r="38" spans="1:14" ht="15" customHeight="1" x14ac:dyDescent="0.25">
      <c r="A38" s="6" t="s">
        <v>96</v>
      </c>
      <c r="B38" s="13" t="s">
        <v>424</v>
      </c>
      <c r="C38" s="17">
        <f>D38+F38</f>
        <v>725.90000000000009</v>
      </c>
      <c r="D38" s="17">
        <f>'4 pr._savarankiškos f-jos (2)'!E151+'[1]6 pr._mokinio krepšelis'!E24+'[1]9 pr._įstaigų pajamos'!E46+'7 pr._kita dotacija (2)'!E100</f>
        <v>725.90000000000009</v>
      </c>
      <c r="E38" s="17">
        <f>'4 pr._savarankiškos f-jos (2)'!F151+'[1]6 pr._mokinio krepšelis'!F24+'[1]9 pr._įstaigų pajamos'!F46+'7 pr._kita dotacija (2)'!F100</f>
        <v>502.6</v>
      </c>
      <c r="F38" s="17">
        <f>'4 pr._savarankiškos f-jos (2)'!G151+'[1]6 pr._mokinio krepšelis'!G24+'[1]9 pr._įstaigų pajamos'!G46+'7 pr._kita dotacija (2)'!G100</f>
        <v>0</v>
      </c>
      <c r="G38" s="11">
        <f>H38+J38</f>
        <v>0</v>
      </c>
      <c r="H38" s="11">
        <f>'4 pr._savarankiškos f-jos (2)'!I151+'[1]6 pr._mokinio krepšelis'!I24+'[1]9 pr._įstaigų pajamos'!I46+'7 pr._kita dotacija (2)'!I100</f>
        <v>0</v>
      </c>
      <c r="I38" s="11">
        <f>'4 pr._savarankiškos f-jos (2)'!J151+'[1]6 pr._mokinio krepšelis'!J24+'[1]9 pr._įstaigų pajamos'!J46+'7 pr._kita dotacija (2)'!J100</f>
        <v>0</v>
      </c>
      <c r="J38" s="11">
        <f>'4 pr._savarankiškos f-jos (2)'!K151+'[1]6 pr._mokinio krepšelis'!K24+'[1]9 pr._įstaigų pajamos'!K46+'7 pr._kita dotacija (2)'!K100</f>
        <v>0</v>
      </c>
      <c r="K38" s="91">
        <f>L38+N38</f>
        <v>725.90000000000009</v>
      </c>
      <c r="L38" s="91">
        <f>'4 pr._savarankiškos f-jos (2)'!M151+'[1]6 pr._mokinio krepšelis'!M24+'[1]9 pr._įstaigų pajamos'!M46+'7 pr._kita dotacija (2)'!M100</f>
        <v>725.90000000000009</v>
      </c>
      <c r="M38" s="91">
        <f>'4 pr._savarankiškos f-jos (2)'!N151+'[1]6 pr._mokinio krepšelis'!N24+'[1]9 pr._įstaigų pajamos'!N46+'7 pr._kita dotacija (2)'!N100</f>
        <v>502.6</v>
      </c>
      <c r="N38" s="91">
        <f>'4 pr._savarankiškos f-jos (2)'!O151+'[1]6 pr._mokinio krepšelis'!O24+'[1]9 pr._įstaigų pajamos'!O46+'7 pr._kita dotacija (2)'!O100</f>
        <v>0</v>
      </c>
    </row>
    <row r="39" spans="1:14" ht="15" customHeight="1" x14ac:dyDescent="0.25">
      <c r="A39" s="6" t="s">
        <v>97</v>
      </c>
      <c r="B39" s="90" t="s">
        <v>46</v>
      </c>
      <c r="C39" s="17">
        <f>D39+F39</f>
        <v>238.29999999999998</v>
      </c>
      <c r="D39" s="17">
        <f>'4 pr._savarankiškos f-jos (2)'!E152+'[1]6 pr._mokinio krepšelis'!E25+'7 pr._kita dotacija (2)'!E103</f>
        <v>238.29999999999998</v>
      </c>
      <c r="E39" s="17">
        <f>'4 pr._savarankiškos f-jos (2)'!F152+'[1]6 pr._mokinio krepšelis'!F25+'7 pr._kita dotacija (2)'!F103</f>
        <v>169.3</v>
      </c>
      <c r="F39" s="17">
        <f>'4 pr._savarankiškos f-jos (2)'!G152+'[1]6 pr._mokinio krepšelis'!G25+'7 pr._kita dotacija (2)'!G103</f>
        <v>0</v>
      </c>
      <c r="G39" s="11">
        <f>H39+J39</f>
        <v>0</v>
      </c>
      <c r="H39" s="11">
        <f>'4 pr._savarankiškos f-jos (2)'!I152+'[1]6 pr._mokinio krepšelis'!I25+'7 pr._kita dotacija (2)'!I103</f>
        <v>0</v>
      </c>
      <c r="I39" s="11">
        <f>'4 pr._savarankiškos f-jos (2)'!J152+'[1]6 pr._mokinio krepšelis'!J25+'7 pr._kita dotacija (2)'!J103</f>
        <v>0</v>
      </c>
      <c r="J39" s="11">
        <f>'4 pr._savarankiškos f-jos (2)'!K152+'[1]6 pr._mokinio krepšelis'!K25+'7 pr._kita dotacija (2)'!K103</f>
        <v>0</v>
      </c>
      <c r="K39" s="91">
        <f>L39+N39</f>
        <v>238.29999999999998</v>
      </c>
      <c r="L39" s="91">
        <f>'4 pr._savarankiškos f-jos (2)'!M152+'[1]6 pr._mokinio krepšelis'!M25+'7 pr._kita dotacija (2)'!M103</f>
        <v>238.29999999999998</v>
      </c>
      <c r="M39" s="91">
        <f>'4 pr._savarankiškos f-jos (2)'!N152+'[1]6 pr._mokinio krepšelis'!N25+'7 pr._kita dotacija (2)'!N103</f>
        <v>169.3</v>
      </c>
      <c r="N39" s="91">
        <f>'4 pr._savarankiškos f-jos (2)'!O152+'[1]6 pr._mokinio krepšelis'!O25+'7 pr._kita dotacija (2)'!O103</f>
        <v>0</v>
      </c>
    </row>
    <row r="40" spans="1:14" ht="15" customHeight="1" x14ac:dyDescent="0.25">
      <c r="A40" s="6" t="s">
        <v>98</v>
      </c>
      <c r="B40" s="30" t="s">
        <v>43</v>
      </c>
      <c r="C40" s="17">
        <f>D40+F40</f>
        <v>297.10000000000002</v>
      </c>
      <c r="D40" s="17">
        <f>'4 pr._savarankiškos f-jos (2)'!E153+'[1]6 pr._mokinio krepšelis'!E26+'7 pr._kita dotacija (2)'!E105</f>
        <v>297.10000000000002</v>
      </c>
      <c r="E40" s="17">
        <f>'4 pr._savarankiškos f-jos (2)'!F153+'[1]6 pr._mokinio krepšelis'!F26+'7 pr._kita dotacija (2)'!F105</f>
        <v>212.60000000000002</v>
      </c>
      <c r="F40" s="17">
        <f>'4 pr._savarankiškos f-jos (2)'!G153+'[1]6 pr._mokinio krepšelis'!G26+'7 pr._kita dotacija (2)'!G105</f>
        <v>0</v>
      </c>
      <c r="G40" s="11">
        <f>H40+J40</f>
        <v>0</v>
      </c>
      <c r="H40" s="11">
        <f>'4 pr._savarankiškos f-jos (2)'!I153+'[1]6 pr._mokinio krepšelis'!I26+'7 pr._kita dotacija (2)'!I105</f>
        <v>0</v>
      </c>
      <c r="I40" s="11">
        <f>'4 pr._savarankiškos f-jos (2)'!J153+'[1]6 pr._mokinio krepšelis'!J26+'7 pr._kita dotacija (2)'!J105</f>
        <v>0</v>
      </c>
      <c r="J40" s="11">
        <f>'4 pr._savarankiškos f-jos (2)'!K153+'[1]6 pr._mokinio krepšelis'!K26+'7 pr._kita dotacija (2)'!K105</f>
        <v>0</v>
      </c>
      <c r="K40" s="91">
        <f>L40+N40</f>
        <v>297.10000000000002</v>
      </c>
      <c r="L40" s="91">
        <f>'4 pr._savarankiškos f-jos (2)'!M153+'[1]6 pr._mokinio krepšelis'!M26+'7 pr._kita dotacija (2)'!M105</f>
        <v>297.10000000000002</v>
      </c>
      <c r="M40" s="91">
        <f>'4 pr._savarankiškos f-jos (2)'!N153+'[1]6 pr._mokinio krepšelis'!N26+'7 pr._kita dotacija (2)'!N105</f>
        <v>212.60000000000002</v>
      </c>
      <c r="N40" s="91">
        <f>'4 pr._savarankiškos f-jos (2)'!O153+'[1]6 pr._mokinio krepšelis'!O26+'7 pr._kita dotacija (2)'!O105</f>
        <v>0</v>
      </c>
    </row>
    <row r="41" spans="1:14" ht="15" customHeight="1" x14ac:dyDescent="0.25">
      <c r="A41" s="6" t="s">
        <v>99</v>
      </c>
      <c r="B41" s="30" t="s">
        <v>45</v>
      </c>
      <c r="C41" s="17">
        <f>D41+F41</f>
        <v>261.5</v>
      </c>
      <c r="D41" s="17">
        <f>'4 pr._savarankiškos f-jos (2)'!E154+'[1]6 pr._mokinio krepšelis'!E27+'7 pr._kita dotacija (2)'!E108</f>
        <v>261.5</v>
      </c>
      <c r="E41" s="17">
        <f>'4 pr._savarankiškos f-jos (2)'!F154+'[1]6 pr._mokinio krepšelis'!F27+'7 pr._kita dotacija (2)'!F108</f>
        <v>188.4</v>
      </c>
      <c r="F41" s="17">
        <f>'4 pr._savarankiškos f-jos (2)'!G154+'[1]6 pr._mokinio krepšelis'!G27+'7 pr._kita dotacija (2)'!G108</f>
        <v>0</v>
      </c>
      <c r="G41" s="11">
        <f>H41+J41</f>
        <v>0</v>
      </c>
      <c r="H41" s="11">
        <f>'4 pr._savarankiškos f-jos (2)'!I154+'[1]6 pr._mokinio krepšelis'!I27+'7 pr._kita dotacija (2)'!I108</f>
        <v>0</v>
      </c>
      <c r="I41" s="11">
        <f>'4 pr._savarankiškos f-jos (2)'!J154+'[1]6 pr._mokinio krepšelis'!J27+'7 pr._kita dotacija (2)'!J108</f>
        <v>0</v>
      </c>
      <c r="J41" s="11">
        <f>'4 pr._savarankiškos f-jos (2)'!K154+'[1]6 pr._mokinio krepšelis'!K27+'7 pr._kita dotacija (2)'!K108</f>
        <v>0</v>
      </c>
      <c r="K41" s="91">
        <f>L41+N41</f>
        <v>261.5</v>
      </c>
      <c r="L41" s="91">
        <f>'4 pr._savarankiškos f-jos (2)'!M154+'[1]6 pr._mokinio krepšelis'!M27+'7 pr._kita dotacija (2)'!M108</f>
        <v>261.5</v>
      </c>
      <c r="M41" s="91">
        <f>'4 pr._savarankiškos f-jos (2)'!N154+'[1]6 pr._mokinio krepšelis'!N27+'7 pr._kita dotacija (2)'!N108</f>
        <v>188.4</v>
      </c>
      <c r="N41" s="91">
        <f>'4 pr._savarankiškos f-jos (2)'!O154+'[1]6 pr._mokinio krepšelis'!O27+'7 pr._kita dotacija (2)'!O108</f>
        <v>0</v>
      </c>
    </row>
    <row r="42" spans="1:14" ht="15" customHeight="1" x14ac:dyDescent="0.25">
      <c r="A42" s="6" t="s">
        <v>100</v>
      </c>
      <c r="B42" s="30" t="s">
        <v>169</v>
      </c>
      <c r="C42" s="17">
        <f>D42+F42</f>
        <v>426.5</v>
      </c>
      <c r="D42" s="17">
        <f>'4 pr._savarankiškos f-jos (2)'!E155+'[1]6 pr._mokinio krepšelis'!E28+'7 pr._kita dotacija (2)'!E110+'[1]9 pr._įstaigų pajamos'!E47</f>
        <v>426.5</v>
      </c>
      <c r="E42" s="17">
        <f>'4 pr._savarankiškos f-jos (2)'!F155+'[1]6 pr._mokinio krepšelis'!F28+'7 pr._kita dotacija (2)'!F110+'[1]9 pr._įstaigų pajamos'!F47</f>
        <v>293.8</v>
      </c>
      <c r="F42" s="17">
        <f>'4 pr._savarankiškos f-jos (2)'!G155+'[1]6 pr._mokinio krepšelis'!G28+'7 pr._kita dotacija (2)'!G110+'[1]9 pr._įstaigų pajamos'!G47</f>
        <v>0</v>
      </c>
      <c r="G42" s="11">
        <f>H42+J42</f>
        <v>0</v>
      </c>
      <c r="H42" s="11">
        <f>'4 pr._savarankiškos f-jos (2)'!I155+'[1]6 pr._mokinio krepšelis'!I28+'7 pr._kita dotacija (2)'!I110+'[1]9 pr._įstaigų pajamos'!I47</f>
        <v>0</v>
      </c>
      <c r="I42" s="11">
        <f>'4 pr._savarankiškos f-jos (2)'!J155+'[1]6 pr._mokinio krepšelis'!J28+'7 pr._kita dotacija (2)'!J110+'[1]9 pr._įstaigų pajamos'!J47</f>
        <v>0</v>
      </c>
      <c r="J42" s="11">
        <f>'4 pr._savarankiškos f-jos (2)'!K155+'[1]6 pr._mokinio krepšelis'!K28+'7 pr._kita dotacija (2)'!K110+'[1]9 pr._įstaigų pajamos'!K47</f>
        <v>0</v>
      </c>
      <c r="K42" s="91">
        <f>L42+N42</f>
        <v>426.5</v>
      </c>
      <c r="L42" s="91">
        <f>'4 pr._savarankiškos f-jos (2)'!M155+'[1]6 pr._mokinio krepšelis'!M28+'7 pr._kita dotacija (2)'!M110+'[1]9 pr._įstaigų pajamos'!M47</f>
        <v>426.5</v>
      </c>
      <c r="M42" s="91">
        <f>'4 pr._savarankiškos f-jos (2)'!N155+'[1]6 pr._mokinio krepšelis'!N28+'7 pr._kita dotacija (2)'!N110+'[1]9 pr._įstaigų pajamos'!N47</f>
        <v>293.8</v>
      </c>
      <c r="N42" s="91">
        <f>'4 pr._savarankiškos f-jos (2)'!O155+'[1]6 pr._mokinio krepšelis'!O28+'7 pr._kita dotacija (2)'!O110+'[1]9 pr._įstaigų pajamos'!O47</f>
        <v>0</v>
      </c>
    </row>
    <row r="43" spans="1:14" ht="15" customHeight="1" x14ac:dyDescent="0.25">
      <c r="A43" s="6" t="s">
        <v>101</v>
      </c>
      <c r="B43" s="30" t="s">
        <v>44</v>
      </c>
      <c r="C43" s="17">
        <f>D43+F43</f>
        <v>190.1</v>
      </c>
      <c r="D43" s="17">
        <f>'4 pr._savarankiškos f-jos (2)'!E156+'[1]6 pr._mokinio krepšelis'!E29+'7 pr._kita dotacija (2)'!E112+'[1]9 pr._įstaigų pajamos'!E48</f>
        <v>190.1</v>
      </c>
      <c r="E43" s="17">
        <f>'4 pr._savarankiškos f-jos (2)'!F156+'[1]6 pr._mokinio krepšelis'!F29+'7 pr._kita dotacija (2)'!F112+'[1]9 pr._įstaigų pajamos'!F48</f>
        <v>134</v>
      </c>
      <c r="F43" s="17">
        <f>'4 pr._savarankiškos f-jos (2)'!G156+'[1]6 pr._mokinio krepšelis'!G29+'7 pr._kita dotacija (2)'!G112+'[1]9 pr._įstaigų pajamos'!G48</f>
        <v>0</v>
      </c>
      <c r="G43" s="11">
        <f>H43+J43</f>
        <v>0</v>
      </c>
      <c r="H43" s="11">
        <f>'4 pr._savarankiškos f-jos (2)'!I156+'[1]6 pr._mokinio krepšelis'!I29+'7 pr._kita dotacija (2)'!I112+'[1]9 pr._įstaigų pajamos'!I48</f>
        <v>0</v>
      </c>
      <c r="I43" s="11">
        <f>'4 pr._savarankiškos f-jos (2)'!J156+'[1]6 pr._mokinio krepšelis'!J29+'7 pr._kita dotacija (2)'!J112+'[1]9 pr._įstaigų pajamos'!J48</f>
        <v>0</v>
      </c>
      <c r="J43" s="11">
        <f>'4 pr._savarankiškos f-jos (2)'!K156+'[1]6 pr._mokinio krepšelis'!K29+'7 pr._kita dotacija (2)'!K112+'[1]9 pr._įstaigų pajamos'!K48</f>
        <v>0</v>
      </c>
      <c r="K43" s="91">
        <f>L43+N43</f>
        <v>190.1</v>
      </c>
      <c r="L43" s="91">
        <f>'4 pr._savarankiškos f-jos (2)'!M156+'[1]6 pr._mokinio krepšelis'!M29+'7 pr._kita dotacija (2)'!M112+'[1]9 pr._įstaigų pajamos'!M48</f>
        <v>190.1</v>
      </c>
      <c r="M43" s="91">
        <f>'4 pr._savarankiškos f-jos (2)'!N156+'[1]6 pr._mokinio krepšelis'!N29+'7 pr._kita dotacija (2)'!N112+'[1]9 pr._įstaigų pajamos'!N48</f>
        <v>134</v>
      </c>
      <c r="N43" s="91">
        <f>'4 pr._savarankiškos f-jos (2)'!O156+'[1]6 pr._mokinio krepšelis'!O29+'7 pr._kita dotacija (2)'!O112+'[1]9 pr._įstaigų pajamos'!O48</f>
        <v>0</v>
      </c>
    </row>
    <row r="44" spans="1:14" ht="15" customHeight="1" x14ac:dyDescent="0.25">
      <c r="A44" s="6" t="s">
        <v>102</v>
      </c>
      <c r="B44" s="90" t="s">
        <v>47</v>
      </c>
      <c r="C44" s="17">
        <f>D44+F44</f>
        <v>360.6</v>
      </c>
      <c r="D44" s="17">
        <f>'4 pr._savarankiškos f-jos (2)'!E157+'[1]6 pr._mokinio krepšelis'!E30+'7 pr._kita dotacija (2)'!E114</f>
        <v>360.6</v>
      </c>
      <c r="E44" s="17">
        <f>'4 pr._savarankiškos f-jos (2)'!F157+'[1]6 pr._mokinio krepšelis'!F30+'7 pr._kita dotacija (2)'!F114</f>
        <v>251.8</v>
      </c>
      <c r="F44" s="17">
        <f>'4 pr._savarankiškos f-jos (2)'!G157+'[1]6 pr._mokinio krepšelis'!G30+'7 pr._kita dotacija (2)'!G114</f>
        <v>0</v>
      </c>
      <c r="G44" s="11">
        <f>H44+J44</f>
        <v>0</v>
      </c>
      <c r="H44" s="11">
        <f>'4 pr._savarankiškos f-jos (2)'!I157+'[1]6 pr._mokinio krepšelis'!I30+'7 pr._kita dotacija (2)'!I114</f>
        <v>0</v>
      </c>
      <c r="I44" s="11">
        <f>'4 pr._savarankiškos f-jos (2)'!J157+'[1]6 pr._mokinio krepšelis'!J30+'7 pr._kita dotacija (2)'!J114</f>
        <v>0</v>
      </c>
      <c r="J44" s="11">
        <f>'4 pr._savarankiškos f-jos (2)'!K157+'[1]6 pr._mokinio krepšelis'!K30+'7 pr._kita dotacija (2)'!K114</f>
        <v>0</v>
      </c>
      <c r="K44" s="91">
        <f>L44+N44</f>
        <v>360.6</v>
      </c>
      <c r="L44" s="91">
        <f>'4 pr._savarankiškos f-jos (2)'!M157+'[1]6 pr._mokinio krepšelis'!M30+'7 pr._kita dotacija (2)'!M114</f>
        <v>360.6</v>
      </c>
      <c r="M44" s="91">
        <f>'4 pr._savarankiškos f-jos (2)'!N157+'[1]6 pr._mokinio krepšelis'!N30+'7 pr._kita dotacija (2)'!N114</f>
        <v>251.8</v>
      </c>
      <c r="N44" s="91">
        <f>'4 pr._savarankiškos f-jos (2)'!O157+'[1]6 pr._mokinio krepšelis'!O30+'7 pr._kita dotacija (2)'!O114</f>
        <v>0</v>
      </c>
    </row>
    <row r="45" spans="1:14" ht="15" customHeight="1" x14ac:dyDescent="0.25">
      <c r="A45" s="6" t="s">
        <v>103</v>
      </c>
      <c r="B45" s="34" t="s">
        <v>425</v>
      </c>
      <c r="C45" s="17">
        <f>D45+F45</f>
        <v>312.60000000000002</v>
      </c>
      <c r="D45" s="17">
        <f>'4 pr._savarankiškos f-jos (2)'!E158+'[1]6 pr._mokinio krepšelis'!E31+'7 pr._kita dotacija (2)'!E116+'[1]9 pr._įstaigų pajamos'!E49</f>
        <v>312.60000000000002</v>
      </c>
      <c r="E45" s="17">
        <f>'4 pr._savarankiškos f-jos (2)'!F158+'[1]6 pr._mokinio krepšelis'!F31+'7 pr._kita dotacija (2)'!F116+'[1]9 pr._įstaigų pajamos'!F49</f>
        <v>215.10000000000002</v>
      </c>
      <c r="F45" s="17">
        <f>'4 pr._savarankiškos f-jos (2)'!G158+'[1]6 pr._mokinio krepšelis'!G31+'7 pr._kita dotacija (2)'!G116+'[1]9 pr._įstaigų pajamos'!G49</f>
        <v>0</v>
      </c>
      <c r="G45" s="11">
        <f>H45+J45</f>
        <v>0</v>
      </c>
      <c r="H45" s="11">
        <f>'4 pr._savarankiškos f-jos (2)'!I158+'[1]6 pr._mokinio krepšelis'!I31+'7 pr._kita dotacija (2)'!I116+'[1]9 pr._įstaigų pajamos'!I49</f>
        <v>0</v>
      </c>
      <c r="I45" s="11">
        <f>'4 pr._savarankiškos f-jos (2)'!J158+'[1]6 pr._mokinio krepšelis'!J31+'7 pr._kita dotacija (2)'!J116+'[1]9 pr._įstaigų pajamos'!J49</f>
        <v>0</v>
      </c>
      <c r="J45" s="11">
        <f>'4 pr._savarankiškos f-jos (2)'!K158+'[1]6 pr._mokinio krepšelis'!K31+'7 pr._kita dotacija (2)'!K116+'[1]9 pr._įstaigų pajamos'!K49</f>
        <v>0</v>
      </c>
      <c r="K45" s="91">
        <f>L45+N45</f>
        <v>312.60000000000002</v>
      </c>
      <c r="L45" s="91">
        <f>'4 pr._savarankiškos f-jos (2)'!M158+'[1]6 pr._mokinio krepšelis'!M31+'7 pr._kita dotacija (2)'!M116+'[1]9 pr._įstaigų pajamos'!M49</f>
        <v>312.60000000000002</v>
      </c>
      <c r="M45" s="91">
        <f>'4 pr._savarankiškos f-jos (2)'!N158+'[1]6 pr._mokinio krepšelis'!N31+'7 pr._kita dotacija (2)'!N116+'[1]9 pr._įstaigų pajamos'!N49</f>
        <v>215.10000000000002</v>
      </c>
      <c r="N45" s="91">
        <f>'4 pr._savarankiškos f-jos (2)'!O158+'[1]6 pr._mokinio krepšelis'!O31+'7 pr._kita dotacija (2)'!O116+'[1]9 pr._įstaigų pajamos'!O49</f>
        <v>0</v>
      </c>
    </row>
    <row r="46" spans="1:14" ht="15" customHeight="1" x14ac:dyDescent="0.25">
      <c r="A46" s="6" t="s">
        <v>104</v>
      </c>
      <c r="B46" s="30" t="s">
        <v>64</v>
      </c>
      <c r="C46" s="17">
        <f>D46+F46</f>
        <v>176.6</v>
      </c>
      <c r="D46" s="17">
        <f>'4 pr._savarankiškos f-jos (2)'!E159+'[1]6 pr._mokinio krepšelis'!E32+'[1]9 pr._įstaigų pajamos'!E50+'7 pr._kita dotacija (2)'!E118</f>
        <v>176.6</v>
      </c>
      <c r="E46" s="17">
        <f>'4 pr._savarankiškos f-jos (2)'!F159+'[1]6 pr._mokinio krepšelis'!F32+'[1]9 pr._įstaigų pajamos'!F50+'7 pr._kita dotacija (2)'!F118</f>
        <v>111.2</v>
      </c>
      <c r="F46" s="17">
        <f>'4 pr._savarankiškos f-jos (2)'!G159+'[1]6 pr._mokinio krepšelis'!G32+'[1]9 pr._įstaigų pajamos'!G50+'7 pr._kita dotacija (2)'!G118</f>
        <v>0</v>
      </c>
      <c r="G46" s="11">
        <f>H46+J46</f>
        <v>0</v>
      </c>
      <c r="H46" s="11">
        <f>'4 pr._savarankiškos f-jos (2)'!I159+'[1]6 pr._mokinio krepšelis'!I32+'[1]9 pr._įstaigų pajamos'!I50+'7 pr._kita dotacija (2)'!I118</f>
        <v>0</v>
      </c>
      <c r="I46" s="11">
        <f>'4 pr._savarankiškos f-jos (2)'!J159+'[1]6 pr._mokinio krepšelis'!J32+'[1]9 pr._įstaigų pajamos'!J50+'7 pr._kita dotacija (2)'!J118</f>
        <v>0</v>
      </c>
      <c r="J46" s="11">
        <f>'4 pr._savarankiškos f-jos (2)'!K159+'[1]6 pr._mokinio krepšelis'!K32+'[1]9 pr._įstaigų pajamos'!K50+'7 pr._kita dotacija (2)'!K118</f>
        <v>0</v>
      </c>
      <c r="K46" s="91">
        <f>L46+N46</f>
        <v>176.6</v>
      </c>
      <c r="L46" s="91">
        <f>'4 pr._savarankiškos f-jos (2)'!M159+'[1]6 pr._mokinio krepšelis'!M32+'[1]9 pr._įstaigų pajamos'!M50+'7 pr._kita dotacija (2)'!M118</f>
        <v>176.6</v>
      </c>
      <c r="M46" s="91">
        <f>'4 pr._savarankiškos f-jos (2)'!N159+'[1]6 pr._mokinio krepšelis'!N32+'[1]9 pr._įstaigų pajamos'!N50+'7 pr._kita dotacija (2)'!N118</f>
        <v>111.2</v>
      </c>
      <c r="N46" s="91">
        <f>'4 pr._savarankiškos f-jos (2)'!O159+'[1]6 pr._mokinio krepšelis'!O32+'[1]9 pr._įstaigų pajamos'!O50+'7 pr._kita dotacija (2)'!O118</f>
        <v>0</v>
      </c>
    </row>
    <row r="47" spans="1:14" ht="15" customHeight="1" x14ac:dyDescent="0.25">
      <c r="A47" s="14" t="s">
        <v>105</v>
      </c>
      <c r="B47" s="30" t="s">
        <v>42</v>
      </c>
      <c r="C47" s="17">
        <f>D47+F47</f>
        <v>373.40000000000003</v>
      </c>
      <c r="D47" s="17">
        <f>'4 pr._savarankiškos f-jos (2)'!E160+'[1]6 pr._mokinio krepšelis'!E33+'[1]9 pr._įstaigų pajamos'!E51+'11 pr._apyvartinės lėšos (2)'!E43+'7 pr._kita dotacija (2)'!E120</f>
        <v>373.40000000000003</v>
      </c>
      <c r="E47" s="17">
        <f>'4 pr._savarankiškos f-jos (2)'!F160+'[1]6 pr._mokinio krepšelis'!F33+'[1]9 pr._įstaigų pajamos'!F51+'11 pr._apyvartinės lėšos (2)'!F43+'7 pr._kita dotacija (2)'!F120</f>
        <v>228.7</v>
      </c>
      <c r="F47" s="17">
        <f>'4 pr._savarankiškos f-jos (2)'!G160+'[1]6 pr._mokinio krepšelis'!G33+'[1]9 pr._įstaigų pajamos'!G51+'11 pr._apyvartinės lėšos (2)'!G43+'7 pr._kita dotacija (2)'!G120</f>
        <v>0</v>
      </c>
      <c r="G47" s="11">
        <f>H47+J47</f>
        <v>0</v>
      </c>
      <c r="H47" s="11">
        <f>'4 pr._savarankiškos f-jos (2)'!I160+'[1]6 pr._mokinio krepšelis'!I33+'[1]9 pr._įstaigų pajamos'!I51+'11 pr._apyvartinės lėšos (2)'!I43+'7 pr._kita dotacija (2)'!I120</f>
        <v>0</v>
      </c>
      <c r="I47" s="11">
        <f>'4 pr._savarankiškos f-jos (2)'!J160+'[1]6 pr._mokinio krepšelis'!J33+'[1]9 pr._įstaigų pajamos'!J51+'11 pr._apyvartinės lėšos (2)'!J43+'7 pr._kita dotacija (2)'!J120</f>
        <v>0</v>
      </c>
      <c r="J47" s="11">
        <f>'4 pr._savarankiškos f-jos (2)'!K160+'[1]6 pr._mokinio krepšelis'!K33+'[1]9 pr._įstaigų pajamos'!K51+'11 pr._apyvartinės lėšos (2)'!K43+'7 pr._kita dotacija (2)'!K120</f>
        <v>0</v>
      </c>
      <c r="K47" s="91">
        <f>L47+N47</f>
        <v>373.40000000000003</v>
      </c>
      <c r="L47" s="91">
        <f>'4 pr._savarankiškos f-jos (2)'!M160+'[1]6 pr._mokinio krepšelis'!M33+'[1]9 pr._įstaigų pajamos'!M51+'11 pr._apyvartinės lėšos (2)'!M43+'7 pr._kita dotacija (2)'!M120</f>
        <v>373.40000000000003</v>
      </c>
      <c r="M47" s="91">
        <f>'4 pr._savarankiškos f-jos (2)'!N160+'[1]6 pr._mokinio krepšelis'!N33+'[1]9 pr._įstaigų pajamos'!N51+'11 pr._apyvartinės lėšos (2)'!N43+'7 pr._kita dotacija (2)'!N120</f>
        <v>228.7</v>
      </c>
      <c r="N47" s="91">
        <f>'4 pr._savarankiškos f-jos (2)'!O160+'[1]6 pr._mokinio krepšelis'!O33+'[1]9 pr._įstaigų pajamos'!O51+'11 pr._apyvartinės lėšos (2)'!O43+'7 pr._kita dotacija (2)'!O120</f>
        <v>0</v>
      </c>
    </row>
    <row r="48" spans="1:14" ht="15" customHeight="1" x14ac:dyDescent="0.25">
      <c r="A48" s="33" t="s">
        <v>106</v>
      </c>
      <c r="B48" s="30" t="s">
        <v>426</v>
      </c>
      <c r="C48" s="17">
        <f>D48+F48</f>
        <v>201</v>
      </c>
      <c r="D48" s="17">
        <f>'4 pr._savarankiškos f-jos (2)'!E161+'[1]6 pr._mokinio krepšelis'!E34+'7 pr._kita dotacija (2)'!E122+'[1]9 pr._įstaigų pajamos'!E52</f>
        <v>201</v>
      </c>
      <c r="E48" s="17">
        <f>'4 pr._savarankiškos f-jos (2)'!F161+'[1]6 pr._mokinio krepšelis'!F34+'7 pr._kita dotacija (2)'!F122+'[1]9 pr._įstaigų pajamos'!F52</f>
        <v>126.2</v>
      </c>
      <c r="F48" s="17">
        <f>'4 pr._savarankiškos f-jos (2)'!G161+'[1]6 pr._mokinio krepšelis'!G34+'7 pr._kita dotacija (2)'!G122+'[1]9 pr._įstaigų pajamos'!G52</f>
        <v>0</v>
      </c>
      <c r="G48" s="11">
        <f>H48+J48</f>
        <v>0</v>
      </c>
      <c r="H48" s="11">
        <f>'4 pr._savarankiškos f-jos (2)'!I161+'[1]6 pr._mokinio krepšelis'!I34+'7 pr._kita dotacija (2)'!I122+'[1]9 pr._įstaigų pajamos'!I52</f>
        <v>0</v>
      </c>
      <c r="I48" s="11">
        <f>'4 pr._savarankiškos f-jos (2)'!J161+'[1]6 pr._mokinio krepšelis'!J34+'7 pr._kita dotacija (2)'!J122+'[1]9 pr._įstaigų pajamos'!J52</f>
        <v>0</v>
      </c>
      <c r="J48" s="11">
        <f>'4 pr._savarankiškos f-jos (2)'!K161+'[1]6 pr._mokinio krepšelis'!K34+'7 pr._kita dotacija (2)'!K122+'[1]9 pr._įstaigų pajamos'!K52</f>
        <v>0</v>
      </c>
      <c r="K48" s="91">
        <f>L48+N48</f>
        <v>201</v>
      </c>
      <c r="L48" s="91">
        <f>'4 pr._savarankiškos f-jos (2)'!M161+'[1]6 pr._mokinio krepšelis'!M34+'7 pr._kita dotacija (2)'!M122+'[1]9 pr._įstaigų pajamos'!M52</f>
        <v>201</v>
      </c>
      <c r="M48" s="91">
        <f>'4 pr._savarankiškos f-jos (2)'!N161+'[1]6 pr._mokinio krepšelis'!N34+'7 pr._kita dotacija (2)'!N122+'[1]9 pr._įstaigų pajamos'!N52</f>
        <v>126.2</v>
      </c>
      <c r="N48" s="91">
        <f>'4 pr._savarankiškos f-jos (2)'!O161+'[1]6 pr._mokinio krepšelis'!O34+'7 pr._kita dotacija (2)'!O122+'[1]9 pr._įstaigų pajamos'!O52</f>
        <v>0</v>
      </c>
    </row>
    <row r="49" spans="1:14" ht="15" customHeight="1" x14ac:dyDescent="0.25">
      <c r="A49" s="6" t="s">
        <v>107</v>
      </c>
      <c r="B49" s="90" t="s">
        <v>41</v>
      </c>
      <c r="C49" s="17">
        <f>D49+F49</f>
        <v>189.3</v>
      </c>
      <c r="D49" s="17">
        <f>'4 pr._savarankiškos f-jos (2)'!E162+'[1]6 pr._mokinio krepšelis'!E35+'[1]9 pr._įstaigų pajamos'!E53+'11 pr._apyvartinės lėšos (2)'!E45+'7 pr._kita dotacija (2)'!E124</f>
        <v>189.3</v>
      </c>
      <c r="E49" s="17">
        <f>'4 pr._savarankiškos f-jos (2)'!F162+'[1]6 pr._mokinio krepšelis'!F35+'[1]9 pr._įstaigų pajamos'!F53+'11 pr._apyvartinės lėšos (2)'!F45+'7 pr._kita dotacija (2)'!F124</f>
        <v>110.4</v>
      </c>
      <c r="F49" s="17">
        <f>'4 pr._savarankiškos f-jos (2)'!G162+'[1]6 pr._mokinio krepšelis'!G35+'[1]9 pr._įstaigų pajamos'!G53+'11 pr._apyvartinės lėšos (2)'!G45+'7 pr._kita dotacija (2)'!G124</f>
        <v>0</v>
      </c>
      <c r="G49" s="11">
        <f>H49+J49</f>
        <v>0</v>
      </c>
      <c r="H49" s="11">
        <f>'4 pr._savarankiškos f-jos (2)'!I162+'[1]6 pr._mokinio krepšelis'!I35+'[1]9 pr._įstaigų pajamos'!I53+'11 pr._apyvartinės lėšos (2)'!I45+'7 pr._kita dotacija (2)'!I124</f>
        <v>0</v>
      </c>
      <c r="I49" s="11">
        <f>'4 pr._savarankiškos f-jos (2)'!J162+'[1]6 pr._mokinio krepšelis'!J35+'[1]9 pr._įstaigų pajamos'!J53+'11 pr._apyvartinės lėšos (2)'!J45+'7 pr._kita dotacija (2)'!J124</f>
        <v>0</v>
      </c>
      <c r="J49" s="11">
        <f>'4 pr._savarankiškos f-jos (2)'!K162+'[1]6 pr._mokinio krepšelis'!K35+'[1]9 pr._įstaigų pajamos'!K53+'11 pr._apyvartinės lėšos (2)'!K45+'7 pr._kita dotacija (2)'!K124</f>
        <v>0</v>
      </c>
      <c r="K49" s="91">
        <f>L49+N49</f>
        <v>189.3</v>
      </c>
      <c r="L49" s="91">
        <f>'4 pr._savarankiškos f-jos (2)'!M162+'[1]6 pr._mokinio krepšelis'!M35+'[1]9 pr._įstaigų pajamos'!M53+'11 pr._apyvartinės lėšos (2)'!M45+'7 pr._kita dotacija (2)'!M124</f>
        <v>189.3</v>
      </c>
      <c r="M49" s="91">
        <f>'4 pr._savarankiškos f-jos (2)'!N162+'[1]6 pr._mokinio krepšelis'!N35+'[1]9 pr._įstaigų pajamos'!N53+'11 pr._apyvartinės lėšos (2)'!N45+'7 pr._kita dotacija (2)'!N124</f>
        <v>110.4</v>
      </c>
      <c r="N49" s="91">
        <f>'4 pr._savarankiškos f-jos (2)'!O162+'[1]6 pr._mokinio krepšelis'!O35+'[1]9 pr._įstaigų pajamos'!O53+'11 pr._apyvartinės lėšos (2)'!O45+'7 pr._kita dotacija (2)'!O124</f>
        <v>0</v>
      </c>
    </row>
    <row r="50" spans="1:14" ht="15" customHeight="1" x14ac:dyDescent="0.25">
      <c r="A50" s="6" t="s">
        <v>108</v>
      </c>
      <c r="B50" s="30" t="s">
        <v>165</v>
      </c>
      <c r="C50" s="17">
        <f>D50+F50</f>
        <v>206.8</v>
      </c>
      <c r="D50" s="17">
        <f>'4 pr._savarankiškos f-jos (2)'!E163+'[1]6 pr._mokinio krepšelis'!E36+'[1]9 pr._įstaigų pajamos'!E54+'11 pr._apyvartinės lėšos (2)'!E47+'7 pr._kita dotacija (2)'!E126</f>
        <v>206.8</v>
      </c>
      <c r="E50" s="17">
        <f>'4 pr._savarankiškos f-jos (2)'!F163+'[1]6 pr._mokinio krepšelis'!F36+'[1]9 pr._įstaigų pajamos'!F54+'11 pr._apyvartinės lėšos (2)'!F47+'7 pr._kita dotacija (2)'!F126</f>
        <v>128.30000000000001</v>
      </c>
      <c r="F50" s="17">
        <f>'4 pr._savarankiškos f-jos (2)'!G163+'[1]6 pr._mokinio krepšelis'!G36+'[1]9 pr._įstaigų pajamos'!G54+'11 pr._apyvartinės lėšos (2)'!G47+'7 pr._kita dotacija (2)'!G126</f>
        <v>0</v>
      </c>
      <c r="G50" s="11">
        <f>H50+J50</f>
        <v>0</v>
      </c>
      <c r="H50" s="11">
        <f>'4 pr._savarankiškos f-jos (2)'!I163+'[1]6 pr._mokinio krepšelis'!I36+'[1]9 pr._įstaigų pajamos'!I54+'11 pr._apyvartinės lėšos (2)'!I47+'7 pr._kita dotacija (2)'!I126</f>
        <v>0</v>
      </c>
      <c r="I50" s="11">
        <f>'4 pr._savarankiškos f-jos (2)'!J163+'[1]6 pr._mokinio krepšelis'!J36+'[1]9 pr._įstaigų pajamos'!J54+'11 pr._apyvartinės lėšos (2)'!J47+'7 pr._kita dotacija (2)'!J126</f>
        <v>0</v>
      </c>
      <c r="J50" s="11">
        <f>'4 pr._savarankiškos f-jos (2)'!K163+'[1]6 pr._mokinio krepšelis'!K36+'[1]9 pr._įstaigų pajamos'!K54+'11 pr._apyvartinės lėšos (2)'!K47+'7 pr._kita dotacija (2)'!K126</f>
        <v>0</v>
      </c>
      <c r="K50" s="91">
        <f>L50+N50</f>
        <v>206.8</v>
      </c>
      <c r="L50" s="91">
        <f>'4 pr._savarankiškos f-jos (2)'!M163+'[1]6 pr._mokinio krepšelis'!M36+'[1]9 pr._įstaigų pajamos'!M54+'11 pr._apyvartinės lėšos (2)'!M47+'7 pr._kita dotacija (2)'!M126</f>
        <v>206.8</v>
      </c>
      <c r="M50" s="91">
        <f>'4 pr._savarankiškos f-jos (2)'!N163+'[1]6 pr._mokinio krepšelis'!N36+'[1]9 pr._įstaigų pajamos'!N54+'11 pr._apyvartinės lėšos (2)'!N47+'7 pr._kita dotacija (2)'!N126</f>
        <v>128.30000000000001</v>
      </c>
      <c r="N50" s="91">
        <f>'4 pr._savarankiškos f-jos (2)'!O163+'[1]6 pr._mokinio krepšelis'!O36+'[1]9 pr._įstaigų pajamos'!O54+'11 pr._apyvartinės lėšos (2)'!O47+'7 pr._kita dotacija (2)'!O126</f>
        <v>0</v>
      </c>
    </row>
    <row r="51" spans="1:14" ht="15" customHeight="1" x14ac:dyDescent="0.25">
      <c r="A51" s="6" t="s">
        <v>109</v>
      </c>
      <c r="B51" s="30" t="s">
        <v>157</v>
      </c>
      <c r="C51" s="17">
        <f>D51+F51</f>
        <v>461.19999999999993</v>
      </c>
      <c r="D51" s="17">
        <f>'4 pr._savarankiškos f-jos (2)'!E164+'[1]6 pr._mokinio krepšelis'!E37+'[1]9 pr._įstaigų pajamos'!E55+'7 pr._kita dotacija (2)'!E128</f>
        <v>461.19999999999993</v>
      </c>
      <c r="E51" s="17">
        <f>'4 pr._savarankiškos f-jos (2)'!F164+'[1]6 pr._mokinio krepšelis'!F37+'[1]9 pr._įstaigų pajamos'!F55+'7 pr._kita dotacija (2)'!F128</f>
        <v>256.60000000000002</v>
      </c>
      <c r="F51" s="17">
        <f>'4 pr._savarankiškos f-jos (2)'!G164+'[1]6 pr._mokinio krepšelis'!G37+'[1]9 pr._įstaigų pajamos'!G55+'7 pr._kita dotacija (2)'!G128</f>
        <v>0</v>
      </c>
      <c r="G51" s="11">
        <f>H51+J51</f>
        <v>0</v>
      </c>
      <c r="H51" s="11">
        <f>'4 pr._savarankiškos f-jos (2)'!I164+'[1]6 pr._mokinio krepšelis'!I37+'[1]9 pr._įstaigų pajamos'!I55+'7 pr._kita dotacija (2)'!I128</f>
        <v>0</v>
      </c>
      <c r="I51" s="11">
        <f>'4 pr._savarankiškos f-jos (2)'!J164+'[1]6 pr._mokinio krepšelis'!J37+'[1]9 pr._įstaigų pajamos'!J55+'7 pr._kita dotacija (2)'!J128</f>
        <v>0</v>
      </c>
      <c r="J51" s="11">
        <f>'4 pr._savarankiškos f-jos (2)'!K164+'[1]6 pr._mokinio krepšelis'!K37+'[1]9 pr._įstaigų pajamos'!K55+'7 pr._kita dotacija (2)'!K128</f>
        <v>0</v>
      </c>
      <c r="K51" s="91">
        <f>L51+N51</f>
        <v>461.19999999999993</v>
      </c>
      <c r="L51" s="91">
        <f>'4 pr._savarankiškos f-jos (2)'!M164+'[1]6 pr._mokinio krepšelis'!M37+'[1]9 pr._įstaigų pajamos'!M55+'7 pr._kita dotacija (2)'!M128</f>
        <v>461.19999999999993</v>
      </c>
      <c r="M51" s="91">
        <f>'4 pr._savarankiškos f-jos (2)'!N164+'[1]6 pr._mokinio krepšelis'!N37+'[1]9 pr._įstaigų pajamos'!N55+'7 pr._kita dotacija (2)'!N128</f>
        <v>256.60000000000002</v>
      </c>
      <c r="N51" s="91">
        <f>'4 pr._savarankiškos f-jos (2)'!O164+'[1]6 pr._mokinio krepšelis'!O37+'[1]9 pr._įstaigų pajamos'!O55+'7 pr._kita dotacija (2)'!O128</f>
        <v>0</v>
      </c>
    </row>
    <row r="52" spans="1:14" ht="15" customHeight="1" x14ac:dyDescent="0.25">
      <c r="A52" s="6" t="s">
        <v>110</v>
      </c>
      <c r="B52" s="30" t="s">
        <v>34</v>
      </c>
      <c r="C52" s="17">
        <f>D52+F52</f>
        <v>270.40000000000003</v>
      </c>
      <c r="D52" s="17">
        <f>'4 pr._savarankiškos f-jos (2)'!E165+'[1]6 pr._mokinio krepšelis'!E38+'[1]9 pr._įstaigų pajamos'!E56+'7 pr._kita dotacija (2)'!E130</f>
        <v>270.40000000000003</v>
      </c>
      <c r="E52" s="17">
        <f>'4 pr._savarankiškos f-jos (2)'!F165+'[1]6 pr._mokinio krepšelis'!F38+'[1]9 pr._įstaigų pajamos'!F56+'7 pr._kita dotacija (2)'!F130</f>
        <v>157.60000000000002</v>
      </c>
      <c r="F52" s="17">
        <f>'4 pr._savarankiškos f-jos (2)'!G165+'[1]6 pr._mokinio krepšelis'!G38+'[1]9 pr._įstaigų pajamos'!G56+'7 pr._kita dotacija (2)'!G130</f>
        <v>0</v>
      </c>
      <c r="G52" s="11">
        <f>H52+J52</f>
        <v>0</v>
      </c>
      <c r="H52" s="11">
        <f>'4 pr._savarankiškos f-jos (2)'!I165+'[1]6 pr._mokinio krepšelis'!I38+'[1]9 pr._įstaigų pajamos'!I56+'7 pr._kita dotacija (2)'!I130</f>
        <v>0</v>
      </c>
      <c r="I52" s="11">
        <f>'4 pr._savarankiškos f-jos (2)'!J165+'[1]6 pr._mokinio krepšelis'!J38+'[1]9 pr._įstaigų pajamos'!J56+'7 pr._kita dotacija (2)'!J130</f>
        <v>0</v>
      </c>
      <c r="J52" s="11">
        <f>'4 pr._savarankiškos f-jos (2)'!K165+'[1]6 pr._mokinio krepšelis'!K38+'[1]9 pr._įstaigų pajamos'!K56+'7 pr._kita dotacija (2)'!K130</f>
        <v>0</v>
      </c>
      <c r="K52" s="91">
        <f>L52+N52</f>
        <v>270.40000000000003</v>
      </c>
      <c r="L52" s="91">
        <f>'4 pr._savarankiškos f-jos (2)'!M165+'[1]6 pr._mokinio krepšelis'!M38+'[1]9 pr._įstaigų pajamos'!M56+'7 pr._kita dotacija (2)'!M130</f>
        <v>270.40000000000003</v>
      </c>
      <c r="M52" s="91">
        <f>'4 pr._savarankiškos f-jos (2)'!N165+'[1]6 pr._mokinio krepšelis'!N38+'[1]9 pr._įstaigų pajamos'!N56+'7 pr._kita dotacija (2)'!N130</f>
        <v>157.60000000000002</v>
      </c>
      <c r="N52" s="91">
        <f>'4 pr._savarankiškos f-jos (2)'!O165+'[1]6 pr._mokinio krepšelis'!O38+'[1]9 pr._įstaigų pajamos'!O56+'7 pr._kita dotacija (2)'!O130</f>
        <v>0</v>
      </c>
    </row>
    <row r="53" spans="1:14" ht="15" customHeight="1" x14ac:dyDescent="0.25">
      <c r="A53" s="6" t="s">
        <v>159</v>
      </c>
      <c r="B53" s="30" t="s">
        <v>36</v>
      </c>
      <c r="C53" s="17">
        <f>D53+F53</f>
        <v>297.90000000000003</v>
      </c>
      <c r="D53" s="17">
        <f>'4 pr._savarankiškos f-jos (2)'!E166+'[1]6 pr._mokinio krepšelis'!E39+'[1]9 pr._įstaigų pajamos'!E57+'11 pr._apyvartinės lėšos (2)'!E49+'7 pr._kita dotacija (2)'!E132</f>
        <v>297.90000000000003</v>
      </c>
      <c r="E53" s="17">
        <f>'4 pr._savarankiškos f-jos (2)'!F166+'[1]6 pr._mokinio krepšelis'!F39+'[1]9 pr._įstaigų pajamos'!F57+'11 pr._apyvartinės lėšos (2)'!F49+'7 pr._kita dotacija (2)'!F132</f>
        <v>168</v>
      </c>
      <c r="F53" s="17">
        <f>'4 pr._savarankiškos f-jos (2)'!G166+'[1]6 pr._mokinio krepšelis'!G39+'[1]9 pr._įstaigų pajamos'!G57+'11 pr._apyvartinės lėšos (2)'!G49+'7 pr._kita dotacija (2)'!G132</f>
        <v>0</v>
      </c>
      <c r="G53" s="11">
        <f>H53+J53</f>
        <v>0</v>
      </c>
      <c r="H53" s="11">
        <f>'4 pr._savarankiškos f-jos (2)'!I166+'[1]6 pr._mokinio krepšelis'!I39+'[1]9 pr._įstaigų pajamos'!I57+'11 pr._apyvartinės lėšos (2)'!I49+'7 pr._kita dotacija (2)'!I132</f>
        <v>0</v>
      </c>
      <c r="I53" s="11">
        <f>'4 pr._savarankiškos f-jos (2)'!J166+'[1]6 pr._mokinio krepšelis'!J39+'[1]9 pr._įstaigų pajamos'!J57+'11 pr._apyvartinės lėšos (2)'!J49+'7 pr._kita dotacija (2)'!J132</f>
        <v>0</v>
      </c>
      <c r="J53" s="11">
        <f>'4 pr._savarankiškos f-jos (2)'!K166+'[1]6 pr._mokinio krepšelis'!K39+'[1]9 pr._įstaigų pajamos'!K57+'11 pr._apyvartinės lėšos (2)'!K49+'7 pr._kita dotacija (2)'!K132</f>
        <v>0</v>
      </c>
      <c r="K53" s="91">
        <f>L53+N53</f>
        <v>297.90000000000003</v>
      </c>
      <c r="L53" s="91">
        <f>'4 pr._savarankiškos f-jos (2)'!M166+'[1]6 pr._mokinio krepšelis'!M39+'[1]9 pr._įstaigų pajamos'!M57+'11 pr._apyvartinės lėšos (2)'!M49+'7 pr._kita dotacija (2)'!M132</f>
        <v>297.90000000000003</v>
      </c>
      <c r="M53" s="91">
        <f>'4 pr._savarankiškos f-jos (2)'!N166+'[1]6 pr._mokinio krepšelis'!N39+'[1]9 pr._įstaigų pajamos'!N57+'11 pr._apyvartinės lėšos (2)'!N49+'7 pr._kita dotacija (2)'!N132</f>
        <v>168</v>
      </c>
      <c r="N53" s="91">
        <f>'4 pr._savarankiškos f-jos (2)'!O166+'[1]6 pr._mokinio krepšelis'!O39+'[1]9 pr._įstaigų pajamos'!O57+'11 pr._apyvartinės lėšos (2)'!O49+'7 pr._kita dotacija (2)'!O132</f>
        <v>0</v>
      </c>
    </row>
    <row r="54" spans="1:14" ht="15" customHeight="1" x14ac:dyDescent="0.25">
      <c r="A54" s="6" t="s">
        <v>160</v>
      </c>
      <c r="B54" s="30" t="s">
        <v>38</v>
      </c>
      <c r="C54" s="17">
        <f>D54+F54</f>
        <v>530.70000000000005</v>
      </c>
      <c r="D54" s="17">
        <f>'4 pr._savarankiškos f-jos (2)'!E167+'[1]6 pr._mokinio krepšelis'!E40+'[1]9 pr._įstaigų pajamos'!E58+'11 pr._apyvartinės lėšos (2)'!E51+'7 pr._kita dotacija (2)'!E134</f>
        <v>530.70000000000005</v>
      </c>
      <c r="E54" s="17">
        <f>'4 pr._savarankiškos f-jos (2)'!F167+'[1]6 pr._mokinio krepšelis'!F40+'[1]9 pr._įstaigų pajamos'!F58+'11 pr._apyvartinės lėšos (2)'!F51+'7 pr._kita dotacija (2)'!F134</f>
        <v>291.39999999999998</v>
      </c>
      <c r="F54" s="17">
        <f>'4 pr._savarankiškos f-jos (2)'!G167+'[1]6 pr._mokinio krepšelis'!G40+'[1]9 pr._įstaigų pajamos'!G58+'11 pr._apyvartinės lėšos (2)'!G51+'7 pr._kita dotacija (2)'!G134</f>
        <v>0</v>
      </c>
      <c r="G54" s="11">
        <f>H54+J54</f>
        <v>0</v>
      </c>
      <c r="H54" s="11">
        <f>'4 pr._savarankiškos f-jos (2)'!I167+'[1]6 pr._mokinio krepšelis'!I40+'[1]9 pr._įstaigų pajamos'!I58+'11 pr._apyvartinės lėšos (2)'!I51+'7 pr._kita dotacija (2)'!I134</f>
        <v>0</v>
      </c>
      <c r="I54" s="11">
        <f>'4 pr._savarankiškos f-jos (2)'!J167+'[1]6 pr._mokinio krepšelis'!J40+'[1]9 pr._įstaigų pajamos'!J58+'11 pr._apyvartinės lėšos (2)'!J51+'7 pr._kita dotacija (2)'!J134</f>
        <v>0</v>
      </c>
      <c r="J54" s="11">
        <f>'4 pr._savarankiškos f-jos (2)'!K167+'[1]6 pr._mokinio krepšelis'!K40+'[1]9 pr._įstaigų pajamos'!K58+'11 pr._apyvartinės lėšos (2)'!K51+'7 pr._kita dotacija (2)'!K134</f>
        <v>0</v>
      </c>
      <c r="K54" s="91">
        <f>L54+N54</f>
        <v>530.70000000000005</v>
      </c>
      <c r="L54" s="91">
        <f>'4 pr._savarankiškos f-jos (2)'!M167+'[1]6 pr._mokinio krepšelis'!M40+'[1]9 pr._įstaigų pajamos'!M58+'11 pr._apyvartinės lėšos (2)'!M51+'7 pr._kita dotacija (2)'!M134</f>
        <v>530.70000000000005</v>
      </c>
      <c r="M54" s="91">
        <f>'4 pr._savarankiškos f-jos (2)'!N167+'[1]6 pr._mokinio krepšelis'!N40+'[1]9 pr._įstaigų pajamos'!N58+'11 pr._apyvartinės lėšos (2)'!N51+'7 pr._kita dotacija (2)'!N134</f>
        <v>291.39999999999998</v>
      </c>
      <c r="N54" s="91">
        <f>'4 pr._savarankiškos f-jos (2)'!O167+'[1]6 pr._mokinio krepšelis'!O40+'[1]9 pr._įstaigų pajamos'!O58+'11 pr._apyvartinės lėšos (2)'!O51+'7 pr._kita dotacija (2)'!O134</f>
        <v>0</v>
      </c>
    </row>
    <row r="55" spans="1:14" ht="15" customHeight="1" x14ac:dyDescent="0.25">
      <c r="A55" s="6" t="s">
        <v>111</v>
      </c>
      <c r="B55" s="30" t="s">
        <v>37</v>
      </c>
      <c r="C55" s="17">
        <f>D55+F55</f>
        <v>292.59999999999997</v>
      </c>
      <c r="D55" s="17">
        <f>'4 pr._savarankiškos f-jos (2)'!E168+'[1]6 pr._mokinio krepšelis'!E41+'[1]9 pr._įstaigų pajamos'!E59+'7 pr._kita dotacija (2)'!E136</f>
        <v>292.59999999999997</v>
      </c>
      <c r="E55" s="17">
        <f>'4 pr._savarankiškos f-jos (2)'!F168+'[1]6 pr._mokinio krepšelis'!F41+'[1]9 pr._įstaigų pajamos'!F59+'7 pr._kita dotacija (2)'!F136</f>
        <v>171.4</v>
      </c>
      <c r="F55" s="17">
        <f>'4 pr._savarankiškos f-jos (2)'!G168+'[1]6 pr._mokinio krepšelis'!G41+'[1]9 pr._įstaigų pajamos'!G59+'7 pr._kita dotacija (2)'!G136</f>
        <v>0</v>
      </c>
      <c r="G55" s="11">
        <f>H55+J55</f>
        <v>0</v>
      </c>
      <c r="H55" s="11">
        <f>'4 pr._savarankiškos f-jos (2)'!I168+'[1]6 pr._mokinio krepšelis'!I41+'[1]9 pr._įstaigų pajamos'!I59+'7 pr._kita dotacija (2)'!I136</f>
        <v>0</v>
      </c>
      <c r="I55" s="11">
        <f>'4 pr._savarankiškos f-jos (2)'!J168+'[1]6 pr._mokinio krepšelis'!J41+'[1]9 pr._įstaigų pajamos'!J59+'7 pr._kita dotacija (2)'!J136</f>
        <v>0</v>
      </c>
      <c r="J55" s="11">
        <f>'4 pr._savarankiškos f-jos (2)'!K168+'[1]6 pr._mokinio krepšelis'!K41+'[1]9 pr._įstaigų pajamos'!K59+'7 pr._kita dotacija (2)'!K136</f>
        <v>0</v>
      </c>
      <c r="K55" s="91">
        <f>L55+N55</f>
        <v>292.59999999999997</v>
      </c>
      <c r="L55" s="91">
        <f>'4 pr._savarankiškos f-jos (2)'!M168+'[1]6 pr._mokinio krepšelis'!M41+'[1]9 pr._įstaigų pajamos'!M59+'7 pr._kita dotacija (2)'!M136</f>
        <v>292.59999999999997</v>
      </c>
      <c r="M55" s="91">
        <f>'4 pr._savarankiškos f-jos (2)'!N168+'[1]6 pr._mokinio krepšelis'!N41+'[1]9 pr._įstaigų pajamos'!N59+'7 pr._kita dotacija (2)'!N136</f>
        <v>171.4</v>
      </c>
      <c r="N55" s="91">
        <f>'4 pr._savarankiškos f-jos (2)'!O168+'[1]6 pr._mokinio krepšelis'!O41+'[1]9 pr._įstaigų pajamos'!O59+'7 pr._kita dotacija (2)'!O136</f>
        <v>0</v>
      </c>
    </row>
    <row r="56" spans="1:14" ht="15" customHeight="1" x14ac:dyDescent="0.25">
      <c r="A56" s="6" t="s">
        <v>161</v>
      </c>
      <c r="B56" s="36" t="s">
        <v>35</v>
      </c>
      <c r="C56" s="17">
        <f>D56+F56</f>
        <v>497.1</v>
      </c>
      <c r="D56" s="17">
        <f>'4 pr._savarankiškos f-jos (2)'!E169+'[1]6 pr._mokinio krepšelis'!E42+'[1]9 pr._įstaigų pajamos'!E60+'7 pr._kita dotacija (2)'!E138</f>
        <v>457.1</v>
      </c>
      <c r="E56" s="17">
        <f>'4 pr._savarankiškos f-jos (2)'!F169+'[1]6 pr._mokinio krepšelis'!F42+'[1]9 pr._įstaigų pajamos'!F60+'7 pr._kita dotacija (2)'!F138</f>
        <v>246.89999999999998</v>
      </c>
      <c r="F56" s="17">
        <f>'4 pr._savarankiškos f-jos (2)'!G169+'[1]6 pr._mokinio krepšelis'!G42+'[1]9 pr._įstaigų pajamos'!G60+'7 pr._kita dotacija (2)'!G138</f>
        <v>40</v>
      </c>
      <c r="G56" s="11">
        <f>H56+J56</f>
        <v>0</v>
      </c>
      <c r="H56" s="11">
        <f>'4 pr._savarankiškos f-jos (2)'!I169+'[1]6 pr._mokinio krepšelis'!I42+'[1]9 pr._įstaigų pajamos'!I60+'7 pr._kita dotacija (2)'!I138</f>
        <v>0</v>
      </c>
      <c r="I56" s="11">
        <f>'4 pr._savarankiškos f-jos (2)'!J169+'[1]6 pr._mokinio krepšelis'!J42+'[1]9 pr._įstaigų pajamos'!J60+'7 pr._kita dotacija (2)'!J138</f>
        <v>0</v>
      </c>
      <c r="J56" s="11">
        <f>'4 pr._savarankiškos f-jos (2)'!K169+'[1]6 pr._mokinio krepšelis'!K42+'[1]9 pr._įstaigų pajamos'!K60+'7 pr._kita dotacija (2)'!K138</f>
        <v>0</v>
      </c>
      <c r="K56" s="91">
        <f>L56+N56</f>
        <v>497.1</v>
      </c>
      <c r="L56" s="91">
        <f>'4 pr._savarankiškos f-jos (2)'!M169+'[1]6 pr._mokinio krepšelis'!M42+'[1]9 pr._įstaigų pajamos'!M60+'7 pr._kita dotacija (2)'!M138</f>
        <v>457.1</v>
      </c>
      <c r="M56" s="91">
        <f>'4 pr._savarankiškos f-jos (2)'!N169+'[1]6 pr._mokinio krepšelis'!N42+'[1]9 pr._įstaigų pajamos'!N60+'7 pr._kita dotacija (2)'!N138</f>
        <v>246.89999999999998</v>
      </c>
      <c r="N56" s="91">
        <f>'4 pr._savarankiškos f-jos (2)'!O169+'[1]6 pr._mokinio krepšelis'!O42+'[1]9 pr._įstaigų pajamos'!O60+'7 pr._kita dotacija (2)'!O138</f>
        <v>40</v>
      </c>
    </row>
    <row r="57" spans="1:14" ht="15" customHeight="1" x14ac:dyDescent="0.25">
      <c r="A57" s="6" t="s">
        <v>162</v>
      </c>
      <c r="B57" s="37" t="s">
        <v>39</v>
      </c>
      <c r="C57" s="17">
        <f>D57+F57</f>
        <v>109.1</v>
      </c>
      <c r="D57" s="17">
        <f>'4 pr._savarankiškos f-jos (2)'!E170+'[1]6 pr._mokinio krepšelis'!E43+'[1]9 pr._įstaigų pajamos'!E61+'11 pr._apyvartinės lėšos (2)'!E53+'7 pr._kita dotacija (2)'!E140</f>
        <v>109.1</v>
      </c>
      <c r="E57" s="17">
        <f>'4 pr._savarankiškos f-jos (2)'!F170+'[1]6 pr._mokinio krepšelis'!F43+'[1]9 pr._įstaigų pajamos'!F61+'11 pr._apyvartinės lėšos (2)'!F53+'7 pr._kita dotacija (2)'!F140</f>
        <v>67.900000000000006</v>
      </c>
      <c r="F57" s="17">
        <f>'4 pr._savarankiškos f-jos (2)'!G170+'[1]6 pr._mokinio krepšelis'!G43+'[1]9 pr._įstaigų pajamos'!G61+'11 pr._apyvartinės lėšos (2)'!G53+'7 pr._kita dotacija (2)'!G140</f>
        <v>0</v>
      </c>
      <c r="G57" s="11">
        <f>H57+J57</f>
        <v>0</v>
      </c>
      <c r="H57" s="11">
        <f>'4 pr._savarankiškos f-jos (2)'!I170+'[1]6 pr._mokinio krepšelis'!I43+'[1]9 pr._įstaigų pajamos'!I61+'11 pr._apyvartinės lėšos (2)'!I53+'7 pr._kita dotacija (2)'!I140</f>
        <v>0</v>
      </c>
      <c r="I57" s="11">
        <f>'4 pr._savarankiškos f-jos (2)'!J170+'[1]6 pr._mokinio krepšelis'!J43+'[1]9 pr._įstaigų pajamos'!J61+'11 pr._apyvartinės lėšos (2)'!J53+'7 pr._kita dotacija (2)'!J140</f>
        <v>0</v>
      </c>
      <c r="J57" s="11">
        <f>'4 pr._savarankiškos f-jos (2)'!K170+'[1]6 pr._mokinio krepšelis'!K43+'[1]9 pr._įstaigų pajamos'!K61+'11 pr._apyvartinės lėšos (2)'!K53+'7 pr._kita dotacija (2)'!K140</f>
        <v>0</v>
      </c>
      <c r="K57" s="91">
        <f>L57+N57</f>
        <v>109.1</v>
      </c>
      <c r="L57" s="91">
        <f>'4 pr._savarankiškos f-jos (2)'!M170+'[1]6 pr._mokinio krepšelis'!M43+'[1]9 pr._įstaigų pajamos'!M61+'11 pr._apyvartinės lėšos (2)'!M53+'7 pr._kita dotacija (2)'!M140</f>
        <v>109.1</v>
      </c>
      <c r="M57" s="91">
        <f>'4 pr._savarankiškos f-jos (2)'!N170+'[1]6 pr._mokinio krepšelis'!N43+'[1]9 pr._įstaigų pajamos'!N61+'11 pr._apyvartinės lėšos (2)'!N53+'7 pr._kita dotacija (2)'!N140</f>
        <v>67.900000000000006</v>
      </c>
      <c r="N57" s="91">
        <f>'4 pr._savarankiškos f-jos (2)'!O170+'[1]6 pr._mokinio krepšelis'!O43+'[1]9 pr._įstaigų pajamos'!O61+'11 pr._apyvartinės lėšos (2)'!O53+'7 pr._kita dotacija (2)'!O140</f>
        <v>0</v>
      </c>
    </row>
    <row r="58" spans="1:14" ht="15" customHeight="1" x14ac:dyDescent="0.25">
      <c r="A58" s="6" t="s">
        <v>112</v>
      </c>
      <c r="B58" s="37" t="s">
        <v>40</v>
      </c>
      <c r="C58" s="17">
        <f>D58+F58</f>
        <v>153.39999999999998</v>
      </c>
      <c r="D58" s="17">
        <f>'4 pr._savarankiškos f-jos (2)'!E171+'[1]6 pr._mokinio krepšelis'!E44+'[1]9 pr._įstaigų pajamos'!E62+'11 pr._apyvartinės lėšos (2)'!E55+'7 pr._kita dotacija (2)'!E142</f>
        <v>153.39999999999998</v>
      </c>
      <c r="E58" s="17">
        <f>'4 pr._savarankiškos f-jos (2)'!F171+'[1]6 pr._mokinio krepšelis'!F44+'[1]9 pr._įstaigų pajamos'!F62+'11 pr._apyvartinės lėšos (2)'!F55+'7 pr._kita dotacija (2)'!F142</f>
        <v>94.3</v>
      </c>
      <c r="F58" s="17">
        <f>'4 pr._savarankiškos f-jos (2)'!G171+'[1]6 pr._mokinio krepšelis'!G44+'[1]9 pr._įstaigų pajamos'!G62+'11 pr._apyvartinės lėšos (2)'!G55+'7 pr._kita dotacija (2)'!G142</f>
        <v>0</v>
      </c>
      <c r="G58" s="11">
        <f>H58+J58</f>
        <v>0</v>
      </c>
      <c r="H58" s="11">
        <f>'4 pr._savarankiškos f-jos (2)'!I171+'[1]6 pr._mokinio krepšelis'!I44+'[1]9 pr._įstaigų pajamos'!I62+'11 pr._apyvartinės lėšos (2)'!I55+'7 pr._kita dotacija (2)'!I142</f>
        <v>0</v>
      </c>
      <c r="I58" s="11">
        <f>'4 pr._savarankiškos f-jos (2)'!J171+'[1]6 pr._mokinio krepšelis'!J44+'[1]9 pr._įstaigų pajamos'!J62+'11 pr._apyvartinės lėšos (2)'!J55+'7 pr._kita dotacija (2)'!J142</f>
        <v>0</v>
      </c>
      <c r="J58" s="11">
        <f>'4 pr._savarankiškos f-jos (2)'!K171+'[1]6 pr._mokinio krepšelis'!K44+'[1]9 pr._įstaigų pajamos'!K62+'11 pr._apyvartinės lėšos (2)'!K55+'7 pr._kita dotacija (2)'!K142</f>
        <v>0</v>
      </c>
      <c r="K58" s="91">
        <f>L58+N58</f>
        <v>153.39999999999998</v>
      </c>
      <c r="L58" s="91">
        <f>'4 pr._savarankiškos f-jos (2)'!M171+'[1]6 pr._mokinio krepšelis'!M44+'[1]9 pr._įstaigų pajamos'!M62+'11 pr._apyvartinės lėšos (2)'!M55+'7 pr._kita dotacija (2)'!M142</f>
        <v>153.39999999999998</v>
      </c>
      <c r="M58" s="91">
        <f>'4 pr._savarankiškos f-jos (2)'!N171+'[1]6 pr._mokinio krepšelis'!N44+'[1]9 pr._įstaigų pajamos'!N62+'11 pr._apyvartinės lėšos (2)'!N55+'7 pr._kita dotacija (2)'!N142</f>
        <v>94.3</v>
      </c>
      <c r="N58" s="91">
        <f>'4 pr._savarankiškos f-jos (2)'!O171+'[1]6 pr._mokinio krepšelis'!O44+'[1]9 pr._įstaigų pajamos'!O62+'11 pr._apyvartinės lėšos (2)'!O55+'7 pr._kita dotacija (2)'!O142</f>
        <v>0</v>
      </c>
    </row>
    <row r="59" spans="1:14" ht="15" customHeight="1" x14ac:dyDescent="0.25">
      <c r="A59" s="6" t="s">
        <v>113</v>
      </c>
      <c r="B59" s="36" t="s">
        <v>49</v>
      </c>
      <c r="C59" s="17">
        <f>D59+F59</f>
        <v>72.5</v>
      </c>
      <c r="D59" s="17">
        <f>'4 pr._savarankiškos f-jos (2)'!E172+'[1]6 pr._mokinio krepšelis'!E45+'[1]9 pr._įstaigų pajamos'!E63+'7 pr._kita dotacija (2)'!E144</f>
        <v>72.5</v>
      </c>
      <c r="E59" s="17">
        <f>'4 pr._savarankiškos f-jos (2)'!F172+'[1]6 pr._mokinio krepšelis'!F45+'[1]9 pr._įstaigų pajamos'!F63+'7 pr._kita dotacija (2)'!F144</f>
        <v>53.900000000000006</v>
      </c>
      <c r="F59" s="17">
        <f>'4 pr._savarankiškos f-jos (2)'!G172+'[1]6 pr._mokinio krepšelis'!G45+'[1]9 pr._įstaigų pajamos'!G63+'7 pr._kita dotacija (2)'!G144</f>
        <v>0</v>
      </c>
      <c r="G59" s="11">
        <f>H59+J59</f>
        <v>0</v>
      </c>
      <c r="H59" s="11">
        <f>'4 pr._savarankiškos f-jos (2)'!I172+'[1]6 pr._mokinio krepšelis'!I45+'[1]9 pr._įstaigų pajamos'!I63+'7 pr._kita dotacija (2)'!I144</f>
        <v>0</v>
      </c>
      <c r="I59" s="11">
        <f>'4 pr._savarankiškos f-jos (2)'!J172+'[1]6 pr._mokinio krepšelis'!J45+'[1]9 pr._įstaigų pajamos'!J63+'7 pr._kita dotacija (2)'!J144</f>
        <v>0</v>
      </c>
      <c r="J59" s="11">
        <f>'4 pr._savarankiškos f-jos (2)'!K172+'[1]6 pr._mokinio krepšelis'!K45+'[1]9 pr._įstaigų pajamos'!K63+'7 pr._kita dotacija (2)'!K144</f>
        <v>0</v>
      </c>
      <c r="K59" s="91">
        <f>L59+N59</f>
        <v>72.5</v>
      </c>
      <c r="L59" s="91">
        <f>'4 pr._savarankiškos f-jos (2)'!M172+'[1]6 pr._mokinio krepšelis'!M45+'[1]9 pr._įstaigų pajamos'!M63+'7 pr._kita dotacija (2)'!M144</f>
        <v>72.5</v>
      </c>
      <c r="M59" s="91">
        <f>'4 pr._savarankiškos f-jos (2)'!N172+'[1]6 pr._mokinio krepšelis'!N45+'[1]9 pr._įstaigų pajamos'!N63+'7 pr._kita dotacija (2)'!N144</f>
        <v>53.900000000000006</v>
      </c>
      <c r="N59" s="91">
        <f>'4 pr._savarankiškos f-jos (2)'!O172+'[1]6 pr._mokinio krepšelis'!O45+'[1]9 pr._įstaigų pajamos'!O63+'7 pr._kita dotacija (2)'!O144</f>
        <v>0</v>
      </c>
    </row>
    <row r="60" spans="1:14" ht="15" customHeight="1" x14ac:dyDescent="0.25">
      <c r="A60" s="6" t="s">
        <v>114</v>
      </c>
      <c r="B60" s="36" t="s">
        <v>48</v>
      </c>
      <c r="C60" s="17">
        <f>D60+F60</f>
        <v>568.4</v>
      </c>
      <c r="D60" s="17">
        <f>'4 pr._savarankiškos f-jos (2)'!E173+'[1]6 pr._mokinio krepšelis'!E46+'[1]9 pr._įstaigų pajamos'!E64+'11 pr._apyvartinės lėšos (2)'!E57+'7 pr._kita dotacija (2)'!E147</f>
        <v>568.4</v>
      </c>
      <c r="E60" s="17">
        <f>'4 pr._savarankiškos f-jos (2)'!F173+'[1]6 pr._mokinio krepšelis'!F46+'[1]9 pr._įstaigų pajamos'!F64+'11 pr._apyvartinės lėšos (2)'!F57+'7 pr._kita dotacija (2)'!F147</f>
        <v>415.7</v>
      </c>
      <c r="F60" s="17">
        <f>'4 pr._savarankiškos f-jos (2)'!G173+'[1]6 pr._mokinio krepšelis'!G46+'[1]9 pr._įstaigų pajamos'!G64+'11 pr._apyvartinės lėšos (2)'!G57+'7 pr._kita dotacija (2)'!G147</f>
        <v>0</v>
      </c>
      <c r="G60" s="11">
        <f>H60+J60</f>
        <v>0</v>
      </c>
      <c r="H60" s="11">
        <f>'4 pr._savarankiškos f-jos (2)'!I173+'[1]6 pr._mokinio krepšelis'!I46+'[1]9 pr._įstaigų pajamos'!I64+'11 pr._apyvartinės lėšos (2)'!I57+'7 pr._kita dotacija (2)'!I147</f>
        <v>0</v>
      </c>
      <c r="I60" s="11">
        <f>'4 pr._savarankiškos f-jos (2)'!J173+'[1]6 pr._mokinio krepšelis'!J46+'[1]9 pr._įstaigų pajamos'!J64+'11 pr._apyvartinės lėšos (2)'!J57+'7 pr._kita dotacija (2)'!J147</f>
        <v>0</v>
      </c>
      <c r="J60" s="11">
        <f>'4 pr._savarankiškos f-jos (2)'!K173+'[1]6 pr._mokinio krepšelis'!K46+'[1]9 pr._įstaigų pajamos'!K64+'11 pr._apyvartinės lėšos (2)'!K57+'7 pr._kita dotacija (2)'!K147</f>
        <v>0</v>
      </c>
      <c r="K60" s="91">
        <f>L60+N60</f>
        <v>568.4</v>
      </c>
      <c r="L60" s="91">
        <f>'4 pr._savarankiškos f-jos (2)'!M173+'[1]6 pr._mokinio krepšelis'!M46+'[1]9 pr._įstaigų pajamos'!M64+'11 pr._apyvartinės lėšos (2)'!M57+'7 pr._kita dotacija (2)'!M147</f>
        <v>568.4</v>
      </c>
      <c r="M60" s="91">
        <f>'4 pr._savarankiškos f-jos (2)'!N173+'[1]6 pr._mokinio krepšelis'!N46+'[1]9 pr._įstaigų pajamos'!N64+'11 pr._apyvartinės lėšos (2)'!N57+'7 pr._kita dotacija (2)'!N147</f>
        <v>415.7</v>
      </c>
      <c r="N60" s="91">
        <f>'4 pr._savarankiškos f-jos (2)'!O173+'[1]6 pr._mokinio krepšelis'!O46+'[1]9 pr._įstaigų pajamos'!O64+'11 pr._apyvartinės lėšos (2)'!O57+'7 pr._kita dotacija (2)'!O147</f>
        <v>0</v>
      </c>
    </row>
    <row r="61" spans="1:14" ht="15" customHeight="1" x14ac:dyDescent="0.25">
      <c r="A61" s="6" t="s">
        <v>115</v>
      </c>
      <c r="B61" s="36" t="s">
        <v>66</v>
      </c>
      <c r="C61" s="17">
        <f>D61+F61</f>
        <v>69.23</v>
      </c>
      <c r="D61" s="17">
        <f>'4 pr._savarankiškos f-jos (2)'!E174+'[1]6 pr._mokinio krepšelis'!E47+'[1]9 pr._įstaigų pajamos'!E65+'7 pr._kita dotacija (2)'!E150</f>
        <v>69.23</v>
      </c>
      <c r="E61" s="17">
        <f>'4 pr._savarankiškos f-jos (2)'!F174+'[1]6 pr._mokinio krepšelis'!F47+'[1]9 pr._įstaigų pajamos'!F65+'7 pr._kita dotacija (2)'!F150</f>
        <v>46.900000000000006</v>
      </c>
      <c r="F61" s="17">
        <f>'4 pr._savarankiškos f-jos (2)'!G174+'[1]6 pr._mokinio krepšelis'!G47+'[1]9 pr._įstaigų pajamos'!G65+'7 pr._kita dotacija (2)'!G150</f>
        <v>0</v>
      </c>
      <c r="G61" s="11">
        <f>H61+J61</f>
        <v>0</v>
      </c>
      <c r="H61" s="11">
        <f>'4 pr._savarankiškos f-jos (2)'!I174+'[1]6 pr._mokinio krepšelis'!I47+'[1]9 pr._įstaigų pajamos'!I65+'7 pr._kita dotacija (2)'!I150</f>
        <v>0</v>
      </c>
      <c r="I61" s="11">
        <f>'4 pr._savarankiškos f-jos (2)'!J174+'[1]6 pr._mokinio krepšelis'!J47+'[1]9 pr._įstaigų pajamos'!J65+'7 pr._kita dotacija (2)'!J150</f>
        <v>0</v>
      </c>
      <c r="J61" s="11">
        <f>'4 pr._savarankiškos f-jos (2)'!K174+'[1]6 pr._mokinio krepšelis'!K47+'[1]9 pr._įstaigų pajamos'!K65+'7 pr._kita dotacija (2)'!K150</f>
        <v>0</v>
      </c>
      <c r="K61" s="91">
        <f>L61+N61</f>
        <v>69.23</v>
      </c>
      <c r="L61" s="91">
        <f>'4 pr._savarankiškos f-jos (2)'!M174+'[1]6 pr._mokinio krepšelis'!M47+'[1]9 pr._įstaigų pajamos'!M65+'7 pr._kita dotacija (2)'!M150</f>
        <v>69.23</v>
      </c>
      <c r="M61" s="91">
        <f>'4 pr._savarankiškos f-jos (2)'!N174+'[1]6 pr._mokinio krepšelis'!N47+'[1]9 pr._įstaigų pajamos'!N65+'7 pr._kita dotacija (2)'!N150</f>
        <v>46.900000000000006</v>
      </c>
      <c r="N61" s="91">
        <f>'4 pr._savarankiškos f-jos (2)'!O174+'[1]6 pr._mokinio krepšelis'!O47+'[1]9 pr._įstaigų pajamos'!O65+'7 pr._kita dotacija (2)'!O150</f>
        <v>0</v>
      </c>
    </row>
    <row r="62" spans="1:14" ht="15" customHeight="1" x14ac:dyDescent="0.25">
      <c r="A62" s="6" t="s">
        <v>116</v>
      </c>
      <c r="B62" s="36" t="s">
        <v>50</v>
      </c>
      <c r="C62" s="17">
        <f>D62+F62</f>
        <v>152.99999999999997</v>
      </c>
      <c r="D62" s="17">
        <f>'4 pr._savarankiškos f-jos (2)'!E175+'[1]6 pr._mokinio krepšelis'!E48+'[1]9 pr._įstaigų pajamos'!E66+'11 pr._apyvartinės lėšos (2)'!E59</f>
        <v>152.99999999999997</v>
      </c>
      <c r="E62" s="17">
        <f>'4 pr._savarankiškos f-jos (2)'!F175+'[1]6 pr._mokinio krepšelis'!F48+'[1]9 pr._įstaigų pajamos'!F66+'11 pr._apyvartinės lėšos (2)'!F59</f>
        <v>93.9</v>
      </c>
      <c r="F62" s="17">
        <f>'4 pr._savarankiškos f-jos (2)'!G175+'[1]6 pr._mokinio krepšelis'!G48+'[1]9 pr._įstaigų pajamos'!G66+'11 pr._apyvartinės lėšos (2)'!G59</f>
        <v>0</v>
      </c>
      <c r="G62" s="11">
        <f>H62+J62</f>
        <v>0</v>
      </c>
      <c r="H62" s="11">
        <f>'4 pr._savarankiškos f-jos (2)'!I175+'[1]6 pr._mokinio krepšelis'!I48+'[1]9 pr._įstaigų pajamos'!I66+'11 pr._apyvartinės lėšos (2)'!I59</f>
        <v>0</v>
      </c>
      <c r="I62" s="11">
        <f>'4 pr._savarankiškos f-jos (2)'!J175+'[1]6 pr._mokinio krepšelis'!J48+'[1]9 pr._įstaigų pajamos'!J66+'11 pr._apyvartinės lėšos (2)'!J59</f>
        <v>0</v>
      </c>
      <c r="J62" s="11">
        <f>'4 pr._savarankiškos f-jos (2)'!K175+'[1]6 pr._mokinio krepšelis'!K48+'[1]9 pr._įstaigų pajamos'!K66+'11 pr._apyvartinės lėšos (2)'!K59</f>
        <v>0</v>
      </c>
      <c r="K62" s="91">
        <f>L62+N62</f>
        <v>152.99999999999997</v>
      </c>
      <c r="L62" s="91">
        <f>'4 pr._savarankiškos f-jos (2)'!M175+'[1]6 pr._mokinio krepšelis'!M48+'[1]9 pr._įstaigų pajamos'!M66+'11 pr._apyvartinės lėšos (2)'!M59</f>
        <v>152.99999999999997</v>
      </c>
      <c r="M62" s="91">
        <f>'4 pr._savarankiškos f-jos (2)'!N175+'[1]6 pr._mokinio krepšelis'!N48+'[1]9 pr._įstaigų pajamos'!N66+'11 pr._apyvartinės lėšos (2)'!N59</f>
        <v>93.9</v>
      </c>
      <c r="N62" s="91">
        <f>'4 pr._savarankiškos f-jos (2)'!O175+'[1]6 pr._mokinio krepšelis'!O48+'[1]9 pr._įstaigų pajamos'!O66+'11 pr._apyvartinės lėšos (2)'!O59</f>
        <v>0</v>
      </c>
    </row>
    <row r="63" spans="1:14" ht="15" customHeight="1" x14ac:dyDescent="0.25">
      <c r="A63" s="6" t="s">
        <v>170</v>
      </c>
      <c r="B63" s="36" t="s">
        <v>172</v>
      </c>
      <c r="C63" s="17">
        <f>D63+F63</f>
        <v>689.2</v>
      </c>
      <c r="D63" s="17">
        <f>'4 pr._savarankiškos f-jos (2)'!E176+'4 pr._savarankiškos f-jos (2)'!E207+'[1]6 pr._mokinio krepšelis'!E49+'7 pr._kita dotacija (2)'!E152+'[1]9 pr._įstaigų pajamos'!E67+'[1]9 pr._įstaigų pajamos'!E89</f>
        <v>689.2</v>
      </c>
      <c r="E63" s="17">
        <f>'4 pr._savarankiškos f-jos (2)'!F176+'4 pr._savarankiškos f-jos (2)'!F207+'[1]6 pr._mokinio krepšelis'!F49+'7 pr._kita dotacija (2)'!F152+'[1]9 pr._įstaigų pajamos'!F67+'[1]9 pr._įstaigų pajamos'!F89</f>
        <v>466.69999999999993</v>
      </c>
      <c r="F63" s="17">
        <f>'4 pr._savarankiškos f-jos (2)'!G176+'4 pr._savarankiškos f-jos (2)'!G207+'[1]6 pr._mokinio krepšelis'!G49+'7 pr._kita dotacija (2)'!G152+'[1]9 pr._įstaigų pajamos'!G67+'[1]9 pr._įstaigų pajamos'!G89</f>
        <v>0</v>
      </c>
      <c r="G63" s="11">
        <f>H63+J63</f>
        <v>0</v>
      </c>
      <c r="H63" s="11">
        <f>'4 pr._savarankiškos f-jos (2)'!I176+'4 pr._savarankiškos f-jos (2)'!I207+'[1]6 pr._mokinio krepšelis'!I49+'7 pr._kita dotacija (2)'!I152+'[1]9 pr._įstaigų pajamos'!I67+'[1]9 pr._įstaigų pajamos'!I89</f>
        <v>0</v>
      </c>
      <c r="I63" s="11">
        <f>'4 pr._savarankiškos f-jos (2)'!J176+'4 pr._savarankiškos f-jos (2)'!J207+'[1]6 pr._mokinio krepšelis'!J49+'7 pr._kita dotacija (2)'!J152+'[1]9 pr._įstaigų pajamos'!J67+'[1]9 pr._įstaigų pajamos'!J89</f>
        <v>0</v>
      </c>
      <c r="J63" s="11">
        <f>'4 pr._savarankiškos f-jos (2)'!K176+'4 pr._savarankiškos f-jos (2)'!K207+'[1]6 pr._mokinio krepšelis'!K49+'7 pr._kita dotacija (2)'!K152+'[1]9 pr._įstaigų pajamos'!K67+'[1]9 pr._įstaigų pajamos'!K89</f>
        <v>0</v>
      </c>
      <c r="K63" s="91">
        <f>L63+N63</f>
        <v>689.2</v>
      </c>
      <c r="L63" s="91">
        <f>'4 pr._savarankiškos f-jos (2)'!M176+'4 pr._savarankiškos f-jos (2)'!M207+'[1]6 pr._mokinio krepšelis'!M49+'7 pr._kita dotacija (2)'!M152+'[1]9 pr._įstaigų pajamos'!M67+'[1]9 pr._įstaigų pajamos'!M89</f>
        <v>689.2</v>
      </c>
      <c r="M63" s="91">
        <f>'4 pr._savarankiškos f-jos (2)'!N176+'4 pr._savarankiškos f-jos (2)'!N207+'[1]6 pr._mokinio krepšelis'!N49+'7 pr._kita dotacija (2)'!N152+'[1]9 pr._įstaigų pajamos'!N67+'[1]9 pr._įstaigų pajamos'!N89</f>
        <v>466.69999999999993</v>
      </c>
      <c r="N63" s="91">
        <f>'4 pr._savarankiškos f-jos (2)'!O176+'4 pr._savarankiškos f-jos (2)'!O207+'[1]6 pr._mokinio krepšelis'!O49+'7 pr._kita dotacija (2)'!O152+'[1]9 pr._įstaigų pajamos'!O67+'[1]9 pr._įstaigų pajamos'!O89</f>
        <v>0</v>
      </c>
    </row>
    <row r="64" spans="1:14" s="38" customFormat="1" ht="15" customHeight="1" x14ac:dyDescent="0.25">
      <c r="A64" s="6" t="s">
        <v>117</v>
      </c>
      <c r="B64" s="36" t="s">
        <v>173</v>
      </c>
      <c r="C64" s="17">
        <f>D64+F64</f>
        <v>398.8</v>
      </c>
      <c r="D64" s="17">
        <f>'4 pr._savarankiškos f-jos (2)'!E177+'[1]6 pr._mokinio krepšelis'!E50+'7 pr._kita dotacija (2)'!E155+'[1]9 pr._įstaigų pajamos'!E68</f>
        <v>398.8</v>
      </c>
      <c r="E64" s="17">
        <f>'4 pr._savarankiškos f-jos (2)'!F177+'[1]6 pr._mokinio krepšelis'!F50+'7 pr._kita dotacija (2)'!F155+'[1]9 pr._įstaigų pajamos'!F68</f>
        <v>270.2</v>
      </c>
      <c r="F64" s="17">
        <f>'4 pr._savarankiškos f-jos (2)'!G177+'[1]6 pr._mokinio krepšelis'!G50+'7 pr._kita dotacija (2)'!G155+'[1]9 pr._įstaigų pajamos'!G68</f>
        <v>0</v>
      </c>
      <c r="G64" s="11">
        <f>H64+J64</f>
        <v>0</v>
      </c>
      <c r="H64" s="11">
        <f>'4 pr._savarankiškos f-jos (2)'!I177+'[1]6 pr._mokinio krepšelis'!I50+'7 pr._kita dotacija (2)'!I155+'[1]9 pr._įstaigų pajamos'!I68</f>
        <v>0</v>
      </c>
      <c r="I64" s="11">
        <f>'4 pr._savarankiškos f-jos (2)'!J177+'[1]6 pr._mokinio krepšelis'!J50+'7 pr._kita dotacija (2)'!J155+'[1]9 pr._įstaigų pajamos'!J68</f>
        <v>0</v>
      </c>
      <c r="J64" s="11">
        <f>'4 pr._savarankiškos f-jos (2)'!K177+'[1]6 pr._mokinio krepšelis'!K50+'7 pr._kita dotacija (2)'!K155+'[1]9 pr._įstaigų pajamos'!K68</f>
        <v>0</v>
      </c>
      <c r="K64" s="91">
        <f>L64+N64</f>
        <v>398.8</v>
      </c>
      <c r="L64" s="91">
        <f>'4 pr._savarankiškos f-jos (2)'!M177+'[1]6 pr._mokinio krepšelis'!M50+'7 pr._kita dotacija (2)'!M155+'[1]9 pr._įstaigų pajamos'!M68</f>
        <v>398.8</v>
      </c>
      <c r="M64" s="91">
        <f>'4 pr._savarankiškos f-jos (2)'!N177+'[1]6 pr._mokinio krepšelis'!N50+'7 pr._kita dotacija (2)'!N155+'[1]9 pr._įstaigų pajamos'!N68</f>
        <v>270.2</v>
      </c>
      <c r="N64" s="91">
        <f>'4 pr._savarankiškos f-jos (2)'!O177+'[1]6 pr._mokinio krepšelis'!O50+'7 pr._kita dotacija (2)'!O155+'[1]9 pr._įstaigų pajamos'!O68</f>
        <v>0</v>
      </c>
    </row>
    <row r="65" spans="1:14" ht="15" customHeight="1" x14ac:dyDescent="0.25">
      <c r="A65" s="6" t="s">
        <v>118</v>
      </c>
      <c r="B65" s="30" t="s">
        <v>27</v>
      </c>
      <c r="C65" s="17">
        <f>D65+F65</f>
        <v>216.99999999999997</v>
      </c>
      <c r="D65" s="17">
        <f>'4 pr._savarankiškos f-jos (2)'!E190+'[1]9 pr._įstaigų pajamos'!E75+'7 pr._kita dotacija (2)'!E178</f>
        <v>216.29999999999998</v>
      </c>
      <c r="E65" s="17">
        <f>'4 pr._savarankiškos f-jos (2)'!F190+'[1]9 pr._įstaigų pajamos'!F75+'7 pr._kita dotacija (2)'!F178</f>
        <v>134.19999999999999</v>
      </c>
      <c r="F65" s="17">
        <f>'4 pr._savarankiškos f-jos (2)'!G190+'[1]9 pr._įstaigų pajamos'!G75+'7 pr._kita dotacija (2)'!G178</f>
        <v>0.7</v>
      </c>
      <c r="G65" s="11">
        <f>H65+J65</f>
        <v>0</v>
      </c>
      <c r="H65" s="11">
        <f>'4 pr._savarankiškos f-jos (2)'!I190+'[1]9 pr._įstaigų pajamos'!I75+'7 pr._kita dotacija (2)'!I178</f>
        <v>0</v>
      </c>
      <c r="I65" s="11">
        <f>'4 pr._savarankiškos f-jos (2)'!J190+'[1]9 pr._įstaigų pajamos'!J75+'7 pr._kita dotacija (2)'!J178</f>
        <v>0</v>
      </c>
      <c r="J65" s="11">
        <f>'4 pr._savarankiškos f-jos (2)'!K190+'[1]9 pr._įstaigų pajamos'!K75+'7 pr._kita dotacija (2)'!K178</f>
        <v>0</v>
      </c>
      <c r="K65" s="91">
        <f>L65+N65</f>
        <v>216.99999999999997</v>
      </c>
      <c r="L65" s="91">
        <f>'4 pr._savarankiškos f-jos (2)'!M190+'[1]9 pr._įstaigų pajamos'!M75+'7 pr._kita dotacija (2)'!M178</f>
        <v>216.29999999999998</v>
      </c>
      <c r="M65" s="91">
        <f>'4 pr._savarankiškos f-jos (2)'!N190+'[1]9 pr._įstaigų pajamos'!N75+'7 pr._kita dotacija (2)'!N178</f>
        <v>134.19999999999999</v>
      </c>
      <c r="N65" s="91">
        <f>'4 pr._savarankiškos f-jos (2)'!O190+'[1]9 pr._įstaigų pajamos'!O75+'7 pr._kita dotacija (2)'!O178</f>
        <v>0.7</v>
      </c>
    </row>
    <row r="66" spans="1:14" ht="15" customHeight="1" x14ac:dyDescent="0.25">
      <c r="A66" s="14" t="s">
        <v>119</v>
      </c>
      <c r="B66" s="30" t="s">
        <v>57</v>
      </c>
      <c r="C66" s="17">
        <f>D66+F66</f>
        <v>59.3</v>
      </c>
      <c r="D66" s="17">
        <f>'4 pr._savarankiškos f-jos (2)'!E191+'[1]9 pr._įstaigų pajamos'!E76+'7 pr._kita dotacija (2)'!E181</f>
        <v>59.3</v>
      </c>
      <c r="E66" s="17">
        <f>'4 pr._savarankiškos f-jos (2)'!F191+'[1]9 pr._įstaigų pajamos'!F76+'7 pr._kita dotacija (2)'!F181</f>
        <v>40.4</v>
      </c>
      <c r="F66" s="17">
        <f>'4 pr._savarankiškos f-jos (2)'!G191+'[1]9 pr._įstaigų pajamos'!G76+'7 pr._kita dotacija (2)'!G181</f>
        <v>0</v>
      </c>
      <c r="G66" s="11">
        <f>H66+J66</f>
        <v>0</v>
      </c>
      <c r="H66" s="11">
        <f>'4 pr._savarankiškos f-jos (2)'!I191+'[1]9 pr._įstaigų pajamos'!I76+'7 pr._kita dotacija (2)'!I181</f>
        <v>0</v>
      </c>
      <c r="I66" s="11">
        <f>'4 pr._savarankiškos f-jos (2)'!J191+'[1]9 pr._įstaigų pajamos'!J76+'7 pr._kita dotacija (2)'!J181</f>
        <v>0</v>
      </c>
      <c r="J66" s="11">
        <f>'4 pr._savarankiškos f-jos (2)'!K191+'[1]9 pr._įstaigų pajamos'!K76+'7 pr._kita dotacija (2)'!K181</f>
        <v>0</v>
      </c>
      <c r="K66" s="91">
        <f>L66+N66</f>
        <v>59.3</v>
      </c>
      <c r="L66" s="91">
        <f>'4 pr._savarankiškos f-jos (2)'!M191+'[1]9 pr._įstaigų pajamos'!M76+'7 pr._kita dotacija (2)'!M181</f>
        <v>59.3</v>
      </c>
      <c r="M66" s="91">
        <f>'4 pr._savarankiškos f-jos (2)'!N191+'[1]9 pr._įstaigų pajamos'!N76+'7 pr._kita dotacija (2)'!N181</f>
        <v>40.4</v>
      </c>
      <c r="N66" s="91">
        <f>'4 pr._savarankiškos f-jos (2)'!O191+'[1]9 pr._įstaigų pajamos'!O76+'7 pr._kita dotacija (2)'!O181</f>
        <v>0</v>
      </c>
    </row>
    <row r="67" spans="1:14" ht="15" customHeight="1" x14ac:dyDescent="0.25">
      <c r="A67" s="41" t="s">
        <v>120</v>
      </c>
      <c r="B67" s="30" t="s">
        <v>58</v>
      </c>
      <c r="C67" s="17">
        <f>D67+F67</f>
        <v>47.4</v>
      </c>
      <c r="D67" s="17">
        <f>'4 pr._savarankiškos f-jos (2)'!E192+'[1]9 pr._įstaigų pajamos'!E77+'7 pr._kita dotacija (2)'!E184</f>
        <v>47.4</v>
      </c>
      <c r="E67" s="17">
        <f>'4 pr._savarankiškos f-jos (2)'!F192+'[1]9 pr._įstaigų pajamos'!F77+'7 pr._kita dotacija (2)'!F184</f>
        <v>29.3</v>
      </c>
      <c r="F67" s="17">
        <f>'4 pr._savarankiškos f-jos (2)'!G192+'[1]9 pr._įstaigų pajamos'!G77+'7 pr._kita dotacija (2)'!G184</f>
        <v>0</v>
      </c>
      <c r="G67" s="11">
        <f>H67+J67</f>
        <v>0</v>
      </c>
      <c r="H67" s="11">
        <f>'4 pr._savarankiškos f-jos (2)'!I192+'[1]9 pr._įstaigų pajamos'!I77+'7 pr._kita dotacija (2)'!I184</f>
        <v>0</v>
      </c>
      <c r="I67" s="11">
        <f>'4 pr._savarankiškos f-jos (2)'!J192+'[1]9 pr._įstaigų pajamos'!J77+'7 pr._kita dotacija (2)'!J184</f>
        <v>0</v>
      </c>
      <c r="J67" s="11">
        <f>'4 pr._savarankiškos f-jos (2)'!K192+'[1]9 pr._įstaigų pajamos'!K77+'7 pr._kita dotacija (2)'!K184</f>
        <v>0</v>
      </c>
      <c r="K67" s="91">
        <f>L67+N67</f>
        <v>47.4</v>
      </c>
      <c r="L67" s="91">
        <f>'4 pr._savarankiškos f-jos (2)'!M192+'[1]9 pr._įstaigų pajamos'!M77+'7 pr._kita dotacija (2)'!M184</f>
        <v>47.4</v>
      </c>
      <c r="M67" s="91">
        <f>'4 pr._savarankiškos f-jos (2)'!N192+'[1]9 pr._įstaigų pajamos'!N77+'7 pr._kita dotacija (2)'!N184</f>
        <v>29.3</v>
      </c>
      <c r="N67" s="91">
        <f>'4 pr._savarankiškos f-jos (2)'!O192+'[1]9 pr._įstaigų pajamos'!O77+'7 pr._kita dotacija (2)'!O184</f>
        <v>0</v>
      </c>
    </row>
    <row r="68" spans="1:14" ht="15" customHeight="1" x14ac:dyDescent="0.25">
      <c r="A68" s="33" t="s">
        <v>121</v>
      </c>
      <c r="B68" s="30" t="s">
        <v>427</v>
      </c>
      <c r="C68" s="17">
        <f>D68+F68</f>
        <v>32.6</v>
      </c>
      <c r="D68" s="17">
        <f>'4 pr._savarankiškos f-jos (2)'!E193+'[1]9 pr._įstaigų pajamos'!E78+'7 pr._kita dotacija (2)'!E187</f>
        <v>32.6</v>
      </c>
      <c r="E68" s="17">
        <f>'4 pr._savarankiškos f-jos (2)'!F193+'[1]9 pr._įstaigų pajamos'!F78+'7 pr._kita dotacija (2)'!F187</f>
        <v>21.7</v>
      </c>
      <c r="F68" s="17">
        <f>'4 pr._savarankiškos f-jos (2)'!G193+'[1]9 pr._įstaigų pajamos'!G78+'7 pr._kita dotacija (2)'!G187</f>
        <v>0</v>
      </c>
      <c r="G68" s="11">
        <f>H68+J68</f>
        <v>0</v>
      </c>
      <c r="H68" s="11">
        <f>'4 pr._savarankiškos f-jos (2)'!I193+'[1]9 pr._įstaigų pajamos'!I78+'7 pr._kita dotacija (2)'!I187</f>
        <v>0</v>
      </c>
      <c r="I68" s="11">
        <f>'4 pr._savarankiškos f-jos (2)'!J193+'[1]9 pr._įstaigų pajamos'!J78+'7 pr._kita dotacija (2)'!J187</f>
        <v>0</v>
      </c>
      <c r="J68" s="11">
        <f>'4 pr._savarankiškos f-jos (2)'!K193+'[1]9 pr._įstaigų pajamos'!K78+'7 pr._kita dotacija (2)'!K187</f>
        <v>0</v>
      </c>
      <c r="K68" s="91">
        <f>L68+N68</f>
        <v>32.6</v>
      </c>
      <c r="L68" s="91">
        <f>'4 pr._savarankiškos f-jos (2)'!M193+'[1]9 pr._įstaigų pajamos'!M78+'7 pr._kita dotacija (2)'!M187</f>
        <v>32.6</v>
      </c>
      <c r="M68" s="91">
        <f>'4 pr._savarankiškos f-jos (2)'!N193+'[1]9 pr._įstaigų pajamos'!N78+'7 pr._kita dotacija (2)'!N187</f>
        <v>21.7</v>
      </c>
      <c r="N68" s="91">
        <f>'4 pr._savarankiškos f-jos (2)'!O193+'[1]9 pr._įstaigų pajamos'!O78+'7 pr._kita dotacija (2)'!O187</f>
        <v>0</v>
      </c>
    </row>
    <row r="69" spans="1:14" ht="15" customHeight="1" x14ac:dyDescent="0.25">
      <c r="A69" s="33" t="s">
        <v>166</v>
      </c>
      <c r="B69" s="30" t="s">
        <v>429</v>
      </c>
      <c r="C69" s="17">
        <f>D69+F69</f>
        <v>68.099999999999994</v>
      </c>
      <c r="D69" s="17">
        <f>'4 pr._savarankiškos f-jos (2)'!E194+'[1]9 pr._įstaigų pajamos'!E79+'7 pr._kita dotacija (2)'!E190</f>
        <v>68.099999999999994</v>
      </c>
      <c r="E69" s="17">
        <f>'4 pr._savarankiškos f-jos (2)'!F194+'[1]9 pr._įstaigų pajamos'!F79+'7 pr._kita dotacija (2)'!F190</f>
        <v>45.5</v>
      </c>
      <c r="F69" s="17">
        <f>'4 pr._savarankiškos f-jos (2)'!G194+'[1]9 pr._įstaigų pajamos'!G79+'7 pr._kita dotacija (2)'!G190</f>
        <v>0</v>
      </c>
      <c r="G69" s="11">
        <f>H69+J69</f>
        <v>0</v>
      </c>
      <c r="H69" s="11">
        <f>'4 pr._savarankiškos f-jos (2)'!I194+'[1]9 pr._įstaigų pajamos'!I79+'7 pr._kita dotacija (2)'!I190</f>
        <v>0</v>
      </c>
      <c r="I69" s="11">
        <f>'4 pr._savarankiškos f-jos (2)'!J194+'[1]9 pr._įstaigų pajamos'!J79+'7 pr._kita dotacija (2)'!J190</f>
        <v>0</v>
      </c>
      <c r="J69" s="11">
        <f>'4 pr._savarankiškos f-jos (2)'!K194+'[1]9 pr._įstaigų pajamos'!K79+'7 pr._kita dotacija (2)'!K190</f>
        <v>0</v>
      </c>
      <c r="K69" s="91">
        <f>L69+N69</f>
        <v>68.099999999999994</v>
      </c>
      <c r="L69" s="91">
        <f>'4 pr._savarankiškos f-jos (2)'!M194+'[1]9 pr._įstaigų pajamos'!M79+'7 pr._kita dotacija (2)'!M190</f>
        <v>68.099999999999994</v>
      </c>
      <c r="M69" s="91">
        <f>'4 pr._savarankiškos f-jos (2)'!N194+'[1]9 pr._įstaigų pajamos'!N79+'7 pr._kita dotacija (2)'!N190</f>
        <v>45.5</v>
      </c>
      <c r="N69" s="91">
        <f>'4 pr._savarankiškos f-jos (2)'!O194+'[1]9 pr._įstaigų pajamos'!O79+'7 pr._kita dotacija (2)'!O190</f>
        <v>0</v>
      </c>
    </row>
    <row r="70" spans="1:14" ht="15" customHeight="1" x14ac:dyDescent="0.25">
      <c r="A70" s="33" t="s">
        <v>122</v>
      </c>
      <c r="B70" s="30" t="s">
        <v>68</v>
      </c>
      <c r="C70" s="17">
        <f>D70+F70</f>
        <v>36.1</v>
      </c>
      <c r="D70" s="17">
        <f>'4 pr._savarankiškos f-jos (2)'!E195+'[1]9 pr._įstaigų pajamos'!E80+'7 pr._kita dotacija (2)'!E193</f>
        <v>36.1</v>
      </c>
      <c r="E70" s="17">
        <f>'4 pr._savarankiškos f-jos (2)'!F195+'[1]9 pr._įstaigų pajamos'!F80+'7 pr._kita dotacija (2)'!F193</f>
        <v>24.5</v>
      </c>
      <c r="F70" s="17">
        <f>'4 pr._savarankiškos f-jos (2)'!G195+'[1]9 pr._įstaigų pajamos'!G80+'7 pr._kita dotacija (2)'!G193</f>
        <v>0</v>
      </c>
      <c r="G70" s="11">
        <f>H70+J70</f>
        <v>0</v>
      </c>
      <c r="H70" s="11">
        <f>'4 pr._savarankiškos f-jos (2)'!I195+'[1]9 pr._įstaigų pajamos'!I80+'7 pr._kita dotacija (2)'!I193</f>
        <v>0</v>
      </c>
      <c r="I70" s="11">
        <f>'4 pr._savarankiškos f-jos (2)'!J195+'[1]9 pr._įstaigų pajamos'!J80+'7 pr._kita dotacija (2)'!J193</f>
        <v>0</v>
      </c>
      <c r="J70" s="11">
        <f>'4 pr._savarankiškos f-jos (2)'!K195+'[1]9 pr._įstaigų pajamos'!K80+'7 pr._kita dotacija (2)'!K193</f>
        <v>0</v>
      </c>
      <c r="K70" s="91">
        <f>L70+N70</f>
        <v>36.1</v>
      </c>
      <c r="L70" s="91">
        <f>'4 pr._savarankiškos f-jos (2)'!M195+'[1]9 pr._įstaigų pajamos'!M80+'7 pr._kita dotacija (2)'!M193</f>
        <v>36.1</v>
      </c>
      <c r="M70" s="91">
        <f>'4 pr._savarankiškos f-jos (2)'!N195+'[1]9 pr._įstaigų pajamos'!N80+'7 pr._kita dotacija (2)'!N193</f>
        <v>24.5</v>
      </c>
      <c r="N70" s="91">
        <f>'4 pr._savarankiškos f-jos (2)'!O195+'[1]9 pr._įstaigų pajamos'!O80+'7 pr._kita dotacija (2)'!O193</f>
        <v>0</v>
      </c>
    </row>
    <row r="71" spans="1:14" ht="15" customHeight="1" x14ac:dyDescent="0.25">
      <c r="A71" s="33" t="s">
        <v>123</v>
      </c>
      <c r="B71" s="30" t="s">
        <v>158</v>
      </c>
      <c r="C71" s="17">
        <f>D71+F71</f>
        <v>29.200000000000003</v>
      </c>
      <c r="D71" s="17">
        <f>'4 pr._savarankiškos f-jos (2)'!E196+'[1]9 pr._įstaigų pajamos'!E81+'7 pr._kita dotacija (2)'!E196</f>
        <v>29.200000000000003</v>
      </c>
      <c r="E71" s="17">
        <f>'4 pr._savarankiškos f-jos (2)'!F196+'[1]9 pr._įstaigų pajamos'!F81+'7 pr._kita dotacija (2)'!F196</f>
        <v>18.5</v>
      </c>
      <c r="F71" s="17">
        <f>'4 pr._savarankiškos f-jos (2)'!G196+'[1]9 pr._įstaigų pajamos'!G81+'7 pr._kita dotacija (2)'!G196</f>
        <v>0</v>
      </c>
      <c r="G71" s="11">
        <f>H71+J71</f>
        <v>0</v>
      </c>
      <c r="H71" s="11">
        <f>'4 pr._savarankiškos f-jos (2)'!I196+'[1]9 pr._įstaigų pajamos'!I81+'7 pr._kita dotacija (2)'!I196</f>
        <v>0</v>
      </c>
      <c r="I71" s="11">
        <f>'4 pr._savarankiškos f-jos (2)'!J196+'[1]9 pr._įstaigų pajamos'!J81+'7 pr._kita dotacija (2)'!J196</f>
        <v>0</v>
      </c>
      <c r="J71" s="11">
        <f>'4 pr._savarankiškos f-jos (2)'!K196+'[1]9 pr._įstaigų pajamos'!K81+'7 pr._kita dotacija (2)'!K196</f>
        <v>0</v>
      </c>
      <c r="K71" s="91">
        <f>L71+N71</f>
        <v>29.200000000000003</v>
      </c>
      <c r="L71" s="91">
        <f>'4 pr._savarankiškos f-jos (2)'!M196+'[1]9 pr._įstaigų pajamos'!M81+'7 pr._kita dotacija (2)'!M196</f>
        <v>29.200000000000003</v>
      </c>
      <c r="M71" s="91">
        <f>'4 pr._savarankiškos f-jos (2)'!N196+'[1]9 pr._įstaigų pajamos'!N81+'7 pr._kita dotacija (2)'!N196</f>
        <v>18.5</v>
      </c>
      <c r="N71" s="91">
        <f>'4 pr._savarankiškos f-jos (2)'!O196+'[1]9 pr._įstaigų pajamos'!O81+'7 pr._kita dotacija (2)'!O196</f>
        <v>0</v>
      </c>
    </row>
    <row r="72" spans="1:14" ht="15" customHeight="1" x14ac:dyDescent="0.25">
      <c r="A72" s="33" t="s">
        <v>124</v>
      </c>
      <c r="B72" s="30" t="s">
        <v>28</v>
      </c>
      <c r="C72" s="17">
        <f>D72+F72</f>
        <v>419.2</v>
      </c>
      <c r="D72" s="17">
        <f>'4 pr._savarankiškos f-jos (2)'!E197+'[1]9 pr._įstaigų pajamos'!E82+'7 pr._kita dotacija (2)'!E199</f>
        <v>419.2</v>
      </c>
      <c r="E72" s="17">
        <f>'4 pr._savarankiškos f-jos (2)'!F197+'[1]9 pr._įstaigų pajamos'!F82+'7 pr._kita dotacija (2)'!F199</f>
        <v>276.2</v>
      </c>
      <c r="F72" s="17">
        <f>'4 pr._savarankiškos f-jos (2)'!G197+'[1]9 pr._įstaigų pajamos'!G82+'7 pr._kita dotacija (2)'!G199</f>
        <v>0</v>
      </c>
      <c r="G72" s="11">
        <f>H72+J72</f>
        <v>0</v>
      </c>
      <c r="H72" s="11">
        <f>'4 pr._savarankiškos f-jos (2)'!I197+'[1]9 pr._įstaigų pajamos'!I82+'7 pr._kita dotacija (2)'!I199</f>
        <v>0</v>
      </c>
      <c r="I72" s="11">
        <f>'4 pr._savarankiškos f-jos (2)'!J197+'[1]9 pr._įstaigų pajamos'!J82+'7 pr._kita dotacija (2)'!J199</f>
        <v>0</v>
      </c>
      <c r="J72" s="11">
        <f>'4 pr._savarankiškos f-jos (2)'!K197+'[1]9 pr._įstaigų pajamos'!K82+'7 pr._kita dotacija (2)'!K199</f>
        <v>0</v>
      </c>
      <c r="K72" s="91">
        <f>L72+N72</f>
        <v>419.2</v>
      </c>
      <c r="L72" s="91">
        <f>'4 pr._savarankiškos f-jos (2)'!M197+'[1]9 pr._įstaigų pajamos'!M82+'7 pr._kita dotacija (2)'!M199</f>
        <v>419.2</v>
      </c>
      <c r="M72" s="91">
        <f>'4 pr._savarankiškos f-jos (2)'!N197+'[1]9 pr._įstaigų pajamos'!N82+'7 pr._kita dotacija (2)'!N199</f>
        <v>276.2</v>
      </c>
      <c r="N72" s="91">
        <f>'4 pr._savarankiškos f-jos (2)'!O197+'[1]9 pr._įstaigų pajamos'!O82+'7 pr._kita dotacija (2)'!O199</f>
        <v>0</v>
      </c>
    </row>
    <row r="73" spans="1:14" ht="15" customHeight="1" x14ac:dyDescent="0.25">
      <c r="A73" s="33" t="s">
        <v>125</v>
      </c>
      <c r="B73" s="13" t="s">
        <v>29</v>
      </c>
      <c r="C73" s="17">
        <f>D73+F73</f>
        <v>130.30000000000001</v>
      </c>
      <c r="D73" s="17">
        <f>'4 pr._savarankiškos f-jos (2)'!E198+'[1]9 pr._įstaigų pajamos'!E83+'7 pr._kita dotacija (2)'!E202</f>
        <v>130.30000000000001</v>
      </c>
      <c r="E73" s="17">
        <f>'4 pr._savarankiškos f-jos (2)'!F198+'[1]9 pr._įstaigų pajamos'!F83+'7 pr._kita dotacija (2)'!F202</f>
        <v>81.7</v>
      </c>
      <c r="F73" s="17">
        <f>'4 pr._savarankiškos f-jos (2)'!G198+'[1]9 pr._įstaigų pajamos'!G83+'7 pr._kita dotacija (2)'!G202</f>
        <v>0</v>
      </c>
      <c r="G73" s="11">
        <f>H73+J73</f>
        <v>0</v>
      </c>
      <c r="H73" s="11">
        <f>'4 pr._savarankiškos f-jos (2)'!I198+'[1]9 pr._įstaigų pajamos'!I83+'7 pr._kita dotacija (2)'!I202</f>
        <v>0</v>
      </c>
      <c r="I73" s="11">
        <f>'4 pr._savarankiškos f-jos (2)'!J198+'[1]9 pr._įstaigų pajamos'!J83+'7 pr._kita dotacija (2)'!J202</f>
        <v>0</v>
      </c>
      <c r="J73" s="11">
        <f>'4 pr._savarankiškos f-jos (2)'!K198+'[1]9 pr._įstaigų pajamos'!K83+'7 pr._kita dotacija (2)'!K202</f>
        <v>0</v>
      </c>
      <c r="K73" s="91">
        <f>L73+N73</f>
        <v>130.30000000000001</v>
      </c>
      <c r="L73" s="91">
        <f>'4 pr._savarankiškos f-jos (2)'!M198+'[1]9 pr._įstaigų pajamos'!M83+'7 pr._kita dotacija (2)'!M202</f>
        <v>130.30000000000001</v>
      </c>
      <c r="M73" s="91">
        <f>'4 pr._savarankiškos f-jos (2)'!N198+'[1]9 pr._įstaigų pajamos'!N83+'7 pr._kita dotacija (2)'!N202</f>
        <v>81.7</v>
      </c>
      <c r="N73" s="91">
        <f>'4 pr._savarankiškos f-jos (2)'!O198+'[1]9 pr._įstaigų pajamos'!O83+'7 pr._kita dotacija (2)'!O202</f>
        <v>0</v>
      </c>
    </row>
    <row r="74" spans="1:14" ht="15" customHeight="1" x14ac:dyDescent="0.25">
      <c r="A74" s="33" t="s">
        <v>126</v>
      </c>
      <c r="B74" s="91" t="s">
        <v>65</v>
      </c>
      <c r="C74" s="17">
        <f>D74+F74</f>
        <v>377.40000000000003</v>
      </c>
      <c r="D74" s="17">
        <f>'4 pr._savarankiškos f-jos (2)'!E199+'[1]6 pr._mokinio krepšelis'!E51+'[1]9 pr._įstaigų pajamos'!E84+'7 pr._kita dotacija (2)'!E205</f>
        <v>377.40000000000003</v>
      </c>
      <c r="E74" s="17">
        <f>'4 pr._savarankiškos f-jos (2)'!F199+'[1]6 pr._mokinio krepšelis'!F51+'[1]9 pr._įstaigų pajamos'!F84+'7 pr._kita dotacija (2)'!F205</f>
        <v>245.4</v>
      </c>
      <c r="F74" s="17">
        <f>'4 pr._savarankiškos f-jos (2)'!G199+'[1]6 pr._mokinio krepšelis'!G51+'[1]9 pr._įstaigų pajamos'!G84+'7 pr._kita dotacija (2)'!G205</f>
        <v>0</v>
      </c>
      <c r="G74" s="11">
        <f>H74+J74</f>
        <v>0</v>
      </c>
      <c r="H74" s="11">
        <f>'4 pr._savarankiškos f-jos (2)'!I199+'[1]6 pr._mokinio krepšelis'!I51+'[1]9 pr._įstaigų pajamos'!I84+'7 pr._kita dotacija (2)'!I205</f>
        <v>0</v>
      </c>
      <c r="I74" s="11">
        <f>'4 pr._savarankiškos f-jos (2)'!J199+'[1]6 pr._mokinio krepšelis'!J51+'[1]9 pr._įstaigų pajamos'!J84+'7 pr._kita dotacija (2)'!J205</f>
        <v>0</v>
      </c>
      <c r="J74" s="11">
        <f>'4 pr._savarankiškos f-jos (2)'!K199+'[1]6 pr._mokinio krepšelis'!K51+'[1]9 pr._įstaigų pajamos'!K84+'7 pr._kita dotacija (2)'!K205</f>
        <v>0</v>
      </c>
      <c r="K74" s="91">
        <f>L74+N74</f>
        <v>377.40000000000003</v>
      </c>
      <c r="L74" s="91">
        <f>'4 pr._savarankiškos f-jos (2)'!M199+'[1]6 pr._mokinio krepšelis'!M51+'[1]9 pr._įstaigų pajamos'!M84+'7 pr._kita dotacija (2)'!M205</f>
        <v>377.40000000000003</v>
      </c>
      <c r="M74" s="91">
        <f>'4 pr._savarankiškos f-jos (2)'!N199+'[1]6 pr._mokinio krepšelis'!N51+'[1]9 pr._įstaigų pajamos'!N84+'7 pr._kita dotacija (2)'!N205</f>
        <v>245.4</v>
      </c>
      <c r="N74" s="91">
        <f>'4 pr._savarankiškos f-jos (2)'!O199+'[1]6 pr._mokinio krepšelis'!O51+'[1]9 pr._įstaigų pajamos'!O84+'7 pr._kita dotacija (2)'!O205</f>
        <v>0</v>
      </c>
    </row>
    <row r="75" spans="1:14" ht="15" customHeight="1" x14ac:dyDescent="0.25">
      <c r="A75" s="33" t="s">
        <v>127</v>
      </c>
      <c r="B75" s="81" t="s">
        <v>52</v>
      </c>
      <c r="C75" s="17">
        <f>D75+F75</f>
        <v>460.7</v>
      </c>
      <c r="D75" s="44">
        <f>'4 pr._savarankiškos f-jos (2)'!E205+'[1]9 pr._įstaigų pajamos'!E87+'7 pr._kita dotacija (2)'!E212</f>
        <v>460.7</v>
      </c>
      <c r="E75" s="44">
        <f>'4 pr._savarankiškos f-jos (2)'!F205+'[1]9 pr._įstaigų pajamos'!F87+'7 pr._kita dotacija (2)'!F212</f>
        <v>239.3</v>
      </c>
      <c r="F75" s="44">
        <f>'4 pr._savarankiškos f-jos (2)'!G205+'[1]9 pr._įstaigų pajamos'!G87+'7 pr._kita dotacija (2)'!G212</f>
        <v>0</v>
      </c>
      <c r="G75" s="11">
        <f>H75+J75</f>
        <v>0</v>
      </c>
      <c r="H75" s="102">
        <f>'4 pr._savarankiškos f-jos (2)'!I205+'[1]9 pr._įstaigų pajamos'!I87+'7 pr._kita dotacija (2)'!I212</f>
        <v>0</v>
      </c>
      <c r="I75" s="102">
        <f>'4 pr._savarankiškos f-jos (2)'!J205+'[1]9 pr._įstaigų pajamos'!J87+'7 pr._kita dotacija (2)'!J212</f>
        <v>0</v>
      </c>
      <c r="J75" s="102">
        <f>'4 pr._savarankiškos f-jos (2)'!K205+'[1]9 pr._įstaigų pajamos'!K87+'7 pr._kita dotacija (2)'!K212</f>
        <v>0</v>
      </c>
      <c r="K75" s="91">
        <f>L75+N75</f>
        <v>460.7</v>
      </c>
      <c r="L75" s="101">
        <f>'4 pr._savarankiškos f-jos (2)'!M205+'[1]9 pr._įstaigų pajamos'!M87+'7 pr._kita dotacija (2)'!M212</f>
        <v>460.7</v>
      </c>
      <c r="M75" s="101">
        <f>'4 pr._savarankiškos f-jos (2)'!N205+'[1]9 pr._įstaigų pajamos'!N87+'7 pr._kita dotacija (2)'!N212</f>
        <v>239.3</v>
      </c>
      <c r="N75" s="101">
        <f>'4 pr._savarankiškos f-jos (2)'!O205+'[1]9 pr._įstaigų pajamos'!O87+'7 pr._kita dotacija (2)'!O212</f>
        <v>0</v>
      </c>
    </row>
    <row r="76" spans="1:14" ht="15" customHeight="1" x14ac:dyDescent="0.25">
      <c r="A76" s="33" t="s">
        <v>128</v>
      </c>
      <c r="B76" s="30" t="s">
        <v>53</v>
      </c>
      <c r="C76" s="17">
        <f>D76+F76</f>
        <v>598.9</v>
      </c>
      <c r="D76" s="17">
        <f>'4 pr._savarankiškos f-jos (2)'!E206+'5 pr._valstybinės f-jos (2)'!E116+'[1]9 pr._įstaigų pajamos'!E88</f>
        <v>598.9</v>
      </c>
      <c r="E76" s="17">
        <f>'4 pr._savarankiškos f-jos (2)'!F206+'5 pr._valstybinės f-jos (2)'!F116+'[1]9 pr._įstaigų pajamos'!F88</f>
        <v>423.3</v>
      </c>
      <c r="F76" s="17">
        <f>'4 pr._savarankiškos f-jos (2)'!G206+'5 pr._valstybinės f-jos (2)'!G116+'[1]9 pr._įstaigų pajamos'!G88</f>
        <v>0</v>
      </c>
      <c r="G76" s="11">
        <f>H76+J76</f>
        <v>0.1</v>
      </c>
      <c r="H76" s="11">
        <f>'4 pr._savarankiškos f-jos (2)'!I206+'5 pr._valstybinės f-jos (2)'!I116+'[1]9 pr._įstaigų pajamos'!I88</f>
        <v>0.1</v>
      </c>
      <c r="I76" s="11">
        <f>'4 pr._savarankiškos f-jos (2)'!J206+'5 pr._valstybinės f-jos (2)'!J116+'[1]9 pr._įstaigų pajamos'!J88</f>
        <v>0.1</v>
      </c>
      <c r="J76" s="11">
        <f>'4 pr._savarankiškos f-jos (2)'!K206+'5 pr._valstybinės f-jos (2)'!K116+'[1]9 pr._įstaigų pajamos'!K88</f>
        <v>0</v>
      </c>
      <c r="K76" s="91">
        <f>L76+N76</f>
        <v>599</v>
      </c>
      <c r="L76" s="91">
        <f>'4 pr._savarankiškos f-jos (2)'!M206+'5 pr._valstybinės f-jos (2)'!M116+'[1]9 pr._įstaigų pajamos'!M88</f>
        <v>599</v>
      </c>
      <c r="M76" s="91">
        <f>'4 pr._savarankiškos f-jos (2)'!N206+'5 pr._valstybinės f-jos (2)'!N116+'[1]9 pr._įstaigų pajamos'!N88</f>
        <v>423.4</v>
      </c>
      <c r="N76" s="91">
        <f>'4 pr._savarankiškos f-jos (2)'!O206+'5 pr._valstybinės f-jos (2)'!O116+'[1]9 pr._įstaigų pajamos'!O88</f>
        <v>0</v>
      </c>
    </row>
    <row r="77" spans="1:14" s="38" customFormat="1" ht="15" customHeight="1" x14ac:dyDescent="0.25">
      <c r="A77" s="39" t="s">
        <v>129</v>
      </c>
      <c r="B77" s="13" t="s">
        <v>70</v>
      </c>
      <c r="C77" s="17">
        <f>D77+F77</f>
        <v>632.20000000000005</v>
      </c>
      <c r="D77" s="17">
        <f>'4 pr._savarankiškos f-jos (2)'!E208+'7 pr._kita dotacija (2)'!E214+'[1]9 pr._įstaigų pajamos'!E90</f>
        <v>632.20000000000005</v>
      </c>
      <c r="E77" s="17">
        <f>'4 pr._savarankiškos f-jos (2)'!F208+'7 pr._kita dotacija (2)'!F214+'[1]9 pr._įstaigų pajamos'!F90</f>
        <v>378.79999999999995</v>
      </c>
      <c r="F77" s="17">
        <f>'4 pr._savarankiškos f-jos (2)'!G208+'7 pr._kita dotacija (2)'!G214+'[1]9 pr._įstaigų pajamos'!G90</f>
        <v>0</v>
      </c>
      <c r="G77" s="11">
        <f>H77+J77</f>
        <v>0</v>
      </c>
      <c r="H77" s="11">
        <f>'4 pr._savarankiškos f-jos (2)'!I208+'7 pr._kita dotacija (2)'!I214+'[1]9 pr._įstaigų pajamos'!I90</f>
        <v>0</v>
      </c>
      <c r="I77" s="11">
        <f>'4 pr._savarankiškos f-jos (2)'!J208+'7 pr._kita dotacija (2)'!J214+'[1]9 pr._įstaigų pajamos'!J90</f>
        <v>0</v>
      </c>
      <c r="J77" s="11">
        <f>'4 pr._savarankiškos f-jos (2)'!K208+'7 pr._kita dotacija (2)'!K214+'[1]9 pr._įstaigų pajamos'!K90</f>
        <v>0</v>
      </c>
      <c r="K77" s="91">
        <f>L77+N77</f>
        <v>632.20000000000005</v>
      </c>
      <c r="L77" s="91">
        <f>'4 pr._savarankiškos f-jos (2)'!M208+'7 pr._kita dotacija (2)'!M214+'[1]9 pr._įstaigų pajamos'!M90</f>
        <v>632.20000000000005</v>
      </c>
      <c r="M77" s="91">
        <f>'4 pr._savarankiškos f-jos (2)'!N208+'7 pr._kita dotacija (2)'!N214+'[1]9 pr._įstaigų pajamos'!N90</f>
        <v>378.79999999999995</v>
      </c>
      <c r="N77" s="91">
        <f>'4 pr._savarankiškos f-jos (2)'!O208+'7 pr._kita dotacija (2)'!O214+'[1]9 pr._įstaigų pajamos'!O90</f>
        <v>0</v>
      </c>
    </row>
    <row r="78" spans="1:14" ht="15.95" customHeight="1" x14ac:dyDescent="0.25">
      <c r="A78" s="21" t="s">
        <v>130</v>
      </c>
      <c r="B78" s="46" t="s">
        <v>177</v>
      </c>
      <c r="C78" s="48">
        <f>SUM(C13:C77)</f>
        <v>35444.729999999989</v>
      </c>
      <c r="D78" s="48">
        <f>SUM(D13:D77)</f>
        <v>31206.929999999993</v>
      </c>
      <c r="E78" s="48">
        <f>SUM(E13:E77)</f>
        <v>14954.799999999997</v>
      </c>
      <c r="F78" s="48">
        <f>SUM(F13:F77)</f>
        <v>4237.7999999999993</v>
      </c>
      <c r="G78" s="49">
        <f>SUM(G13:G77)</f>
        <v>1734.8999999999999</v>
      </c>
      <c r="H78" s="49">
        <f>SUM(H13:H77)</f>
        <v>798.5</v>
      </c>
      <c r="I78" s="49">
        <f>SUM(I13:I77)</f>
        <v>0.1</v>
      </c>
      <c r="J78" s="49">
        <f>SUM(J13:J77)</f>
        <v>936.4</v>
      </c>
      <c r="K78" s="50">
        <f>SUM(K13:K77)</f>
        <v>37179.629999999983</v>
      </c>
      <c r="L78" s="50">
        <f>SUM(L13:L77)</f>
        <v>32005.429999999993</v>
      </c>
      <c r="M78" s="50">
        <f>SUM(M13:M77)</f>
        <v>14954.8</v>
      </c>
      <c r="N78" s="50">
        <f>SUM(N13:N77)</f>
        <v>5174.2</v>
      </c>
    </row>
    <row r="79" spans="1:14" x14ac:dyDescent="0.25">
      <c r="A79" s="7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</row>
    <row r="80" spans="1:14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</sheetData>
  <mergeCells count="21">
    <mergeCell ref="C10:C12"/>
    <mergeCell ref="N11:N12"/>
    <mergeCell ref="J11:J12"/>
    <mergeCell ref="H11:I11"/>
    <mergeCell ref="K10:K12"/>
    <mergeCell ref="A10:A12"/>
    <mergeCell ref="B10:B12"/>
    <mergeCell ref="A8:N8"/>
    <mergeCell ref="G10:G12"/>
    <mergeCell ref="H10:J10"/>
    <mergeCell ref="F11:F12"/>
    <mergeCell ref="D11:E11"/>
    <mergeCell ref="L11:M11"/>
    <mergeCell ref="D10:F10"/>
    <mergeCell ref="L10:N10"/>
    <mergeCell ref="B6:N6"/>
    <mergeCell ref="B5:N5"/>
    <mergeCell ref="B1:N1"/>
    <mergeCell ref="B2:N2"/>
    <mergeCell ref="B3:N3"/>
    <mergeCell ref="B4:N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2"/>
  <sheetViews>
    <sheetView showZeros="0" topLeftCell="A25" zoomScaleNormal="100" zoomScaleSheetLayoutView="100" workbookViewId="0">
      <selection activeCell="AA61" sqref="AA61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7" x14ac:dyDescent="0.25">
      <c r="B1" s="479" t="s">
        <v>354</v>
      </c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</row>
    <row r="2" spans="1:17" x14ac:dyDescent="0.25">
      <c r="B2" s="479" t="s">
        <v>445</v>
      </c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</row>
    <row r="3" spans="1:17" x14ac:dyDescent="0.25">
      <c r="B3" s="479" t="s">
        <v>466</v>
      </c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</row>
    <row r="4" spans="1:17" x14ac:dyDescent="0.25">
      <c r="B4" s="479" t="s">
        <v>361</v>
      </c>
      <c r="C4" s="479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  <c r="O4" s="479"/>
    </row>
    <row r="5" spans="1:17" s="521" customFormat="1" ht="15" customHeight="1" x14ac:dyDescent="0.25">
      <c r="B5" s="522" t="s">
        <v>471</v>
      </c>
      <c r="C5" s="522"/>
      <c r="D5" s="522"/>
      <c r="E5" s="522"/>
      <c r="F5" s="522"/>
      <c r="G5" s="522"/>
      <c r="H5" s="522"/>
      <c r="I5" s="522"/>
      <c r="J5" s="522"/>
      <c r="K5" s="522"/>
      <c r="L5" s="522"/>
      <c r="M5" s="522"/>
      <c r="N5" s="522"/>
      <c r="O5" s="522"/>
    </row>
    <row r="6" spans="1:17" s="521" customFormat="1" x14ac:dyDescent="0.25">
      <c r="B6" s="522" t="s">
        <v>470</v>
      </c>
      <c r="C6" s="522"/>
      <c r="D6" s="522"/>
      <c r="E6" s="522"/>
      <c r="F6" s="522"/>
      <c r="G6" s="522"/>
      <c r="H6" s="522"/>
      <c r="I6" s="522"/>
      <c r="J6" s="522"/>
      <c r="K6" s="522"/>
      <c r="L6" s="522"/>
      <c r="M6" s="522"/>
      <c r="N6" s="522"/>
      <c r="O6" s="522"/>
    </row>
    <row r="7" spans="1:17" s="521" customFormat="1" x14ac:dyDescent="0.25">
      <c r="B7" s="523"/>
      <c r="C7" s="523"/>
      <c r="D7" s="523"/>
      <c r="E7" s="523"/>
      <c r="F7" s="523"/>
      <c r="G7" s="523"/>
      <c r="H7" s="523"/>
      <c r="I7" s="523"/>
      <c r="J7" s="523"/>
      <c r="K7" s="523"/>
      <c r="L7" s="523"/>
      <c r="M7" s="523"/>
      <c r="N7" s="523"/>
      <c r="O7" s="523"/>
    </row>
    <row r="8" spans="1:17" ht="32.25" customHeight="1" x14ac:dyDescent="0.25">
      <c r="A8" s="438" t="s">
        <v>469</v>
      </c>
      <c r="B8" s="438"/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</row>
    <row r="9" spans="1:17" ht="17.25" customHeight="1" x14ac:dyDescent="0.25">
      <c r="G9" s="5"/>
      <c r="H9" s="5"/>
      <c r="I9" s="5"/>
      <c r="J9" s="5"/>
      <c r="K9" s="5"/>
      <c r="L9" s="5"/>
      <c r="M9" s="5"/>
      <c r="N9" s="5"/>
      <c r="O9" s="5" t="s">
        <v>456</v>
      </c>
    </row>
    <row r="10" spans="1:17" ht="15" customHeight="1" x14ac:dyDescent="0.25">
      <c r="A10" s="446" t="s">
        <v>5</v>
      </c>
      <c r="B10" s="449" t="s">
        <v>353</v>
      </c>
      <c r="C10" s="449" t="s">
        <v>54</v>
      </c>
      <c r="D10" s="460" t="s">
        <v>362</v>
      </c>
      <c r="E10" s="463" t="s">
        <v>200</v>
      </c>
      <c r="F10" s="464"/>
      <c r="G10" s="465"/>
      <c r="H10" s="452" t="s">
        <v>364</v>
      </c>
      <c r="I10" s="455" t="s">
        <v>200</v>
      </c>
      <c r="J10" s="456"/>
      <c r="K10" s="456"/>
      <c r="L10" s="459" t="s">
        <v>0</v>
      </c>
      <c r="M10" s="459" t="s">
        <v>200</v>
      </c>
      <c r="N10" s="459"/>
      <c r="O10" s="459"/>
    </row>
    <row r="11" spans="1:17" x14ac:dyDescent="0.25">
      <c r="A11" s="447"/>
      <c r="B11" s="450"/>
      <c r="C11" s="450"/>
      <c r="D11" s="461"/>
      <c r="E11" s="463" t="s">
        <v>1</v>
      </c>
      <c r="F11" s="465"/>
      <c r="G11" s="460" t="s">
        <v>2</v>
      </c>
      <c r="H11" s="453"/>
      <c r="I11" s="455" t="s">
        <v>1</v>
      </c>
      <c r="J11" s="457"/>
      <c r="K11" s="482" t="s">
        <v>2</v>
      </c>
      <c r="L11" s="459"/>
      <c r="M11" s="459" t="s">
        <v>1</v>
      </c>
      <c r="N11" s="459"/>
      <c r="O11" s="441" t="s">
        <v>2</v>
      </c>
    </row>
    <row r="12" spans="1:17" ht="49.5" customHeight="1" x14ac:dyDescent="0.25">
      <c r="A12" s="448"/>
      <c r="B12" s="451"/>
      <c r="C12" s="451"/>
      <c r="D12" s="462"/>
      <c r="E12" s="61" t="s">
        <v>3</v>
      </c>
      <c r="F12" s="412" t="s">
        <v>4</v>
      </c>
      <c r="G12" s="462"/>
      <c r="H12" s="454"/>
      <c r="I12" s="63" t="s">
        <v>3</v>
      </c>
      <c r="J12" s="418" t="s">
        <v>4</v>
      </c>
      <c r="K12" s="483"/>
      <c r="L12" s="459"/>
      <c r="M12" s="411" t="s">
        <v>3</v>
      </c>
      <c r="N12" s="416" t="s">
        <v>4</v>
      </c>
      <c r="O12" s="441"/>
    </row>
    <row r="13" spans="1:17" ht="15.95" customHeight="1" x14ac:dyDescent="0.25">
      <c r="A13" s="141" t="s">
        <v>72</v>
      </c>
      <c r="B13" s="481" t="s">
        <v>6</v>
      </c>
      <c r="C13" s="481"/>
      <c r="D13" s="481"/>
      <c r="E13" s="481"/>
      <c r="F13" s="481"/>
      <c r="G13" s="481"/>
      <c r="H13" s="481"/>
      <c r="I13" s="481"/>
      <c r="J13" s="481"/>
      <c r="K13" s="481"/>
      <c r="L13" s="481"/>
      <c r="M13" s="481"/>
      <c r="N13" s="481"/>
      <c r="O13" s="481"/>
    </row>
    <row r="14" spans="1:17" ht="15" customHeight="1" x14ac:dyDescent="0.25">
      <c r="A14" s="6" t="s">
        <v>187</v>
      </c>
      <c r="B14" s="7" t="s">
        <v>56</v>
      </c>
      <c r="C14" s="8" t="s">
        <v>9</v>
      </c>
      <c r="D14" s="9">
        <f>E14+G14</f>
        <v>71.8</v>
      </c>
      <c r="E14" s="9">
        <v>71.8</v>
      </c>
      <c r="F14" s="9">
        <v>53.4</v>
      </c>
      <c r="G14" s="9"/>
      <c r="H14" s="10">
        <f>I14+K14</f>
        <v>0</v>
      </c>
      <c r="I14" s="10"/>
      <c r="J14" s="10"/>
      <c r="K14" s="242"/>
      <c r="L14" s="12">
        <f>M14+O14</f>
        <v>71.8</v>
      </c>
      <c r="M14" s="12">
        <f>E14+I14</f>
        <v>71.8</v>
      </c>
      <c r="N14" s="12">
        <f>F14+J14</f>
        <v>53.4</v>
      </c>
      <c r="O14" s="12">
        <f>G14+K14</f>
        <v>0</v>
      </c>
      <c r="P14" s="71" t="s">
        <v>329</v>
      </c>
      <c r="Q14" s="72">
        <f>SUMIF(C14:C208,1,L14:L208)</f>
        <v>3735.4</v>
      </c>
    </row>
    <row r="15" spans="1:17" ht="15" customHeight="1" x14ac:dyDescent="0.25">
      <c r="A15" s="141" t="s">
        <v>73</v>
      </c>
      <c r="B15" s="30" t="s">
        <v>20</v>
      </c>
      <c r="C15" s="31"/>
      <c r="D15" s="9">
        <f>E15+G15</f>
        <v>3094.7999999999997</v>
      </c>
      <c r="E15" s="9">
        <f>E16+E17+E18+E19</f>
        <v>2879.7999999999997</v>
      </c>
      <c r="F15" s="9">
        <f>F16+F17+F18+F19</f>
        <v>1259.8</v>
      </c>
      <c r="G15" s="9">
        <f>G16+G17+G18+G19</f>
        <v>215</v>
      </c>
      <c r="H15" s="10">
        <f>I15+K15</f>
        <v>-79</v>
      </c>
      <c r="I15" s="10">
        <f>I16+I17+I18+I19</f>
        <v>-51</v>
      </c>
      <c r="J15" s="10">
        <f>J16+J17+J18+J19</f>
        <v>0</v>
      </c>
      <c r="K15" s="242">
        <f>K16+K17+K18+K19</f>
        <v>-28</v>
      </c>
      <c r="L15" s="12">
        <f>L16+L17+L18+L19</f>
        <v>3015.7999999999997</v>
      </c>
      <c r="M15" s="12">
        <f>M16+M17+M18+M19</f>
        <v>2828.7999999999997</v>
      </c>
      <c r="N15" s="12">
        <f>N16+N17+N18+N19</f>
        <v>1259.8</v>
      </c>
      <c r="O15" s="12">
        <f>O16+O17+O18+O19</f>
        <v>187</v>
      </c>
      <c r="P15" s="71" t="s">
        <v>330</v>
      </c>
      <c r="Q15" s="72">
        <f>SUMIF(C14:C208,2,L14:L208)</f>
        <v>0</v>
      </c>
    </row>
    <row r="16" spans="1:17" ht="15" customHeight="1" x14ac:dyDescent="0.25">
      <c r="A16" s="145"/>
      <c r="B16" s="81"/>
      <c r="C16" s="31" t="s">
        <v>9</v>
      </c>
      <c r="D16" s="9">
        <f>E16+G16</f>
        <v>2274.4</v>
      </c>
      <c r="E16" s="17">
        <v>2159.4</v>
      </c>
      <c r="F16" s="17">
        <v>1259.8</v>
      </c>
      <c r="G16" s="17">
        <v>115</v>
      </c>
      <c r="H16" s="10">
        <f>I16+K16</f>
        <v>-79</v>
      </c>
      <c r="I16" s="11">
        <v>-51</v>
      </c>
      <c r="J16" s="11"/>
      <c r="K16" s="11">
        <v>-28</v>
      </c>
      <c r="L16" s="12">
        <f>M16+O16</f>
        <v>2195.4</v>
      </c>
      <c r="M16" s="12">
        <f>E16+I16</f>
        <v>2108.4</v>
      </c>
      <c r="N16" s="12">
        <f>F16+J16</f>
        <v>1259.8</v>
      </c>
      <c r="O16" s="12">
        <f>G16+K16</f>
        <v>87</v>
      </c>
      <c r="P16" s="71" t="s">
        <v>331</v>
      </c>
      <c r="Q16" s="72">
        <f>SUMIF(C14:C208,3,L14:L208)</f>
        <v>101.89999999999999</v>
      </c>
    </row>
    <row r="17" spans="1:17" ht="15" customHeight="1" x14ac:dyDescent="0.25">
      <c r="A17" s="145"/>
      <c r="B17" s="42"/>
      <c r="C17" s="31" t="s">
        <v>25</v>
      </c>
      <c r="D17" s="9">
        <f>E17+G17</f>
        <v>437.2</v>
      </c>
      <c r="E17" s="17">
        <v>437.2</v>
      </c>
      <c r="F17" s="17"/>
      <c r="G17" s="17"/>
      <c r="H17" s="10">
        <f>I17+K17</f>
        <v>0</v>
      </c>
      <c r="I17" s="11"/>
      <c r="J17" s="11"/>
      <c r="K17" s="11"/>
      <c r="L17" s="12">
        <f>M17+O17</f>
        <v>437.2</v>
      </c>
      <c r="M17" s="12">
        <f>E17+I17</f>
        <v>437.2</v>
      </c>
      <c r="N17" s="12">
        <f>F17+J17</f>
        <v>0</v>
      </c>
      <c r="O17" s="12">
        <f>G17+K17</f>
        <v>0</v>
      </c>
      <c r="P17" s="71" t="s">
        <v>332</v>
      </c>
      <c r="Q17" s="72">
        <f>SUMIF(C14:C208,4,L14:L208)</f>
        <v>742.40000000000009</v>
      </c>
    </row>
    <row r="18" spans="1:17" ht="15" customHeight="1" x14ac:dyDescent="0.25">
      <c r="A18" s="145"/>
      <c r="B18" s="243"/>
      <c r="C18" s="31" t="s">
        <v>22</v>
      </c>
      <c r="D18" s="9">
        <f>E18+G18</f>
        <v>369.7</v>
      </c>
      <c r="E18" s="17">
        <v>269.7</v>
      </c>
      <c r="F18" s="17"/>
      <c r="G18" s="17">
        <v>100</v>
      </c>
      <c r="H18" s="10">
        <f>I18+K18</f>
        <v>0</v>
      </c>
      <c r="I18" s="11"/>
      <c r="J18" s="11"/>
      <c r="K18" s="198"/>
      <c r="L18" s="13">
        <f>M18+O18</f>
        <v>369.7</v>
      </c>
      <c r="M18" s="13">
        <f>E18+I18</f>
        <v>269.7</v>
      </c>
      <c r="N18" s="13">
        <f>F18+J18</f>
        <v>0</v>
      </c>
      <c r="O18" s="13">
        <f>G18+K18</f>
        <v>100</v>
      </c>
      <c r="P18" s="71"/>
      <c r="Q18" s="72"/>
    </row>
    <row r="19" spans="1:17" ht="15" customHeight="1" x14ac:dyDescent="0.25">
      <c r="A19" s="145"/>
      <c r="B19" s="244"/>
      <c r="C19" s="285">
        <v>10</v>
      </c>
      <c r="D19" s="9">
        <f>E19+G19</f>
        <v>13.5</v>
      </c>
      <c r="E19" s="17">
        <v>13.5</v>
      </c>
      <c r="F19" s="17"/>
      <c r="G19" s="17"/>
      <c r="H19" s="10">
        <f>I19+K19</f>
        <v>0</v>
      </c>
      <c r="I19" s="11"/>
      <c r="J19" s="11"/>
      <c r="K19" s="198"/>
      <c r="L19" s="13">
        <f>M19+O19</f>
        <v>13.5</v>
      </c>
      <c r="M19" s="13">
        <f>E19+I19</f>
        <v>13.5</v>
      </c>
      <c r="N19" s="13">
        <f>F19+J19</f>
        <v>0</v>
      </c>
      <c r="O19" s="13">
        <f>G19+K19</f>
        <v>0</v>
      </c>
      <c r="P19" s="71" t="s">
        <v>335</v>
      </c>
      <c r="Q19" s="72">
        <f>SUMIF(C15:C209,5,L15:L209)</f>
        <v>1358.9</v>
      </c>
    </row>
    <row r="20" spans="1:17" ht="15" customHeight="1" x14ac:dyDescent="0.25">
      <c r="A20" s="6" t="s">
        <v>74</v>
      </c>
      <c r="B20" s="7" t="s">
        <v>7</v>
      </c>
      <c r="C20" s="16"/>
      <c r="D20" s="9">
        <f>E20+G20</f>
        <v>77.400000000000006</v>
      </c>
      <c r="E20" s="17">
        <f>SUM(E21:E25)</f>
        <v>77.400000000000006</v>
      </c>
      <c r="F20" s="17">
        <f>SUM(F21:F25)</f>
        <v>49.6</v>
      </c>
      <c r="G20" s="17">
        <f>SUM(G21:G25)</f>
        <v>0</v>
      </c>
      <c r="H20" s="10">
        <f>I20+K20</f>
        <v>0</v>
      </c>
      <c r="I20" s="11">
        <f>SUM(I21:I25)</f>
        <v>0</v>
      </c>
      <c r="J20" s="11">
        <f>SUM(J21:J25)</f>
        <v>0</v>
      </c>
      <c r="K20" s="198">
        <f>SUM(K21:K25)</f>
        <v>0</v>
      </c>
      <c r="L20" s="13">
        <f>SUM(L21:L25)</f>
        <v>77.400000000000006</v>
      </c>
      <c r="M20" s="13">
        <f>SUM(M21:M25)</f>
        <v>77.400000000000006</v>
      </c>
      <c r="N20" s="13">
        <f>SUM(N21:N25)</f>
        <v>49.6</v>
      </c>
      <c r="O20" s="13">
        <f>SUM(O21:O25)</f>
        <v>0</v>
      </c>
      <c r="P20" s="71" t="s">
        <v>333</v>
      </c>
      <c r="Q20" s="72">
        <f>SUMIF(C14:C208,6,L14:L208)</f>
        <v>1366.3999999999999</v>
      </c>
    </row>
    <row r="21" spans="1:17" ht="15" customHeight="1" x14ac:dyDescent="0.25">
      <c r="A21" s="20"/>
      <c r="C21" s="16" t="s">
        <v>9</v>
      </c>
      <c r="D21" s="9">
        <f>E21+G21</f>
        <v>31.4</v>
      </c>
      <c r="E21" s="17">
        <v>31.4</v>
      </c>
      <c r="F21" s="17">
        <v>18.5</v>
      </c>
      <c r="G21" s="17"/>
      <c r="H21" s="10">
        <f>I21+K21</f>
        <v>0</v>
      </c>
      <c r="I21" s="11"/>
      <c r="J21" s="11"/>
      <c r="K21" s="198"/>
      <c r="L21" s="13">
        <f>M21+O21</f>
        <v>31.4</v>
      </c>
      <c r="M21" s="13">
        <f>E21+I21</f>
        <v>31.4</v>
      </c>
      <c r="N21" s="13">
        <f>F21+J21</f>
        <v>18.5</v>
      </c>
      <c r="O21" s="13">
        <f>G21+K21</f>
        <v>0</v>
      </c>
      <c r="P21" s="71" t="s">
        <v>334</v>
      </c>
      <c r="Q21" s="72">
        <f>SUMIF(C14:C208,7,L14:L208)</f>
        <v>39.299999999999997</v>
      </c>
    </row>
    <row r="22" spans="1:17" ht="15" customHeight="1" x14ac:dyDescent="0.25">
      <c r="A22" s="20"/>
      <c r="C22" s="16" t="s">
        <v>31</v>
      </c>
      <c r="D22" s="9">
        <f>E22+G22</f>
        <v>2.5</v>
      </c>
      <c r="E22" s="17">
        <v>2.5</v>
      </c>
      <c r="F22" s="17">
        <v>1.9</v>
      </c>
      <c r="G22" s="17"/>
      <c r="H22" s="10">
        <f>I22+K22</f>
        <v>0</v>
      </c>
      <c r="I22" s="11"/>
      <c r="J22" s="11"/>
      <c r="K22" s="198"/>
      <c r="L22" s="13">
        <f>M22+O22</f>
        <v>2.5</v>
      </c>
      <c r="M22" s="13">
        <f>E22+I22</f>
        <v>2.5</v>
      </c>
      <c r="N22" s="13">
        <f>F22+J22</f>
        <v>1.9</v>
      </c>
      <c r="O22" s="13">
        <f>G22+K22</f>
        <v>0</v>
      </c>
      <c r="P22" s="71" t="s">
        <v>336</v>
      </c>
      <c r="Q22" s="72">
        <f>SUMIF(C14:C208,8,L14:L208)</f>
        <v>2153.6999999999998</v>
      </c>
    </row>
    <row r="23" spans="1:17" ht="15" customHeight="1" x14ac:dyDescent="0.25">
      <c r="A23" s="20"/>
      <c r="C23" s="16" t="s">
        <v>22</v>
      </c>
      <c r="D23" s="9">
        <f>E23+G23</f>
        <v>21.3</v>
      </c>
      <c r="E23" s="17">
        <v>21.3</v>
      </c>
      <c r="F23" s="17">
        <v>16.3</v>
      </c>
      <c r="G23" s="17"/>
      <c r="H23" s="10">
        <f>I23+K23</f>
        <v>0</v>
      </c>
      <c r="I23" s="11"/>
      <c r="J23" s="11"/>
      <c r="K23" s="198"/>
      <c r="L23" s="13">
        <f>M23+O23</f>
        <v>21.3</v>
      </c>
      <c r="M23" s="13">
        <f>E23+I23</f>
        <v>21.3</v>
      </c>
      <c r="N23" s="13">
        <f>F23+J23</f>
        <v>16.3</v>
      </c>
      <c r="O23" s="13">
        <f>G23+K23</f>
        <v>0</v>
      </c>
      <c r="P23" s="71" t="s">
        <v>337</v>
      </c>
      <c r="Q23" s="72">
        <f>SUMIF(C14:C208,9,L14:L208)</f>
        <v>5607.0299999999988</v>
      </c>
    </row>
    <row r="24" spans="1:17" ht="15" customHeight="1" x14ac:dyDescent="0.25">
      <c r="A24" s="20"/>
      <c r="C24" s="94" t="s">
        <v>30</v>
      </c>
      <c r="D24" s="9">
        <f>E24+G24</f>
        <v>8.1999999999999993</v>
      </c>
      <c r="E24" s="17">
        <v>8.1999999999999993</v>
      </c>
      <c r="F24" s="17">
        <v>2.2999999999999998</v>
      </c>
      <c r="G24" s="17"/>
      <c r="H24" s="10">
        <f>I24+K24</f>
        <v>0</v>
      </c>
      <c r="I24" s="11"/>
      <c r="J24" s="11"/>
      <c r="K24" s="198"/>
      <c r="L24" s="13">
        <f>M24+O24</f>
        <v>8.1999999999999993</v>
      </c>
      <c r="M24" s="13">
        <f>E24+I24</f>
        <v>8.1999999999999993</v>
      </c>
      <c r="N24" s="13">
        <f>F24+J24</f>
        <v>2.2999999999999998</v>
      </c>
      <c r="O24" s="13">
        <f>G24+K24</f>
        <v>0</v>
      </c>
      <c r="P24" s="71" t="s">
        <v>338</v>
      </c>
      <c r="Q24" s="72">
        <f>SUMIF(C14:C208,10,L14:L208)</f>
        <v>4132.5</v>
      </c>
    </row>
    <row r="25" spans="1:17" ht="15" customHeight="1" x14ac:dyDescent="0.25">
      <c r="A25" s="41"/>
      <c r="B25" s="245"/>
      <c r="C25" s="94" t="s">
        <v>24</v>
      </c>
      <c r="D25" s="9">
        <f>E25+G25</f>
        <v>14</v>
      </c>
      <c r="E25" s="17">
        <v>14</v>
      </c>
      <c r="F25" s="17">
        <v>10.6</v>
      </c>
      <c r="G25" s="17"/>
      <c r="H25" s="10">
        <f>I25+K25</f>
        <v>0</v>
      </c>
      <c r="I25" s="11"/>
      <c r="J25" s="11"/>
      <c r="K25" s="198"/>
      <c r="L25" s="12">
        <f>M25+O25</f>
        <v>14</v>
      </c>
      <c r="M25" s="12">
        <f>E25+I25</f>
        <v>14</v>
      </c>
      <c r="N25" s="12">
        <f>F25+J25</f>
        <v>10.6</v>
      </c>
      <c r="O25" s="12">
        <f>G25+K25</f>
        <v>0</v>
      </c>
      <c r="P25" s="76" t="s">
        <v>177</v>
      </c>
      <c r="Q25" s="77">
        <f>SUM(Q14:Q24)</f>
        <v>19237.53</v>
      </c>
    </row>
    <row r="26" spans="1:17" ht="15" customHeight="1" x14ac:dyDescent="0.25">
      <c r="A26" s="6" t="s">
        <v>75</v>
      </c>
      <c r="B26" s="18" t="s">
        <v>10</v>
      </c>
      <c r="C26" s="16"/>
      <c r="D26" s="9">
        <f>E26+G26</f>
        <v>76.599999999999994</v>
      </c>
      <c r="E26" s="17">
        <f>SUM(E27:E30)</f>
        <v>71.599999999999994</v>
      </c>
      <c r="F26" s="17">
        <f>SUM(F27:F30)</f>
        <v>50.7</v>
      </c>
      <c r="G26" s="17">
        <f>SUM(G27:G30)</f>
        <v>5</v>
      </c>
      <c r="H26" s="10">
        <f>I26+K26</f>
        <v>0</v>
      </c>
      <c r="I26" s="11">
        <f>SUM(I27:I30)</f>
        <v>0</v>
      </c>
      <c r="J26" s="11">
        <f>SUM(J27:J30)</f>
        <v>0</v>
      </c>
      <c r="K26" s="198">
        <f>SUM(K27:K30)</f>
        <v>0</v>
      </c>
      <c r="L26" s="13">
        <f>SUM(L27:L30)</f>
        <v>76.599999999999994</v>
      </c>
      <c r="M26" s="13">
        <f>SUM(M27:M30)</f>
        <v>71.599999999999994</v>
      </c>
      <c r="N26" s="13">
        <f>SUM(N27:N30)</f>
        <v>50.7</v>
      </c>
      <c r="O26" s="13">
        <f>SUM(O27:O30)</f>
        <v>5</v>
      </c>
      <c r="P26" s="78"/>
      <c r="Q26" s="78"/>
    </row>
    <row r="27" spans="1:17" ht="15" customHeight="1" x14ac:dyDescent="0.25">
      <c r="A27" s="20"/>
      <c r="C27" s="16" t="s">
        <v>9</v>
      </c>
      <c r="D27" s="9">
        <f>E27+G27</f>
        <v>41.1</v>
      </c>
      <c r="E27" s="17">
        <v>36.1</v>
      </c>
      <c r="F27" s="17">
        <v>23.8</v>
      </c>
      <c r="G27" s="17">
        <v>5</v>
      </c>
      <c r="H27" s="10">
        <f>I27+K27</f>
        <v>0</v>
      </c>
      <c r="I27" s="11"/>
      <c r="J27" s="11"/>
      <c r="K27" s="198"/>
      <c r="L27" s="13">
        <f>M27+O27</f>
        <v>41.1</v>
      </c>
      <c r="M27" s="13">
        <f>E27+I27</f>
        <v>36.1</v>
      </c>
      <c r="N27" s="13">
        <f>F27+J27</f>
        <v>23.8</v>
      </c>
      <c r="O27" s="13">
        <f>G27+K27</f>
        <v>5</v>
      </c>
      <c r="P27" s="78"/>
      <c r="Q27" s="78">
        <f>Q25-L211</f>
        <v>0</v>
      </c>
    </row>
    <row r="28" spans="1:17" ht="15" customHeight="1" x14ac:dyDescent="0.25">
      <c r="A28" s="20"/>
      <c r="C28" s="16" t="s">
        <v>31</v>
      </c>
      <c r="D28" s="9">
        <f>E28+G28</f>
        <v>2.5</v>
      </c>
      <c r="E28" s="17">
        <v>2.5</v>
      </c>
      <c r="F28" s="17">
        <v>1.9</v>
      </c>
      <c r="G28" s="17"/>
      <c r="H28" s="10">
        <f>I28+K28</f>
        <v>0</v>
      </c>
      <c r="I28" s="11"/>
      <c r="J28" s="11"/>
      <c r="K28" s="198"/>
      <c r="L28" s="13">
        <f>M28+O28</f>
        <v>2.5</v>
      </c>
      <c r="M28" s="13">
        <f>E28+I28</f>
        <v>2.5</v>
      </c>
      <c r="N28" s="13">
        <f>F28+J28</f>
        <v>1.9</v>
      </c>
      <c r="O28" s="13">
        <f>G28+K28</f>
        <v>0</v>
      </c>
    </row>
    <row r="29" spans="1:17" ht="15" customHeight="1" x14ac:dyDescent="0.25">
      <c r="A29" s="20"/>
      <c r="C29" s="16" t="s">
        <v>22</v>
      </c>
      <c r="D29" s="9">
        <f>E29+G29</f>
        <v>18.899999999999999</v>
      </c>
      <c r="E29" s="17">
        <v>18.899999999999999</v>
      </c>
      <c r="F29" s="17">
        <v>14.4</v>
      </c>
      <c r="G29" s="17"/>
      <c r="H29" s="10">
        <f>I29+K29</f>
        <v>0</v>
      </c>
      <c r="I29" s="11"/>
      <c r="J29" s="11"/>
      <c r="K29" s="198"/>
      <c r="L29" s="13">
        <f>M29+O29</f>
        <v>18.899999999999999</v>
      </c>
      <c r="M29" s="13">
        <f>E29+I29</f>
        <v>18.899999999999999</v>
      </c>
      <c r="N29" s="13">
        <f>F29+J29</f>
        <v>14.4</v>
      </c>
      <c r="O29" s="13">
        <f>G29+K29</f>
        <v>0</v>
      </c>
      <c r="Q29" s="2">
        <f>L211-Q25</f>
        <v>0</v>
      </c>
    </row>
    <row r="30" spans="1:17" ht="15" customHeight="1" x14ac:dyDescent="0.25">
      <c r="A30" s="41"/>
      <c r="B30" s="245"/>
      <c r="C30" s="94" t="s">
        <v>24</v>
      </c>
      <c r="D30" s="9">
        <f>E30+G30</f>
        <v>14.1</v>
      </c>
      <c r="E30" s="17">
        <v>14.1</v>
      </c>
      <c r="F30" s="17">
        <v>10.6</v>
      </c>
      <c r="G30" s="17"/>
      <c r="H30" s="10">
        <f>I30+K30</f>
        <v>0</v>
      </c>
      <c r="I30" s="11"/>
      <c r="J30" s="11"/>
      <c r="K30" s="198"/>
      <c r="L30" s="12">
        <f>M30+O30</f>
        <v>14.1</v>
      </c>
      <c r="M30" s="12">
        <f>E30+I30</f>
        <v>14.1</v>
      </c>
      <c r="N30" s="12">
        <f>F30+J30</f>
        <v>10.6</v>
      </c>
      <c r="O30" s="12">
        <f>G30+K30</f>
        <v>0</v>
      </c>
    </row>
    <row r="31" spans="1:17" ht="15" customHeight="1" x14ac:dyDescent="0.25">
      <c r="A31" s="6" t="s">
        <v>76</v>
      </c>
      <c r="B31" s="18" t="s">
        <v>11</v>
      </c>
      <c r="C31" s="16"/>
      <c r="D31" s="9">
        <f>E31+G31</f>
        <v>126.8</v>
      </c>
      <c r="E31" s="17">
        <f>SUM(E32:E36)</f>
        <v>126.8</v>
      </c>
      <c r="F31" s="17">
        <f>SUM(F32:F36)</f>
        <v>84.299999999999983</v>
      </c>
      <c r="G31" s="17">
        <f>SUM(G32:G36)</f>
        <v>0</v>
      </c>
      <c r="H31" s="10">
        <f>I31+K31</f>
        <v>0</v>
      </c>
      <c r="I31" s="11">
        <f>SUM(I32:I36)</f>
        <v>0</v>
      </c>
      <c r="J31" s="11">
        <f>SUM(J32:J36)</f>
        <v>0</v>
      </c>
      <c r="K31" s="198">
        <f>SUM(K32:K36)</f>
        <v>0</v>
      </c>
      <c r="L31" s="13">
        <f>SUM(L32:L36)</f>
        <v>126.8</v>
      </c>
      <c r="M31" s="13">
        <f>SUM(M32:M36)</f>
        <v>126.8</v>
      </c>
      <c r="N31" s="13">
        <f>SUM(N32:N36)</f>
        <v>84.299999999999983</v>
      </c>
      <c r="O31" s="13">
        <f>SUM(O32:O36)</f>
        <v>0</v>
      </c>
    </row>
    <row r="32" spans="1:17" ht="15" customHeight="1" x14ac:dyDescent="0.25">
      <c r="A32" s="20"/>
      <c r="C32" s="16" t="s">
        <v>9</v>
      </c>
      <c r="D32" s="9">
        <f>E32+G32</f>
        <v>40.1</v>
      </c>
      <c r="E32" s="17">
        <v>40.1</v>
      </c>
      <c r="F32" s="17">
        <v>26.2</v>
      </c>
      <c r="G32" s="17"/>
      <c r="H32" s="10">
        <f>I32+K32</f>
        <v>0</v>
      </c>
      <c r="I32" s="11"/>
      <c r="J32" s="11"/>
      <c r="K32" s="198"/>
      <c r="L32" s="13">
        <f>M32+O32</f>
        <v>40.1</v>
      </c>
      <c r="M32" s="13">
        <f>E32+I32</f>
        <v>40.1</v>
      </c>
      <c r="N32" s="13">
        <f>F32+J32</f>
        <v>26.2</v>
      </c>
      <c r="O32" s="13">
        <f>G32+K32</f>
        <v>0</v>
      </c>
    </row>
    <row r="33" spans="1:15" ht="15" customHeight="1" x14ac:dyDescent="0.25">
      <c r="A33" s="20"/>
      <c r="C33" s="16" t="s">
        <v>31</v>
      </c>
      <c r="D33" s="9">
        <f>E33+G33</f>
        <v>5.0999999999999996</v>
      </c>
      <c r="E33" s="17">
        <v>5.0999999999999996</v>
      </c>
      <c r="F33" s="17">
        <v>3.9</v>
      </c>
      <c r="G33" s="17"/>
      <c r="H33" s="10">
        <f>I33+K33</f>
        <v>0</v>
      </c>
      <c r="I33" s="11"/>
      <c r="J33" s="11"/>
      <c r="K33" s="198"/>
      <c r="L33" s="13">
        <f>M33+O33</f>
        <v>5.0999999999999996</v>
      </c>
      <c r="M33" s="13">
        <f>E33+I33</f>
        <v>5.0999999999999996</v>
      </c>
      <c r="N33" s="13">
        <f>F33+J33</f>
        <v>3.9</v>
      </c>
      <c r="O33" s="13">
        <f>G33+K33</f>
        <v>0</v>
      </c>
    </row>
    <row r="34" spans="1:15" ht="15" customHeight="1" x14ac:dyDescent="0.25">
      <c r="A34" s="20"/>
      <c r="C34" s="16" t="s">
        <v>22</v>
      </c>
      <c r="D34" s="9">
        <f>E34+G34</f>
        <v>64.8</v>
      </c>
      <c r="E34" s="17">
        <v>64.8</v>
      </c>
      <c r="F34" s="17">
        <v>41.5</v>
      </c>
      <c r="G34" s="17"/>
      <c r="H34" s="10">
        <f>I34+K34</f>
        <v>0</v>
      </c>
      <c r="I34" s="11"/>
      <c r="J34" s="11"/>
      <c r="K34" s="198"/>
      <c r="L34" s="13">
        <f>M34+O34</f>
        <v>64.8</v>
      </c>
      <c r="M34" s="13">
        <f>E34+I34</f>
        <v>64.8</v>
      </c>
      <c r="N34" s="13">
        <f>F34+J34</f>
        <v>41.5</v>
      </c>
      <c r="O34" s="13">
        <f>G34+K34</f>
        <v>0</v>
      </c>
    </row>
    <row r="35" spans="1:15" ht="15" customHeight="1" x14ac:dyDescent="0.25">
      <c r="A35" s="20"/>
      <c r="C35" s="94" t="s">
        <v>30</v>
      </c>
      <c r="D35" s="9">
        <f>E35+G35</f>
        <v>2.8</v>
      </c>
      <c r="E35" s="17">
        <v>2.8</v>
      </c>
      <c r="F35" s="17">
        <v>2.1</v>
      </c>
      <c r="G35" s="17"/>
      <c r="H35" s="10">
        <f>I35+K35</f>
        <v>0</v>
      </c>
      <c r="I35" s="11"/>
      <c r="J35" s="11"/>
      <c r="K35" s="198"/>
      <c r="L35" s="13">
        <f>M35+O35</f>
        <v>2.8</v>
      </c>
      <c r="M35" s="13">
        <f>E35+I35</f>
        <v>2.8</v>
      </c>
      <c r="N35" s="13">
        <f>F35+J35</f>
        <v>2.1</v>
      </c>
      <c r="O35" s="13">
        <f>G35+K35</f>
        <v>0</v>
      </c>
    </row>
    <row r="36" spans="1:15" ht="15" customHeight="1" x14ac:dyDescent="0.25">
      <c r="A36" s="41"/>
      <c r="B36" s="245"/>
      <c r="C36" s="94" t="s">
        <v>24</v>
      </c>
      <c r="D36" s="9">
        <f>E36+G36</f>
        <v>14</v>
      </c>
      <c r="E36" s="17">
        <v>14</v>
      </c>
      <c r="F36" s="17">
        <v>10.6</v>
      </c>
      <c r="G36" s="17"/>
      <c r="H36" s="10">
        <f>I36+K36</f>
        <v>0</v>
      </c>
      <c r="I36" s="11"/>
      <c r="J36" s="11"/>
      <c r="K36" s="198"/>
      <c r="L36" s="13">
        <f>M36+O36</f>
        <v>14</v>
      </c>
      <c r="M36" s="13">
        <f>E36+I36</f>
        <v>14</v>
      </c>
      <c r="N36" s="13">
        <f>F36+J36</f>
        <v>10.6</v>
      </c>
      <c r="O36" s="13">
        <f>G36+K36</f>
        <v>0</v>
      </c>
    </row>
    <row r="37" spans="1:15" ht="15" customHeight="1" x14ac:dyDescent="0.25">
      <c r="A37" s="6" t="s">
        <v>77</v>
      </c>
      <c r="B37" s="18" t="s">
        <v>12</v>
      </c>
      <c r="C37" s="16"/>
      <c r="D37" s="9">
        <f>E37+G37</f>
        <v>116.5</v>
      </c>
      <c r="E37" s="17">
        <f>SUM(E38:E41)</f>
        <v>116.5</v>
      </c>
      <c r="F37" s="17">
        <f>SUM(F38:F41)</f>
        <v>75.3</v>
      </c>
      <c r="G37" s="17">
        <f>SUM(G38:G41)</f>
        <v>0</v>
      </c>
      <c r="H37" s="10">
        <f>I37+K37</f>
        <v>0</v>
      </c>
      <c r="I37" s="11">
        <f>SUM(I38:I41)</f>
        <v>0</v>
      </c>
      <c r="J37" s="11">
        <f>SUM(J38:J41)</f>
        <v>0</v>
      </c>
      <c r="K37" s="198">
        <f>SUM(K38:K41)</f>
        <v>0</v>
      </c>
      <c r="L37" s="13">
        <f>SUM(L38:L41)</f>
        <v>116.5</v>
      </c>
      <c r="M37" s="13">
        <f>SUM(M38:M41)</f>
        <v>116.5</v>
      </c>
      <c r="N37" s="13">
        <f>SUM(N38:N41)</f>
        <v>75.3</v>
      </c>
      <c r="O37" s="13">
        <f>SUM(O38:O41)</f>
        <v>0</v>
      </c>
    </row>
    <row r="38" spans="1:15" ht="15" customHeight="1" x14ac:dyDescent="0.25">
      <c r="A38" s="20"/>
      <c r="C38" s="16" t="s">
        <v>9</v>
      </c>
      <c r="D38" s="9">
        <f>E38+G38</f>
        <v>35.200000000000003</v>
      </c>
      <c r="E38" s="17">
        <v>35.200000000000003</v>
      </c>
      <c r="F38" s="17">
        <v>23.6</v>
      </c>
      <c r="G38" s="17"/>
      <c r="H38" s="10">
        <f>I38+K38</f>
        <v>0</v>
      </c>
      <c r="I38" s="11"/>
      <c r="J38" s="11"/>
      <c r="K38" s="198"/>
      <c r="L38" s="13">
        <f>M38+O38</f>
        <v>35.200000000000003</v>
      </c>
      <c r="M38" s="13">
        <f>E38+I38</f>
        <v>35.200000000000003</v>
      </c>
      <c r="N38" s="13">
        <f>F38+J38</f>
        <v>23.6</v>
      </c>
      <c r="O38" s="13">
        <f>G38+K38</f>
        <v>0</v>
      </c>
    </row>
    <row r="39" spans="1:15" ht="15" customHeight="1" x14ac:dyDescent="0.25">
      <c r="A39" s="20"/>
      <c r="C39" s="16" t="s">
        <v>31</v>
      </c>
      <c r="D39" s="9">
        <f>E39+G39</f>
        <v>7.6</v>
      </c>
      <c r="E39" s="17">
        <v>7.6</v>
      </c>
      <c r="F39" s="17">
        <v>5.8</v>
      </c>
      <c r="G39" s="17"/>
      <c r="H39" s="10">
        <f>I39+K39</f>
        <v>0</v>
      </c>
      <c r="I39" s="11"/>
      <c r="J39" s="11"/>
      <c r="K39" s="198"/>
      <c r="L39" s="13">
        <f>M39+O39</f>
        <v>7.6</v>
      </c>
      <c r="M39" s="13">
        <f>E39+I39</f>
        <v>7.6</v>
      </c>
      <c r="N39" s="13">
        <f>F39+J39</f>
        <v>5.8</v>
      </c>
      <c r="O39" s="13">
        <f>G39+K39</f>
        <v>0</v>
      </c>
    </row>
    <row r="40" spans="1:15" ht="15" customHeight="1" x14ac:dyDescent="0.25">
      <c r="A40" s="20"/>
      <c r="C40" s="16" t="s">
        <v>22</v>
      </c>
      <c r="D40" s="9">
        <f>E40+G40</f>
        <v>59.7</v>
      </c>
      <c r="E40" s="17">
        <v>59.7</v>
      </c>
      <c r="F40" s="17">
        <v>35.299999999999997</v>
      </c>
      <c r="G40" s="17"/>
      <c r="H40" s="10">
        <f>I40+K40</f>
        <v>0</v>
      </c>
      <c r="I40" s="11"/>
      <c r="J40" s="11"/>
      <c r="K40" s="198"/>
      <c r="L40" s="13">
        <f>M40+O40</f>
        <v>59.7</v>
      </c>
      <c r="M40" s="13">
        <f>E40+I40</f>
        <v>59.7</v>
      </c>
      <c r="N40" s="13">
        <f>F40+J40</f>
        <v>35.299999999999997</v>
      </c>
      <c r="O40" s="13">
        <f>G40+K40</f>
        <v>0</v>
      </c>
    </row>
    <row r="41" spans="1:15" ht="15" customHeight="1" x14ac:dyDescent="0.25">
      <c r="A41" s="41"/>
      <c r="B41" s="245"/>
      <c r="C41" s="94" t="s">
        <v>24</v>
      </c>
      <c r="D41" s="9">
        <f>E41+G41</f>
        <v>14</v>
      </c>
      <c r="E41" s="17">
        <v>14</v>
      </c>
      <c r="F41" s="17">
        <v>10.6</v>
      </c>
      <c r="G41" s="17"/>
      <c r="H41" s="10">
        <f>I41+K41</f>
        <v>0</v>
      </c>
      <c r="I41" s="11"/>
      <c r="J41" s="11"/>
      <c r="K41" s="198"/>
      <c r="L41" s="12">
        <f>M41+O41</f>
        <v>14</v>
      </c>
      <c r="M41" s="12">
        <f>E41+I41</f>
        <v>14</v>
      </c>
      <c r="N41" s="12">
        <f>F41+J41</f>
        <v>10.6</v>
      </c>
      <c r="O41" s="12">
        <f>G41+K41</f>
        <v>0</v>
      </c>
    </row>
    <row r="42" spans="1:15" ht="15" customHeight="1" x14ac:dyDescent="0.25">
      <c r="A42" s="6" t="s">
        <v>78</v>
      </c>
      <c r="B42" s="18" t="s">
        <v>13</v>
      </c>
      <c r="C42" s="16"/>
      <c r="D42" s="9">
        <f>E42+G42</f>
        <v>69.599999999999994</v>
      </c>
      <c r="E42" s="17">
        <f>SUM(E43:E46)</f>
        <v>69.599999999999994</v>
      </c>
      <c r="F42" s="17">
        <f>SUM(F43:F46)</f>
        <v>46.4</v>
      </c>
      <c r="G42" s="17">
        <f>SUM(G43:G46)</f>
        <v>0</v>
      </c>
      <c r="H42" s="10">
        <f>I42+K42</f>
        <v>0</v>
      </c>
      <c r="I42" s="11">
        <f>SUM(I43:I46)</f>
        <v>0</v>
      </c>
      <c r="J42" s="11">
        <f>SUM(J43:J46)</f>
        <v>0</v>
      </c>
      <c r="K42" s="198">
        <f>SUM(K43:K46)</f>
        <v>0</v>
      </c>
      <c r="L42" s="13">
        <f>SUM(L43:L46)</f>
        <v>69.599999999999994</v>
      </c>
      <c r="M42" s="13">
        <f>SUM(M43:M46)</f>
        <v>69.599999999999994</v>
      </c>
      <c r="N42" s="13">
        <f>SUM(N43:N46)</f>
        <v>46.4</v>
      </c>
      <c r="O42" s="13">
        <f>SUM(O43:O46)</f>
        <v>0</v>
      </c>
    </row>
    <row r="43" spans="1:15" ht="15" customHeight="1" x14ac:dyDescent="0.25">
      <c r="A43" s="20"/>
      <c r="C43" s="16" t="s">
        <v>9</v>
      </c>
      <c r="D43" s="9">
        <f>E43+G43</f>
        <v>35.9</v>
      </c>
      <c r="E43" s="17">
        <v>35.9</v>
      </c>
      <c r="F43" s="17">
        <v>21.4</v>
      </c>
      <c r="G43" s="17"/>
      <c r="H43" s="10">
        <f>I43+K43</f>
        <v>0</v>
      </c>
      <c r="I43" s="11"/>
      <c r="J43" s="11"/>
      <c r="K43" s="198"/>
      <c r="L43" s="13">
        <f>M43+O43</f>
        <v>35.9</v>
      </c>
      <c r="M43" s="13">
        <f>E43+I43</f>
        <v>35.9</v>
      </c>
      <c r="N43" s="13">
        <f>F43+J43</f>
        <v>21.4</v>
      </c>
      <c r="O43" s="13">
        <f>G43+K43</f>
        <v>0</v>
      </c>
    </row>
    <row r="44" spans="1:15" ht="15" customHeight="1" x14ac:dyDescent="0.25">
      <c r="A44" s="20"/>
      <c r="C44" s="16" t="s">
        <v>31</v>
      </c>
      <c r="D44" s="9">
        <f>E44+G44</f>
        <v>5.0999999999999996</v>
      </c>
      <c r="E44" s="17">
        <v>5.0999999999999996</v>
      </c>
      <c r="F44" s="17">
        <v>3.9</v>
      </c>
      <c r="G44" s="17"/>
      <c r="H44" s="10">
        <f>I44+K44</f>
        <v>0</v>
      </c>
      <c r="I44" s="11"/>
      <c r="J44" s="11"/>
      <c r="K44" s="198"/>
      <c r="L44" s="13">
        <f>M44+O44</f>
        <v>5.0999999999999996</v>
      </c>
      <c r="M44" s="13">
        <f>E44+I44</f>
        <v>5.0999999999999996</v>
      </c>
      <c r="N44" s="13">
        <f>F44+J44</f>
        <v>3.9</v>
      </c>
      <c r="O44" s="13">
        <f>G44+K44</f>
        <v>0</v>
      </c>
    </row>
    <row r="45" spans="1:15" ht="15" customHeight="1" x14ac:dyDescent="0.25">
      <c r="A45" s="20"/>
      <c r="C45" s="16" t="s">
        <v>22</v>
      </c>
      <c r="D45" s="9">
        <f>E45+G45</f>
        <v>14.6</v>
      </c>
      <c r="E45" s="17">
        <v>14.6</v>
      </c>
      <c r="F45" s="17">
        <v>10.5</v>
      </c>
      <c r="G45" s="17"/>
      <c r="H45" s="10">
        <f>I45+K45</f>
        <v>0</v>
      </c>
      <c r="I45" s="11"/>
      <c r="J45" s="11"/>
      <c r="K45" s="198"/>
      <c r="L45" s="13">
        <f>M45+O45</f>
        <v>14.6</v>
      </c>
      <c r="M45" s="13">
        <f>E45+I45</f>
        <v>14.6</v>
      </c>
      <c r="N45" s="13">
        <f>F45+J45</f>
        <v>10.5</v>
      </c>
      <c r="O45" s="13">
        <f>G45+K45</f>
        <v>0</v>
      </c>
    </row>
    <row r="46" spans="1:15" ht="15" customHeight="1" x14ac:dyDescent="0.25">
      <c r="A46" s="41"/>
      <c r="B46" s="245"/>
      <c r="C46" s="94" t="s">
        <v>24</v>
      </c>
      <c r="D46" s="9">
        <f>E46+G46</f>
        <v>14</v>
      </c>
      <c r="E46" s="17">
        <v>14</v>
      </c>
      <c r="F46" s="17">
        <v>10.6</v>
      </c>
      <c r="G46" s="17"/>
      <c r="H46" s="10">
        <f>I46+K46</f>
        <v>0</v>
      </c>
      <c r="I46" s="11"/>
      <c r="J46" s="11"/>
      <c r="K46" s="198"/>
      <c r="L46" s="12">
        <f>M46+O46</f>
        <v>14</v>
      </c>
      <c r="M46" s="12">
        <f>E46+I46</f>
        <v>14</v>
      </c>
      <c r="N46" s="12">
        <f>F46+J46</f>
        <v>10.6</v>
      </c>
      <c r="O46" s="12">
        <f>G46+K46</f>
        <v>0</v>
      </c>
    </row>
    <row r="47" spans="1:15" ht="15" customHeight="1" x14ac:dyDescent="0.25">
      <c r="A47" s="6" t="s">
        <v>79</v>
      </c>
      <c r="B47" s="30" t="s">
        <v>14</v>
      </c>
      <c r="C47" s="31"/>
      <c r="D47" s="9">
        <f>E47+G47</f>
        <v>76.099999999999994</v>
      </c>
      <c r="E47" s="17">
        <f>SUM(E48:E51)</f>
        <v>76.099999999999994</v>
      </c>
      <c r="F47" s="17">
        <f>SUM(F48:F51)</f>
        <v>53.1</v>
      </c>
      <c r="G47" s="17">
        <f>SUM(G48:G51)</f>
        <v>0</v>
      </c>
      <c r="H47" s="10">
        <f>I47+K47</f>
        <v>0</v>
      </c>
      <c r="I47" s="11">
        <f>SUM(I48:I51)</f>
        <v>0</v>
      </c>
      <c r="J47" s="11">
        <f>SUM(J48:J51)</f>
        <v>0</v>
      </c>
      <c r="K47" s="198">
        <f>SUM(K48:K51)</f>
        <v>0</v>
      </c>
      <c r="L47" s="13">
        <f>SUM(L48:L51)</f>
        <v>76.099999999999994</v>
      </c>
      <c r="M47" s="13">
        <f>SUM(M48:M51)</f>
        <v>76.099999999999994</v>
      </c>
      <c r="N47" s="13">
        <f>SUM(N48:N51)</f>
        <v>53.1</v>
      </c>
      <c r="O47" s="13">
        <f>SUM(O48:O51)</f>
        <v>0</v>
      </c>
    </row>
    <row r="48" spans="1:15" ht="15" customHeight="1" x14ac:dyDescent="0.25">
      <c r="A48" s="20"/>
      <c r="B48" s="81"/>
      <c r="C48" s="31" t="s">
        <v>9</v>
      </c>
      <c r="D48" s="9">
        <f>E48+G48</f>
        <v>38</v>
      </c>
      <c r="E48" s="17">
        <v>38</v>
      </c>
      <c r="F48" s="17">
        <v>24.2</v>
      </c>
      <c r="G48" s="17"/>
      <c r="H48" s="10">
        <f>I48+K48</f>
        <v>0</v>
      </c>
      <c r="I48" s="11"/>
      <c r="J48" s="11"/>
      <c r="K48" s="198"/>
      <c r="L48" s="13">
        <f>M48+O48</f>
        <v>38</v>
      </c>
      <c r="M48" s="13">
        <f>E48+I48</f>
        <v>38</v>
      </c>
      <c r="N48" s="13">
        <f>F48+J48</f>
        <v>24.2</v>
      </c>
      <c r="O48" s="13">
        <f>G48+K48</f>
        <v>0</v>
      </c>
    </row>
    <row r="49" spans="1:15" ht="15" customHeight="1" x14ac:dyDescent="0.25">
      <c r="A49" s="20"/>
      <c r="B49" s="81"/>
      <c r="C49" s="31" t="s">
        <v>31</v>
      </c>
      <c r="D49" s="9">
        <f>E49+G49</f>
        <v>5.0999999999999996</v>
      </c>
      <c r="E49" s="17">
        <v>5.0999999999999996</v>
      </c>
      <c r="F49" s="17">
        <v>3.9</v>
      </c>
      <c r="G49" s="17"/>
      <c r="H49" s="10">
        <f>I49+K49</f>
        <v>0</v>
      </c>
      <c r="I49" s="11"/>
      <c r="J49" s="11"/>
      <c r="K49" s="198"/>
      <c r="L49" s="13">
        <f>M49+O49</f>
        <v>5.0999999999999996</v>
      </c>
      <c r="M49" s="13">
        <f>E49+I49</f>
        <v>5.0999999999999996</v>
      </c>
      <c r="N49" s="13">
        <f>F49+J49</f>
        <v>3.9</v>
      </c>
      <c r="O49" s="13">
        <f>G49+K49</f>
        <v>0</v>
      </c>
    </row>
    <row r="50" spans="1:15" ht="15" customHeight="1" x14ac:dyDescent="0.25">
      <c r="A50" s="20"/>
      <c r="B50" s="81"/>
      <c r="C50" s="31" t="s">
        <v>22</v>
      </c>
      <c r="D50" s="9">
        <f>E50+G50</f>
        <v>18.899999999999999</v>
      </c>
      <c r="E50" s="17">
        <v>18.899999999999999</v>
      </c>
      <c r="F50" s="17">
        <v>14.4</v>
      </c>
      <c r="G50" s="17"/>
      <c r="H50" s="10">
        <f>I50+K50</f>
        <v>0</v>
      </c>
      <c r="I50" s="11"/>
      <c r="J50" s="11"/>
      <c r="K50" s="198"/>
      <c r="L50" s="13">
        <f>M50+O50</f>
        <v>18.899999999999999</v>
      </c>
      <c r="M50" s="13">
        <f>E50+I50</f>
        <v>18.899999999999999</v>
      </c>
      <c r="N50" s="13">
        <f>F50+J50</f>
        <v>14.4</v>
      </c>
      <c r="O50" s="13">
        <f>G50+K50</f>
        <v>0</v>
      </c>
    </row>
    <row r="51" spans="1:15" ht="15" customHeight="1" x14ac:dyDescent="0.25">
      <c r="A51" s="41"/>
      <c r="B51" s="42"/>
      <c r="C51" s="83" t="s">
        <v>24</v>
      </c>
      <c r="D51" s="9">
        <f>E51+G51</f>
        <v>14.1</v>
      </c>
      <c r="E51" s="17">
        <v>14.1</v>
      </c>
      <c r="F51" s="17">
        <v>10.6</v>
      </c>
      <c r="G51" s="17"/>
      <c r="H51" s="10">
        <f>I51+K51</f>
        <v>0</v>
      </c>
      <c r="I51" s="11"/>
      <c r="J51" s="11"/>
      <c r="K51" s="198"/>
      <c r="L51" s="12">
        <f>M51+O51</f>
        <v>14.1</v>
      </c>
      <c r="M51" s="12">
        <f>E51+I51</f>
        <v>14.1</v>
      </c>
      <c r="N51" s="12">
        <f>F51+J51</f>
        <v>10.6</v>
      </c>
      <c r="O51" s="12">
        <f>G51+K51</f>
        <v>0</v>
      </c>
    </row>
    <row r="52" spans="1:15" ht="15" customHeight="1" x14ac:dyDescent="0.25">
      <c r="A52" s="141" t="s">
        <v>80</v>
      </c>
      <c r="B52" s="30" t="s">
        <v>15</v>
      </c>
      <c r="C52" s="31"/>
      <c r="D52" s="9">
        <f>E52+G52</f>
        <v>83.4</v>
      </c>
      <c r="E52" s="17">
        <f>SUM(E53:E56)</f>
        <v>83.4</v>
      </c>
      <c r="F52" s="17">
        <f>SUM(F53:F56)</f>
        <v>60.1</v>
      </c>
      <c r="G52" s="17">
        <f>SUM(G53:G56)</f>
        <v>0</v>
      </c>
      <c r="H52" s="10">
        <f>I52+K52</f>
        <v>0</v>
      </c>
      <c r="I52" s="11">
        <f>SUM(I53:I56)</f>
        <v>0</v>
      </c>
      <c r="J52" s="11">
        <f>SUM(J53:J56)</f>
        <v>0</v>
      </c>
      <c r="K52" s="198">
        <f>SUM(K53:K56)</f>
        <v>0</v>
      </c>
      <c r="L52" s="13">
        <f>SUM(L53:L56)</f>
        <v>83.4</v>
      </c>
      <c r="M52" s="13">
        <f>SUM(M53:M56)</f>
        <v>83.4</v>
      </c>
      <c r="N52" s="13">
        <f>SUM(N53:N56)</f>
        <v>60.1</v>
      </c>
      <c r="O52" s="13">
        <f>SUM(O53:O56)</f>
        <v>0</v>
      </c>
    </row>
    <row r="53" spans="1:15" ht="15" customHeight="1" x14ac:dyDescent="0.25">
      <c r="A53" s="145"/>
      <c r="B53" s="81"/>
      <c r="C53" s="31" t="s">
        <v>9</v>
      </c>
      <c r="D53" s="9">
        <f>E53+G53</f>
        <v>32.299999999999997</v>
      </c>
      <c r="E53" s="17">
        <v>32.299999999999997</v>
      </c>
      <c r="F53" s="17">
        <v>21.3</v>
      </c>
      <c r="G53" s="17"/>
      <c r="H53" s="10">
        <f>I53+K53</f>
        <v>0</v>
      </c>
      <c r="I53" s="11"/>
      <c r="J53" s="11"/>
      <c r="K53" s="198"/>
      <c r="L53" s="13">
        <f>M53+O53</f>
        <v>32.299999999999997</v>
      </c>
      <c r="M53" s="13">
        <f>E53+I53</f>
        <v>32.299999999999997</v>
      </c>
      <c r="N53" s="13">
        <f>F53+J53</f>
        <v>21.3</v>
      </c>
      <c r="O53" s="13">
        <f>G53+K53</f>
        <v>0</v>
      </c>
    </row>
    <row r="54" spans="1:15" ht="15" customHeight="1" x14ac:dyDescent="0.25">
      <c r="A54" s="145"/>
      <c r="B54" s="81"/>
      <c r="C54" s="31" t="s">
        <v>31</v>
      </c>
      <c r="D54" s="9">
        <f>E54+G54</f>
        <v>7.6</v>
      </c>
      <c r="E54" s="17">
        <v>7.6</v>
      </c>
      <c r="F54" s="17">
        <v>5.8</v>
      </c>
      <c r="G54" s="17"/>
      <c r="H54" s="10">
        <f>I54+K54</f>
        <v>0</v>
      </c>
      <c r="I54" s="11"/>
      <c r="J54" s="11"/>
      <c r="K54" s="198"/>
      <c r="L54" s="13">
        <f>M54+O54</f>
        <v>7.6</v>
      </c>
      <c r="M54" s="13">
        <f>E54+I54</f>
        <v>7.6</v>
      </c>
      <c r="N54" s="13">
        <f>F54+J54</f>
        <v>5.8</v>
      </c>
      <c r="O54" s="13">
        <f>G54+K54</f>
        <v>0</v>
      </c>
    </row>
    <row r="55" spans="1:15" ht="15" customHeight="1" x14ac:dyDescent="0.25">
      <c r="A55" s="145"/>
      <c r="B55" s="81"/>
      <c r="C55" s="31" t="s">
        <v>22</v>
      </c>
      <c r="D55" s="9">
        <f>E55+G55</f>
        <v>29.3</v>
      </c>
      <c r="E55" s="17">
        <v>29.3</v>
      </c>
      <c r="F55" s="17">
        <v>22.4</v>
      </c>
      <c r="G55" s="17"/>
      <c r="H55" s="10">
        <f>I55+K55</f>
        <v>0</v>
      </c>
      <c r="I55" s="11"/>
      <c r="J55" s="11"/>
      <c r="K55" s="198"/>
      <c r="L55" s="13">
        <f>M55+O55</f>
        <v>29.3</v>
      </c>
      <c r="M55" s="13">
        <f>E55+I55</f>
        <v>29.3</v>
      </c>
      <c r="N55" s="13">
        <f>F55+J55</f>
        <v>22.4</v>
      </c>
      <c r="O55" s="13">
        <f>G55+K55</f>
        <v>0</v>
      </c>
    </row>
    <row r="56" spans="1:15" ht="15" customHeight="1" x14ac:dyDescent="0.25">
      <c r="A56" s="246"/>
      <c r="B56" s="42"/>
      <c r="C56" s="83" t="s">
        <v>24</v>
      </c>
      <c r="D56" s="9">
        <f>E56+G56</f>
        <v>14.2</v>
      </c>
      <c r="E56" s="17">
        <v>14.2</v>
      </c>
      <c r="F56" s="17">
        <v>10.6</v>
      </c>
      <c r="G56" s="17"/>
      <c r="H56" s="10">
        <f>I56+K56</f>
        <v>0</v>
      </c>
      <c r="I56" s="11"/>
      <c r="J56" s="11"/>
      <c r="K56" s="198"/>
      <c r="L56" s="12">
        <f>M56+O56</f>
        <v>14.2</v>
      </c>
      <c r="M56" s="12">
        <f>E56+I56</f>
        <v>14.2</v>
      </c>
      <c r="N56" s="12">
        <f>F56+J56</f>
        <v>10.6</v>
      </c>
      <c r="O56" s="12">
        <f>G56+K56</f>
        <v>0</v>
      </c>
    </row>
    <row r="57" spans="1:15" ht="15" customHeight="1" x14ac:dyDescent="0.25">
      <c r="A57" s="6" t="s">
        <v>81</v>
      </c>
      <c r="B57" s="247" t="s">
        <v>16</v>
      </c>
      <c r="C57" s="16"/>
      <c r="D57" s="9">
        <f>E57+G57</f>
        <v>158.1</v>
      </c>
      <c r="E57" s="17">
        <f>SUM(E58:E61)</f>
        <v>158.1</v>
      </c>
      <c r="F57" s="17">
        <f>SUM(F58:F61)</f>
        <v>111.4</v>
      </c>
      <c r="G57" s="17">
        <f>SUM(G58:G61)</f>
        <v>0</v>
      </c>
      <c r="H57" s="10">
        <f>I57+K57</f>
        <v>0</v>
      </c>
      <c r="I57" s="11">
        <f>SUM(I58:I61)</f>
        <v>0</v>
      </c>
      <c r="J57" s="11">
        <f>SUM(J58:J61)</f>
        <v>0</v>
      </c>
      <c r="K57" s="198">
        <f>SUM(K58:K61)</f>
        <v>0</v>
      </c>
      <c r="L57" s="13">
        <f>SUM(L58:L61)</f>
        <v>158.1</v>
      </c>
      <c r="M57" s="13">
        <f>SUM(M58:M61)</f>
        <v>158.1</v>
      </c>
      <c r="N57" s="13">
        <f>SUM(N58:N61)</f>
        <v>111.4</v>
      </c>
      <c r="O57" s="13">
        <f>SUM(O58:O61)</f>
        <v>0</v>
      </c>
    </row>
    <row r="58" spans="1:15" ht="15" customHeight="1" x14ac:dyDescent="0.25">
      <c r="A58" s="20"/>
      <c r="B58" s="248"/>
      <c r="C58" s="16" t="s">
        <v>9</v>
      </c>
      <c r="D58" s="9">
        <f>E58+G58</f>
        <v>65.599999999999994</v>
      </c>
      <c r="E58" s="17">
        <v>65.599999999999994</v>
      </c>
      <c r="F58" s="17">
        <v>43.2</v>
      </c>
      <c r="G58" s="17"/>
      <c r="H58" s="10">
        <f>I58+K58</f>
        <v>0</v>
      </c>
      <c r="I58" s="11"/>
      <c r="J58" s="11"/>
      <c r="K58" s="198"/>
      <c r="L58" s="13">
        <f>M58+O58</f>
        <v>65.599999999999994</v>
      </c>
      <c r="M58" s="13">
        <f>E58+I58</f>
        <v>65.599999999999994</v>
      </c>
      <c r="N58" s="13">
        <f>F58+J58</f>
        <v>43.2</v>
      </c>
      <c r="O58" s="13">
        <f>G58+K58</f>
        <v>0</v>
      </c>
    </row>
    <row r="59" spans="1:15" ht="15" customHeight="1" x14ac:dyDescent="0.25">
      <c r="A59" s="20"/>
      <c r="B59" s="248"/>
      <c r="C59" s="16" t="s">
        <v>31</v>
      </c>
      <c r="D59" s="9">
        <f>E59+G59</f>
        <v>12.6</v>
      </c>
      <c r="E59" s="17">
        <v>12.6</v>
      </c>
      <c r="F59" s="17">
        <v>9.6</v>
      </c>
      <c r="G59" s="17"/>
      <c r="H59" s="10">
        <f>I59+K59</f>
        <v>0</v>
      </c>
      <c r="I59" s="11"/>
      <c r="J59" s="11"/>
      <c r="K59" s="198"/>
      <c r="L59" s="13">
        <f>M59+O59</f>
        <v>12.6</v>
      </c>
      <c r="M59" s="13">
        <f>E59+I59</f>
        <v>12.6</v>
      </c>
      <c r="N59" s="13">
        <f>F59+J59</f>
        <v>9.6</v>
      </c>
      <c r="O59" s="13">
        <f>G59+K59</f>
        <v>0</v>
      </c>
    </row>
    <row r="60" spans="1:15" ht="15" customHeight="1" x14ac:dyDescent="0.25">
      <c r="A60" s="20"/>
      <c r="B60" s="248"/>
      <c r="C60" s="16" t="s">
        <v>22</v>
      </c>
      <c r="D60" s="9">
        <f>E60+G60</f>
        <v>62.5</v>
      </c>
      <c r="E60" s="17">
        <v>62.5</v>
      </c>
      <c r="F60" s="17">
        <v>45.5</v>
      </c>
      <c r="G60" s="17"/>
      <c r="H60" s="10">
        <f>I60+K60</f>
        <v>0</v>
      </c>
      <c r="I60" s="11"/>
      <c r="J60" s="11"/>
      <c r="K60" s="198"/>
      <c r="L60" s="13">
        <f>M60+O60</f>
        <v>62.5</v>
      </c>
      <c r="M60" s="13">
        <f>E60+I60</f>
        <v>62.5</v>
      </c>
      <c r="N60" s="13">
        <f>F60+J60</f>
        <v>45.5</v>
      </c>
      <c r="O60" s="13">
        <f>G60+K60</f>
        <v>0</v>
      </c>
    </row>
    <row r="61" spans="1:15" ht="15" customHeight="1" x14ac:dyDescent="0.25">
      <c r="A61" s="249"/>
      <c r="B61" s="250"/>
      <c r="C61" s="94" t="s">
        <v>24</v>
      </c>
      <c r="D61" s="9">
        <f>E61+G61</f>
        <v>17.399999999999999</v>
      </c>
      <c r="E61" s="17">
        <v>17.399999999999999</v>
      </c>
      <c r="F61" s="17">
        <v>13.1</v>
      </c>
      <c r="G61" s="17"/>
      <c r="H61" s="10">
        <f>I61+K61</f>
        <v>0</v>
      </c>
      <c r="I61" s="11"/>
      <c r="J61" s="11"/>
      <c r="K61" s="198"/>
      <c r="L61" s="12">
        <f>M61+O61</f>
        <v>17.399999999999999</v>
      </c>
      <c r="M61" s="12">
        <f>E61+I61</f>
        <v>17.399999999999999</v>
      </c>
      <c r="N61" s="12">
        <f>F61+J61</f>
        <v>13.1</v>
      </c>
      <c r="O61" s="12">
        <f>G61+K61</f>
        <v>0</v>
      </c>
    </row>
    <row r="62" spans="1:15" ht="15" customHeight="1" x14ac:dyDescent="0.25">
      <c r="A62" s="6" t="s">
        <v>82</v>
      </c>
      <c r="B62" s="18" t="s">
        <v>17</v>
      </c>
      <c r="C62" s="16"/>
      <c r="D62" s="9">
        <f>E62+G62</f>
        <v>79.2</v>
      </c>
      <c r="E62" s="17">
        <f>SUM(E63:E66)</f>
        <v>79.2</v>
      </c>
      <c r="F62" s="17">
        <f>SUM(F63:F66)</f>
        <v>55.5</v>
      </c>
      <c r="G62" s="17">
        <f>SUM(G63:G66)</f>
        <v>0</v>
      </c>
      <c r="H62" s="10">
        <f>I62+K62</f>
        <v>0</v>
      </c>
      <c r="I62" s="11">
        <f>SUM(I63:I66)</f>
        <v>0</v>
      </c>
      <c r="J62" s="11">
        <f>SUM(J63:J66)</f>
        <v>0</v>
      </c>
      <c r="K62" s="198">
        <f>SUM(K63:K66)</f>
        <v>0</v>
      </c>
      <c r="L62" s="13">
        <f>SUM(L63:L66)</f>
        <v>79.2</v>
      </c>
      <c r="M62" s="13">
        <f>SUM(M63:M66)</f>
        <v>79.2</v>
      </c>
      <c r="N62" s="13">
        <f>SUM(N63:N66)</f>
        <v>55.5</v>
      </c>
      <c r="O62" s="13">
        <f>SUM(O63:O66)</f>
        <v>0</v>
      </c>
    </row>
    <row r="63" spans="1:15" ht="15" customHeight="1" x14ac:dyDescent="0.25">
      <c r="A63" s="20"/>
      <c r="C63" s="16" t="s">
        <v>9</v>
      </c>
      <c r="D63" s="9">
        <f>E63+G63</f>
        <v>38.700000000000003</v>
      </c>
      <c r="E63" s="17">
        <v>38.700000000000003</v>
      </c>
      <c r="F63" s="17">
        <v>24.8</v>
      </c>
      <c r="G63" s="17"/>
      <c r="H63" s="10">
        <f>I63+K63</f>
        <v>0</v>
      </c>
      <c r="I63" s="11"/>
      <c r="J63" s="11"/>
      <c r="K63" s="198"/>
      <c r="L63" s="13">
        <f>M63+O63</f>
        <v>38.700000000000003</v>
      </c>
      <c r="M63" s="13">
        <f>E63+I63</f>
        <v>38.700000000000003</v>
      </c>
      <c r="N63" s="13">
        <f>F63+J63</f>
        <v>24.8</v>
      </c>
      <c r="O63" s="13">
        <f>G63+K63</f>
        <v>0</v>
      </c>
    </row>
    <row r="64" spans="1:15" ht="15" customHeight="1" x14ac:dyDescent="0.25">
      <c r="A64" s="20"/>
      <c r="C64" s="16" t="s">
        <v>31</v>
      </c>
      <c r="D64" s="9">
        <f>E64+G64</f>
        <v>2.5</v>
      </c>
      <c r="E64" s="17">
        <v>2.5</v>
      </c>
      <c r="F64" s="17">
        <v>1.9</v>
      </c>
      <c r="G64" s="17"/>
      <c r="H64" s="10">
        <f>I64+K64</f>
        <v>0</v>
      </c>
      <c r="I64" s="11"/>
      <c r="J64" s="11"/>
      <c r="K64" s="198"/>
      <c r="L64" s="13">
        <f>M64+O64</f>
        <v>2.5</v>
      </c>
      <c r="M64" s="13">
        <f>E64+I64</f>
        <v>2.5</v>
      </c>
      <c r="N64" s="13">
        <f>F64+J64</f>
        <v>1.9</v>
      </c>
      <c r="O64" s="13">
        <f>G64+K64</f>
        <v>0</v>
      </c>
    </row>
    <row r="65" spans="1:15" ht="15" customHeight="1" x14ac:dyDescent="0.25">
      <c r="A65" s="20"/>
      <c r="C65" s="16" t="s">
        <v>22</v>
      </c>
      <c r="D65" s="9">
        <f>E65+G65</f>
        <v>23.8</v>
      </c>
      <c r="E65" s="17">
        <v>23.8</v>
      </c>
      <c r="F65" s="17">
        <v>18.2</v>
      </c>
      <c r="G65" s="17"/>
      <c r="H65" s="10">
        <f>I65+K65</f>
        <v>0</v>
      </c>
      <c r="I65" s="11"/>
      <c r="J65" s="11"/>
      <c r="K65" s="198"/>
      <c r="L65" s="13">
        <f>M65+O65</f>
        <v>23.8</v>
      </c>
      <c r="M65" s="13">
        <f>E65+I65</f>
        <v>23.8</v>
      </c>
      <c r="N65" s="13">
        <f>F65+J65</f>
        <v>18.2</v>
      </c>
      <c r="O65" s="13">
        <f>G65+K65</f>
        <v>0</v>
      </c>
    </row>
    <row r="66" spans="1:15" ht="15" customHeight="1" x14ac:dyDescent="0.25">
      <c r="A66" s="41"/>
      <c r="B66" s="245"/>
      <c r="C66" s="94" t="s">
        <v>24</v>
      </c>
      <c r="D66" s="9">
        <f>E66+G66</f>
        <v>14.2</v>
      </c>
      <c r="E66" s="17">
        <v>14.2</v>
      </c>
      <c r="F66" s="17">
        <v>10.6</v>
      </c>
      <c r="G66" s="17"/>
      <c r="H66" s="10">
        <f>I66+K66</f>
        <v>0</v>
      </c>
      <c r="I66" s="11"/>
      <c r="J66" s="11"/>
      <c r="K66" s="198"/>
      <c r="L66" s="12">
        <f>M66+O66</f>
        <v>14.2</v>
      </c>
      <c r="M66" s="12">
        <f>E66+I66</f>
        <v>14.2</v>
      </c>
      <c r="N66" s="12">
        <f>F66+J66</f>
        <v>10.6</v>
      </c>
      <c r="O66" s="12">
        <f>G66+K66</f>
        <v>0</v>
      </c>
    </row>
    <row r="67" spans="1:15" ht="15" customHeight="1" x14ac:dyDescent="0.25">
      <c r="A67" s="6" t="s">
        <v>83</v>
      </c>
      <c r="B67" s="18" t="s">
        <v>18</v>
      </c>
      <c r="C67" s="16"/>
      <c r="D67" s="9">
        <f>E67+G67</f>
        <v>58.2</v>
      </c>
      <c r="E67" s="17">
        <f>SUM(E68:E71)</f>
        <v>58.2</v>
      </c>
      <c r="F67" s="17">
        <f>SUM(F68:F71)</f>
        <v>42.099999999999994</v>
      </c>
      <c r="G67" s="17">
        <f>SUM(G68:G71)</f>
        <v>0</v>
      </c>
      <c r="H67" s="10">
        <f>I67+K67</f>
        <v>0</v>
      </c>
      <c r="I67" s="11">
        <f>SUM(I68:I71)</f>
        <v>0</v>
      </c>
      <c r="J67" s="11">
        <f>SUM(J68:J71)</f>
        <v>0</v>
      </c>
      <c r="K67" s="198">
        <f>SUM(K68:K71)</f>
        <v>0</v>
      </c>
      <c r="L67" s="13">
        <f>SUM(L68:L71)</f>
        <v>58.2</v>
      </c>
      <c r="M67" s="13">
        <f>SUM(M68:M71)</f>
        <v>58.2</v>
      </c>
      <c r="N67" s="13">
        <f>SUM(N68:N71)</f>
        <v>42.099999999999994</v>
      </c>
      <c r="O67" s="13">
        <f>SUM(O68:O71)</f>
        <v>0</v>
      </c>
    </row>
    <row r="68" spans="1:15" ht="15" customHeight="1" x14ac:dyDescent="0.25">
      <c r="A68" s="20"/>
      <c r="C68" s="16" t="s">
        <v>9</v>
      </c>
      <c r="D68" s="9">
        <f>E68+G68</f>
        <v>25.9</v>
      </c>
      <c r="E68" s="17">
        <v>25.9</v>
      </c>
      <c r="F68" s="17">
        <v>17.5</v>
      </c>
      <c r="G68" s="17"/>
      <c r="H68" s="10">
        <f>I68+K68</f>
        <v>0</v>
      </c>
      <c r="I68" s="11"/>
      <c r="J68" s="11"/>
      <c r="K68" s="198"/>
      <c r="L68" s="13">
        <f>M68+O68</f>
        <v>25.9</v>
      </c>
      <c r="M68" s="13">
        <f>E68+I68</f>
        <v>25.9</v>
      </c>
      <c r="N68" s="13">
        <f>F68+J68</f>
        <v>17.5</v>
      </c>
      <c r="O68" s="13">
        <f>G68+K68</f>
        <v>0</v>
      </c>
    </row>
    <row r="69" spans="1:15" ht="15" customHeight="1" x14ac:dyDescent="0.25">
      <c r="A69" s="20"/>
      <c r="C69" s="16" t="s">
        <v>31</v>
      </c>
      <c r="D69" s="9">
        <f>E69+G69</f>
        <v>2.5</v>
      </c>
      <c r="E69" s="17">
        <v>2.5</v>
      </c>
      <c r="F69" s="17">
        <v>1.9</v>
      </c>
      <c r="G69" s="17"/>
      <c r="H69" s="10">
        <f>I69+K69</f>
        <v>0</v>
      </c>
      <c r="I69" s="11"/>
      <c r="J69" s="11"/>
      <c r="K69" s="198"/>
      <c r="L69" s="13">
        <f>M69+O69</f>
        <v>2.5</v>
      </c>
      <c r="M69" s="13">
        <f>E69+I69</f>
        <v>2.5</v>
      </c>
      <c r="N69" s="13">
        <f>F69+J69</f>
        <v>1.9</v>
      </c>
      <c r="O69" s="13">
        <f>G69+K69</f>
        <v>0</v>
      </c>
    </row>
    <row r="70" spans="1:15" ht="15" customHeight="1" x14ac:dyDescent="0.25">
      <c r="A70" s="20"/>
      <c r="C70" s="16" t="s">
        <v>22</v>
      </c>
      <c r="D70" s="9">
        <f>E70+G70</f>
        <v>22.8</v>
      </c>
      <c r="E70" s="17">
        <v>22.8</v>
      </c>
      <c r="F70" s="17">
        <v>17.399999999999999</v>
      </c>
      <c r="G70" s="17"/>
      <c r="H70" s="10">
        <f>I70+K70</f>
        <v>0</v>
      </c>
      <c r="I70" s="11"/>
      <c r="J70" s="11"/>
      <c r="K70" s="198"/>
      <c r="L70" s="13">
        <f>M70+O70</f>
        <v>22.8</v>
      </c>
      <c r="M70" s="13">
        <f>E70+I70</f>
        <v>22.8</v>
      </c>
      <c r="N70" s="13">
        <f>F70+J70</f>
        <v>17.399999999999999</v>
      </c>
      <c r="O70" s="13">
        <f>G70+K70</f>
        <v>0</v>
      </c>
    </row>
    <row r="71" spans="1:15" ht="15" customHeight="1" x14ac:dyDescent="0.25">
      <c r="A71" s="41"/>
      <c r="B71" s="245"/>
      <c r="C71" s="94" t="s">
        <v>24</v>
      </c>
      <c r="D71" s="9">
        <f>E71+G71</f>
        <v>7</v>
      </c>
      <c r="E71" s="17">
        <v>7</v>
      </c>
      <c r="F71" s="17">
        <v>5.3</v>
      </c>
      <c r="G71" s="17"/>
      <c r="H71" s="10">
        <f>I71+K71</f>
        <v>0</v>
      </c>
      <c r="I71" s="11"/>
      <c r="J71" s="11"/>
      <c r="K71" s="198"/>
      <c r="L71" s="12">
        <f>M71+O71</f>
        <v>7</v>
      </c>
      <c r="M71" s="12">
        <f>E71+I71</f>
        <v>7</v>
      </c>
      <c r="N71" s="12">
        <f>F71+J71</f>
        <v>5.3</v>
      </c>
      <c r="O71" s="12">
        <f>G71+K71</f>
        <v>0</v>
      </c>
    </row>
    <row r="72" spans="1:15" ht="15" customHeight="1" x14ac:dyDescent="0.25">
      <c r="A72" s="6" t="s">
        <v>84</v>
      </c>
      <c r="B72" s="18" t="s">
        <v>19</v>
      </c>
      <c r="C72" s="16"/>
      <c r="D72" s="9">
        <f>E72+G72</f>
        <v>148.20000000000002</v>
      </c>
      <c r="E72" s="17">
        <f>SUM(E73:E75)</f>
        <v>143.20000000000002</v>
      </c>
      <c r="F72" s="17">
        <f>SUM(F73:F75)</f>
        <v>92.6</v>
      </c>
      <c r="G72" s="17">
        <f>SUM(G73:G75)</f>
        <v>5</v>
      </c>
      <c r="H72" s="10">
        <f>I72+K72</f>
        <v>0</v>
      </c>
      <c r="I72" s="11">
        <f>SUM(I73:I75)</f>
        <v>-3.5</v>
      </c>
      <c r="J72" s="11">
        <f>SUM(J73:J75)</f>
        <v>0</v>
      </c>
      <c r="K72" s="198">
        <f>SUM(K73:K75)</f>
        <v>3.5</v>
      </c>
      <c r="L72" s="13">
        <f>SUM(L73:L75)</f>
        <v>148.20000000000002</v>
      </c>
      <c r="M72" s="13">
        <f>SUM(M73:M75)</f>
        <v>139.70000000000002</v>
      </c>
      <c r="N72" s="13">
        <f>SUM(N73:N75)</f>
        <v>92.6</v>
      </c>
      <c r="O72" s="13">
        <f>SUM(O73:O75)</f>
        <v>8.5</v>
      </c>
    </row>
    <row r="73" spans="1:15" ht="15" customHeight="1" x14ac:dyDescent="0.25">
      <c r="A73" s="20"/>
      <c r="C73" s="16" t="s">
        <v>9</v>
      </c>
      <c r="D73" s="9">
        <f>E73+G73</f>
        <v>102.4</v>
      </c>
      <c r="E73" s="17">
        <v>97.4</v>
      </c>
      <c r="F73" s="17">
        <v>57.6</v>
      </c>
      <c r="G73" s="17">
        <v>5</v>
      </c>
      <c r="H73" s="10">
        <f>I73+K73</f>
        <v>0</v>
      </c>
      <c r="I73" s="11">
        <v>-3.5</v>
      </c>
      <c r="J73" s="11"/>
      <c r="K73" s="198">
        <v>3.5</v>
      </c>
      <c r="L73" s="13">
        <f>M73+O73</f>
        <v>102.4</v>
      </c>
      <c r="M73" s="13">
        <f>E73+I73</f>
        <v>93.9</v>
      </c>
      <c r="N73" s="13">
        <f>F73+J73</f>
        <v>57.6</v>
      </c>
      <c r="O73" s="13">
        <f>G73+K73</f>
        <v>8.5</v>
      </c>
    </row>
    <row r="74" spans="1:15" ht="15" customHeight="1" x14ac:dyDescent="0.25">
      <c r="A74" s="20"/>
      <c r="C74" s="16" t="s">
        <v>31</v>
      </c>
      <c r="D74" s="9">
        <f>E74+G74</f>
        <v>15.2</v>
      </c>
      <c r="E74" s="17">
        <v>15.2</v>
      </c>
      <c r="F74" s="17">
        <v>11.6</v>
      </c>
      <c r="G74" s="17"/>
      <c r="H74" s="10">
        <f>I74+K74</f>
        <v>0</v>
      </c>
      <c r="I74" s="11"/>
      <c r="J74" s="11"/>
      <c r="K74" s="198"/>
      <c r="L74" s="13">
        <f>M74+O74</f>
        <v>15.2</v>
      </c>
      <c r="M74" s="13">
        <f>E74+I74</f>
        <v>15.2</v>
      </c>
      <c r="N74" s="13">
        <f>F74+J74</f>
        <v>11.6</v>
      </c>
      <c r="O74" s="13">
        <f>G74+K74</f>
        <v>0</v>
      </c>
    </row>
    <row r="75" spans="1:15" ht="15" customHeight="1" x14ac:dyDescent="0.25">
      <c r="A75" s="20"/>
      <c r="C75" s="16" t="s">
        <v>22</v>
      </c>
      <c r="D75" s="9">
        <f>E75+G75</f>
        <v>30.6</v>
      </c>
      <c r="E75" s="17">
        <v>30.6</v>
      </c>
      <c r="F75" s="17">
        <v>23.4</v>
      </c>
      <c r="G75" s="17"/>
      <c r="H75" s="10">
        <f>I75+K75</f>
        <v>0</v>
      </c>
      <c r="I75" s="11"/>
      <c r="J75" s="11"/>
      <c r="K75" s="198"/>
      <c r="L75" s="13">
        <f>M75+O75</f>
        <v>30.6</v>
      </c>
      <c r="M75" s="13">
        <f>E75+I75</f>
        <v>30.6</v>
      </c>
      <c r="N75" s="13">
        <f>F75+J75</f>
        <v>23.4</v>
      </c>
      <c r="O75" s="13">
        <f>G75+K75</f>
        <v>0</v>
      </c>
    </row>
    <row r="76" spans="1:15" ht="30" x14ac:dyDescent="0.25">
      <c r="A76" s="14" t="s">
        <v>85</v>
      </c>
      <c r="B76" s="251" t="s">
        <v>26</v>
      </c>
      <c r="C76" s="16" t="s">
        <v>9</v>
      </c>
      <c r="D76" s="9">
        <f>E76+G76</f>
        <v>936.8</v>
      </c>
      <c r="E76" s="17">
        <v>345.5</v>
      </c>
      <c r="F76" s="17"/>
      <c r="G76" s="17">
        <v>591.29999999999995</v>
      </c>
      <c r="H76" s="10">
        <f>I76+K76</f>
        <v>44.8</v>
      </c>
      <c r="I76" s="11"/>
      <c r="J76" s="11"/>
      <c r="K76" s="198">
        <v>44.8</v>
      </c>
      <c r="L76" s="13">
        <f>M76+O76</f>
        <v>981.59999999999991</v>
      </c>
      <c r="M76" s="13">
        <f>E76+I76</f>
        <v>345.5</v>
      </c>
      <c r="N76" s="13">
        <f>F76+J76</f>
        <v>0</v>
      </c>
      <c r="O76" s="13">
        <f>G76+K76</f>
        <v>636.09999999999991</v>
      </c>
    </row>
    <row r="77" spans="1:15" ht="15" customHeight="1" x14ac:dyDescent="0.25">
      <c r="A77" s="20" t="s">
        <v>86</v>
      </c>
      <c r="B77" s="36" t="s">
        <v>175</v>
      </c>
      <c r="C77" s="94" t="s">
        <v>21</v>
      </c>
      <c r="D77" s="9">
        <f>E77+G77</f>
        <v>22</v>
      </c>
      <c r="E77" s="17">
        <v>1</v>
      </c>
      <c r="F77" s="17"/>
      <c r="G77" s="17">
        <v>21</v>
      </c>
      <c r="H77" s="10">
        <f>I77+K77</f>
        <v>0</v>
      </c>
      <c r="I77" s="11"/>
      <c r="J77" s="11"/>
      <c r="K77" s="198"/>
      <c r="L77" s="13">
        <f>M77+O77</f>
        <v>22</v>
      </c>
      <c r="M77" s="13">
        <f>E77+I77</f>
        <v>1</v>
      </c>
      <c r="N77" s="13">
        <f>F77+J77</f>
        <v>0</v>
      </c>
      <c r="O77" s="13">
        <f>G77+K77</f>
        <v>21</v>
      </c>
    </row>
    <row r="78" spans="1:15" ht="15.95" customHeight="1" x14ac:dyDescent="0.25">
      <c r="A78" s="21" t="s">
        <v>87</v>
      </c>
      <c r="B78" s="252" t="s">
        <v>179</v>
      </c>
      <c r="C78" s="73"/>
      <c r="D78" s="74">
        <f>D14+D15+D20+D26+D31+D37+D42+D47+D52+D57+D62+D67+D72+D76+D77</f>
        <v>5195.5</v>
      </c>
      <c r="E78" s="74">
        <f>E14+E15+E20+E26+E31+E37+E42+E47+E52+E57+E62+E67+E72+E76+E77</f>
        <v>4358.1999999999989</v>
      </c>
      <c r="F78" s="74">
        <f>F14+F15+F20+F26+F31+F37+F42+F47+F52+F57+F62+F67+F72+F76+F77</f>
        <v>2034.2999999999997</v>
      </c>
      <c r="G78" s="74">
        <f>G14+G15+G20+G26+G31+G37+G42+G47+G52+G57+G62+G67+G72+G76+G77</f>
        <v>837.3</v>
      </c>
      <c r="H78" s="75">
        <f>H14+H15+H20+H26+H31+H37+H42+H47+H52+H57+H62+H67+H72+H76+H77</f>
        <v>-34.200000000000003</v>
      </c>
      <c r="I78" s="75">
        <f>I14+I15+I20+I26+I31+I37+I42+I47+I52+I57+I62+I67+I72+I76+I77</f>
        <v>-54.5</v>
      </c>
      <c r="J78" s="75">
        <f>J14+J15+J20+J26+J31+J37+J42+J47+J52+J57+J62+J67+J72+J76+J77</f>
        <v>0</v>
      </c>
      <c r="K78" s="253">
        <f>K14+K15+K20+K26+K31+K37+K42+K47+K52+K57+K62+K67+K72+K76+K77</f>
        <v>20.299999999999997</v>
      </c>
      <c r="L78" s="45">
        <f>L14+L15+L20+L26+L31+L37+L42+L47+L52+L57+L62+L67+L72+L76+L77</f>
        <v>5161.2999999999993</v>
      </c>
      <c r="M78" s="45">
        <f>M14+M15+M20+M26+M31+M37+M42+M47+M52+M57+M62+M67+M72+M76+M77</f>
        <v>4303.6999999999989</v>
      </c>
      <c r="N78" s="45">
        <f>N14+N15+N20+N26+N31+N37+N42+N47+N52+N57+N62+N67+N72+N76+N77</f>
        <v>2034.2999999999997</v>
      </c>
      <c r="O78" s="45">
        <f>O14+O15+O20+O26+O31+O37+O42+O47+O52+O57+O62+O67+O72+O76+O77</f>
        <v>857.59999999999991</v>
      </c>
    </row>
    <row r="79" spans="1:15" ht="15.95" customHeight="1" x14ac:dyDescent="0.25">
      <c r="A79" s="145" t="s">
        <v>88</v>
      </c>
      <c r="B79" s="481" t="s">
        <v>59</v>
      </c>
      <c r="C79" s="481"/>
      <c r="D79" s="481"/>
      <c r="E79" s="481"/>
      <c r="F79" s="481"/>
      <c r="G79" s="481"/>
      <c r="H79" s="481"/>
      <c r="I79" s="481"/>
      <c r="J79" s="481"/>
      <c r="K79" s="481"/>
      <c r="L79" s="481"/>
      <c r="M79" s="481"/>
      <c r="N79" s="481"/>
      <c r="O79" s="481"/>
    </row>
    <row r="80" spans="1:15" ht="15" customHeight="1" x14ac:dyDescent="0.25">
      <c r="A80" s="6" t="s">
        <v>89</v>
      </c>
      <c r="B80" s="81" t="s">
        <v>20</v>
      </c>
      <c r="C80" s="82"/>
      <c r="D80" s="9">
        <f>D81+D82+D83+D86+D87</f>
        <v>1364.3000000000002</v>
      </c>
      <c r="E80" s="9">
        <f>E81+E82+E83+E86+E87</f>
        <v>1272</v>
      </c>
      <c r="F80" s="9">
        <f>F81+F82+F83+F86+F87</f>
        <v>0</v>
      </c>
      <c r="G80" s="9">
        <f>G81+G82+G83+G86+G87</f>
        <v>92.300000000000011</v>
      </c>
      <c r="H80" s="10">
        <f>I80+K80</f>
        <v>39</v>
      </c>
      <c r="I80" s="10">
        <f>I81+I82+I83+I86+I87</f>
        <v>-10</v>
      </c>
      <c r="J80" s="10">
        <f>J81+J82+J83+J86+J87</f>
        <v>0</v>
      </c>
      <c r="K80" s="242">
        <f>K81+K82+K83+K86+K87</f>
        <v>49</v>
      </c>
      <c r="L80" s="12">
        <f>L81+L82+L83+L86+L87</f>
        <v>1403.3000000000002</v>
      </c>
      <c r="M80" s="12">
        <f>M81+M82+M83+M86+M87</f>
        <v>1262</v>
      </c>
      <c r="N80" s="12">
        <f>N81+N82+N83+N86+N87</f>
        <v>0</v>
      </c>
      <c r="O80" s="12">
        <f>O81+O82+O83+O86+O87</f>
        <v>141.30000000000001</v>
      </c>
    </row>
    <row r="81" spans="1:15" ht="15" customHeight="1" x14ac:dyDescent="0.25">
      <c r="A81" s="20"/>
      <c r="B81" s="81"/>
      <c r="C81" s="31" t="s">
        <v>21</v>
      </c>
      <c r="D81" s="17">
        <f>E81+G81</f>
        <v>79.899999999999991</v>
      </c>
      <c r="E81" s="17">
        <v>70.3</v>
      </c>
      <c r="F81" s="17"/>
      <c r="G81" s="17">
        <v>9.6</v>
      </c>
      <c r="H81" s="10">
        <f>I81+K81</f>
        <v>0</v>
      </c>
      <c r="I81" s="11"/>
      <c r="J81" s="11"/>
      <c r="K81" s="198"/>
      <c r="L81" s="13">
        <f>M81+O81</f>
        <v>79.899999999999991</v>
      </c>
      <c r="M81" s="13">
        <f>E81+I81</f>
        <v>70.3</v>
      </c>
      <c r="N81" s="13">
        <f>F81+J81</f>
        <v>0</v>
      </c>
      <c r="O81" s="13">
        <f>G81+K81</f>
        <v>9.6</v>
      </c>
    </row>
    <row r="82" spans="1:15" hidden="1" x14ac:dyDescent="0.25">
      <c r="A82" s="20"/>
      <c r="B82" s="81"/>
      <c r="C82" s="151" t="s">
        <v>25</v>
      </c>
      <c r="D82" s="17">
        <f>E82+G82</f>
        <v>0</v>
      </c>
      <c r="E82" s="17"/>
      <c r="F82" s="17"/>
      <c r="G82" s="17"/>
      <c r="H82" s="10">
        <f>I82+K82</f>
        <v>0</v>
      </c>
      <c r="I82" s="11"/>
      <c r="J82" s="11"/>
      <c r="K82" s="198"/>
      <c r="L82" s="13">
        <f>M82+O82</f>
        <v>0</v>
      </c>
      <c r="M82" s="13">
        <f>E82+I82</f>
        <v>0</v>
      </c>
      <c r="N82" s="13">
        <f>F82+J82</f>
        <v>0</v>
      </c>
      <c r="O82" s="13">
        <f>G82+K82</f>
        <v>0</v>
      </c>
    </row>
    <row r="83" spans="1:15" ht="15" customHeight="1" x14ac:dyDescent="0.25">
      <c r="A83" s="41"/>
      <c r="B83" s="254"/>
      <c r="C83" s="167" t="s">
        <v>31</v>
      </c>
      <c r="D83" s="255">
        <f>D84+D85</f>
        <v>1135.1000000000001</v>
      </c>
      <c r="E83" s="17">
        <f>E84+E85</f>
        <v>1096.9000000000001</v>
      </c>
      <c r="F83" s="17">
        <f>F84+F85</f>
        <v>0</v>
      </c>
      <c r="G83" s="17">
        <f>G84+G85</f>
        <v>38.200000000000003</v>
      </c>
      <c r="H83" s="10">
        <f>H84+H85</f>
        <v>0</v>
      </c>
      <c r="I83" s="11">
        <f>I84+I85</f>
        <v>0</v>
      </c>
      <c r="J83" s="11">
        <f>J84+J85</f>
        <v>0</v>
      </c>
      <c r="K83" s="198">
        <f>K84+K85</f>
        <v>0</v>
      </c>
      <c r="L83" s="13">
        <f>L84+L85</f>
        <v>1135.1000000000001</v>
      </c>
      <c r="M83" s="13">
        <f>M84+M85</f>
        <v>1096.9000000000001</v>
      </c>
      <c r="N83" s="13">
        <f>N84+N85</f>
        <v>0</v>
      </c>
      <c r="O83" s="13">
        <f>O84+O85</f>
        <v>38.200000000000003</v>
      </c>
    </row>
    <row r="84" spans="1:15" ht="15" hidden="1" customHeight="1" x14ac:dyDescent="0.25">
      <c r="A84" s="256"/>
      <c r="B84" s="257" t="s">
        <v>8</v>
      </c>
      <c r="C84" s="258"/>
      <c r="D84" s="259">
        <f>E84+G84</f>
        <v>121.4</v>
      </c>
      <c r="E84" s="260">
        <v>83.2</v>
      </c>
      <c r="F84" s="260"/>
      <c r="G84" s="260">
        <v>38.200000000000003</v>
      </c>
      <c r="H84" s="10">
        <f>I84+K84</f>
        <v>0</v>
      </c>
      <c r="I84" s="11"/>
      <c r="J84" s="11"/>
      <c r="K84" s="198"/>
      <c r="L84" s="260">
        <f>M84+O84</f>
        <v>121.4</v>
      </c>
      <c r="M84" s="260">
        <f>E84+I84</f>
        <v>83.2</v>
      </c>
      <c r="N84" s="260">
        <f>F84+J84</f>
        <v>0</v>
      </c>
      <c r="O84" s="260">
        <f>G84+K84</f>
        <v>38.200000000000003</v>
      </c>
    </row>
    <row r="85" spans="1:15" ht="27.95" customHeight="1" x14ac:dyDescent="0.25">
      <c r="A85" s="41"/>
      <c r="B85" s="261" t="s">
        <v>174</v>
      </c>
      <c r="C85" s="168"/>
      <c r="D85" s="255">
        <f>E85+G85</f>
        <v>1013.7</v>
      </c>
      <c r="E85" s="17">
        <v>1013.7</v>
      </c>
      <c r="F85" s="93"/>
      <c r="G85" s="93"/>
      <c r="H85" s="10">
        <f>I85+K85</f>
        <v>0</v>
      </c>
      <c r="I85" s="11"/>
      <c r="J85" s="11"/>
      <c r="K85" s="198"/>
      <c r="L85" s="13">
        <f>M85+O85</f>
        <v>1013.7</v>
      </c>
      <c r="M85" s="13">
        <f>E85+I85</f>
        <v>1013.7</v>
      </c>
      <c r="N85" s="13">
        <f>F85+J85</f>
        <v>0</v>
      </c>
      <c r="O85" s="13">
        <f>G85+K85</f>
        <v>0</v>
      </c>
    </row>
    <row r="86" spans="1:15" ht="15" customHeight="1" x14ac:dyDescent="0.25">
      <c r="A86" s="41"/>
      <c r="B86" s="42"/>
      <c r="C86" s="262" t="s">
        <v>22</v>
      </c>
      <c r="D86" s="17">
        <f>E86+G86</f>
        <v>104.2</v>
      </c>
      <c r="E86" s="17">
        <v>59.7</v>
      </c>
      <c r="F86" s="17"/>
      <c r="G86" s="17">
        <v>44.5</v>
      </c>
      <c r="H86" s="10">
        <f>I86+K86</f>
        <v>39</v>
      </c>
      <c r="I86" s="11">
        <v>-10</v>
      </c>
      <c r="J86" s="11"/>
      <c r="K86" s="198">
        <v>49</v>
      </c>
      <c r="L86" s="13">
        <f>M86+O86</f>
        <v>143.19999999999999</v>
      </c>
      <c r="M86" s="13">
        <f>E86+I86</f>
        <v>49.7</v>
      </c>
      <c r="N86" s="13">
        <f>F86+J86</f>
        <v>0</v>
      </c>
      <c r="O86" s="13">
        <f>G86+K86</f>
        <v>93.5</v>
      </c>
    </row>
    <row r="87" spans="1:15" ht="15" customHeight="1" x14ac:dyDescent="0.25">
      <c r="A87" s="41"/>
      <c r="B87" s="42"/>
      <c r="C87" s="83" t="s">
        <v>30</v>
      </c>
      <c r="D87" s="17">
        <f>E87+G87</f>
        <v>45.1</v>
      </c>
      <c r="E87" s="17">
        <v>45.1</v>
      </c>
      <c r="F87" s="17"/>
      <c r="G87" s="17"/>
      <c r="H87" s="10">
        <f>I87+K87</f>
        <v>0</v>
      </c>
      <c r="I87" s="11"/>
      <c r="J87" s="11"/>
      <c r="K87" s="198"/>
      <c r="L87" s="13">
        <f>M87+O87</f>
        <v>45.1</v>
      </c>
      <c r="M87" s="13">
        <f>E87+I87</f>
        <v>45.1</v>
      </c>
      <c r="N87" s="13">
        <f>F87+J87</f>
        <v>0</v>
      </c>
      <c r="O87" s="13">
        <f>G87+K87</f>
        <v>0</v>
      </c>
    </row>
    <row r="88" spans="1:15" ht="15" customHeight="1" x14ac:dyDescent="0.25">
      <c r="A88" s="33" t="s">
        <v>90</v>
      </c>
      <c r="B88" s="247" t="s">
        <v>7</v>
      </c>
      <c r="C88" s="94"/>
      <c r="D88" s="17">
        <f>SUM(D89:D91)</f>
        <v>15.6</v>
      </c>
      <c r="E88" s="17">
        <f>SUM(E89:E91)</f>
        <v>15.6</v>
      </c>
      <c r="F88" s="17">
        <f>SUM(F89:F91)</f>
        <v>0</v>
      </c>
      <c r="G88" s="17">
        <f>SUM(G89:G91)</f>
        <v>0</v>
      </c>
      <c r="H88" s="11">
        <f>SUM(H89:H91)</f>
        <v>0</v>
      </c>
      <c r="I88" s="11">
        <f>SUM(I89:I91)</f>
        <v>0</v>
      </c>
      <c r="J88" s="11">
        <f>SUM(J89:J91)</f>
        <v>0</v>
      </c>
      <c r="K88" s="198">
        <f>SUM(K89:K91)</f>
        <v>0</v>
      </c>
      <c r="L88" s="13">
        <f>SUM(L89:L91)</f>
        <v>15.6</v>
      </c>
      <c r="M88" s="13">
        <f>SUM(M89:M91)</f>
        <v>15.6</v>
      </c>
      <c r="N88" s="13">
        <f>SUM(N89:N91)</f>
        <v>0</v>
      </c>
      <c r="O88" s="13">
        <f>SUM(O89:O91)</f>
        <v>0</v>
      </c>
    </row>
    <row r="89" spans="1:15" ht="15" customHeight="1" x14ac:dyDescent="0.25">
      <c r="A89" s="41"/>
      <c r="B89" s="263"/>
      <c r="C89" s="94" t="s">
        <v>25</v>
      </c>
      <c r="D89" s="17">
        <f>E89+G89</f>
        <v>8</v>
      </c>
      <c r="E89" s="17">
        <v>8</v>
      </c>
      <c r="F89" s="17"/>
      <c r="G89" s="17"/>
      <c r="H89" s="10">
        <f>I89+K89</f>
        <v>0</v>
      </c>
      <c r="I89" s="11"/>
      <c r="J89" s="11"/>
      <c r="K89" s="198"/>
      <c r="L89" s="13">
        <f>M89+O89</f>
        <v>8</v>
      </c>
      <c r="M89" s="13">
        <f>E89+I89</f>
        <v>8</v>
      </c>
      <c r="N89" s="13">
        <f>F89+J89</f>
        <v>0</v>
      </c>
      <c r="O89" s="13">
        <f>G89+K89</f>
        <v>0</v>
      </c>
    </row>
    <row r="90" spans="1:15" ht="15" customHeight="1" x14ac:dyDescent="0.25">
      <c r="A90" s="41"/>
      <c r="B90" s="248"/>
      <c r="C90" s="94" t="s">
        <v>31</v>
      </c>
      <c r="D90" s="17">
        <f>E90+G90</f>
        <v>1.6</v>
      </c>
      <c r="E90" s="17">
        <v>1.6</v>
      </c>
      <c r="F90" s="17"/>
      <c r="G90" s="17"/>
      <c r="H90" s="10">
        <f>I90+K90</f>
        <v>0</v>
      </c>
      <c r="I90" s="11"/>
      <c r="J90" s="11"/>
      <c r="K90" s="198"/>
      <c r="L90" s="13">
        <f>M90+O90</f>
        <v>1.6</v>
      </c>
      <c r="M90" s="13">
        <f>E90+I90</f>
        <v>1.6</v>
      </c>
      <c r="N90" s="13">
        <f>F90+J90</f>
        <v>0</v>
      </c>
      <c r="O90" s="13">
        <f>G90+K90</f>
        <v>0</v>
      </c>
    </row>
    <row r="91" spans="1:15" ht="15" customHeight="1" x14ac:dyDescent="0.25">
      <c r="A91" s="41"/>
      <c r="B91" s="248"/>
      <c r="C91" s="94" t="s">
        <v>22</v>
      </c>
      <c r="D91" s="17">
        <f>E91+G91</f>
        <v>6</v>
      </c>
      <c r="E91" s="17">
        <v>6</v>
      </c>
      <c r="F91" s="17"/>
      <c r="G91" s="17"/>
      <c r="H91" s="10">
        <f>I91+K91</f>
        <v>0</v>
      </c>
      <c r="I91" s="11"/>
      <c r="J91" s="11"/>
      <c r="K91" s="198"/>
      <c r="L91" s="13">
        <f>M91+O91</f>
        <v>6</v>
      </c>
      <c r="M91" s="13">
        <f>E91+I91</f>
        <v>6</v>
      </c>
      <c r="N91" s="13">
        <f>F91+J91</f>
        <v>0</v>
      </c>
      <c r="O91" s="13">
        <f>G91+K91</f>
        <v>0</v>
      </c>
    </row>
    <row r="92" spans="1:15" ht="15" customHeight="1" x14ac:dyDescent="0.25">
      <c r="A92" s="33" t="s">
        <v>91</v>
      </c>
      <c r="B92" s="18" t="s">
        <v>10</v>
      </c>
      <c r="C92" s="94"/>
      <c r="D92" s="17">
        <f>SUM(D93:D95)</f>
        <v>25.5</v>
      </c>
      <c r="E92" s="17">
        <f>SUM(E93:E95)</f>
        <v>15.5</v>
      </c>
      <c r="F92" s="17">
        <f>SUM(F93:F95)</f>
        <v>0</v>
      </c>
      <c r="G92" s="17">
        <f>SUM(G93:G95)</f>
        <v>10</v>
      </c>
      <c r="H92" s="11">
        <f>SUM(H93:H95)</f>
        <v>0</v>
      </c>
      <c r="I92" s="11">
        <f>SUM(I93:I95)</f>
        <v>0</v>
      </c>
      <c r="J92" s="11">
        <f>SUM(J93:J95)</f>
        <v>0</v>
      </c>
      <c r="K92" s="198">
        <f>SUM(K93:K95)</f>
        <v>0</v>
      </c>
      <c r="L92" s="13">
        <f>SUM(L93:L95)</f>
        <v>25.5</v>
      </c>
      <c r="M92" s="13">
        <f>SUM(M93:M95)</f>
        <v>15.5</v>
      </c>
      <c r="N92" s="13">
        <f>SUM(N93:N95)</f>
        <v>0</v>
      </c>
      <c r="O92" s="13">
        <f>SUM(O93:O95)</f>
        <v>10</v>
      </c>
    </row>
    <row r="93" spans="1:15" ht="15" customHeight="1" x14ac:dyDescent="0.25">
      <c r="A93" s="41"/>
      <c r="B93" s="245"/>
      <c r="C93" s="94" t="s">
        <v>25</v>
      </c>
      <c r="D93" s="17">
        <f>E93+G93</f>
        <v>6.5</v>
      </c>
      <c r="E93" s="17">
        <v>6.5</v>
      </c>
      <c r="F93" s="17"/>
      <c r="G93" s="17"/>
      <c r="H93" s="10">
        <f>I93+K93</f>
        <v>0</v>
      </c>
      <c r="I93" s="11"/>
      <c r="J93" s="11"/>
      <c r="K93" s="198"/>
      <c r="L93" s="13">
        <f>M93+O93</f>
        <v>6.5</v>
      </c>
      <c r="M93" s="13">
        <f>E93+I93</f>
        <v>6.5</v>
      </c>
      <c r="N93" s="13">
        <f>F93+J93</f>
        <v>0</v>
      </c>
      <c r="O93" s="13">
        <f>G93+K93</f>
        <v>0</v>
      </c>
    </row>
    <row r="94" spans="1:15" ht="15" customHeight="1" x14ac:dyDescent="0.25">
      <c r="A94" s="41"/>
      <c r="B94" s="7"/>
      <c r="C94" s="94" t="s">
        <v>31</v>
      </c>
      <c r="D94" s="17">
        <f>E94+G94</f>
        <v>0.9</v>
      </c>
      <c r="E94" s="17">
        <v>0.9</v>
      </c>
      <c r="F94" s="17"/>
      <c r="G94" s="17"/>
      <c r="H94" s="10">
        <f>I94+K94</f>
        <v>0</v>
      </c>
      <c r="I94" s="11"/>
      <c r="J94" s="11"/>
      <c r="K94" s="198"/>
      <c r="L94" s="13">
        <f>M94+O94</f>
        <v>0.9</v>
      </c>
      <c r="M94" s="13">
        <f>E94+I94</f>
        <v>0.9</v>
      </c>
      <c r="N94" s="13">
        <f>F94+J94</f>
        <v>0</v>
      </c>
      <c r="O94" s="13">
        <f>G94+K94</f>
        <v>0</v>
      </c>
    </row>
    <row r="95" spans="1:15" ht="15" customHeight="1" x14ac:dyDescent="0.25">
      <c r="A95" s="41"/>
      <c r="B95" s="7"/>
      <c r="C95" s="94" t="s">
        <v>22</v>
      </c>
      <c r="D95" s="17">
        <f>E95+G95</f>
        <v>18.100000000000001</v>
      </c>
      <c r="E95" s="17">
        <v>8.1</v>
      </c>
      <c r="F95" s="17"/>
      <c r="G95" s="17">
        <v>10</v>
      </c>
      <c r="H95" s="10">
        <f>I95+K95</f>
        <v>0</v>
      </c>
      <c r="I95" s="11"/>
      <c r="J95" s="11"/>
      <c r="K95" s="198"/>
      <c r="L95" s="13">
        <f>M95+O95</f>
        <v>18.100000000000001</v>
      </c>
      <c r="M95" s="13">
        <f>E95+I95</f>
        <v>8.1</v>
      </c>
      <c r="N95" s="13">
        <f>F95+J95</f>
        <v>0</v>
      </c>
      <c r="O95" s="13">
        <f>G95+K95</f>
        <v>10</v>
      </c>
    </row>
    <row r="96" spans="1:15" ht="15" customHeight="1" x14ac:dyDescent="0.25">
      <c r="A96" s="33" t="s">
        <v>92</v>
      </c>
      <c r="B96" s="36" t="s">
        <v>11</v>
      </c>
      <c r="C96" s="94"/>
      <c r="D96" s="17">
        <f>SUM(D97:D99)</f>
        <v>19.3</v>
      </c>
      <c r="E96" s="17">
        <f>SUM(E97:E99)</f>
        <v>19.3</v>
      </c>
      <c r="F96" s="17">
        <f>SUM(F97:F99)</f>
        <v>0</v>
      </c>
      <c r="G96" s="17">
        <f>SUM(G97:G99)</f>
        <v>0</v>
      </c>
      <c r="H96" s="11">
        <f>SUM(H97:H99)</f>
        <v>0</v>
      </c>
      <c r="I96" s="11">
        <f>SUM(I97:I99)</f>
        <v>0</v>
      </c>
      <c r="J96" s="11">
        <f>SUM(J97:J99)</f>
        <v>0</v>
      </c>
      <c r="K96" s="198">
        <f>SUM(K97:K99)</f>
        <v>0</v>
      </c>
      <c r="L96" s="13">
        <f>SUM(L97:L99)</f>
        <v>19.3</v>
      </c>
      <c r="M96" s="13">
        <f>SUM(M97:M99)</f>
        <v>19.3</v>
      </c>
      <c r="N96" s="13">
        <f>SUM(N97:N99)</f>
        <v>0</v>
      </c>
      <c r="O96" s="13">
        <f>SUM(O97:O99)</f>
        <v>0</v>
      </c>
    </row>
    <row r="97" spans="1:15" ht="15" customHeight="1" x14ac:dyDescent="0.25">
      <c r="A97" s="41"/>
      <c r="B97" s="245"/>
      <c r="C97" s="94" t="s">
        <v>25</v>
      </c>
      <c r="D97" s="17">
        <f>E97+G97</f>
        <v>9.6999999999999993</v>
      </c>
      <c r="E97" s="17">
        <v>9.6999999999999993</v>
      </c>
      <c r="F97" s="17"/>
      <c r="G97" s="17"/>
      <c r="H97" s="10">
        <f>I97+K97</f>
        <v>0</v>
      </c>
      <c r="I97" s="11"/>
      <c r="J97" s="11"/>
      <c r="K97" s="198"/>
      <c r="L97" s="13">
        <f>M97+O97</f>
        <v>9.6999999999999993</v>
      </c>
      <c r="M97" s="13">
        <f>E97+I97</f>
        <v>9.6999999999999993</v>
      </c>
      <c r="N97" s="13">
        <f>F97+J97</f>
        <v>0</v>
      </c>
      <c r="O97" s="13">
        <f>G97+K97</f>
        <v>0</v>
      </c>
    </row>
    <row r="98" spans="1:15" ht="15" customHeight="1" x14ac:dyDescent="0.25">
      <c r="A98" s="41"/>
      <c r="B98" s="27"/>
      <c r="C98" s="94" t="s">
        <v>31</v>
      </c>
      <c r="D98" s="17">
        <f>E98+G98</f>
        <v>3.4</v>
      </c>
      <c r="E98" s="17">
        <v>3.4</v>
      </c>
      <c r="F98" s="17"/>
      <c r="G98" s="17"/>
      <c r="H98" s="10">
        <f>I98+K98</f>
        <v>0</v>
      </c>
      <c r="I98" s="11"/>
      <c r="J98" s="11"/>
      <c r="K98" s="198"/>
      <c r="L98" s="13">
        <f>M98+O98</f>
        <v>3.4</v>
      </c>
      <c r="M98" s="13">
        <f>E98+I98</f>
        <v>3.4</v>
      </c>
      <c r="N98" s="13">
        <f>F98+J98</f>
        <v>0</v>
      </c>
      <c r="O98" s="13">
        <f>G98+K98</f>
        <v>0</v>
      </c>
    </row>
    <row r="99" spans="1:15" ht="15" customHeight="1" x14ac:dyDescent="0.25">
      <c r="A99" s="41"/>
      <c r="B99" s="27"/>
      <c r="C99" s="94" t="s">
        <v>22</v>
      </c>
      <c r="D99" s="17">
        <f>E99+G99</f>
        <v>6.2</v>
      </c>
      <c r="E99" s="17">
        <v>6.2</v>
      </c>
      <c r="F99" s="17"/>
      <c r="G99" s="17"/>
      <c r="H99" s="10">
        <f>I99+K99</f>
        <v>0</v>
      </c>
      <c r="I99" s="11"/>
      <c r="J99" s="11"/>
      <c r="K99" s="198"/>
      <c r="L99" s="13">
        <f>M99+O99</f>
        <v>6.2</v>
      </c>
      <c r="M99" s="13">
        <f>E99+I99</f>
        <v>6.2</v>
      </c>
      <c r="N99" s="13">
        <f>F99+J99</f>
        <v>0</v>
      </c>
      <c r="O99" s="13">
        <f>G99+K99</f>
        <v>0</v>
      </c>
    </row>
    <row r="100" spans="1:15" ht="15" customHeight="1" x14ac:dyDescent="0.25">
      <c r="A100" s="33" t="s">
        <v>93</v>
      </c>
      <c r="B100" s="36" t="s">
        <v>61</v>
      </c>
      <c r="C100" s="94"/>
      <c r="D100" s="17">
        <f>SUM(D101:D103)</f>
        <v>32.700000000000003</v>
      </c>
      <c r="E100" s="17">
        <f>SUM(E101:E103)</f>
        <v>17.7</v>
      </c>
      <c r="F100" s="17">
        <f>SUM(F101:F103)</f>
        <v>0</v>
      </c>
      <c r="G100" s="17">
        <f>SUM(G101:G103)</f>
        <v>15</v>
      </c>
      <c r="H100" s="11">
        <f>SUM(H101:H103)</f>
        <v>0</v>
      </c>
      <c r="I100" s="11">
        <f>SUM(I101:I103)</f>
        <v>0</v>
      </c>
      <c r="J100" s="11">
        <f>SUM(J101:J103)</f>
        <v>0</v>
      </c>
      <c r="K100" s="198">
        <f>SUM(K101:K103)</f>
        <v>0</v>
      </c>
      <c r="L100" s="13">
        <f>SUM(L101:L103)</f>
        <v>32.700000000000003</v>
      </c>
      <c r="M100" s="13">
        <f>SUM(M101:M103)</f>
        <v>17.7</v>
      </c>
      <c r="N100" s="13">
        <f>SUM(N101:N103)</f>
        <v>0</v>
      </c>
      <c r="O100" s="13">
        <f>SUM(O101:O103)</f>
        <v>15</v>
      </c>
    </row>
    <row r="101" spans="1:15" ht="15" customHeight="1" x14ac:dyDescent="0.25">
      <c r="A101" s="41"/>
      <c r="B101" s="245"/>
      <c r="C101" s="94" t="s">
        <v>25</v>
      </c>
      <c r="D101" s="17">
        <f>E101+G101</f>
        <v>8.1</v>
      </c>
      <c r="E101" s="17">
        <v>8.1</v>
      </c>
      <c r="F101" s="17"/>
      <c r="G101" s="17"/>
      <c r="H101" s="10">
        <f>I101+K101</f>
        <v>0</v>
      </c>
      <c r="I101" s="11"/>
      <c r="J101" s="11"/>
      <c r="K101" s="198"/>
      <c r="L101" s="13">
        <f>M101+O101</f>
        <v>8.1</v>
      </c>
      <c r="M101" s="13">
        <f>E101+I101</f>
        <v>8.1</v>
      </c>
      <c r="N101" s="13">
        <f>F101+J101</f>
        <v>0</v>
      </c>
      <c r="O101" s="13">
        <f>G101+K101</f>
        <v>0</v>
      </c>
    </row>
    <row r="102" spans="1:15" ht="15" customHeight="1" x14ac:dyDescent="0.25">
      <c r="A102" s="41"/>
      <c r="B102" s="27"/>
      <c r="C102" s="94" t="s">
        <v>31</v>
      </c>
      <c r="D102" s="17">
        <f>E102+G102</f>
        <v>1.9</v>
      </c>
      <c r="E102" s="17">
        <v>1.9</v>
      </c>
      <c r="F102" s="17"/>
      <c r="G102" s="17"/>
      <c r="H102" s="10">
        <f>I102+K102</f>
        <v>0</v>
      </c>
      <c r="I102" s="11"/>
      <c r="J102" s="11"/>
      <c r="K102" s="198"/>
      <c r="L102" s="13">
        <f>M102+O102</f>
        <v>1.9</v>
      </c>
      <c r="M102" s="13">
        <f>E102+I102</f>
        <v>1.9</v>
      </c>
      <c r="N102" s="13">
        <f>F102+J102</f>
        <v>0</v>
      </c>
      <c r="O102" s="13">
        <f>G102+K102</f>
        <v>0</v>
      </c>
    </row>
    <row r="103" spans="1:15" ht="15" customHeight="1" x14ac:dyDescent="0.25">
      <c r="A103" s="41"/>
      <c r="B103" s="27"/>
      <c r="C103" s="94" t="s">
        <v>22</v>
      </c>
      <c r="D103" s="17">
        <f>E103+G103</f>
        <v>22.7</v>
      </c>
      <c r="E103" s="17">
        <v>7.7</v>
      </c>
      <c r="F103" s="17"/>
      <c r="G103" s="17">
        <v>15</v>
      </c>
      <c r="H103" s="10">
        <f>I103+K103</f>
        <v>0</v>
      </c>
      <c r="I103" s="11"/>
      <c r="J103" s="11"/>
      <c r="K103" s="198"/>
      <c r="L103" s="13">
        <f>M103+O103</f>
        <v>22.7</v>
      </c>
      <c r="M103" s="13">
        <f>E103+I103</f>
        <v>7.7</v>
      </c>
      <c r="N103" s="13">
        <f>F103+J103</f>
        <v>0</v>
      </c>
      <c r="O103" s="13">
        <f>G103+K103</f>
        <v>15</v>
      </c>
    </row>
    <row r="104" spans="1:15" ht="15" customHeight="1" x14ac:dyDescent="0.25">
      <c r="A104" s="33" t="s">
        <v>94</v>
      </c>
      <c r="B104" s="36" t="s">
        <v>62</v>
      </c>
      <c r="C104" s="94"/>
      <c r="D104" s="17">
        <f>SUM(D105:D107)</f>
        <v>13.8</v>
      </c>
      <c r="E104" s="17">
        <f>SUM(E105:E107)</f>
        <v>13.8</v>
      </c>
      <c r="F104" s="17">
        <f>SUM(F105:F107)</f>
        <v>0</v>
      </c>
      <c r="G104" s="17">
        <f>SUM(G105:G107)</f>
        <v>0</v>
      </c>
      <c r="H104" s="11">
        <f>SUM(H105:H107)</f>
        <v>0</v>
      </c>
      <c r="I104" s="11">
        <f>SUM(I105:I107)</f>
        <v>0</v>
      </c>
      <c r="J104" s="11">
        <f>SUM(J105:J107)</f>
        <v>0</v>
      </c>
      <c r="K104" s="198">
        <f>SUM(K105:K107)</f>
        <v>0</v>
      </c>
      <c r="L104" s="13">
        <f>SUM(L105:L107)</f>
        <v>13.8</v>
      </c>
      <c r="M104" s="13">
        <f>SUM(M105:M107)</f>
        <v>13.8</v>
      </c>
      <c r="N104" s="13">
        <f>SUM(N105:N107)</f>
        <v>0</v>
      </c>
      <c r="O104" s="13">
        <f>SUM(O105:O107)</f>
        <v>0</v>
      </c>
    </row>
    <row r="105" spans="1:15" ht="15" customHeight="1" x14ac:dyDescent="0.25">
      <c r="A105" s="41"/>
      <c r="B105" s="245"/>
      <c r="C105" s="94" t="s">
        <v>25</v>
      </c>
      <c r="D105" s="17">
        <f>E105+G105</f>
        <v>5.6</v>
      </c>
      <c r="E105" s="17">
        <v>5.6</v>
      </c>
      <c r="F105" s="17"/>
      <c r="G105" s="17"/>
      <c r="H105" s="10">
        <f>I105+K105</f>
        <v>0</v>
      </c>
      <c r="I105" s="11"/>
      <c r="J105" s="11"/>
      <c r="K105" s="198"/>
      <c r="L105" s="13">
        <f>M105+O105</f>
        <v>5.6</v>
      </c>
      <c r="M105" s="13">
        <f>E105+I105</f>
        <v>5.6</v>
      </c>
      <c r="N105" s="13">
        <f>F105+J105</f>
        <v>0</v>
      </c>
      <c r="O105" s="13">
        <f>G105+K105</f>
        <v>0</v>
      </c>
    </row>
    <row r="106" spans="1:15" ht="15" customHeight="1" x14ac:dyDescent="0.25">
      <c r="A106" s="41"/>
      <c r="B106" s="27"/>
      <c r="C106" s="94" t="s">
        <v>31</v>
      </c>
      <c r="D106" s="17">
        <f>E106+G106</f>
        <v>1.8</v>
      </c>
      <c r="E106" s="17">
        <v>1.8</v>
      </c>
      <c r="F106" s="17"/>
      <c r="G106" s="17"/>
      <c r="H106" s="10">
        <f>I106+K106</f>
        <v>0</v>
      </c>
      <c r="I106" s="11"/>
      <c r="J106" s="11"/>
      <c r="K106" s="198"/>
      <c r="L106" s="13">
        <f>M106+O106</f>
        <v>1.8</v>
      </c>
      <c r="M106" s="13">
        <f>E106+I106</f>
        <v>1.8</v>
      </c>
      <c r="N106" s="13">
        <f>F106+J106</f>
        <v>0</v>
      </c>
      <c r="O106" s="13">
        <f>G106+K106</f>
        <v>0</v>
      </c>
    </row>
    <row r="107" spans="1:15" ht="15" customHeight="1" x14ac:dyDescent="0.25">
      <c r="A107" s="41"/>
      <c r="B107" s="27"/>
      <c r="C107" s="94" t="s">
        <v>22</v>
      </c>
      <c r="D107" s="17">
        <f>E107+G107</f>
        <v>6.4</v>
      </c>
      <c r="E107" s="17">
        <v>6.4</v>
      </c>
      <c r="F107" s="17"/>
      <c r="G107" s="17"/>
      <c r="H107" s="10">
        <f>I107+K107</f>
        <v>0</v>
      </c>
      <c r="I107" s="11"/>
      <c r="J107" s="11"/>
      <c r="K107" s="198"/>
      <c r="L107" s="13">
        <f>M107+O107</f>
        <v>6.4</v>
      </c>
      <c r="M107" s="13">
        <f>E107+I107</f>
        <v>6.4</v>
      </c>
      <c r="N107" s="13">
        <f>F107+J107</f>
        <v>0</v>
      </c>
      <c r="O107" s="13">
        <f>G107+K107</f>
        <v>0</v>
      </c>
    </row>
    <row r="108" spans="1:15" ht="15" customHeight="1" x14ac:dyDescent="0.25">
      <c r="A108" s="33" t="s">
        <v>95</v>
      </c>
      <c r="B108" s="36" t="s">
        <v>14</v>
      </c>
      <c r="C108" s="94"/>
      <c r="D108" s="17">
        <f>SUM(D109:D111)</f>
        <v>24.799999999999997</v>
      </c>
      <c r="E108" s="17">
        <f>SUM(E109:E111)</f>
        <v>24.799999999999997</v>
      </c>
      <c r="F108" s="17">
        <f>SUM(F109:F111)</f>
        <v>0</v>
      </c>
      <c r="G108" s="17">
        <f>SUM(G109:G111)</f>
        <v>0</v>
      </c>
      <c r="H108" s="11">
        <f>SUM(H109:H111)</f>
        <v>0</v>
      </c>
      <c r="I108" s="11">
        <f>SUM(I109:I111)</f>
        <v>0</v>
      </c>
      <c r="J108" s="11">
        <f>SUM(J109:J111)</f>
        <v>0</v>
      </c>
      <c r="K108" s="198">
        <f>SUM(K109:K111)</f>
        <v>0</v>
      </c>
      <c r="L108" s="13">
        <f>SUM(L109:L111)</f>
        <v>24.799999999999997</v>
      </c>
      <c r="M108" s="13">
        <f>SUM(M109:M111)</f>
        <v>24.799999999999997</v>
      </c>
      <c r="N108" s="13">
        <f>SUM(N109:N111)</f>
        <v>0</v>
      </c>
      <c r="O108" s="13">
        <f>SUM(O109:O111)</f>
        <v>0</v>
      </c>
    </row>
    <row r="109" spans="1:15" ht="15" customHeight="1" x14ac:dyDescent="0.25">
      <c r="A109" s="41"/>
      <c r="B109" s="245"/>
      <c r="C109" s="94" t="s">
        <v>25</v>
      </c>
      <c r="D109" s="17">
        <f>E109+G109</f>
        <v>10.7</v>
      </c>
      <c r="E109" s="17">
        <v>10.7</v>
      </c>
      <c r="F109" s="17"/>
      <c r="G109" s="17"/>
      <c r="H109" s="10">
        <f>I109+K109</f>
        <v>0</v>
      </c>
      <c r="I109" s="11"/>
      <c r="J109" s="11"/>
      <c r="K109" s="198"/>
      <c r="L109" s="13">
        <f>M109+O109</f>
        <v>10.7</v>
      </c>
      <c r="M109" s="13">
        <f>E109+I109</f>
        <v>10.7</v>
      </c>
      <c r="N109" s="13">
        <f>F109+J109</f>
        <v>0</v>
      </c>
      <c r="O109" s="13">
        <f>G109+K109</f>
        <v>0</v>
      </c>
    </row>
    <row r="110" spans="1:15" ht="15" customHeight="1" x14ac:dyDescent="0.25">
      <c r="A110" s="41"/>
      <c r="B110" s="27"/>
      <c r="C110" s="94" t="s">
        <v>31</v>
      </c>
      <c r="D110" s="17">
        <f>E110+G110</f>
        <v>2.1</v>
      </c>
      <c r="E110" s="17">
        <v>2.1</v>
      </c>
      <c r="F110" s="17"/>
      <c r="G110" s="17"/>
      <c r="H110" s="10">
        <f>I110+K110</f>
        <v>0</v>
      </c>
      <c r="I110" s="11"/>
      <c r="J110" s="11"/>
      <c r="K110" s="198"/>
      <c r="L110" s="13">
        <f>M110+O110</f>
        <v>2.1</v>
      </c>
      <c r="M110" s="13">
        <f>E110+I110</f>
        <v>2.1</v>
      </c>
      <c r="N110" s="13">
        <f>F110+J110</f>
        <v>0</v>
      </c>
      <c r="O110" s="13">
        <f>G110+K110</f>
        <v>0</v>
      </c>
    </row>
    <row r="111" spans="1:15" ht="15" customHeight="1" x14ac:dyDescent="0.25">
      <c r="A111" s="41"/>
      <c r="B111" s="27"/>
      <c r="C111" s="94" t="s">
        <v>22</v>
      </c>
      <c r="D111" s="17">
        <f>E111+G111</f>
        <v>12</v>
      </c>
      <c r="E111" s="17">
        <v>12</v>
      </c>
      <c r="F111" s="17"/>
      <c r="G111" s="17"/>
      <c r="H111" s="10">
        <f>I111+K111</f>
        <v>0</v>
      </c>
      <c r="I111" s="11"/>
      <c r="J111" s="11"/>
      <c r="K111" s="198"/>
      <c r="L111" s="13">
        <f>M111+O111</f>
        <v>12</v>
      </c>
      <c r="M111" s="13">
        <f>E111+I111</f>
        <v>12</v>
      </c>
      <c r="N111" s="13">
        <f>F111+J111</f>
        <v>0</v>
      </c>
      <c r="O111" s="13">
        <f>G111+K111</f>
        <v>0</v>
      </c>
    </row>
    <row r="112" spans="1:15" ht="15" customHeight="1" x14ac:dyDescent="0.25">
      <c r="A112" s="33" t="s">
        <v>96</v>
      </c>
      <c r="B112" s="36" t="s">
        <v>15</v>
      </c>
      <c r="C112" s="94"/>
      <c r="D112" s="17">
        <f>SUM(D113:D115)</f>
        <v>17.5</v>
      </c>
      <c r="E112" s="17">
        <f>SUM(E113:E115)</f>
        <v>17.5</v>
      </c>
      <c r="F112" s="17">
        <f>SUM(F113:F115)</f>
        <v>0</v>
      </c>
      <c r="G112" s="17">
        <f>SUM(G113:G115)</f>
        <v>0</v>
      </c>
      <c r="H112" s="11">
        <f>SUM(H113:H115)</f>
        <v>0</v>
      </c>
      <c r="I112" s="11">
        <f>SUM(I113:I115)</f>
        <v>0</v>
      </c>
      <c r="J112" s="11">
        <f>SUM(J113:J115)</f>
        <v>0</v>
      </c>
      <c r="K112" s="198">
        <f>SUM(K113:K115)</f>
        <v>0</v>
      </c>
      <c r="L112" s="13">
        <f>SUM(L113:L115)</f>
        <v>17.5</v>
      </c>
      <c r="M112" s="13">
        <f>SUM(M113:M115)</f>
        <v>17.5</v>
      </c>
      <c r="N112" s="13">
        <f>SUM(N113:N115)</f>
        <v>0</v>
      </c>
      <c r="O112" s="13">
        <f>SUM(O113:O115)</f>
        <v>0</v>
      </c>
    </row>
    <row r="113" spans="1:15" ht="15" customHeight="1" x14ac:dyDescent="0.25">
      <c r="A113" s="41"/>
      <c r="B113" s="245"/>
      <c r="C113" s="94" t="s">
        <v>25</v>
      </c>
      <c r="D113" s="17">
        <f>E113+G113</f>
        <v>8.9</v>
      </c>
      <c r="E113" s="17">
        <v>8.9</v>
      </c>
      <c r="F113" s="17"/>
      <c r="G113" s="17"/>
      <c r="H113" s="10">
        <f>I113+K113</f>
        <v>0</v>
      </c>
      <c r="I113" s="11"/>
      <c r="J113" s="11"/>
      <c r="K113" s="198"/>
      <c r="L113" s="13">
        <f>M113+O113</f>
        <v>8.9</v>
      </c>
      <c r="M113" s="13">
        <f>E113+I113</f>
        <v>8.9</v>
      </c>
      <c r="N113" s="13">
        <f>F113+J113</f>
        <v>0</v>
      </c>
      <c r="O113" s="13">
        <f>G113+K113</f>
        <v>0</v>
      </c>
    </row>
    <row r="114" spans="1:15" ht="15" customHeight="1" x14ac:dyDescent="0.25">
      <c r="A114" s="41"/>
      <c r="B114" s="27"/>
      <c r="C114" s="94" t="s">
        <v>31</v>
      </c>
      <c r="D114" s="17">
        <f>E114+G114</f>
        <v>1.3</v>
      </c>
      <c r="E114" s="17">
        <v>1.3</v>
      </c>
      <c r="F114" s="17"/>
      <c r="G114" s="17"/>
      <c r="H114" s="10">
        <f>I114+K114</f>
        <v>0</v>
      </c>
      <c r="I114" s="11"/>
      <c r="J114" s="11"/>
      <c r="K114" s="198"/>
      <c r="L114" s="13">
        <f>M114+O114</f>
        <v>1.3</v>
      </c>
      <c r="M114" s="13">
        <f>E114+I114</f>
        <v>1.3</v>
      </c>
      <c r="N114" s="13">
        <f>F114+J114</f>
        <v>0</v>
      </c>
      <c r="O114" s="13">
        <f>G114+K114</f>
        <v>0</v>
      </c>
    </row>
    <row r="115" spans="1:15" ht="15" customHeight="1" x14ac:dyDescent="0.25">
      <c r="A115" s="41"/>
      <c r="B115" s="27"/>
      <c r="C115" s="94" t="s">
        <v>22</v>
      </c>
      <c r="D115" s="17">
        <f>E115+G115</f>
        <v>7.3</v>
      </c>
      <c r="E115" s="17">
        <v>7.3</v>
      </c>
      <c r="F115" s="17"/>
      <c r="G115" s="17"/>
      <c r="H115" s="10">
        <f>I115+K115</f>
        <v>0</v>
      </c>
      <c r="I115" s="11"/>
      <c r="J115" s="11"/>
      <c r="K115" s="198"/>
      <c r="L115" s="13">
        <f>M115+O115</f>
        <v>7.3</v>
      </c>
      <c r="M115" s="13">
        <f>E115+I115</f>
        <v>7.3</v>
      </c>
      <c r="N115" s="13">
        <f>F115+J115</f>
        <v>0</v>
      </c>
      <c r="O115" s="13">
        <f>G115+K115</f>
        <v>0</v>
      </c>
    </row>
    <row r="116" spans="1:15" ht="15" customHeight="1" x14ac:dyDescent="0.25">
      <c r="A116" s="33" t="s">
        <v>97</v>
      </c>
      <c r="B116" s="247" t="s">
        <v>16</v>
      </c>
      <c r="C116" s="94"/>
      <c r="D116" s="17">
        <f>SUM(D117:D119)</f>
        <v>37.700000000000003</v>
      </c>
      <c r="E116" s="17">
        <f>SUM(E117:E119)</f>
        <v>37.700000000000003</v>
      </c>
      <c r="F116" s="17">
        <f>SUM(F117:F119)</f>
        <v>0</v>
      </c>
      <c r="G116" s="17">
        <f>SUM(G117:G119)</f>
        <v>0</v>
      </c>
      <c r="H116" s="11">
        <f>SUM(H117:H119)</f>
        <v>0</v>
      </c>
      <c r="I116" s="11">
        <f>SUM(I117:I119)</f>
        <v>0</v>
      </c>
      <c r="J116" s="11">
        <f>SUM(J117:J119)</f>
        <v>0</v>
      </c>
      <c r="K116" s="198">
        <f>SUM(K117:K119)</f>
        <v>0</v>
      </c>
      <c r="L116" s="13">
        <f>SUM(L117:L119)</f>
        <v>37.700000000000003</v>
      </c>
      <c r="M116" s="13">
        <f>SUM(M117:M119)</f>
        <v>37.700000000000003</v>
      </c>
      <c r="N116" s="13">
        <f>SUM(N117:N119)</f>
        <v>0</v>
      </c>
      <c r="O116" s="13">
        <f>SUM(O117:O119)</f>
        <v>0</v>
      </c>
    </row>
    <row r="117" spans="1:15" ht="15" customHeight="1" x14ac:dyDescent="0.25">
      <c r="A117" s="41"/>
      <c r="B117" s="245"/>
      <c r="C117" s="94" t="s">
        <v>25</v>
      </c>
      <c r="D117" s="17">
        <f>E117+G117</f>
        <v>16.2</v>
      </c>
      <c r="E117" s="17">
        <v>16.2</v>
      </c>
      <c r="F117" s="17"/>
      <c r="G117" s="17"/>
      <c r="H117" s="10">
        <f>I117+K117</f>
        <v>0</v>
      </c>
      <c r="I117" s="11"/>
      <c r="J117" s="11"/>
      <c r="K117" s="198"/>
      <c r="L117" s="13">
        <f>M117+O117</f>
        <v>16.2</v>
      </c>
      <c r="M117" s="13">
        <f>E117+I117</f>
        <v>16.2</v>
      </c>
      <c r="N117" s="13">
        <f>F117+J117</f>
        <v>0</v>
      </c>
      <c r="O117" s="13">
        <f>G117+K117</f>
        <v>0</v>
      </c>
    </row>
    <row r="118" spans="1:15" ht="15" customHeight="1" x14ac:dyDescent="0.25">
      <c r="A118" s="41"/>
      <c r="B118" s="248"/>
      <c r="C118" s="94" t="s">
        <v>31</v>
      </c>
      <c r="D118" s="17">
        <f>E118+G118</f>
        <v>5</v>
      </c>
      <c r="E118" s="17">
        <v>5</v>
      </c>
      <c r="F118" s="17"/>
      <c r="G118" s="17"/>
      <c r="H118" s="10">
        <f>I118+K118</f>
        <v>0</v>
      </c>
      <c r="I118" s="11"/>
      <c r="J118" s="11"/>
      <c r="K118" s="198"/>
      <c r="L118" s="13">
        <f>M118+O118</f>
        <v>5</v>
      </c>
      <c r="M118" s="13">
        <f>E118+I118</f>
        <v>5</v>
      </c>
      <c r="N118" s="13">
        <f>F118+J118</f>
        <v>0</v>
      </c>
      <c r="O118" s="13">
        <f>G118+K118</f>
        <v>0</v>
      </c>
    </row>
    <row r="119" spans="1:15" ht="15" customHeight="1" x14ac:dyDescent="0.25">
      <c r="A119" s="41"/>
      <c r="B119" s="248"/>
      <c r="C119" s="94" t="s">
        <v>22</v>
      </c>
      <c r="D119" s="17">
        <f>E119+G119</f>
        <v>16.5</v>
      </c>
      <c r="E119" s="17">
        <v>16.5</v>
      </c>
      <c r="F119" s="17"/>
      <c r="G119" s="17"/>
      <c r="H119" s="10">
        <f>I119+K119</f>
        <v>0</v>
      </c>
      <c r="I119" s="11"/>
      <c r="J119" s="11"/>
      <c r="K119" s="198"/>
      <c r="L119" s="13">
        <f>M119+O119</f>
        <v>16.5</v>
      </c>
      <c r="M119" s="13">
        <f>E119+I119</f>
        <v>16.5</v>
      </c>
      <c r="N119" s="13">
        <f>F119+J119</f>
        <v>0</v>
      </c>
      <c r="O119" s="13">
        <f>G119+K119</f>
        <v>0</v>
      </c>
    </row>
    <row r="120" spans="1:15" ht="15" customHeight="1" x14ac:dyDescent="0.25">
      <c r="A120" s="33" t="s">
        <v>98</v>
      </c>
      <c r="B120" s="36" t="s">
        <v>17</v>
      </c>
      <c r="C120" s="94"/>
      <c r="D120" s="17">
        <f>SUM(D121:D123)</f>
        <v>29</v>
      </c>
      <c r="E120" s="17">
        <f>SUM(E121:E123)</f>
        <v>19</v>
      </c>
      <c r="F120" s="17">
        <f>SUM(F121:F123)</f>
        <v>0</v>
      </c>
      <c r="G120" s="17">
        <f>SUM(G121:G123)</f>
        <v>10</v>
      </c>
      <c r="H120" s="11">
        <f>SUM(H121:H123)</f>
        <v>0</v>
      </c>
      <c r="I120" s="11">
        <f>SUM(I121:I123)</f>
        <v>0</v>
      </c>
      <c r="J120" s="11">
        <f>SUM(J121:J123)</f>
        <v>0</v>
      </c>
      <c r="K120" s="198">
        <f>SUM(K121:K123)</f>
        <v>0</v>
      </c>
      <c r="L120" s="13">
        <f>SUM(L121:L123)</f>
        <v>29</v>
      </c>
      <c r="M120" s="13">
        <f>SUM(M121:M123)</f>
        <v>19</v>
      </c>
      <c r="N120" s="13">
        <f>SUM(N121:N123)</f>
        <v>0</v>
      </c>
      <c r="O120" s="13">
        <f>SUM(O121:O123)</f>
        <v>10</v>
      </c>
    </row>
    <row r="121" spans="1:15" ht="15" customHeight="1" x14ac:dyDescent="0.25">
      <c r="A121" s="41"/>
      <c r="B121" s="245"/>
      <c r="C121" s="94" t="s">
        <v>25</v>
      </c>
      <c r="D121" s="17">
        <f>E121+G121</f>
        <v>8.1999999999999993</v>
      </c>
      <c r="E121" s="17">
        <v>8.1999999999999993</v>
      </c>
      <c r="F121" s="17"/>
      <c r="G121" s="17"/>
      <c r="H121" s="10">
        <f>I121+K121</f>
        <v>0</v>
      </c>
      <c r="I121" s="11"/>
      <c r="J121" s="11"/>
      <c r="K121" s="198"/>
      <c r="L121" s="13">
        <f>M121+O121</f>
        <v>8.1999999999999993</v>
      </c>
      <c r="M121" s="13">
        <f>E121+I121</f>
        <v>8.1999999999999993</v>
      </c>
      <c r="N121" s="13">
        <f>F121+J121</f>
        <v>0</v>
      </c>
      <c r="O121" s="13">
        <f>G121+K121</f>
        <v>0</v>
      </c>
    </row>
    <row r="122" spans="1:15" ht="15" customHeight="1" x14ac:dyDescent="0.25">
      <c r="A122" s="41"/>
      <c r="B122" s="27"/>
      <c r="C122" s="94" t="s">
        <v>31</v>
      </c>
      <c r="D122" s="17">
        <f>E122+G122</f>
        <v>1.5</v>
      </c>
      <c r="E122" s="17">
        <v>1.5</v>
      </c>
      <c r="F122" s="17"/>
      <c r="G122" s="17"/>
      <c r="H122" s="10">
        <f>I122+K122</f>
        <v>0</v>
      </c>
      <c r="I122" s="11"/>
      <c r="J122" s="11"/>
      <c r="K122" s="198"/>
      <c r="L122" s="13">
        <f>M122+O122</f>
        <v>1.5</v>
      </c>
      <c r="M122" s="13">
        <f>E122+I122</f>
        <v>1.5</v>
      </c>
      <c r="N122" s="13">
        <f>F122+J122</f>
        <v>0</v>
      </c>
      <c r="O122" s="13">
        <f>G122+K122</f>
        <v>0</v>
      </c>
    </row>
    <row r="123" spans="1:15" ht="15" customHeight="1" x14ac:dyDescent="0.25">
      <c r="A123" s="41"/>
      <c r="B123" s="27"/>
      <c r="C123" s="94" t="s">
        <v>22</v>
      </c>
      <c r="D123" s="17">
        <f>E123+G123</f>
        <v>19.3</v>
      </c>
      <c r="E123" s="17">
        <v>9.3000000000000007</v>
      </c>
      <c r="F123" s="17"/>
      <c r="G123" s="17">
        <v>10</v>
      </c>
      <c r="H123" s="10">
        <f>I123+K123</f>
        <v>0</v>
      </c>
      <c r="I123" s="11"/>
      <c r="J123" s="11"/>
      <c r="K123" s="198"/>
      <c r="L123" s="13">
        <f>M123+O123</f>
        <v>19.3</v>
      </c>
      <c r="M123" s="13">
        <f>E123+I123</f>
        <v>9.3000000000000007</v>
      </c>
      <c r="N123" s="13">
        <f>F123+J123</f>
        <v>0</v>
      </c>
      <c r="O123" s="13">
        <f>G123+K123</f>
        <v>10</v>
      </c>
    </row>
    <row r="124" spans="1:15" ht="15" customHeight="1" x14ac:dyDescent="0.25">
      <c r="A124" s="33" t="s">
        <v>99</v>
      </c>
      <c r="B124" s="36" t="s">
        <v>18</v>
      </c>
      <c r="C124" s="94"/>
      <c r="D124" s="17">
        <f>SUM(D125:D127)</f>
        <v>11.6</v>
      </c>
      <c r="E124" s="17">
        <f>SUM(E125:E127)</f>
        <v>11.6</v>
      </c>
      <c r="F124" s="17">
        <f>SUM(F125:F127)</f>
        <v>0</v>
      </c>
      <c r="G124" s="17">
        <f>SUM(G125:G127)</f>
        <v>0</v>
      </c>
      <c r="H124" s="11">
        <f>SUM(H125:H127)</f>
        <v>0</v>
      </c>
      <c r="I124" s="11">
        <f>SUM(I125:I127)</f>
        <v>0</v>
      </c>
      <c r="J124" s="11">
        <f>SUM(J125:J127)</f>
        <v>0</v>
      </c>
      <c r="K124" s="198">
        <f>SUM(K125:K127)</f>
        <v>0</v>
      </c>
      <c r="L124" s="13">
        <f>SUM(L125:L127)</f>
        <v>11.6</v>
      </c>
      <c r="M124" s="13">
        <f>SUM(M125:M127)</f>
        <v>11.6</v>
      </c>
      <c r="N124" s="13">
        <f>SUM(N125:N127)</f>
        <v>0</v>
      </c>
      <c r="O124" s="13">
        <f>SUM(O125:O127)</f>
        <v>0</v>
      </c>
    </row>
    <row r="125" spans="1:15" ht="15" customHeight="1" x14ac:dyDescent="0.25">
      <c r="A125" s="41"/>
      <c r="B125" s="245"/>
      <c r="C125" s="94" t="s">
        <v>25</v>
      </c>
      <c r="D125" s="17">
        <f>E125+G125</f>
        <v>5</v>
      </c>
      <c r="E125" s="17">
        <v>5</v>
      </c>
      <c r="F125" s="17"/>
      <c r="G125" s="17"/>
      <c r="H125" s="10">
        <f>I125+K125</f>
        <v>0</v>
      </c>
      <c r="I125" s="11"/>
      <c r="J125" s="11"/>
      <c r="K125" s="198"/>
      <c r="L125" s="13">
        <f>M125+O125</f>
        <v>5</v>
      </c>
      <c r="M125" s="13">
        <f>E125+I125</f>
        <v>5</v>
      </c>
      <c r="N125" s="13">
        <f>F125+J125</f>
        <v>0</v>
      </c>
      <c r="O125" s="13">
        <f>G125+K125</f>
        <v>0</v>
      </c>
    </row>
    <row r="126" spans="1:15" ht="15" customHeight="1" x14ac:dyDescent="0.25">
      <c r="A126" s="41"/>
      <c r="B126" s="27"/>
      <c r="C126" s="94" t="s">
        <v>31</v>
      </c>
      <c r="D126" s="17">
        <f>E126+G126</f>
        <v>1.8</v>
      </c>
      <c r="E126" s="17">
        <v>1.8</v>
      </c>
      <c r="F126" s="17"/>
      <c r="G126" s="17"/>
      <c r="H126" s="10">
        <f>I126+K126</f>
        <v>0</v>
      </c>
      <c r="I126" s="11"/>
      <c r="J126" s="11"/>
      <c r="K126" s="198"/>
      <c r="L126" s="13">
        <f>M126+O126</f>
        <v>1.8</v>
      </c>
      <c r="M126" s="13">
        <f>E126+I126</f>
        <v>1.8</v>
      </c>
      <c r="N126" s="13">
        <f>F126+J126</f>
        <v>0</v>
      </c>
      <c r="O126" s="13">
        <f>G126+K126</f>
        <v>0</v>
      </c>
    </row>
    <row r="127" spans="1:15" ht="15" customHeight="1" x14ac:dyDescent="0.25">
      <c r="A127" s="41"/>
      <c r="B127" s="27"/>
      <c r="C127" s="94" t="s">
        <v>22</v>
      </c>
      <c r="D127" s="17">
        <f>E127+G127</f>
        <v>4.8</v>
      </c>
      <c r="E127" s="17">
        <v>4.8</v>
      </c>
      <c r="F127" s="17"/>
      <c r="G127" s="17"/>
      <c r="H127" s="10">
        <f>I127+K127</f>
        <v>0</v>
      </c>
      <c r="I127" s="11"/>
      <c r="J127" s="11"/>
      <c r="K127" s="198"/>
      <c r="L127" s="13">
        <f>M127+O127</f>
        <v>4.8</v>
      </c>
      <c r="M127" s="13">
        <f>E127+I127</f>
        <v>4.8</v>
      </c>
      <c r="N127" s="13">
        <f>F127+J127</f>
        <v>0</v>
      </c>
      <c r="O127" s="13">
        <f>G127+K127</f>
        <v>0</v>
      </c>
    </row>
    <row r="128" spans="1:15" ht="15" customHeight="1" x14ac:dyDescent="0.25">
      <c r="A128" s="33" t="s">
        <v>100</v>
      </c>
      <c r="B128" s="30" t="s">
        <v>19</v>
      </c>
      <c r="C128" s="83"/>
      <c r="D128" s="17">
        <f>SUM(D129:D131)</f>
        <v>501.2</v>
      </c>
      <c r="E128" s="17">
        <f>SUM(E129:E131)</f>
        <v>501.2</v>
      </c>
      <c r="F128" s="17">
        <f>SUM(F129:F131)</f>
        <v>0</v>
      </c>
      <c r="G128" s="17">
        <f>SUM(G129:G131)</f>
        <v>0</v>
      </c>
      <c r="H128" s="10">
        <f>SUM(H129:H131)</f>
        <v>0</v>
      </c>
      <c r="I128" s="10">
        <f>SUM(I129:I131)</f>
        <v>-6.1</v>
      </c>
      <c r="J128" s="11"/>
      <c r="K128" s="198">
        <f>SUM(K129:K131)</f>
        <v>6.1</v>
      </c>
      <c r="L128" s="13">
        <f>SUM(L129:L131)</f>
        <v>501.2</v>
      </c>
      <c r="M128" s="13">
        <f>SUM(M129:M131)</f>
        <v>495.09999999999997</v>
      </c>
      <c r="N128" s="13">
        <f>SUM(N129:N131)</f>
        <v>0</v>
      </c>
      <c r="O128" s="13">
        <f>SUM(O129:O131)</f>
        <v>6.1</v>
      </c>
    </row>
    <row r="129" spans="1:15" ht="15" hidden="1" customHeight="1" x14ac:dyDescent="0.25">
      <c r="A129" s="41"/>
      <c r="B129" s="81"/>
      <c r="C129" s="94" t="s">
        <v>25</v>
      </c>
      <c r="D129" s="17">
        <f>E129+G129</f>
        <v>0</v>
      </c>
      <c r="E129" s="17"/>
      <c r="F129" s="17"/>
      <c r="G129" s="17"/>
      <c r="H129" s="10">
        <f>I129+K129</f>
        <v>0</v>
      </c>
      <c r="I129" s="11"/>
      <c r="J129" s="11"/>
      <c r="K129" s="198"/>
      <c r="L129" s="13">
        <f>M129+O129</f>
        <v>0</v>
      </c>
      <c r="M129" s="13">
        <f>E129+I129</f>
        <v>0</v>
      </c>
      <c r="N129" s="13">
        <f>F129+J129</f>
        <v>0</v>
      </c>
      <c r="O129" s="13">
        <f>G129+K129</f>
        <v>0</v>
      </c>
    </row>
    <row r="130" spans="1:15" ht="15" customHeight="1" x14ac:dyDescent="0.25">
      <c r="A130" s="41"/>
      <c r="B130" s="81"/>
      <c r="C130" s="83" t="s">
        <v>31</v>
      </c>
      <c r="D130" s="17">
        <f>E130+G130</f>
        <v>134.19999999999999</v>
      </c>
      <c r="E130" s="17">
        <v>134.19999999999999</v>
      </c>
      <c r="F130" s="17"/>
      <c r="G130" s="17"/>
      <c r="H130" s="10">
        <f>I130+K130</f>
        <v>0</v>
      </c>
      <c r="I130" s="11"/>
      <c r="J130" s="11"/>
      <c r="K130" s="198"/>
      <c r="L130" s="13">
        <f>M130+O130</f>
        <v>134.19999999999999</v>
      </c>
      <c r="M130" s="13">
        <f>E130+I130</f>
        <v>134.19999999999999</v>
      </c>
      <c r="N130" s="13">
        <f>F130+J130</f>
        <v>0</v>
      </c>
      <c r="O130" s="13">
        <f>G130+K130</f>
        <v>0</v>
      </c>
    </row>
    <row r="131" spans="1:15" ht="15" customHeight="1" x14ac:dyDescent="0.25">
      <c r="A131" s="41"/>
      <c r="B131" s="81"/>
      <c r="C131" s="83" t="s">
        <v>22</v>
      </c>
      <c r="D131" s="17">
        <f>E131+G131</f>
        <v>367</v>
      </c>
      <c r="E131" s="17">
        <v>367</v>
      </c>
      <c r="F131" s="17"/>
      <c r="G131" s="17"/>
      <c r="H131" s="10">
        <f>I131+K131</f>
        <v>0</v>
      </c>
      <c r="I131" s="11">
        <v>-6.1</v>
      </c>
      <c r="J131" s="11"/>
      <c r="K131" s="198">
        <v>6.1</v>
      </c>
      <c r="L131" s="13">
        <f>M131+O131</f>
        <v>367</v>
      </c>
      <c r="M131" s="13">
        <f>E131+I131</f>
        <v>360.9</v>
      </c>
      <c r="N131" s="13">
        <f>F131+J131</f>
        <v>0</v>
      </c>
      <c r="O131" s="13">
        <f>G131+K131</f>
        <v>6.1</v>
      </c>
    </row>
    <row r="132" spans="1:15" ht="15.95" customHeight="1" x14ac:dyDescent="0.25">
      <c r="A132" s="55" t="s">
        <v>101</v>
      </c>
      <c r="B132" s="45" t="s">
        <v>180</v>
      </c>
      <c r="C132" s="26"/>
      <c r="D132" s="24">
        <f>D80+D88+D92+D96+D100+D104+D108+D112+D116+D120+D124+D128</f>
        <v>2093</v>
      </c>
      <c r="E132" s="24">
        <f>E80+E88+E92+E96+E100+E104+E108+E112+E116+E120+E124+E128</f>
        <v>1965.6999999999998</v>
      </c>
      <c r="F132" s="24">
        <f>F80+F88+F92+F96+F100+F104+F108+F112+F116+F120+F124+F128</f>
        <v>0</v>
      </c>
      <c r="G132" s="24">
        <f>G80+G88+G92+G96+G100+G104+G108+G112+G116+G120+G124+G128</f>
        <v>127.30000000000001</v>
      </c>
      <c r="H132" s="25">
        <f>H80+H88+H92+H96+H100+H104+H108+H112+H116+H120+H124+H128</f>
        <v>39</v>
      </c>
      <c r="I132" s="25">
        <f>I80+I88+I92+I96+I100+I104+I108+I112+I116+I120+I124+I128</f>
        <v>-16.100000000000001</v>
      </c>
      <c r="J132" s="25">
        <f>J80+J88+J92+J96+J100+J104+J108+J112+J116+J120+J124+J128</f>
        <v>0</v>
      </c>
      <c r="K132" s="264">
        <f>K80+K88+K92+K96+K100+K104+K108+K112+K116+K120+K124+K128</f>
        <v>55.1</v>
      </c>
      <c r="L132" s="22">
        <f>L80+L88+L92+L96+L100+L104+L108+L112+L116+L120+L124+L128</f>
        <v>2132</v>
      </c>
      <c r="M132" s="22">
        <f>M80+M88+M92+M96+M100+M104+M108+M112+M116+M120+M124+M128</f>
        <v>1949.5999999999997</v>
      </c>
      <c r="N132" s="22">
        <f>N80+N88+N92+N96+N100+N104+N108+N112+N116+N120+N124+N128</f>
        <v>0</v>
      </c>
      <c r="O132" s="22">
        <f>O80+O88+O92+O96+O100+O104+O108+O112+O116+O120+O124+O128</f>
        <v>182.4</v>
      </c>
    </row>
    <row r="133" spans="1:15" ht="27.95" customHeight="1" x14ac:dyDescent="0.25">
      <c r="A133" s="202"/>
      <c r="B133" s="265" t="s">
        <v>174</v>
      </c>
      <c r="C133" s="79"/>
      <c r="D133" s="266">
        <f>D85</f>
        <v>1013.7</v>
      </c>
      <c r="E133" s="266">
        <f>E85</f>
        <v>1013.7</v>
      </c>
      <c r="F133" s="266">
        <f>F85</f>
        <v>0</v>
      </c>
      <c r="G133" s="266">
        <f>G85</f>
        <v>0</v>
      </c>
      <c r="H133" s="267">
        <f>H85</f>
        <v>0</v>
      </c>
      <c r="I133" s="267">
        <f>I85</f>
        <v>0</v>
      </c>
      <c r="J133" s="267">
        <f>J85</f>
        <v>0</v>
      </c>
      <c r="K133" s="268">
        <f>K85</f>
        <v>0</v>
      </c>
      <c r="L133" s="98">
        <f>L85</f>
        <v>1013.7</v>
      </c>
      <c r="M133" s="98">
        <f>M85</f>
        <v>1013.7</v>
      </c>
      <c r="N133" s="98">
        <f>N85</f>
        <v>0</v>
      </c>
      <c r="O133" s="98">
        <f>O85</f>
        <v>0</v>
      </c>
    </row>
    <row r="134" spans="1:15" ht="15.95" customHeight="1" x14ac:dyDescent="0.25">
      <c r="A134" s="145" t="s">
        <v>102</v>
      </c>
      <c r="B134" s="481" t="s">
        <v>63</v>
      </c>
      <c r="C134" s="481"/>
      <c r="D134" s="481"/>
      <c r="E134" s="481"/>
      <c r="F134" s="481"/>
      <c r="G134" s="481"/>
      <c r="H134" s="481"/>
      <c r="I134" s="481"/>
      <c r="J134" s="481"/>
      <c r="K134" s="481"/>
      <c r="L134" s="481"/>
      <c r="M134" s="481"/>
      <c r="N134" s="481"/>
      <c r="O134" s="481"/>
    </row>
    <row r="135" spans="1:15" ht="15" customHeight="1" x14ac:dyDescent="0.25">
      <c r="A135" s="6" t="s">
        <v>103</v>
      </c>
      <c r="B135" s="27" t="s">
        <v>20</v>
      </c>
      <c r="C135" s="8" t="s">
        <v>32</v>
      </c>
      <c r="D135" s="17">
        <f>E135+G135</f>
        <v>10.1</v>
      </c>
      <c r="E135" s="17">
        <v>10.1</v>
      </c>
      <c r="F135" s="17"/>
      <c r="G135" s="17"/>
      <c r="H135" s="10">
        <f>I135+K135</f>
        <v>0</v>
      </c>
      <c r="I135" s="11"/>
      <c r="J135" s="11"/>
      <c r="K135" s="198"/>
      <c r="L135" s="13">
        <f>M135+O135</f>
        <v>10.1</v>
      </c>
      <c r="M135" s="13">
        <f>E135+I135</f>
        <v>10.1</v>
      </c>
      <c r="N135" s="13">
        <f>F135+J135</f>
        <v>0</v>
      </c>
      <c r="O135" s="13">
        <f>G135+K135</f>
        <v>0</v>
      </c>
    </row>
    <row r="136" spans="1:15" ht="15" customHeight="1" x14ac:dyDescent="0.25">
      <c r="A136" s="6" t="s">
        <v>104</v>
      </c>
      <c r="B136" s="30" t="s">
        <v>71</v>
      </c>
      <c r="C136" s="31" t="s">
        <v>32</v>
      </c>
      <c r="D136" s="17">
        <f>E136+G136</f>
        <v>29.2</v>
      </c>
      <c r="E136" s="17">
        <v>29.2</v>
      </c>
      <c r="F136" s="17">
        <v>22.3</v>
      </c>
      <c r="G136" s="17"/>
      <c r="H136" s="10">
        <f>I136+K136</f>
        <v>0</v>
      </c>
      <c r="I136" s="11"/>
      <c r="J136" s="11"/>
      <c r="K136" s="198"/>
      <c r="L136" s="13">
        <f>M136+O136</f>
        <v>29.2</v>
      </c>
      <c r="M136" s="13">
        <f>E136+I136</f>
        <v>29.2</v>
      </c>
      <c r="N136" s="13">
        <f>F136+J136</f>
        <v>22.3</v>
      </c>
      <c r="O136" s="13">
        <f>G136+K136</f>
        <v>0</v>
      </c>
    </row>
    <row r="137" spans="1:15" ht="15.95" customHeight="1" x14ac:dyDescent="0.25">
      <c r="A137" s="269" t="s">
        <v>105</v>
      </c>
      <c r="B137" s="252" t="s">
        <v>181</v>
      </c>
      <c r="C137" s="84"/>
      <c r="D137" s="74">
        <f>D135+D136</f>
        <v>39.299999999999997</v>
      </c>
      <c r="E137" s="74">
        <f>E135+E136</f>
        <v>39.299999999999997</v>
      </c>
      <c r="F137" s="74">
        <f>F135+F136</f>
        <v>22.3</v>
      </c>
      <c r="G137" s="74">
        <f>G135+G136</f>
        <v>0</v>
      </c>
      <c r="H137" s="75">
        <f>H135+H136</f>
        <v>0</v>
      </c>
      <c r="I137" s="75">
        <f>I135+I136</f>
        <v>0</v>
      </c>
      <c r="J137" s="75">
        <f>J135+J136</f>
        <v>0</v>
      </c>
      <c r="K137" s="253">
        <f>K135+K136</f>
        <v>0</v>
      </c>
      <c r="L137" s="45">
        <f>L135+L136</f>
        <v>39.299999999999997</v>
      </c>
      <c r="M137" s="45">
        <f>M135+M136</f>
        <v>39.299999999999997</v>
      </c>
      <c r="N137" s="45">
        <f>N135+N136</f>
        <v>22.3</v>
      </c>
      <c r="O137" s="45">
        <f>O135+O136</f>
        <v>0</v>
      </c>
    </row>
    <row r="138" spans="1:15" ht="15.95" customHeight="1" x14ac:dyDescent="0.25">
      <c r="A138" s="14" t="s">
        <v>106</v>
      </c>
      <c r="B138" s="481" t="s">
        <v>176</v>
      </c>
      <c r="C138" s="481"/>
      <c r="D138" s="481"/>
      <c r="E138" s="481"/>
      <c r="F138" s="481"/>
      <c r="G138" s="481"/>
      <c r="H138" s="481"/>
      <c r="I138" s="481"/>
      <c r="J138" s="481"/>
      <c r="K138" s="481"/>
      <c r="L138" s="481"/>
      <c r="M138" s="481"/>
      <c r="N138" s="481"/>
      <c r="O138" s="481"/>
    </row>
    <row r="139" spans="1:15" ht="15" customHeight="1" x14ac:dyDescent="0.25">
      <c r="A139" s="6" t="s">
        <v>107</v>
      </c>
      <c r="B139" s="135" t="s">
        <v>20</v>
      </c>
      <c r="C139" s="82"/>
      <c r="D139" s="17">
        <f>SUM(D140:D141)</f>
        <v>529.6</v>
      </c>
      <c r="E139" s="17">
        <f>SUM(E140:E141)</f>
        <v>436.2</v>
      </c>
      <c r="F139" s="17">
        <f>SUM(F140:F141)</f>
        <v>77.5</v>
      </c>
      <c r="G139" s="17">
        <f>SUM(G140:G141)</f>
        <v>93.4</v>
      </c>
      <c r="H139" s="11">
        <f>SUM(H140:H141)</f>
        <v>40</v>
      </c>
      <c r="I139" s="11">
        <f>SUM(I140:I141)</f>
        <v>33</v>
      </c>
      <c r="J139" s="11">
        <f>SUM(J140:J141)</f>
        <v>0</v>
      </c>
      <c r="K139" s="198">
        <f>SUM(K140:K141)</f>
        <v>7</v>
      </c>
      <c r="L139" s="12">
        <f>SUM(L140:L141)</f>
        <v>569.6</v>
      </c>
      <c r="M139" s="12">
        <f>SUM(M140:M141)</f>
        <v>469.2</v>
      </c>
      <c r="N139" s="12">
        <f>SUM(N140:N141)</f>
        <v>77.5</v>
      </c>
      <c r="O139" s="12">
        <f>SUM(O140:O141)</f>
        <v>100.4</v>
      </c>
    </row>
    <row r="140" spans="1:15" ht="15" customHeight="1" x14ac:dyDescent="0.25">
      <c r="A140" s="20"/>
      <c r="B140" s="135"/>
      <c r="C140" s="31" t="s">
        <v>30</v>
      </c>
      <c r="D140" s="17">
        <f>E140+G140</f>
        <v>8</v>
      </c>
      <c r="E140" s="17">
        <v>8</v>
      </c>
      <c r="F140" s="17"/>
      <c r="G140" s="17"/>
      <c r="H140" s="10">
        <f>I140+K140</f>
        <v>0</v>
      </c>
      <c r="I140" s="11"/>
      <c r="J140" s="11"/>
      <c r="K140" s="198"/>
      <c r="L140" s="13">
        <f>M140+O140</f>
        <v>8</v>
      </c>
      <c r="M140" s="13">
        <f>E140+I140</f>
        <v>8</v>
      </c>
      <c r="N140" s="13">
        <f>F140+J140</f>
        <v>0</v>
      </c>
      <c r="O140" s="13">
        <f>G140+K140</f>
        <v>0</v>
      </c>
    </row>
    <row r="141" spans="1:15" ht="15.75" customHeight="1" x14ac:dyDescent="0.25">
      <c r="A141" s="20"/>
      <c r="B141" s="135"/>
      <c r="C141" s="31" t="s">
        <v>51</v>
      </c>
      <c r="D141" s="17">
        <f>E141+G141</f>
        <v>521.6</v>
      </c>
      <c r="E141" s="17">
        <v>428.2</v>
      </c>
      <c r="F141" s="17">
        <v>77.5</v>
      </c>
      <c r="G141" s="17">
        <v>93.4</v>
      </c>
      <c r="H141" s="10">
        <f>I141+K141</f>
        <v>40</v>
      </c>
      <c r="I141" s="11">
        <v>33</v>
      </c>
      <c r="J141" s="11"/>
      <c r="K141" s="11">
        <v>7</v>
      </c>
      <c r="L141" s="13">
        <f>M141+O141</f>
        <v>561.6</v>
      </c>
      <c r="M141" s="13">
        <f>E141+I141</f>
        <v>461.2</v>
      </c>
      <c r="N141" s="13">
        <f>F141+J141</f>
        <v>77.5</v>
      </c>
      <c r="O141" s="13">
        <f>G141+K141</f>
        <v>100.4</v>
      </c>
    </row>
    <row r="142" spans="1:15" x14ac:dyDescent="0.25">
      <c r="A142" s="14" t="s">
        <v>108</v>
      </c>
      <c r="B142" s="15" t="s">
        <v>55</v>
      </c>
      <c r="C142" s="16" t="s">
        <v>51</v>
      </c>
      <c r="D142" s="17">
        <f>E142+G142</f>
        <v>145</v>
      </c>
      <c r="E142" s="17">
        <v>145</v>
      </c>
      <c r="F142" s="17">
        <v>92.2</v>
      </c>
      <c r="G142" s="17"/>
      <c r="H142" s="11">
        <f>I142+K142</f>
        <v>0</v>
      </c>
      <c r="I142" s="11"/>
      <c r="J142" s="11"/>
      <c r="K142" s="11"/>
      <c r="L142" s="13">
        <f>M142+O142</f>
        <v>145</v>
      </c>
      <c r="M142" s="13">
        <f>E142+I142</f>
        <v>145</v>
      </c>
      <c r="N142" s="13">
        <f>F142+J142</f>
        <v>92.2</v>
      </c>
      <c r="O142" s="13">
        <f>G142+K142</f>
        <v>0</v>
      </c>
    </row>
    <row r="143" spans="1:15" ht="15" customHeight="1" x14ac:dyDescent="0.25">
      <c r="A143" s="14" t="s">
        <v>109</v>
      </c>
      <c r="B143" s="13" t="s">
        <v>33</v>
      </c>
      <c r="C143" s="16" t="s">
        <v>51</v>
      </c>
      <c r="D143" s="17">
        <f>E143+G143</f>
        <v>114.3</v>
      </c>
      <c r="E143" s="17">
        <v>114.3</v>
      </c>
      <c r="F143" s="17">
        <v>64.400000000000006</v>
      </c>
      <c r="G143" s="17"/>
      <c r="H143" s="11">
        <f>I143+K143</f>
        <v>0</v>
      </c>
      <c r="I143" s="11"/>
      <c r="J143" s="11"/>
      <c r="K143" s="11"/>
      <c r="L143" s="13">
        <f>M143+O143</f>
        <v>114.3</v>
      </c>
      <c r="M143" s="13">
        <f>E143+I143</f>
        <v>114.3</v>
      </c>
      <c r="N143" s="13">
        <f>F143+J143</f>
        <v>64.400000000000006</v>
      </c>
      <c r="O143" s="13">
        <f>G143+K143</f>
        <v>0</v>
      </c>
    </row>
    <row r="144" spans="1:15" ht="15" customHeight="1" x14ac:dyDescent="0.25">
      <c r="A144" s="14" t="s">
        <v>110</v>
      </c>
      <c r="B144" s="13" t="s">
        <v>164</v>
      </c>
      <c r="C144" s="16" t="s">
        <v>51</v>
      </c>
      <c r="D144" s="17">
        <f>E144+G144</f>
        <v>175.2</v>
      </c>
      <c r="E144" s="17">
        <v>175.2</v>
      </c>
      <c r="F144" s="17">
        <v>83.4</v>
      </c>
      <c r="G144" s="17"/>
      <c r="H144" s="11">
        <f>I144+K144</f>
        <v>0</v>
      </c>
      <c r="I144" s="11"/>
      <c r="J144" s="11"/>
      <c r="K144" s="11"/>
      <c r="L144" s="13">
        <f>M144+O144</f>
        <v>175.2</v>
      </c>
      <c r="M144" s="13">
        <f>E144+I144</f>
        <v>175.2</v>
      </c>
      <c r="N144" s="13">
        <f>F144+J144</f>
        <v>83.4</v>
      </c>
      <c r="O144" s="13">
        <f>G144+K144</f>
        <v>0</v>
      </c>
    </row>
    <row r="145" spans="1:15" ht="15" customHeight="1" x14ac:dyDescent="0.25">
      <c r="A145" s="14" t="s">
        <v>159</v>
      </c>
      <c r="B145" s="13" t="s">
        <v>171</v>
      </c>
      <c r="C145" s="16" t="s">
        <v>51</v>
      </c>
      <c r="D145" s="17">
        <f>E145+G145</f>
        <v>152.30000000000001</v>
      </c>
      <c r="E145" s="17">
        <v>152.30000000000001</v>
      </c>
      <c r="F145" s="17">
        <v>92.2</v>
      </c>
      <c r="G145" s="17"/>
      <c r="H145" s="11">
        <f>I145+K145</f>
        <v>0</v>
      </c>
      <c r="I145" s="11"/>
      <c r="J145" s="11"/>
      <c r="K145" s="11"/>
      <c r="L145" s="13">
        <f>M145+O145</f>
        <v>152.30000000000001</v>
      </c>
      <c r="M145" s="13">
        <f>E145+I145</f>
        <v>152.30000000000001</v>
      </c>
      <c r="N145" s="13">
        <f>F145+J145</f>
        <v>92.2</v>
      </c>
      <c r="O145" s="13">
        <f>G145+K145</f>
        <v>0</v>
      </c>
    </row>
    <row r="146" spans="1:15" ht="15" customHeight="1" x14ac:dyDescent="0.25">
      <c r="A146" s="14" t="s">
        <v>160</v>
      </c>
      <c r="B146" s="13" t="s">
        <v>153</v>
      </c>
      <c r="C146" s="16" t="s">
        <v>51</v>
      </c>
      <c r="D146" s="17">
        <f>E146+G146</f>
        <v>80.900000000000006</v>
      </c>
      <c r="E146" s="17">
        <v>80.900000000000006</v>
      </c>
      <c r="F146" s="17">
        <v>51.7</v>
      </c>
      <c r="G146" s="17"/>
      <c r="H146" s="11">
        <f>I146+K146</f>
        <v>0</v>
      </c>
      <c r="I146" s="11"/>
      <c r="J146" s="11"/>
      <c r="K146" s="11"/>
      <c r="L146" s="13">
        <f>M146+O146</f>
        <v>80.900000000000006</v>
      </c>
      <c r="M146" s="13">
        <f>E146+I146</f>
        <v>80.900000000000006</v>
      </c>
      <c r="N146" s="13">
        <f>F146+J146</f>
        <v>51.7</v>
      </c>
      <c r="O146" s="13">
        <f>G146+K146</f>
        <v>0</v>
      </c>
    </row>
    <row r="147" spans="1:15" ht="15" customHeight="1" x14ac:dyDescent="0.25">
      <c r="A147" s="14" t="s">
        <v>111</v>
      </c>
      <c r="B147" s="282" t="s">
        <v>368</v>
      </c>
      <c r="C147" s="16" t="s">
        <v>51</v>
      </c>
      <c r="D147" s="17">
        <f>E147+G147</f>
        <v>150.1</v>
      </c>
      <c r="E147" s="17">
        <v>150.1</v>
      </c>
      <c r="F147" s="17">
        <v>95.8</v>
      </c>
      <c r="G147" s="17"/>
      <c r="H147" s="11">
        <f>I147+K147</f>
        <v>0</v>
      </c>
      <c r="I147" s="11"/>
      <c r="J147" s="11"/>
      <c r="K147" s="11"/>
      <c r="L147" s="13">
        <f>M147+O147</f>
        <v>150.1</v>
      </c>
      <c r="M147" s="13">
        <f>E147+I147</f>
        <v>150.1</v>
      </c>
      <c r="N147" s="13">
        <f>F147+J147</f>
        <v>95.8</v>
      </c>
      <c r="O147" s="13">
        <f>G147+K147</f>
        <v>0</v>
      </c>
    </row>
    <row r="148" spans="1:15" ht="16.5" customHeight="1" x14ac:dyDescent="0.25">
      <c r="A148" s="14" t="s">
        <v>161</v>
      </c>
      <c r="B148" s="13" t="s">
        <v>156</v>
      </c>
      <c r="C148" s="16" t="s">
        <v>51</v>
      </c>
      <c r="D148" s="17">
        <f>E148+G148</f>
        <v>231.8</v>
      </c>
      <c r="E148" s="17">
        <v>231.8</v>
      </c>
      <c r="F148" s="17">
        <v>115.1</v>
      </c>
      <c r="G148" s="17"/>
      <c r="H148" s="11">
        <f>I148+K148</f>
        <v>0</v>
      </c>
      <c r="I148" s="11"/>
      <c r="J148" s="11"/>
      <c r="K148" s="11"/>
      <c r="L148" s="13">
        <f>M148+O148</f>
        <v>231.8</v>
      </c>
      <c r="M148" s="13">
        <f>E148+I148</f>
        <v>231.8</v>
      </c>
      <c r="N148" s="13">
        <f>F148+J148</f>
        <v>115.1</v>
      </c>
      <c r="O148" s="13">
        <f>G148+K148</f>
        <v>0</v>
      </c>
    </row>
    <row r="149" spans="1:15" ht="16.5" customHeight="1" x14ac:dyDescent="0.25">
      <c r="A149" s="14" t="s">
        <v>162</v>
      </c>
      <c r="B149" s="13" t="s">
        <v>155</v>
      </c>
      <c r="C149" s="16" t="s">
        <v>51</v>
      </c>
      <c r="D149" s="17">
        <f>E149+G149</f>
        <v>171.6</v>
      </c>
      <c r="E149" s="17">
        <v>171.6</v>
      </c>
      <c r="F149" s="17">
        <v>91.5</v>
      </c>
      <c r="G149" s="17"/>
      <c r="H149" s="11">
        <f>I149+K149</f>
        <v>0</v>
      </c>
      <c r="I149" s="11"/>
      <c r="J149" s="11"/>
      <c r="K149" s="11"/>
      <c r="L149" s="13">
        <f>M149+O149</f>
        <v>171.6</v>
      </c>
      <c r="M149" s="13">
        <f>E149+I149</f>
        <v>171.6</v>
      </c>
      <c r="N149" s="13">
        <f>F149+J149</f>
        <v>91.5</v>
      </c>
      <c r="O149" s="13">
        <f>G149+K149</f>
        <v>0</v>
      </c>
    </row>
    <row r="150" spans="1:15" ht="15" customHeight="1" x14ac:dyDescent="0.25">
      <c r="A150" s="14" t="s">
        <v>112</v>
      </c>
      <c r="B150" s="13" t="s">
        <v>154</v>
      </c>
      <c r="C150" s="16" t="s">
        <v>51</v>
      </c>
      <c r="D150" s="17">
        <f>E150+G150</f>
        <v>143.6</v>
      </c>
      <c r="E150" s="17">
        <v>143.6</v>
      </c>
      <c r="F150" s="17">
        <v>79.599999999999994</v>
      </c>
      <c r="G150" s="17"/>
      <c r="H150" s="11">
        <f>I150+K150</f>
        <v>0</v>
      </c>
      <c r="I150" s="11"/>
      <c r="J150" s="11"/>
      <c r="K150" s="11"/>
      <c r="L150" s="13">
        <f>M150+O150</f>
        <v>143.6</v>
      </c>
      <c r="M150" s="13">
        <f>E150+I150</f>
        <v>143.6</v>
      </c>
      <c r="N150" s="13">
        <f>F150+J150</f>
        <v>79.599999999999994</v>
      </c>
      <c r="O150" s="13">
        <f>G150+K150</f>
        <v>0</v>
      </c>
    </row>
    <row r="151" spans="1:15" ht="15" customHeight="1" x14ac:dyDescent="0.25">
      <c r="A151" s="14" t="s">
        <v>113</v>
      </c>
      <c r="B151" s="13" t="s">
        <v>424</v>
      </c>
      <c r="C151" s="16" t="s">
        <v>51</v>
      </c>
      <c r="D151" s="17">
        <f>E151+G151</f>
        <v>159.19999999999999</v>
      </c>
      <c r="E151" s="17">
        <v>159.19999999999999</v>
      </c>
      <c r="F151" s="17">
        <v>86</v>
      </c>
      <c r="G151" s="17"/>
      <c r="H151" s="11">
        <f>I151+K151</f>
        <v>0</v>
      </c>
      <c r="I151" s="11"/>
      <c r="J151" s="11"/>
      <c r="K151" s="11"/>
      <c r="L151" s="13">
        <f>M151+O151</f>
        <v>159.19999999999999</v>
      </c>
      <c r="M151" s="13">
        <f>E151+I151</f>
        <v>159.19999999999999</v>
      </c>
      <c r="N151" s="13">
        <f>F151+J151</f>
        <v>86</v>
      </c>
      <c r="O151" s="13">
        <f>G151+K151</f>
        <v>0</v>
      </c>
    </row>
    <row r="152" spans="1:15" ht="15" customHeight="1" x14ac:dyDescent="0.25">
      <c r="A152" s="14" t="s">
        <v>114</v>
      </c>
      <c r="B152" s="193" t="s">
        <v>46</v>
      </c>
      <c r="C152" s="16" t="s">
        <v>51</v>
      </c>
      <c r="D152" s="17">
        <f>E152+G152</f>
        <v>99.1</v>
      </c>
      <c r="E152" s="17">
        <v>99.1</v>
      </c>
      <c r="F152" s="17">
        <v>65.099999999999994</v>
      </c>
      <c r="G152" s="17"/>
      <c r="H152" s="11">
        <f>I152+K152</f>
        <v>0</v>
      </c>
      <c r="I152" s="11"/>
      <c r="J152" s="11"/>
      <c r="K152" s="11"/>
      <c r="L152" s="13">
        <f>M152+O152</f>
        <v>99.1</v>
      </c>
      <c r="M152" s="13">
        <f>E152+I152</f>
        <v>99.1</v>
      </c>
      <c r="N152" s="13">
        <f>F152+J152</f>
        <v>65.099999999999994</v>
      </c>
      <c r="O152" s="13">
        <f>G152+K152</f>
        <v>0</v>
      </c>
    </row>
    <row r="153" spans="1:15" ht="15" customHeight="1" x14ac:dyDescent="0.25">
      <c r="A153" s="14" t="s">
        <v>115</v>
      </c>
      <c r="B153" s="13" t="s">
        <v>43</v>
      </c>
      <c r="C153" s="16" t="s">
        <v>51</v>
      </c>
      <c r="D153" s="17">
        <f>E153+G153</f>
        <v>100.9</v>
      </c>
      <c r="E153" s="17">
        <v>100.9</v>
      </c>
      <c r="F153" s="17">
        <v>65.3</v>
      </c>
      <c r="G153" s="17"/>
      <c r="H153" s="11">
        <f>I153+K153</f>
        <v>0</v>
      </c>
      <c r="I153" s="11"/>
      <c r="J153" s="11"/>
      <c r="K153" s="11"/>
      <c r="L153" s="13">
        <f>M153+O153</f>
        <v>100.9</v>
      </c>
      <c r="M153" s="13">
        <f>E153+I153</f>
        <v>100.9</v>
      </c>
      <c r="N153" s="13">
        <f>F153+J153</f>
        <v>65.3</v>
      </c>
      <c r="O153" s="13">
        <f>G153+K153</f>
        <v>0</v>
      </c>
    </row>
    <row r="154" spans="1:15" ht="15" customHeight="1" x14ac:dyDescent="0.25">
      <c r="A154" s="14" t="s">
        <v>116</v>
      </c>
      <c r="B154" s="13" t="s">
        <v>45</v>
      </c>
      <c r="C154" s="16" t="s">
        <v>51</v>
      </c>
      <c r="D154" s="17">
        <f>E154+G154</f>
        <v>80.7</v>
      </c>
      <c r="E154" s="17">
        <v>80.7</v>
      </c>
      <c r="F154" s="17">
        <v>52.6</v>
      </c>
      <c r="G154" s="17"/>
      <c r="H154" s="11">
        <f>I154+K154</f>
        <v>0</v>
      </c>
      <c r="I154" s="11"/>
      <c r="J154" s="11"/>
      <c r="K154" s="11"/>
      <c r="L154" s="13">
        <f>M154+O154</f>
        <v>80.7</v>
      </c>
      <c r="M154" s="13">
        <f>E154+I154</f>
        <v>80.7</v>
      </c>
      <c r="N154" s="13">
        <f>F154+J154</f>
        <v>52.6</v>
      </c>
      <c r="O154" s="13">
        <f>G154+K154</f>
        <v>0</v>
      </c>
    </row>
    <row r="155" spans="1:15" ht="15" customHeight="1" x14ac:dyDescent="0.25">
      <c r="A155" s="14" t="s">
        <v>170</v>
      </c>
      <c r="B155" s="13" t="s">
        <v>169</v>
      </c>
      <c r="C155" s="16" t="s">
        <v>51</v>
      </c>
      <c r="D155" s="17">
        <f>E155+G155</f>
        <v>138.69999999999999</v>
      </c>
      <c r="E155" s="17">
        <v>138.69999999999999</v>
      </c>
      <c r="F155" s="17">
        <v>83.8</v>
      </c>
      <c r="G155" s="17"/>
      <c r="H155" s="11">
        <f>I155+K155</f>
        <v>0</v>
      </c>
      <c r="I155" s="11"/>
      <c r="J155" s="11"/>
      <c r="K155" s="11"/>
      <c r="L155" s="13">
        <f>M155+O155</f>
        <v>138.69999999999999</v>
      </c>
      <c r="M155" s="13">
        <f>E155+I155</f>
        <v>138.69999999999999</v>
      </c>
      <c r="N155" s="13">
        <f>F155+J155</f>
        <v>83.8</v>
      </c>
      <c r="O155" s="13">
        <f>G155+K155</f>
        <v>0</v>
      </c>
    </row>
    <row r="156" spans="1:15" ht="15" customHeight="1" x14ac:dyDescent="0.25">
      <c r="A156" s="14" t="s">
        <v>117</v>
      </c>
      <c r="B156" s="13" t="s">
        <v>44</v>
      </c>
      <c r="C156" s="16" t="s">
        <v>51</v>
      </c>
      <c r="D156" s="17">
        <f>E156+G156</f>
        <v>79.599999999999994</v>
      </c>
      <c r="E156" s="17">
        <v>79.599999999999994</v>
      </c>
      <c r="F156" s="17">
        <v>51</v>
      </c>
      <c r="G156" s="17"/>
      <c r="H156" s="11">
        <f>I156+K156</f>
        <v>0</v>
      </c>
      <c r="I156" s="11"/>
      <c r="J156" s="11"/>
      <c r="K156" s="11"/>
      <c r="L156" s="13">
        <f>M156+O156</f>
        <v>79.599999999999994</v>
      </c>
      <c r="M156" s="13">
        <f>E156+I156</f>
        <v>79.599999999999994</v>
      </c>
      <c r="N156" s="13">
        <f>F156+J156</f>
        <v>51</v>
      </c>
      <c r="O156" s="13">
        <f>G156+K156</f>
        <v>0</v>
      </c>
    </row>
    <row r="157" spans="1:15" ht="15" customHeight="1" x14ac:dyDescent="0.25">
      <c r="A157" s="14" t="s">
        <v>118</v>
      </c>
      <c r="B157" s="193" t="s">
        <v>47</v>
      </c>
      <c r="C157" s="16" t="s">
        <v>51</v>
      </c>
      <c r="D157" s="17">
        <f>E157+G157</f>
        <v>104</v>
      </c>
      <c r="E157" s="17">
        <v>104</v>
      </c>
      <c r="F157" s="17">
        <v>59.9</v>
      </c>
      <c r="G157" s="17"/>
      <c r="H157" s="11">
        <f>I157+K157</f>
        <v>0</v>
      </c>
      <c r="I157" s="11"/>
      <c r="J157" s="11"/>
      <c r="K157" s="11"/>
      <c r="L157" s="13">
        <f>M157+O157</f>
        <v>104</v>
      </c>
      <c r="M157" s="13">
        <f>E157+I157</f>
        <v>104</v>
      </c>
      <c r="N157" s="13">
        <f>F157+J157</f>
        <v>59.9</v>
      </c>
      <c r="O157" s="13">
        <f>G157+K157</f>
        <v>0</v>
      </c>
    </row>
    <row r="158" spans="1:15" ht="15" customHeight="1" x14ac:dyDescent="0.25">
      <c r="A158" s="14" t="s">
        <v>119</v>
      </c>
      <c r="B158" s="91" t="s">
        <v>425</v>
      </c>
      <c r="C158" s="94" t="s">
        <v>51</v>
      </c>
      <c r="D158" s="17">
        <f>E158+G158</f>
        <v>115.1</v>
      </c>
      <c r="E158" s="17">
        <v>115.1</v>
      </c>
      <c r="F158" s="17">
        <v>72.3</v>
      </c>
      <c r="G158" s="17"/>
      <c r="H158" s="11">
        <f>I158+K158</f>
        <v>0</v>
      </c>
      <c r="I158" s="11"/>
      <c r="J158" s="11"/>
      <c r="K158" s="11"/>
      <c r="L158" s="13">
        <f>M158+O158</f>
        <v>115.1</v>
      </c>
      <c r="M158" s="13">
        <f>E158+I158</f>
        <v>115.1</v>
      </c>
      <c r="N158" s="13">
        <f>F158+J158</f>
        <v>72.3</v>
      </c>
      <c r="O158" s="13">
        <f>G158+K158</f>
        <v>0</v>
      </c>
    </row>
    <row r="159" spans="1:15" ht="15" customHeight="1" x14ac:dyDescent="0.25">
      <c r="A159" s="14" t="s">
        <v>120</v>
      </c>
      <c r="B159" s="13" t="s">
        <v>64</v>
      </c>
      <c r="C159" s="16" t="s">
        <v>51</v>
      </c>
      <c r="D159" s="17">
        <f>E159+G159</f>
        <v>87.9</v>
      </c>
      <c r="E159" s="17">
        <v>87.9</v>
      </c>
      <c r="F159" s="17">
        <v>52.5</v>
      </c>
      <c r="G159" s="17"/>
      <c r="H159" s="11">
        <f>I159+K159</f>
        <v>0</v>
      </c>
      <c r="I159" s="11"/>
      <c r="J159" s="11"/>
      <c r="K159" s="11"/>
      <c r="L159" s="13">
        <f>M159+O159</f>
        <v>87.9</v>
      </c>
      <c r="M159" s="13">
        <f>E159+I159</f>
        <v>87.9</v>
      </c>
      <c r="N159" s="13">
        <f>F159+J159</f>
        <v>52.5</v>
      </c>
      <c r="O159" s="13">
        <f>G159+K159</f>
        <v>0</v>
      </c>
    </row>
    <row r="160" spans="1:15" ht="15" customHeight="1" x14ac:dyDescent="0.25">
      <c r="A160" s="14" t="s">
        <v>121</v>
      </c>
      <c r="B160" s="13" t="s">
        <v>42</v>
      </c>
      <c r="C160" s="16" t="s">
        <v>51</v>
      </c>
      <c r="D160" s="17">
        <f>E160+G160</f>
        <v>154.80000000000001</v>
      </c>
      <c r="E160" s="17">
        <v>154.80000000000001</v>
      </c>
      <c r="F160" s="17">
        <v>88.7</v>
      </c>
      <c r="G160" s="17"/>
      <c r="H160" s="11">
        <f>I160+K160</f>
        <v>0</v>
      </c>
      <c r="I160" s="11"/>
      <c r="J160" s="11"/>
      <c r="K160" s="11"/>
      <c r="L160" s="13">
        <f>M160+O160</f>
        <v>154.80000000000001</v>
      </c>
      <c r="M160" s="13">
        <f>E160+I160</f>
        <v>154.80000000000001</v>
      </c>
      <c r="N160" s="13">
        <f>F160+J160</f>
        <v>88.7</v>
      </c>
      <c r="O160" s="13">
        <f>G160+K160</f>
        <v>0</v>
      </c>
    </row>
    <row r="161" spans="1:17" ht="15" customHeight="1" x14ac:dyDescent="0.25">
      <c r="A161" s="14" t="s">
        <v>166</v>
      </c>
      <c r="B161" s="283" t="s">
        <v>426</v>
      </c>
      <c r="C161" s="94" t="s">
        <v>51</v>
      </c>
      <c r="D161" s="17">
        <f>E161+G161</f>
        <v>98.7</v>
      </c>
      <c r="E161" s="17">
        <v>98.7</v>
      </c>
      <c r="F161" s="17">
        <v>58.8</v>
      </c>
      <c r="G161" s="17"/>
      <c r="H161" s="11">
        <f>I161+K161</f>
        <v>0</v>
      </c>
      <c r="I161" s="11"/>
      <c r="J161" s="11"/>
      <c r="K161" s="11"/>
      <c r="L161" s="13">
        <f>M161+O161</f>
        <v>98.7</v>
      </c>
      <c r="M161" s="13">
        <f>E161+I161</f>
        <v>98.7</v>
      </c>
      <c r="N161" s="13">
        <f>F161+J161</f>
        <v>58.8</v>
      </c>
      <c r="O161" s="13">
        <f>G161+K161</f>
        <v>0</v>
      </c>
    </row>
    <row r="162" spans="1:17" ht="15" customHeight="1" x14ac:dyDescent="0.25">
      <c r="A162" s="14" t="s">
        <v>122</v>
      </c>
      <c r="B162" s="193" t="s">
        <v>41</v>
      </c>
      <c r="C162" s="16" t="s">
        <v>51</v>
      </c>
      <c r="D162" s="17">
        <f>E162+G162</f>
        <v>74.7</v>
      </c>
      <c r="E162" s="17">
        <v>74.7</v>
      </c>
      <c r="F162" s="17">
        <v>42.7</v>
      </c>
      <c r="G162" s="17"/>
      <c r="H162" s="11">
        <f>I162+K162</f>
        <v>0</v>
      </c>
      <c r="I162" s="11"/>
      <c r="J162" s="11"/>
      <c r="K162" s="11"/>
      <c r="L162" s="13">
        <f>M162+O162</f>
        <v>74.7</v>
      </c>
      <c r="M162" s="13">
        <f>E162+I162</f>
        <v>74.7</v>
      </c>
      <c r="N162" s="13">
        <f>F162+J162</f>
        <v>42.7</v>
      </c>
      <c r="O162" s="13">
        <f>G162+K162</f>
        <v>0</v>
      </c>
    </row>
    <row r="163" spans="1:17" ht="15" customHeight="1" x14ac:dyDescent="0.25">
      <c r="A163" s="14" t="s">
        <v>123</v>
      </c>
      <c r="B163" s="13" t="s">
        <v>165</v>
      </c>
      <c r="C163" s="16" t="s">
        <v>51</v>
      </c>
      <c r="D163" s="17">
        <f>E163+G163</f>
        <v>117.6</v>
      </c>
      <c r="E163" s="17">
        <v>117.6</v>
      </c>
      <c r="F163" s="17">
        <v>69.5</v>
      </c>
      <c r="G163" s="17"/>
      <c r="H163" s="11">
        <f>I163+K163</f>
        <v>0</v>
      </c>
      <c r="I163" s="11"/>
      <c r="J163" s="11"/>
      <c r="K163" s="11"/>
      <c r="L163" s="13">
        <f>M163+O163</f>
        <v>117.6</v>
      </c>
      <c r="M163" s="13">
        <f>E163+I163</f>
        <v>117.6</v>
      </c>
      <c r="N163" s="13">
        <f>F163+J163</f>
        <v>69.5</v>
      </c>
      <c r="O163" s="13">
        <f>G163+K163</f>
        <v>0</v>
      </c>
    </row>
    <row r="164" spans="1:17" ht="15" customHeight="1" x14ac:dyDescent="0.25">
      <c r="A164" s="14" t="s">
        <v>124</v>
      </c>
      <c r="B164" s="13" t="s">
        <v>157</v>
      </c>
      <c r="C164" s="16" t="s">
        <v>51</v>
      </c>
      <c r="D164" s="17">
        <f>E164+G164</f>
        <v>243.7</v>
      </c>
      <c r="E164" s="17">
        <v>243.7</v>
      </c>
      <c r="F164" s="17">
        <v>142.5</v>
      </c>
      <c r="G164" s="17"/>
      <c r="H164" s="11">
        <f>I164+K164</f>
        <v>0</v>
      </c>
      <c r="I164" s="11"/>
      <c r="J164" s="11"/>
      <c r="K164" s="11"/>
      <c r="L164" s="13">
        <f>M164+O164</f>
        <v>243.7</v>
      </c>
      <c r="M164" s="13">
        <f>E164+I164</f>
        <v>243.7</v>
      </c>
      <c r="N164" s="13">
        <f>F164+J164</f>
        <v>142.5</v>
      </c>
      <c r="O164" s="13">
        <f>G164+K164</f>
        <v>0</v>
      </c>
    </row>
    <row r="165" spans="1:17" ht="15" customHeight="1" x14ac:dyDescent="0.25">
      <c r="A165" s="14" t="s">
        <v>125</v>
      </c>
      <c r="B165" s="13" t="s">
        <v>34</v>
      </c>
      <c r="C165" s="16" t="s">
        <v>51</v>
      </c>
      <c r="D165" s="17">
        <f>E165+G165</f>
        <v>142.4</v>
      </c>
      <c r="E165" s="17">
        <v>142.4</v>
      </c>
      <c r="F165" s="17">
        <v>90.2</v>
      </c>
      <c r="G165" s="17"/>
      <c r="H165" s="11">
        <f>I165+K165</f>
        <v>0</v>
      </c>
      <c r="I165" s="11"/>
      <c r="J165" s="11"/>
      <c r="K165" s="11"/>
      <c r="L165" s="13">
        <f>M165+O165</f>
        <v>142.4</v>
      </c>
      <c r="M165" s="13">
        <f>E165+I165</f>
        <v>142.4</v>
      </c>
      <c r="N165" s="13">
        <f>F165+J165</f>
        <v>90.2</v>
      </c>
      <c r="O165" s="13">
        <f>G165+K165</f>
        <v>0</v>
      </c>
    </row>
    <row r="166" spans="1:17" ht="15" customHeight="1" x14ac:dyDescent="0.25">
      <c r="A166" s="14" t="s">
        <v>126</v>
      </c>
      <c r="B166" s="13" t="s">
        <v>36</v>
      </c>
      <c r="C166" s="16" t="s">
        <v>51</v>
      </c>
      <c r="D166" s="17">
        <f>E166+G166</f>
        <v>162.69999999999999</v>
      </c>
      <c r="E166" s="17">
        <v>162.69999999999999</v>
      </c>
      <c r="F166" s="17">
        <v>94.7</v>
      </c>
      <c r="G166" s="17"/>
      <c r="H166" s="11">
        <f>I166+K166</f>
        <v>0</v>
      </c>
      <c r="I166" s="11"/>
      <c r="J166" s="11"/>
      <c r="K166" s="11"/>
      <c r="L166" s="13">
        <f>M166+O166</f>
        <v>162.69999999999999</v>
      </c>
      <c r="M166" s="13">
        <f>E166+I166</f>
        <v>162.69999999999999</v>
      </c>
      <c r="N166" s="13">
        <f>F166+J166</f>
        <v>94.7</v>
      </c>
      <c r="O166" s="13">
        <f>G166+K166</f>
        <v>0</v>
      </c>
      <c r="P166" s="38"/>
      <c r="Q166" s="38"/>
    </row>
    <row r="167" spans="1:17" ht="15" customHeight="1" x14ac:dyDescent="0.25">
      <c r="A167" s="14" t="s">
        <v>127</v>
      </c>
      <c r="B167" s="13" t="s">
        <v>38</v>
      </c>
      <c r="C167" s="16" t="s">
        <v>51</v>
      </c>
      <c r="D167" s="17">
        <f>E167+G167</f>
        <v>266.60000000000002</v>
      </c>
      <c r="E167" s="17">
        <v>266.60000000000002</v>
      </c>
      <c r="F167" s="17">
        <v>155.5</v>
      </c>
      <c r="G167" s="17"/>
      <c r="H167" s="11">
        <f>I167+K167</f>
        <v>0</v>
      </c>
      <c r="I167" s="11"/>
      <c r="J167" s="11"/>
      <c r="K167" s="11"/>
      <c r="L167" s="13">
        <f>M167+O167</f>
        <v>266.60000000000002</v>
      </c>
      <c r="M167" s="13">
        <f>E167+I167</f>
        <v>266.60000000000002</v>
      </c>
      <c r="N167" s="13">
        <f>F167+J167</f>
        <v>155.5</v>
      </c>
      <c r="O167" s="13">
        <f>G167+K167</f>
        <v>0</v>
      </c>
    </row>
    <row r="168" spans="1:17" ht="15" customHeight="1" x14ac:dyDescent="0.25">
      <c r="A168" s="14" t="s">
        <v>128</v>
      </c>
      <c r="B168" s="13" t="s">
        <v>37</v>
      </c>
      <c r="C168" s="16" t="s">
        <v>51</v>
      </c>
      <c r="D168" s="17">
        <f>E168+G168</f>
        <v>149.9</v>
      </c>
      <c r="E168" s="17">
        <v>149.9</v>
      </c>
      <c r="F168" s="17">
        <v>94.7</v>
      </c>
      <c r="G168" s="17"/>
      <c r="H168" s="11">
        <f>I168+K168</f>
        <v>0</v>
      </c>
      <c r="I168" s="11"/>
      <c r="J168" s="11"/>
      <c r="K168" s="11"/>
      <c r="L168" s="13">
        <f>M168+O168</f>
        <v>149.9</v>
      </c>
      <c r="M168" s="13">
        <f>E168+I168</f>
        <v>149.9</v>
      </c>
      <c r="N168" s="13">
        <f>F168+J168</f>
        <v>94.7</v>
      </c>
      <c r="O168" s="13">
        <f>G168+K168</f>
        <v>0</v>
      </c>
    </row>
    <row r="169" spans="1:17" ht="15" customHeight="1" x14ac:dyDescent="0.25">
      <c r="A169" s="14" t="s">
        <v>129</v>
      </c>
      <c r="B169" s="13" t="s">
        <v>35</v>
      </c>
      <c r="C169" s="16" t="s">
        <v>51</v>
      </c>
      <c r="D169" s="17">
        <f>E169+G169</f>
        <v>283.60000000000002</v>
      </c>
      <c r="E169" s="17">
        <v>243.6</v>
      </c>
      <c r="F169" s="17">
        <v>136.69999999999999</v>
      </c>
      <c r="G169" s="17">
        <v>40</v>
      </c>
      <c r="H169" s="11">
        <f>I169+K169</f>
        <v>0</v>
      </c>
      <c r="I169" s="11"/>
      <c r="J169" s="11"/>
      <c r="K169" s="11"/>
      <c r="L169" s="13">
        <f>M169+O169</f>
        <v>283.60000000000002</v>
      </c>
      <c r="M169" s="13">
        <f>E169+I169</f>
        <v>243.6</v>
      </c>
      <c r="N169" s="13">
        <f>F169+J169</f>
        <v>136.69999999999999</v>
      </c>
      <c r="O169" s="13">
        <f>G169+K169</f>
        <v>40</v>
      </c>
    </row>
    <row r="170" spans="1:17" ht="15" customHeight="1" x14ac:dyDescent="0.25">
      <c r="A170" s="14" t="s">
        <v>130</v>
      </c>
      <c r="B170" s="193" t="s">
        <v>39</v>
      </c>
      <c r="C170" s="16" t="s">
        <v>51</v>
      </c>
      <c r="D170" s="17">
        <f>E170+G170</f>
        <v>59.6</v>
      </c>
      <c r="E170" s="17">
        <v>59.6</v>
      </c>
      <c r="F170" s="17">
        <v>38.299999999999997</v>
      </c>
      <c r="G170" s="17"/>
      <c r="H170" s="11">
        <f>I170+K170</f>
        <v>0</v>
      </c>
      <c r="I170" s="11"/>
      <c r="J170" s="11"/>
      <c r="K170" s="11"/>
      <c r="L170" s="13">
        <f>M170+O170</f>
        <v>59.6</v>
      </c>
      <c r="M170" s="13">
        <f>E170+I170</f>
        <v>59.6</v>
      </c>
      <c r="N170" s="13">
        <f>F170+J170</f>
        <v>38.299999999999997</v>
      </c>
      <c r="O170" s="13">
        <f>G170+K170</f>
        <v>0</v>
      </c>
    </row>
    <row r="171" spans="1:17" ht="15" customHeight="1" x14ac:dyDescent="0.25">
      <c r="A171" s="14" t="s">
        <v>131</v>
      </c>
      <c r="B171" s="193" t="s">
        <v>40</v>
      </c>
      <c r="C171" s="16" t="s">
        <v>51</v>
      </c>
      <c r="D171" s="17">
        <f>E171+G171</f>
        <v>87.1</v>
      </c>
      <c r="E171" s="17">
        <v>87.1</v>
      </c>
      <c r="F171" s="17">
        <v>57.5</v>
      </c>
      <c r="G171" s="17"/>
      <c r="H171" s="11">
        <f>I171+K171</f>
        <v>0</v>
      </c>
      <c r="I171" s="11"/>
      <c r="J171" s="11"/>
      <c r="K171" s="11"/>
      <c r="L171" s="13">
        <f>M171+O171</f>
        <v>87.1</v>
      </c>
      <c r="M171" s="13">
        <f>E171+I171</f>
        <v>87.1</v>
      </c>
      <c r="N171" s="13">
        <f>F171+J171</f>
        <v>57.5</v>
      </c>
      <c r="O171" s="13">
        <f>G171+K171</f>
        <v>0</v>
      </c>
    </row>
    <row r="172" spans="1:17" ht="15" customHeight="1" x14ac:dyDescent="0.25">
      <c r="A172" s="14" t="s">
        <v>132</v>
      </c>
      <c r="B172" s="13" t="s">
        <v>49</v>
      </c>
      <c r="C172" s="16" t="s">
        <v>51</v>
      </c>
      <c r="D172" s="17">
        <f>E172+G172</f>
        <v>67.7</v>
      </c>
      <c r="E172" s="17">
        <v>67.7</v>
      </c>
      <c r="F172" s="17">
        <v>51.6</v>
      </c>
      <c r="G172" s="17"/>
      <c r="H172" s="11">
        <f>I172+K172</f>
        <v>0</v>
      </c>
      <c r="I172" s="11"/>
      <c r="J172" s="11"/>
      <c r="K172" s="11"/>
      <c r="L172" s="13">
        <f>M172+O172</f>
        <v>67.7</v>
      </c>
      <c r="M172" s="13">
        <f>E172+I172</f>
        <v>67.7</v>
      </c>
      <c r="N172" s="13">
        <f>F172+J172</f>
        <v>51.6</v>
      </c>
      <c r="O172" s="13">
        <f>G172+K172</f>
        <v>0</v>
      </c>
    </row>
    <row r="173" spans="1:17" ht="15" customHeight="1" x14ac:dyDescent="0.25">
      <c r="A173" s="14" t="s">
        <v>133</v>
      </c>
      <c r="B173" s="13" t="s">
        <v>48</v>
      </c>
      <c r="C173" s="16" t="s">
        <v>51</v>
      </c>
      <c r="D173" s="17">
        <f>E173+G173</f>
        <v>506.5</v>
      </c>
      <c r="E173" s="17">
        <v>506.5</v>
      </c>
      <c r="F173" s="17">
        <v>379.3</v>
      </c>
      <c r="G173" s="17"/>
      <c r="H173" s="11">
        <f>I173+K173</f>
        <v>0</v>
      </c>
      <c r="I173" s="11"/>
      <c r="J173" s="11"/>
      <c r="K173" s="11"/>
      <c r="L173" s="13">
        <f>M173+O173</f>
        <v>506.5</v>
      </c>
      <c r="M173" s="13">
        <f>E173+I173</f>
        <v>506.5</v>
      </c>
      <c r="N173" s="13">
        <f>F173+J173</f>
        <v>379.3</v>
      </c>
      <c r="O173" s="13">
        <f>G173+K173</f>
        <v>0</v>
      </c>
    </row>
    <row r="174" spans="1:17" ht="14.25" customHeight="1" x14ac:dyDescent="0.25">
      <c r="A174" s="14" t="s">
        <v>167</v>
      </c>
      <c r="B174" s="13" t="s">
        <v>66</v>
      </c>
      <c r="C174" s="16" t="s">
        <v>51</v>
      </c>
      <c r="D174" s="17">
        <f>E174+G174</f>
        <v>58.23</v>
      </c>
      <c r="E174" s="17">
        <v>58.23</v>
      </c>
      <c r="F174" s="17">
        <v>42.1</v>
      </c>
      <c r="G174" s="17"/>
      <c r="H174" s="11">
        <f>I174+K174</f>
        <v>0</v>
      </c>
      <c r="I174" s="11"/>
      <c r="J174" s="11"/>
      <c r="K174" s="11"/>
      <c r="L174" s="13">
        <f>M174+O174</f>
        <v>58.23</v>
      </c>
      <c r="M174" s="13">
        <f>E174+I174</f>
        <v>58.23</v>
      </c>
      <c r="N174" s="13">
        <f>F174+J174</f>
        <v>42.1</v>
      </c>
      <c r="O174" s="13">
        <f>G174+K174</f>
        <v>0</v>
      </c>
    </row>
    <row r="175" spans="1:17" ht="15" customHeight="1" x14ac:dyDescent="0.25">
      <c r="A175" s="14" t="s">
        <v>134</v>
      </c>
      <c r="B175" s="13" t="s">
        <v>50</v>
      </c>
      <c r="C175" s="16" t="s">
        <v>51</v>
      </c>
      <c r="D175" s="17">
        <f>E175+G175</f>
        <v>58.3</v>
      </c>
      <c r="E175" s="17">
        <v>58.3</v>
      </c>
      <c r="F175" s="17">
        <v>42.3</v>
      </c>
      <c r="G175" s="17"/>
      <c r="H175" s="11">
        <f>I175+K175</f>
        <v>0</v>
      </c>
      <c r="I175" s="11"/>
      <c r="J175" s="11"/>
      <c r="K175" s="11"/>
      <c r="L175" s="13">
        <f>M175+O175</f>
        <v>58.3</v>
      </c>
      <c r="M175" s="13">
        <f>E175+I175</f>
        <v>58.3</v>
      </c>
      <c r="N175" s="13">
        <f>F175+J175</f>
        <v>42.3</v>
      </c>
      <c r="O175" s="13">
        <f>G175+K175</f>
        <v>0</v>
      </c>
    </row>
    <row r="176" spans="1:17" ht="15" customHeight="1" x14ac:dyDescent="0.25">
      <c r="A176" s="14" t="s">
        <v>135</v>
      </c>
      <c r="B176" s="13" t="s">
        <v>172</v>
      </c>
      <c r="C176" s="16" t="s">
        <v>51</v>
      </c>
      <c r="D176" s="17">
        <f>E176+G176</f>
        <v>170.3</v>
      </c>
      <c r="E176" s="17">
        <v>170.3</v>
      </c>
      <c r="F176" s="17">
        <v>100.7</v>
      </c>
      <c r="G176" s="17"/>
      <c r="H176" s="11">
        <f>I176+K176</f>
        <v>0</v>
      </c>
      <c r="I176" s="11"/>
      <c r="J176" s="11"/>
      <c r="K176" s="11"/>
      <c r="L176" s="13">
        <f>M176+O176</f>
        <v>170.3</v>
      </c>
      <c r="M176" s="13">
        <f>E176+I176</f>
        <v>170.3</v>
      </c>
      <c r="N176" s="13">
        <f>F176+J176</f>
        <v>100.7</v>
      </c>
      <c r="O176" s="13">
        <f>G176+K176</f>
        <v>0</v>
      </c>
    </row>
    <row r="177" spans="1:17" s="38" customFormat="1" ht="15" customHeight="1" x14ac:dyDescent="0.25">
      <c r="A177" s="14" t="s">
        <v>136</v>
      </c>
      <c r="B177" s="13" t="s">
        <v>173</v>
      </c>
      <c r="C177" s="16" t="s">
        <v>51</v>
      </c>
      <c r="D177" s="17">
        <f>E177+G177</f>
        <v>13</v>
      </c>
      <c r="E177" s="17">
        <v>13</v>
      </c>
      <c r="F177" s="17">
        <v>9.9</v>
      </c>
      <c r="G177" s="17"/>
      <c r="H177" s="11">
        <f>I177+K177</f>
        <v>0</v>
      </c>
      <c r="I177" s="11"/>
      <c r="J177" s="11"/>
      <c r="K177" s="11"/>
      <c r="L177" s="13">
        <f>M177+O177</f>
        <v>13</v>
      </c>
      <c r="M177" s="13">
        <f>E177+I177</f>
        <v>13</v>
      </c>
      <c r="N177" s="13">
        <f>F177+J177</f>
        <v>9.9</v>
      </c>
      <c r="O177" s="13">
        <f>G177+K177</f>
        <v>0</v>
      </c>
      <c r="P177" s="2"/>
      <c r="Q177" s="2"/>
    </row>
    <row r="178" spans="1:17" ht="15.95" customHeight="1" x14ac:dyDescent="0.25">
      <c r="A178" s="21" t="s">
        <v>137</v>
      </c>
      <c r="B178" s="22" t="s">
        <v>182</v>
      </c>
      <c r="C178" s="29"/>
      <c r="D178" s="24">
        <f>D139+D142+D143+D144+D145+D146+D147+D148+D149+D150+D151+D152+D153+D154+D155+D156+D157+D159+D160+D162+D163+D164+D165+D166+D167+D168+D169+D170+D171+D172+D173+D174+D175+D176+D177+D158+D161</f>
        <v>5575.03</v>
      </c>
      <c r="E178" s="24">
        <f>E139+E142+E143+E144+E145+E146+E147+E148+E149+E150+E151+E152+E153+E154+E155+E156+E157+E159+E160+E162+E163+E164+E165+E166+E167+E168+E169+E170+E171+E172+E173+E174+E175+E176+E177+E158+E161</f>
        <v>5441.63</v>
      </c>
      <c r="F178" s="24">
        <f>F139+F142+F143+F144+F145+F146+F147+F148+F149+F150+F151+F152+F153+F154+F155+F156+F157+F159+F160+F162+F163+F164+F165+F166+F167+F168+F169+F170+F171+F172+F173+F174+F175+F176+F177+F158+F161</f>
        <v>3127.6000000000004</v>
      </c>
      <c r="G178" s="24">
        <f>G139+G142+G143+G144+G145+G146+G147+G148+G149+G150+G151+G152+G153+G154+G155+G156+G157+G159+G160+G162+G163+G164+G165+G166+G167+G168+G169+G170+G171+G172+G173+G174+G175+G176+G177+G158+G161</f>
        <v>133.4</v>
      </c>
      <c r="H178" s="25">
        <f>H139+H142+H143+H144+H145+H146+H147+H148+H149+H150+H151+H152+H153+H154+H155+H156+H157+H159+H160+H162+H163+H164+H165+H166+H167+H168+H169+H170+H171+H172+H173+H174+H175+H176+H177+H158+H161</f>
        <v>40</v>
      </c>
      <c r="I178" s="25">
        <f>I139+I142+I143+I144+I145+I146+I147+I148+I149+I150+I151+I152+I153+I154+I155+I156+I157+I159+I160+I162+I163+I164+I165+I166+I167+I168+I169+I170+I171+I172+I173+I174+I175+I176+I177+I158+I161</f>
        <v>33</v>
      </c>
      <c r="J178" s="25">
        <f>J139+J142+J143+J144+J145+J146+J147+J148+J149+J150+J151+J152+J153+J154+J155+J156+J157+J159+J160+J162+J163+J164+J165+J166+J167+J168+J169+J170+J171+J172+J173+J174+J175+J176+J177+J158+J161</f>
        <v>0</v>
      </c>
      <c r="K178" s="25">
        <f>K139+K142+K143+K144+K145+K146+K147+K148+K149+K150+K151+K152+K153+K154+K155+K156+K157+K159+K160+K162+K163+K164+K165+K166+K167+K168+K169+K170+K171+K172+K173+K174+K175+K176+K177+K158+K161</f>
        <v>7</v>
      </c>
      <c r="L178" s="22">
        <f>L139+L142+L143+L144+L145+L146+L147+L148+L149+L150+L151+L152+L153+L154+L155+L156+L157+L159+L160+L162+L163+L164+L165+L166+L167+L168+L169+L170+L171+L172+L173+L174+L175+L176+L177+L158+L161</f>
        <v>5615.03</v>
      </c>
      <c r="M178" s="22">
        <f>M139+M142+M143+M144+M145+M146+M147+M148+M149+M150+M151+M152+M153+M154+M155+M156+M157+M159+M160+M162+M163+M164+M165+M166+M167+M168+M169+M170+M171+M172+M173+M174+M175+M176+M177+M158+M161</f>
        <v>5474.63</v>
      </c>
      <c r="N178" s="22">
        <f>N139+N142+N143+N144+N145+N146+N147+N148+N149+N150+N151+N152+N153+N154+N155+N156+N157+N159+N160+N162+N163+N164+N165+N166+N167+N168+N169+N170+N171+N172+N173+N174+N175+N176+N177+N158+N161</f>
        <v>3127.6000000000004</v>
      </c>
      <c r="O178" s="22">
        <f>O139+O142+O143+O144+O145+O146+O147+O148+O149+O150+O151+O152+O153+O154+O155+O156+O157+O159+O160+O162+O163+O164+O165+O166+O167+O168+O169+O170+O171+O172+O173+O174+O175+O176+O177+O158+O161</f>
        <v>140.4</v>
      </c>
    </row>
    <row r="179" spans="1:17" ht="15.95" customHeight="1" x14ac:dyDescent="0.25">
      <c r="A179" s="6" t="s">
        <v>138</v>
      </c>
      <c r="B179" s="443" t="s">
        <v>186</v>
      </c>
      <c r="C179" s="444"/>
      <c r="D179" s="444"/>
      <c r="E179" s="444"/>
      <c r="F179" s="444"/>
      <c r="G179" s="444"/>
      <c r="H179" s="444"/>
      <c r="I179" s="444"/>
      <c r="J179" s="444"/>
      <c r="K179" s="444"/>
      <c r="L179" s="444"/>
      <c r="M179" s="444"/>
      <c r="N179" s="444"/>
      <c r="O179" s="445"/>
    </row>
    <row r="180" spans="1:17" ht="15" customHeight="1" x14ac:dyDescent="0.25">
      <c r="A180" s="6" t="s">
        <v>139</v>
      </c>
      <c r="B180" s="248" t="s">
        <v>20</v>
      </c>
      <c r="C180" s="271"/>
      <c r="D180" s="17">
        <f>SUM(D181:D182)</f>
        <v>222.4</v>
      </c>
      <c r="E180" s="17">
        <f>SUM(E181:E182)</f>
        <v>222.4</v>
      </c>
      <c r="F180" s="17">
        <f>SUM(F181:F182)</f>
        <v>0</v>
      </c>
      <c r="G180" s="17">
        <f>SUM(G181:G182)</f>
        <v>0</v>
      </c>
      <c r="H180" s="10">
        <f>I180+K180</f>
        <v>0</v>
      </c>
      <c r="I180" s="11">
        <f>SUM(I181:I182)</f>
        <v>0</v>
      </c>
      <c r="J180" s="11">
        <f>SUM(J181:J182)</f>
        <v>0</v>
      </c>
      <c r="K180" s="198">
        <f>SUM(K181:K182)</f>
        <v>0</v>
      </c>
      <c r="L180" s="12">
        <f>M180+O180</f>
        <v>222.4</v>
      </c>
      <c r="M180" s="12">
        <f>E180+I180</f>
        <v>222.4</v>
      </c>
      <c r="N180" s="12">
        <f>F180+J180</f>
        <v>0</v>
      </c>
      <c r="O180" s="12">
        <f>G180+K180</f>
        <v>0</v>
      </c>
    </row>
    <row r="181" spans="1:17" ht="15" customHeight="1" x14ac:dyDescent="0.25">
      <c r="A181" s="284"/>
      <c r="B181" s="272"/>
      <c r="C181" s="31" t="s">
        <v>25</v>
      </c>
      <c r="D181" s="17">
        <f>E181+G181</f>
        <v>218.3</v>
      </c>
      <c r="E181" s="17">
        <v>218.3</v>
      </c>
      <c r="F181" s="17"/>
      <c r="G181" s="17"/>
      <c r="H181" s="10">
        <f>I181+K181</f>
        <v>0</v>
      </c>
      <c r="I181" s="11"/>
      <c r="J181" s="11"/>
      <c r="K181" s="198"/>
      <c r="L181" s="13">
        <f>M181+O181</f>
        <v>218.3</v>
      </c>
      <c r="M181" s="13">
        <f>E181+I181</f>
        <v>218.3</v>
      </c>
      <c r="N181" s="13">
        <f>F181+J181</f>
        <v>0</v>
      </c>
      <c r="O181" s="13">
        <f>G181+K181</f>
        <v>0</v>
      </c>
    </row>
    <row r="182" spans="1:17" ht="15" customHeight="1" x14ac:dyDescent="0.25">
      <c r="A182" s="137"/>
      <c r="B182" s="273"/>
      <c r="C182" s="31" t="s">
        <v>30</v>
      </c>
      <c r="D182" s="17">
        <f>E182+G182</f>
        <v>4.0999999999999996</v>
      </c>
      <c r="E182" s="17">
        <v>4.0999999999999996</v>
      </c>
      <c r="F182" s="17"/>
      <c r="G182" s="17"/>
      <c r="H182" s="11">
        <f>I182+K182</f>
        <v>0</v>
      </c>
      <c r="I182" s="11"/>
      <c r="J182" s="11"/>
      <c r="K182" s="198"/>
      <c r="L182" s="13">
        <f>M182+O182</f>
        <v>4.0999999999999996</v>
      </c>
      <c r="M182" s="13">
        <f>E182+I182</f>
        <v>4.0999999999999996</v>
      </c>
      <c r="N182" s="13">
        <f>F182+J182</f>
        <v>0</v>
      </c>
      <c r="O182" s="13">
        <f>G182+K182</f>
        <v>0</v>
      </c>
    </row>
    <row r="183" spans="1:17" ht="15.95" customHeight="1" x14ac:dyDescent="0.25">
      <c r="A183" s="21" t="s">
        <v>140</v>
      </c>
      <c r="B183" s="252" t="s">
        <v>183</v>
      </c>
      <c r="C183" s="84"/>
      <c r="D183" s="24">
        <f>D180</f>
        <v>222.4</v>
      </c>
      <c r="E183" s="24">
        <f>E180</f>
        <v>222.4</v>
      </c>
      <c r="F183" s="24">
        <f>F180</f>
        <v>0</v>
      </c>
      <c r="G183" s="24">
        <f>G180</f>
        <v>0</v>
      </c>
      <c r="H183" s="25">
        <f>H180</f>
        <v>0</v>
      </c>
      <c r="I183" s="25">
        <f>I180</f>
        <v>0</v>
      </c>
      <c r="J183" s="25">
        <f>J180</f>
        <v>0</v>
      </c>
      <c r="K183" s="25">
        <f>K180</f>
        <v>0</v>
      </c>
      <c r="L183" s="45">
        <f>L180</f>
        <v>222.4</v>
      </c>
      <c r="M183" s="45">
        <f>M180</f>
        <v>222.4</v>
      </c>
      <c r="N183" s="45">
        <f>N180</f>
        <v>0</v>
      </c>
      <c r="O183" s="45">
        <f>O180</f>
        <v>0</v>
      </c>
    </row>
    <row r="184" spans="1:17" ht="15.95" customHeight="1" x14ac:dyDescent="0.25">
      <c r="A184" s="20" t="s">
        <v>168</v>
      </c>
      <c r="B184" s="443" t="s">
        <v>67</v>
      </c>
      <c r="C184" s="444"/>
      <c r="D184" s="444"/>
      <c r="E184" s="444"/>
      <c r="F184" s="444"/>
      <c r="G184" s="444"/>
      <c r="H184" s="444"/>
      <c r="I184" s="444"/>
      <c r="J184" s="444"/>
      <c r="K184" s="444"/>
      <c r="L184" s="444"/>
      <c r="M184" s="444"/>
      <c r="N184" s="444"/>
      <c r="O184" s="445"/>
    </row>
    <row r="185" spans="1:17" ht="15" customHeight="1" x14ac:dyDescent="0.25">
      <c r="A185" s="14" t="s">
        <v>141</v>
      </c>
      <c r="B185" s="248" t="s">
        <v>20</v>
      </c>
      <c r="C185" s="274" t="s">
        <v>30</v>
      </c>
      <c r="D185" s="17">
        <f>E185+G185</f>
        <v>584.79999999999995</v>
      </c>
      <c r="E185" s="17">
        <v>459.4</v>
      </c>
      <c r="F185" s="17"/>
      <c r="G185" s="17">
        <v>125.4</v>
      </c>
      <c r="H185" s="10">
        <f>I185+K185</f>
        <v>0</v>
      </c>
      <c r="I185" s="11">
        <v>-0.7</v>
      </c>
      <c r="J185" s="11"/>
      <c r="K185" s="198">
        <v>0.7</v>
      </c>
      <c r="L185" s="12">
        <f>M185+O185</f>
        <v>584.79999999999995</v>
      </c>
      <c r="M185" s="12">
        <f>E185+I185</f>
        <v>458.7</v>
      </c>
      <c r="N185" s="12">
        <f>F185+J185</f>
        <v>0</v>
      </c>
      <c r="O185" s="12">
        <f>G185+K185</f>
        <v>126.10000000000001</v>
      </c>
    </row>
    <row r="186" spans="1:17" ht="15" customHeight="1" x14ac:dyDescent="0.25">
      <c r="A186" s="249" t="s">
        <v>188</v>
      </c>
      <c r="B186" s="13" t="s">
        <v>7</v>
      </c>
      <c r="C186" s="40" t="s">
        <v>30</v>
      </c>
      <c r="D186" s="17">
        <f>E186+G186</f>
        <v>27</v>
      </c>
      <c r="E186" s="17">
        <v>27</v>
      </c>
      <c r="F186" s="17">
        <v>15.1</v>
      </c>
      <c r="G186" s="17"/>
      <c r="H186" s="10">
        <f>I186+K186</f>
        <v>0</v>
      </c>
      <c r="I186" s="11"/>
      <c r="J186" s="11"/>
      <c r="K186" s="198"/>
      <c r="L186" s="12">
        <f>M186+O186</f>
        <v>27</v>
      </c>
      <c r="M186" s="12">
        <f>E186+I186</f>
        <v>27</v>
      </c>
      <c r="N186" s="12">
        <f>F186+J186</f>
        <v>15.1</v>
      </c>
      <c r="O186" s="12">
        <f>G186+K186</f>
        <v>0</v>
      </c>
    </row>
    <row r="187" spans="1:17" ht="15" customHeight="1" x14ac:dyDescent="0.25">
      <c r="A187" s="270" t="s">
        <v>189</v>
      </c>
      <c r="B187" s="81" t="s">
        <v>10</v>
      </c>
      <c r="C187" s="40" t="s">
        <v>30</v>
      </c>
      <c r="D187" s="17">
        <f>E187+G187</f>
        <v>23.1</v>
      </c>
      <c r="E187" s="17">
        <v>23.1</v>
      </c>
      <c r="F187" s="17">
        <v>13.9</v>
      </c>
      <c r="G187" s="17"/>
      <c r="H187" s="10">
        <f>I187+K187</f>
        <v>0</v>
      </c>
      <c r="I187" s="11"/>
      <c r="J187" s="11"/>
      <c r="K187" s="198"/>
      <c r="L187" s="12">
        <f>M187+O187</f>
        <v>23.1</v>
      </c>
      <c r="M187" s="12">
        <f>E187+I187</f>
        <v>23.1</v>
      </c>
      <c r="N187" s="12">
        <f>F187+J187</f>
        <v>13.9</v>
      </c>
      <c r="O187" s="12">
        <f>G187+K187</f>
        <v>0</v>
      </c>
    </row>
    <row r="188" spans="1:17" ht="15" customHeight="1" x14ac:dyDescent="0.25">
      <c r="A188" s="33" t="s">
        <v>190</v>
      </c>
      <c r="B188" s="30" t="s">
        <v>11</v>
      </c>
      <c r="C188" s="40" t="s">
        <v>30</v>
      </c>
      <c r="D188" s="17">
        <f>E188+G188</f>
        <v>66.2</v>
      </c>
      <c r="E188" s="17">
        <v>66.2</v>
      </c>
      <c r="F188" s="17">
        <v>41.4</v>
      </c>
      <c r="G188" s="17"/>
      <c r="H188" s="10">
        <f>I188+K188</f>
        <v>0</v>
      </c>
      <c r="I188" s="11"/>
      <c r="J188" s="11"/>
      <c r="K188" s="198"/>
      <c r="L188" s="12">
        <f>M188+O188</f>
        <v>66.2</v>
      </c>
      <c r="M188" s="12">
        <f>E188+I188</f>
        <v>66.2</v>
      </c>
      <c r="N188" s="12">
        <f>F188+J188</f>
        <v>41.4</v>
      </c>
      <c r="O188" s="12">
        <f>G188+K188</f>
        <v>0</v>
      </c>
    </row>
    <row r="189" spans="1:17" ht="15" customHeight="1" x14ac:dyDescent="0.25">
      <c r="A189" s="14" t="s">
        <v>191</v>
      </c>
      <c r="B189" s="30" t="s">
        <v>15</v>
      </c>
      <c r="C189" s="40" t="s">
        <v>30</v>
      </c>
      <c r="D189" s="17">
        <f>E189+G189</f>
        <v>25.2</v>
      </c>
      <c r="E189" s="17">
        <v>25.2</v>
      </c>
      <c r="F189" s="17">
        <v>15.3</v>
      </c>
      <c r="G189" s="17"/>
      <c r="H189" s="10">
        <f>I189+K189</f>
        <v>0</v>
      </c>
      <c r="I189" s="11"/>
      <c r="J189" s="11"/>
      <c r="K189" s="198"/>
      <c r="L189" s="12">
        <f>M189+O189</f>
        <v>25.2</v>
      </c>
      <c r="M189" s="12">
        <f>E189+I189</f>
        <v>25.2</v>
      </c>
      <c r="N189" s="12">
        <f>F189+J189</f>
        <v>15.3</v>
      </c>
      <c r="O189" s="12">
        <f>G189+K189</f>
        <v>0</v>
      </c>
    </row>
    <row r="190" spans="1:17" ht="15" customHeight="1" x14ac:dyDescent="0.25">
      <c r="A190" s="249" t="s">
        <v>192</v>
      </c>
      <c r="B190" s="30" t="s">
        <v>27</v>
      </c>
      <c r="C190" s="40" t="s">
        <v>30</v>
      </c>
      <c r="D190" s="17">
        <f>E190+G190</f>
        <v>204.2</v>
      </c>
      <c r="E190" s="17">
        <v>204.2</v>
      </c>
      <c r="F190" s="17">
        <v>134.19999999999999</v>
      </c>
      <c r="G190" s="17"/>
      <c r="H190" s="10">
        <f>I190+K190</f>
        <v>0</v>
      </c>
      <c r="I190" s="11"/>
      <c r="J190" s="11"/>
      <c r="K190" s="198"/>
      <c r="L190" s="12">
        <f>M190+O190</f>
        <v>204.2</v>
      </c>
      <c r="M190" s="12">
        <f>E190+I190</f>
        <v>204.2</v>
      </c>
      <c r="N190" s="12">
        <f>F190+J190</f>
        <v>134.19999999999999</v>
      </c>
      <c r="O190" s="12">
        <f>G190+K190</f>
        <v>0</v>
      </c>
    </row>
    <row r="191" spans="1:17" ht="15" customHeight="1" x14ac:dyDescent="0.25">
      <c r="A191" s="39" t="s">
        <v>193</v>
      </c>
      <c r="B191" s="30" t="s">
        <v>57</v>
      </c>
      <c r="C191" s="40" t="s">
        <v>30</v>
      </c>
      <c r="D191" s="17">
        <f>E191+G191</f>
        <v>56.5</v>
      </c>
      <c r="E191" s="17">
        <v>56.5</v>
      </c>
      <c r="F191" s="17">
        <v>40.4</v>
      </c>
      <c r="G191" s="17"/>
      <c r="H191" s="10">
        <f>I191+K191</f>
        <v>0</v>
      </c>
      <c r="I191" s="11"/>
      <c r="J191" s="11"/>
      <c r="K191" s="198"/>
      <c r="L191" s="12">
        <f>M191+O191</f>
        <v>56.5</v>
      </c>
      <c r="M191" s="12">
        <f>E191+I191</f>
        <v>56.5</v>
      </c>
      <c r="N191" s="12">
        <f>F191+J191</f>
        <v>40.4</v>
      </c>
      <c r="O191" s="12">
        <f>G191+K191</f>
        <v>0</v>
      </c>
    </row>
    <row r="192" spans="1:17" ht="15" customHeight="1" x14ac:dyDescent="0.25">
      <c r="A192" s="41" t="s">
        <v>194</v>
      </c>
      <c r="B192" s="30" t="s">
        <v>58</v>
      </c>
      <c r="C192" s="40" t="s">
        <v>30</v>
      </c>
      <c r="D192" s="17">
        <f>E192+G192</f>
        <v>45.3</v>
      </c>
      <c r="E192" s="17">
        <v>45.3</v>
      </c>
      <c r="F192" s="17">
        <v>29.3</v>
      </c>
      <c r="G192" s="17"/>
      <c r="H192" s="10">
        <f>I192+K192</f>
        <v>0</v>
      </c>
      <c r="I192" s="11"/>
      <c r="J192" s="11"/>
      <c r="K192" s="198"/>
      <c r="L192" s="12">
        <f>M192+O192</f>
        <v>45.3</v>
      </c>
      <c r="M192" s="12">
        <f>E192+I192</f>
        <v>45.3</v>
      </c>
      <c r="N192" s="12">
        <f>F192+J192</f>
        <v>29.3</v>
      </c>
      <c r="O192" s="12">
        <f>G192+K192</f>
        <v>0</v>
      </c>
    </row>
    <row r="193" spans="1:17" ht="15" customHeight="1" x14ac:dyDescent="0.25">
      <c r="A193" s="33" t="s">
        <v>195</v>
      </c>
      <c r="B193" s="30" t="s">
        <v>427</v>
      </c>
      <c r="C193" s="40" t="s">
        <v>30</v>
      </c>
      <c r="D193" s="17">
        <f>E193+G193</f>
        <v>30</v>
      </c>
      <c r="E193" s="17">
        <v>30</v>
      </c>
      <c r="F193" s="17">
        <v>21.7</v>
      </c>
      <c r="G193" s="17"/>
      <c r="H193" s="10">
        <f>I193+K193</f>
        <v>0</v>
      </c>
      <c r="I193" s="11"/>
      <c r="J193" s="11"/>
      <c r="K193" s="198"/>
      <c r="L193" s="12">
        <f>M193+O193</f>
        <v>30</v>
      </c>
      <c r="M193" s="12">
        <f>E193+I193</f>
        <v>30</v>
      </c>
      <c r="N193" s="12">
        <f>F193+J193</f>
        <v>21.7</v>
      </c>
      <c r="O193" s="12">
        <f>G193+K193</f>
        <v>0</v>
      </c>
    </row>
    <row r="194" spans="1:17" ht="15" customHeight="1" x14ac:dyDescent="0.25">
      <c r="A194" s="33" t="s">
        <v>196</v>
      </c>
      <c r="B194" s="30" t="s">
        <v>429</v>
      </c>
      <c r="C194" s="40" t="s">
        <v>30</v>
      </c>
      <c r="D194" s="17">
        <f>E194+G194</f>
        <v>67.3</v>
      </c>
      <c r="E194" s="17">
        <v>67.3</v>
      </c>
      <c r="F194" s="17">
        <v>45.5</v>
      </c>
      <c r="G194" s="17"/>
      <c r="H194" s="10">
        <f>I194+K194</f>
        <v>0</v>
      </c>
      <c r="I194" s="11"/>
      <c r="J194" s="11"/>
      <c r="K194" s="198"/>
      <c r="L194" s="12">
        <f>M194+O194</f>
        <v>67.3</v>
      </c>
      <c r="M194" s="12">
        <f>E194+I194</f>
        <v>67.3</v>
      </c>
      <c r="N194" s="12">
        <f>F194+J194</f>
        <v>45.5</v>
      </c>
      <c r="O194" s="12">
        <f>G194+K194</f>
        <v>0</v>
      </c>
    </row>
    <row r="195" spans="1:17" x14ac:dyDescent="0.25">
      <c r="A195" s="33" t="s">
        <v>197</v>
      </c>
      <c r="B195" s="30" t="s">
        <v>68</v>
      </c>
      <c r="C195" s="40" t="s">
        <v>30</v>
      </c>
      <c r="D195" s="17">
        <f>E195+G195</f>
        <v>34.6</v>
      </c>
      <c r="E195" s="17">
        <v>34.6</v>
      </c>
      <c r="F195" s="17">
        <v>24.5</v>
      </c>
      <c r="G195" s="17"/>
      <c r="H195" s="10">
        <f>I195+K195</f>
        <v>0</v>
      </c>
      <c r="I195" s="11"/>
      <c r="J195" s="11"/>
      <c r="K195" s="198"/>
      <c r="L195" s="12">
        <f>M195+O195</f>
        <v>34.6</v>
      </c>
      <c r="M195" s="12">
        <f>E195+I195</f>
        <v>34.6</v>
      </c>
      <c r="N195" s="12">
        <f>F195+J195</f>
        <v>24.5</v>
      </c>
      <c r="O195" s="12">
        <f>G195+K195</f>
        <v>0</v>
      </c>
      <c r="P195" s="38"/>
      <c r="Q195" s="38"/>
    </row>
    <row r="196" spans="1:17" x14ac:dyDescent="0.25">
      <c r="A196" s="33" t="s">
        <v>198</v>
      </c>
      <c r="B196" s="30" t="s">
        <v>158</v>
      </c>
      <c r="C196" s="40" t="s">
        <v>30</v>
      </c>
      <c r="D196" s="17">
        <f>E196+G196</f>
        <v>28.1</v>
      </c>
      <c r="E196" s="17">
        <v>28.1</v>
      </c>
      <c r="F196" s="17">
        <v>18.5</v>
      </c>
      <c r="G196" s="17"/>
      <c r="H196" s="10">
        <f>I196+K196</f>
        <v>0</v>
      </c>
      <c r="I196" s="11"/>
      <c r="J196" s="11"/>
      <c r="K196" s="198"/>
      <c r="L196" s="12">
        <f>M196+O196</f>
        <v>28.1</v>
      </c>
      <c r="M196" s="12">
        <f>E196+I196</f>
        <v>28.1</v>
      </c>
      <c r="N196" s="12">
        <f>F196+J196</f>
        <v>18.5</v>
      </c>
      <c r="O196" s="12">
        <f>G196+K196</f>
        <v>0</v>
      </c>
    </row>
    <row r="197" spans="1:17" x14ac:dyDescent="0.25">
      <c r="A197" s="33" t="s">
        <v>142</v>
      </c>
      <c r="B197" s="30" t="s">
        <v>28</v>
      </c>
      <c r="C197" s="40" t="s">
        <v>30</v>
      </c>
      <c r="D197" s="17">
        <f>E197+G197</f>
        <v>417.9</v>
      </c>
      <c r="E197" s="17">
        <v>417.9</v>
      </c>
      <c r="F197" s="17">
        <v>276.2</v>
      </c>
      <c r="G197" s="17"/>
      <c r="H197" s="10">
        <f>I197+K197</f>
        <v>0</v>
      </c>
      <c r="I197" s="11"/>
      <c r="J197" s="11"/>
      <c r="K197" s="198"/>
      <c r="L197" s="12">
        <f>M197+O197</f>
        <v>417.9</v>
      </c>
      <c r="M197" s="12">
        <f>E197+I197</f>
        <v>417.9</v>
      </c>
      <c r="N197" s="12">
        <f>F197+J197</f>
        <v>276.2</v>
      </c>
      <c r="O197" s="12">
        <f>G197+K197</f>
        <v>0</v>
      </c>
      <c r="P197" s="38"/>
      <c r="Q197" s="38"/>
    </row>
    <row r="198" spans="1:17" ht="15" customHeight="1" x14ac:dyDescent="0.25">
      <c r="A198" s="33" t="s">
        <v>143</v>
      </c>
      <c r="B198" s="13" t="s">
        <v>29</v>
      </c>
      <c r="C198" s="40" t="s">
        <v>30</v>
      </c>
      <c r="D198" s="17">
        <f>E198+G198</f>
        <v>118.7</v>
      </c>
      <c r="E198" s="17">
        <v>118.7</v>
      </c>
      <c r="F198" s="17">
        <v>81.7</v>
      </c>
      <c r="G198" s="17"/>
      <c r="H198" s="10">
        <f>I198+K198</f>
        <v>0</v>
      </c>
      <c r="I198" s="11"/>
      <c r="J198" s="11"/>
      <c r="K198" s="198"/>
      <c r="L198" s="12">
        <f>M198+O198</f>
        <v>118.7</v>
      </c>
      <c r="M198" s="12">
        <f>E198+I198</f>
        <v>118.7</v>
      </c>
      <c r="N198" s="12">
        <f>F198+J198</f>
        <v>81.7</v>
      </c>
      <c r="O198" s="12">
        <f>G198+K198</f>
        <v>0</v>
      </c>
      <c r="P198" s="38"/>
      <c r="Q198" s="38"/>
    </row>
    <row r="199" spans="1:17" x14ac:dyDescent="0.25">
      <c r="A199" s="33" t="s">
        <v>144</v>
      </c>
      <c r="B199" s="42" t="s">
        <v>65</v>
      </c>
      <c r="C199" s="40" t="s">
        <v>30</v>
      </c>
      <c r="D199" s="17">
        <f>E199+G199</f>
        <v>356.6</v>
      </c>
      <c r="E199" s="17">
        <v>356.6</v>
      </c>
      <c r="F199" s="17">
        <v>239.4</v>
      </c>
      <c r="G199" s="17"/>
      <c r="H199" s="10">
        <f>I199+K199</f>
        <v>0</v>
      </c>
      <c r="I199" s="11"/>
      <c r="J199" s="11"/>
      <c r="K199" s="198"/>
      <c r="L199" s="12">
        <f>M199+O199</f>
        <v>356.6</v>
      </c>
      <c r="M199" s="12">
        <f>E199+I199</f>
        <v>356.6</v>
      </c>
      <c r="N199" s="12">
        <f>F199+J199</f>
        <v>239.4</v>
      </c>
      <c r="O199" s="12">
        <f>G199+K199</f>
        <v>0</v>
      </c>
    </row>
    <row r="200" spans="1:17" ht="15.95" customHeight="1" x14ac:dyDescent="0.25">
      <c r="A200" s="55" t="s">
        <v>145</v>
      </c>
      <c r="B200" s="45" t="s">
        <v>184</v>
      </c>
      <c r="C200" s="79"/>
      <c r="D200" s="275">
        <f>D185+D186+D187+D188+D189+D190+D191+D192+D193+D194+D195+D196+D197+D198+D199</f>
        <v>2085.5</v>
      </c>
      <c r="E200" s="24">
        <f>E185+E186+E187+E188+E189+E190+E191+E192+E193+E194+E195+E196+E197+E198+E199</f>
        <v>1960.1</v>
      </c>
      <c r="F200" s="24">
        <f>F185+F186+F187+F188+F189+F190+F191+F192+F193+F194+F195+F196+F197+F198+F199</f>
        <v>997.1</v>
      </c>
      <c r="G200" s="24">
        <f>G185+G186+G187+G188+G189+G190+G191+G192+G193+G194+G195+G196+G197+G198+G199</f>
        <v>125.4</v>
      </c>
      <c r="H200" s="10">
        <f>H185+H186+H187+H188+H189+H190+H191+H192+H193+H194+H195+H196+H197+H198+H199</f>
        <v>0</v>
      </c>
      <c r="I200" s="11">
        <f>I185+I186+I187+I188+I189+I190+I191+I192+I193+I194+I195+I196+I197+I198+I199</f>
        <v>-0.7</v>
      </c>
      <c r="J200" s="11">
        <f>J185+J186+J187+J188+J189+J190+J191+J192+J193+J194+J195+J196+J197+J198+J199</f>
        <v>0</v>
      </c>
      <c r="K200" s="11">
        <f>K185+K186+K187+K188+K189+K190+K191+K192+K193+K194+K195+K196+K197+K198+K199</f>
        <v>0.7</v>
      </c>
      <c r="L200" s="45">
        <f>L185+L186+L187+L188+L189+L190+L191+L192+L193+L194+L195+L196+L197+L198+L199</f>
        <v>2085.5</v>
      </c>
      <c r="M200" s="45">
        <f>M185+M186+M187+M188+M189+M190+M191+M192+M193+M194+M195+M196+M197+M198+M199</f>
        <v>1959.4</v>
      </c>
      <c r="N200" s="45">
        <f>N185+N186+N187+N188+N189+N190+N191+N192+N193+N194+N195+N196+N197+N198+N199</f>
        <v>997.1</v>
      </c>
      <c r="O200" s="45">
        <f>O185+O186+O187+O188+O189+O190+O191+O192+O193+O194+O195+O196+O197+O198+O199</f>
        <v>126.10000000000001</v>
      </c>
    </row>
    <row r="201" spans="1:17" ht="15.95" customHeight="1" x14ac:dyDescent="0.25">
      <c r="A201" s="33" t="s">
        <v>146</v>
      </c>
      <c r="B201" s="443" t="s">
        <v>69</v>
      </c>
      <c r="C201" s="480"/>
      <c r="D201" s="444"/>
      <c r="E201" s="444"/>
      <c r="F201" s="444"/>
      <c r="G201" s="444"/>
      <c r="H201" s="444"/>
      <c r="I201" s="444"/>
      <c r="J201" s="444"/>
      <c r="K201" s="444"/>
      <c r="L201" s="444"/>
      <c r="M201" s="444"/>
      <c r="N201" s="444"/>
      <c r="O201" s="445"/>
    </row>
    <row r="202" spans="1:17" ht="15" customHeight="1" x14ac:dyDescent="0.25">
      <c r="A202" s="33" t="s">
        <v>147</v>
      </c>
      <c r="B202" s="7" t="s">
        <v>20</v>
      </c>
      <c r="C202" s="167" t="s">
        <v>24</v>
      </c>
      <c r="D202" s="255">
        <f>D203+D204</f>
        <v>2717.4</v>
      </c>
      <c r="E202" s="17">
        <f>E203+E204</f>
        <v>2617.4</v>
      </c>
      <c r="F202" s="17">
        <f>F203+F204</f>
        <v>0</v>
      </c>
      <c r="G202" s="17">
        <f>G203+G204</f>
        <v>100</v>
      </c>
      <c r="H202" s="10">
        <f>I202+K202</f>
        <v>0</v>
      </c>
      <c r="I202" s="11">
        <f>I203+I204</f>
        <v>0</v>
      </c>
      <c r="J202" s="11">
        <f>J203+J204</f>
        <v>0</v>
      </c>
      <c r="K202" s="11">
        <f>K203+K204</f>
        <v>0</v>
      </c>
      <c r="L202" s="12">
        <f>L203+L204</f>
        <v>2717.4</v>
      </c>
      <c r="M202" s="12">
        <f>M203+M204</f>
        <v>2617.4</v>
      </c>
      <c r="N202" s="12">
        <f>N203+N204</f>
        <v>0</v>
      </c>
      <c r="O202" s="12">
        <f>O203+O204</f>
        <v>100</v>
      </c>
    </row>
    <row r="203" spans="1:17" ht="15.95" hidden="1" customHeight="1" x14ac:dyDescent="0.25">
      <c r="A203" s="41"/>
      <c r="B203" s="276" t="s">
        <v>8</v>
      </c>
      <c r="C203" s="258"/>
      <c r="D203" s="255">
        <f>E203+G203</f>
        <v>1228.4000000000001</v>
      </c>
      <c r="E203" s="17">
        <v>1128.4000000000001</v>
      </c>
      <c r="F203" s="17"/>
      <c r="G203" s="17">
        <v>100</v>
      </c>
      <c r="H203" s="10">
        <f>I203+K203</f>
        <v>0</v>
      </c>
      <c r="I203" s="11"/>
      <c r="J203" s="11"/>
      <c r="K203" s="198"/>
      <c r="L203" s="260">
        <f>M203+O203</f>
        <v>1228.4000000000001</v>
      </c>
      <c r="M203" s="260">
        <f>E203+I203</f>
        <v>1128.4000000000001</v>
      </c>
      <c r="N203" s="260">
        <f>F203+J203</f>
        <v>0</v>
      </c>
      <c r="O203" s="260">
        <f>G203+K203</f>
        <v>100</v>
      </c>
    </row>
    <row r="204" spans="1:17" ht="15" customHeight="1" x14ac:dyDescent="0.25">
      <c r="A204" s="249"/>
      <c r="B204" s="277" t="s">
        <v>163</v>
      </c>
      <c r="C204" s="168"/>
      <c r="D204" s="255">
        <f>E204+G204</f>
        <v>1489</v>
      </c>
      <c r="E204" s="17">
        <v>1489</v>
      </c>
      <c r="F204" s="17"/>
      <c r="G204" s="17"/>
      <c r="H204" s="10">
        <f>I204+K204</f>
        <v>0</v>
      </c>
      <c r="I204" s="11"/>
      <c r="J204" s="11"/>
      <c r="K204" s="198"/>
      <c r="L204" s="13">
        <f>M204+O204</f>
        <v>1489</v>
      </c>
      <c r="M204" s="13">
        <f>E204+I204</f>
        <v>1489</v>
      </c>
      <c r="N204" s="13">
        <f>F204+J204</f>
        <v>0</v>
      </c>
      <c r="O204" s="13">
        <f>G204+K204</f>
        <v>0</v>
      </c>
    </row>
    <row r="205" spans="1:17" ht="15" customHeight="1" x14ac:dyDescent="0.25">
      <c r="A205" s="14" t="s">
        <v>148</v>
      </c>
      <c r="B205" s="81" t="s">
        <v>52</v>
      </c>
      <c r="C205" s="82" t="s">
        <v>24</v>
      </c>
      <c r="D205" s="17">
        <f>E205+G205</f>
        <v>242.2</v>
      </c>
      <c r="E205" s="17">
        <v>242.2</v>
      </c>
      <c r="F205" s="17">
        <v>154</v>
      </c>
      <c r="G205" s="17"/>
      <c r="H205" s="10">
        <f>I205+K205</f>
        <v>0</v>
      </c>
      <c r="I205" s="11"/>
      <c r="J205" s="11"/>
      <c r="K205" s="198"/>
      <c r="L205" s="13">
        <f>M205+O205</f>
        <v>242.2</v>
      </c>
      <c r="M205" s="13">
        <f>E205+I205</f>
        <v>242.2</v>
      </c>
      <c r="N205" s="13">
        <f>F205+J205</f>
        <v>154</v>
      </c>
      <c r="O205" s="13">
        <f>G205+K205</f>
        <v>0</v>
      </c>
    </row>
    <row r="206" spans="1:17" ht="15" customHeight="1" x14ac:dyDescent="0.25">
      <c r="A206" s="20" t="s">
        <v>149</v>
      </c>
      <c r="B206" s="30" t="s">
        <v>53</v>
      </c>
      <c r="C206" s="31" t="s">
        <v>24</v>
      </c>
      <c r="D206" s="17">
        <f>E206+G206</f>
        <v>460.9</v>
      </c>
      <c r="E206" s="17">
        <v>460.9</v>
      </c>
      <c r="F206" s="17">
        <v>335.5</v>
      </c>
      <c r="G206" s="17"/>
      <c r="H206" s="10">
        <f>I206+K206</f>
        <v>0</v>
      </c>
      <c r="I206" s="11"/>
      <c r="J206" s="11"/>
      <c r="K206" s="198"/>
      <c r="L206" s="13">
        <f>M206+O206</f>
        <v>460.9</v>
      </c>
      <c r="M206" s="13">
        <f>E206+I206</f>
        <v>460.9</v>
      </c>
      <c r="N206" s="13">
        <f>F206+J206</f>
        <v>335.5</v>
      </c>
      <c r="O206" s="13">
        <f>G206+K206</f>
        <v>0</v>
      </c>
    </row>
    <row r="207" spans="1:17" ht="15" customHeight="1" x14ac:dyDescent="0.25">
      <c r="A207" s="39" t="s">
        <v>150</v>
      </c>
      <c r="B207" s="30" t="s">
        <v>172</v>
      </c>
      <c r="C207" s="31" t="s">
        <v>24</v>
      </c>
      <c r="D207" s="17">
        <f>E207+G207</f>
        <v>77.3</v>
      </c>
      <c r="E207" s="17">
        <v>77.3</v>
      </c>
      <c r="F207" s="17">
        <v>59</v>
      </c>
      <c r="G207" s="17"/>
      <c r="H207" s="10">
        <f>I207+K207</f>
        <v>0</v>
      </c>
      <c r="I207" s="11"/>
      <c r="J207" s="11"/>
      <c r="K207" s="198"/>
      <c r="L207" s="13">
        <f>M207+O207</f>
        <v>77.3</v>
      </c>
      <c r="M207" s="13">
        <f>E207+I207</f>
        <v>77.3</v>
      </c>
      <c r="N207" s="13">
        <f>F207+J207</f>
        <v>59</v>
      </c>
      <c r="O207" s="13">
        <f>G207+K207</f>
        <v>0</v>
      </c>
    </row>
    <row r="208" spans="1:17" s="38" customFormat="1" ht="15" customHeight="1" x14ac:dyDescent="0.25">
      <c r="A208" s="20" t="s">
        <v>151</v>
      </c>
      <c r="B208" s="13" t="s">
        <v>70</v>
      </c>
      <c r="C208" s="31" t="s">
        <v>24</v>
      </c>
      <c r="D208" s="17">
        <f>E208+G208</f>
        <v>484.2</v>
      </c>
      <c r="E208" s="17">
        <v>484.2</v>
      </c>
      <c r="F208" s="17">
        <v>272.2</v>
      </c>
      <c r="G208" s="17"/>
      <c r="H208" s="10">
        <f>I208+K208</f>
        <v>0</v>
      </c>
      <c r="I208" s="11"/>
      <c r="J208" s="11"/>
      <c r="K208" s="198"/>
      <c r="L208" s="13">
        <f>M208+O208</f>
        <v>484.2</v>
      </c>
      <c r="M208" s="13">
        <f>E208+I208</f>
        <v>484.2</v>
      </c>
      <c r="N208" s="13">
        <f>F208+J208</f>
        <v>272.2</v>
      </c>
      <c r="O208" s="13">
        <f>G208+K208</f>
        <v>0</v>
      </c>
      <c r="P208" s="2"/>
      <c r="Q208" s="2"/>
    </row>
    <row r="209" spans="1:17" ht="15.95" customHeight="1" x14ac:dyDescent="0.25">
      <c r="A209" s="55" t="s">
        <v>152</v>
      </c>
      <c r="B209" s="252" t="s">
        <v>185</v>
      </c>
      <c r="C209" s="26"/>
      <c r="D209" s="24">
        <f>D202+D205+D206+D207+D208</f>
        <v>3982</v>
      </c>
      <c r="E209" s="24">
        <f>E202+E205+E206+E207+E208</f>
        <v>3882</v>
      </c>
      <c r="F209" s="24">
        <f>F202+F205+F206+F207+F208</f>
        <v>820.7</v>
      </c>
      <c r="G209" s="24">
        <f>G202+G205+G206+G207+G208</f>
        <v>100</v>
      </c>
      <c r="H209" s="10">
        <f>H202+H205+H206+H207+H208</f>
        <v>0</v>
      </c>
      <c r="I209" s="11">
        <f>I202+I205+I206+I207+I208</f>
        <v>0</v>
      </c>
      <c r="J209" s="11">
        <f>J202+J205+J206+J207+J208</f>
        <v>0</v>
      </c>
      <c r="K209" s="198">
        <f>K202+K205+K206+K207+K208</f>
        <v>0</v>
      </c>
      <c r="L209" s="22">
        <f>L202+L205+L206+L207+L208</f>
        <v>3982</v>
      </c>
      <c r="M209" s="22">
        <f>M202+M205+M206+M207+M208</f>
        <v>3882</v>
      </c>
      <c r="N209" s="22">
        <f>N202+N205+N206+N207+N208</f>
        <v>820.7</v>
      </c>
      <c r="O209" s="22">
        <f>O202+O205+O206+O207+O208</f>
        <v>100</v>
      </c>
    </row>
    <row r="210" spans="1:17" s="38" customFormat="1" ht="15.95" customHeight="1" x14ac:dyDescent="0.25">
      <c r="A210" s="202"/>
      <c r="B210" s="278" t="s">
        <v>163</v>
      </c>
      <c r="C210" s="26"/>
      <c r="D210" s="93">
        <f>D204</f>
        <v>1489</v>
      </c>
      <c r="E210" s="93">
        <f>E204</f>
        <v>1489</v>
      </c>
      <c r="F210" s="93">
        <f>F204</f>
        <v>0</v>
      </c>
      <c r="G210" s="93">
        <f>G204</f>
        <v>0</v>
      </c>
      <c r="H210" s="187">
        <f>H204</f>
        <v>0</v>
      </c>
      <c r="I210" s="97">
        <f>I204</f>
        <v>0</v>
      </c>
      <c r="J210" s="97">
        <f>J204</f>
        <v>0</v>
      </c>
      <c r="K210" s="279">
        <f>K204</f>
        <v>0</v>
      </c>
      <c r="L210" s="98">
        <f>L204</f>
        <v>1489</v>
      </c>
      <c r="M210" s="98">
        <f>M204</f>
        <v>1489</v>
      </c>
      <c r="N210" s="98">
        <f>N204</f>
        <v>0</v>
      </c>
      <c r="O210" s="192">
        <f>O204</f>
        <v>0</v>
      </c>
      <c r="P210" s="2"/>
      <c r="Q210" s="2"/>
    </row>
    <row r="211" spans="1:17" ht="15.95" customHeight="1" x14ac:dyDescent="0.25">
      <c r="A211" s="96" t="s">
        <v>199</v>
      </c>
      <c r="B211" s="174" t="s">
        <v>177</v>
      </c>
      <c r="C211" s="47"/>
      <c r="D211" s="24">
        <f>E211+G211</f>
        <v>19192.73</v>
      </c>
      <c r="E211" s="24">
        <f>E78+E132+E137+E178+E183+E200+E209</f>
        <v>17869.329999999998</v>
      </c>
      <c r="F211" s="24">
        <f>F78+F132+F137+F178+F183+F200+F209</f>
        <v>7002.0000000000009</v>
      </c>
      <c r="G211" s="24">
        <f>G78+G132+G137+G178+G183+G200+G209</f>
        <v>1323.4</v>
      </c>
      <c r="H211" s="25">
        <f>I211+K211</f>
        <v>44.800000000000011</v>
      </c>
      <c r="I211" s="25">
        <f>I78+I132+I137+I178+I183+I200+I209</f>
        <v>-38.299999999999997</v>
      </c>
      <c r="J211" s="25">
        <f>J78+J132+J137+J178+J183+J200+J209</f>
        <v>0</v>
      </c>
      <c r="K211" s="264">
        <f>K78+K132+K137+K178+K183+K200+K209</f>
        <v>83.100000000000009</v>
      </c>
      <c r="L211" s="50">
        <f>M211+O211</f>
        <v>19237.53</v>
      </c>
      <c r="M211" s="50">
        <f>M78+M132+M137+M178+M183+M200+M209</f>
        <v>17831.03</v>
      </c>
      <c r="N211" s="50">
        <f>N78+N132+N137+N178+N183+N200+N209</f>
        <v>7002.0000000000009</v>
      </c>
      <c r="O211" s="50">
        <f>O78+O132+O137+O178+O183+O200+O209</f>
        <v>1406.5</v>
      </c>
    </row>
    <row r="212" spans="1:17" ht="15.95" customHeight="1" x14ac:dyDescent="0.25">
      <c r="A212" s="280"/>
      <c r="B212" s="227" t="s">
        <v>210</v>
      </c>
      <c r="C212" s="47"/>
      <c r="D212" s="24"/>
      <c r="E212" s="24"/>
      <c r="F212" s="24"/>
      <c r="G212" s="24"/>
      <c r="H212" s="10"/>
      <c r="I212" s="11"/>
      <c r="J212" s="11"/>
      <c r="K212" s="198"/>
      <c r="L212" s="50"/>
      <c r="M212" s="50"/>
      <c r="N212" s="50"/>
      <c r="O212" s="50"/>
    </row>
    <row r="213" spans="1:17" s="38" customFormat="1" ht="15.95" customHeight="1" x14ac:dyDescent="0.25">
      <c r="A213" s="96"/>
      <c r="B213" s="281" t="s">
        <v>374</v>
      </c>
      <c r="C213" s="26"/>
      <c r="D213" s="93">
        <f>E213+G213</f>
        <v>1489</v>
      </c>
      <c r="E213" s="93">
        <f>E204</f>
        <v>1489</v>
      </c>
      <c r="F213" s="93">
        <f>F204</f>
        <v>0</v>
      </c>
      <c r="G213" s="93">
        <f>G204</f>
        <v>0</v>
      </c>
      <c r="H213" s="187">
        <f>I213+K213</f>
        <v>0</v>
      </c>
      <c r="I213" s="97">
        <f>I204</f>
        <v>0</v>
      </c>
      <c r="J213" s="97">
        <f>J204</f>
        <v>0</v>
      </c>
      <c r="K213" s="97">
        <f>K204</f>
        <v>0</v>
      </c>
      <c r="L213" s="98">
        <f>M213+O213</f>
        <v>1489</v>
      </c>
      <c r="M213" s="98">
        <f>M204</f>
        <v>1489</v>
      </c>
      <c r="N213" s="98">
        <f>N204</f>
        <v>0</v>
      </c>
      <c r="O213" s="98">
        <f>O204</f>
        <v>0</v>
      </c>
      <c r="P213" s="2"/>
      <c r="Q213" s="2"/>
    </row>
    <row r="214" spans="1:17" s="38" customFormat="1" ht="27.95" customHeight="1" x14ac:dyDescent="0.25">
      <c r="A214" s="202"/>
      <c r="B214" s="191" t="s">
        <v>60</v>
      </c>
      <c r="C214" s="26"/>
      <c r="D214" s="93">
        <f>E214+G214</f>
        <v>1013.7</v>
      </c>
      <c r="E214" s="93">
        <f>E85</f>
        <v>1013.7</v>
      </c>
      <c r="F214" s="93">
        <f>F85</f>
        <v>0</v>
      </c>
      <c r="G214" s="93">
        <f>G85</f>
        <v>0</v>
      </c>
      <c r="H214" s="187">
        <f>I214+K214</f>
        <v>0</v>
      </c>
      <c r="I214" s="97">
        <f>I85</f>
        <v>0</v>
      </c>
      <c r="J214" s="97">
        <f>J85</f>
        <v>0</v>
      </c>
      <c r="K214" s="279">
        <f>K85</f>
        <v>0</v>
      </c>
      <c r="L214" s="98">
        <f>M214+O214</f>
        <v>1013.7</v>
      </c>
      <c r="M214" s="98">
        <f>M85</f>
        <v>1013.7</v>
      </c>
      <c r="N214" s="98">
        <f>N85</f>
        <v>0</v>
      </c>
      <c r="O214" s="98">
        <f>O85</f>
        <v>0</v>
      </c>
      <c r="P214" s="2"/>
      <c r="Q214" s="2"/>
    </row>
    <row r="215" spans="1:17" x14ac:dyDescent="0.25">
      <c r="A215" s="7"/>
      <c r="B215" s="51"/>
      <c r="C215" s="52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7"/>
    </row>
    <row r="216" spans="1:17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7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7" x14ac:dyDescent="0.25">
      <c r="A218" s="7"/>
      <c r="B218" s="7"/>
      <c r="C218" s="53"/>
      <c r="D218" s="7"/>
      <c r="E218" s="7"/>
      <c r="F218" s="7"/>
      <c r="G218" s="7" t="s">
        <v>178</v>
      </c>
      <c r="H218" s="7"/>
      <c r="I218" s="7"/>
      <c r="J218" s="7"/>
      <c r="K218" s="7"/>
      <c r="L218" s="7"/>
      <c r="M218" s="7"/>
      <c r="N218" s="7"/>
      <c r="O218" s="7"/>
    </row>
    <row r="219" spans="1:17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7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7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C324" s="54"/>
    </row>
    <row r="325" spans="1:15" x14ac:dyDescent="0.25">
      <c r="C325" s="54"/>
    </row>
    <row r="326" spans="1:15" x14ac:dyDescent="0.25">
      <c r="C326" s="54"/>
    </row>
    <row r="327" spans="1:15" x14ac:dyDescent="0.25">
      <c r="C327" s="54"/>
    </row>
    <row r="328" spans="1:15" x14ac:dyDescent="0.25">
      <c r="C328" s="54"/>
    </row>
    <row r="329" spans="1:15" x14ac:dyDescent="0.25">
      <c r="C329" s="54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</sheetData>
  <mergeCells count="29">
    <mergeCell ref="I10:K10"/>
    <mergeCell ref="E10:G10"/>
    <mergeCell ref="G11:G12"/>
    <mergeCell ref="B184:O184"/>
    <mergeCell ref="B10:B12"/>
    <mergeCell ref="A10:A12"/>
    <mergeCell ref="C10:C12"/>
    <mergeCell ref="B134:O134"/>
    <mergeCell ref="E11:F11"/>
    <mergeCell ref="M11:N11"/>
    <mergeCell ref="I11:J11"/>
    <mergeCell ref="K11:K12"/>
    <mergeCell ref="B201:O201"/>
    <mergeCell ref="B138:O138"/>
    <mergeCell ref="B179:O179"/>
    <mergeCell ref="D10:D12"/>
    <mergeCell ref="L10:L12"/>
    <mergeCell ref="B79:O79"/>
    <mergeCell ref="B13:O13"/>
    <mergeCell ref="O11:O12"/>
    <mergeCell ref="M10:O10"/>
    <mergeCell ref="H10:H12"/>
    <mergeCell ref="B1:O1"/>
    <mergeCell ref="B2:O2"/>
    <mergeCell ref="B3:O3"/>
    <mergeCell ref="B4:O4"/>
    <mergeCell ref="A8:O8"/>
    <mergeCell ref="B5:O5"/>
    <mergeCell ref="B6:O6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4"/>
  <sheetViews>
    <sheetView showZeros="0" workbookViewId="0">
      <selection activeCell="Y24" sqref="Y24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499" t="s">
        <v>354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8" x14ac:dyDescent="0.25">
      <c r="B2" s="499" t="s">
        <v>445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8" x14ac:dyDescent="0.25">
      <c r="B3" s="499" t="s">
        <v>466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8" x14ac:dyDescent="0.25">
      <c r="B4" s="499" t="s">
        <v>365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8" s="521" customFormat="1" ht="15" customHeight="1" x14ac:dyDescent="0.25">
      <c r="B5" s="524" t="s">
        <v>471</v>
      </c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524"/>
      <c r="N5" s="524"/>
      <c r="O5" s="524"/>
    </row>
    <row r="6" spans="1:18" s="521" customFormat="1" x14ac:dyDescent="0.25">
      <c r="B6" s="524" t="s">
        <v>470</v>
      </c>
      <c r="C6" s="524"/>
      <c r="D6" s="524"/>
      <c r="E6" s="524"/>
      <c r="F6" s="524"/>
      <c r="G6" s="524"/>
      <c r="H6" s="524"/>
      <c r="I6" s="524"/>
      <c r="J6" s="524"/>
      <c r="K6" s="524"/>
      <c r="L6" s="524"/>
      <c r="M6" s="524"/>
      <c r="N6" s="524"/>
      <c r="O6" s="524"/>
    </row>
    <row r="7" spans="1:18" x14ac:dyDescent="0.25">
      <c r="B7" s="428"/>
      <c r="C7" s="428"/>
      <c r="D7" s="428"/>
      <c r="E7" s="428"/>
      <c r="F7" s="428"/>
      <c r="G7" s="428"/>
      <c r="H7" s="428"/>
      <c r="I7" s="428"/>
      <c r="J7" s="428"/>
      <c r="K7" s="428"/>
      <c r="L7" s="428"/>
      <c r="M7" s="428"/>
      <c r="N7" s="428"/>
      <c r="O7" s="428"/>
    </row>
    <row r="8" spans="1:18" ht="31.5" customHeight="1" x14ac:dyDescent="0.25">
      <c r="A8" s="438" t="s">
        <v>448</v>
      </c>
      <c r="B8" s="438"/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</row>
    <row r="9" spans="1:18" ht="17.25" customHeight="1" x14ac:dyDescent="0.25">
      <c r="G9" s="5"/>
      <c r="H9" s="5"/>
      <c r="I9" s="5"/>
      <c r="J9" s="5"/>
      <c r="K9" s="5"/>
      <c r="L9" s="5"/>
      <c r="M9" s="5"/>
      <c r="N9" s="5"/>
      <c r="O9" s="5" t="s">
        <v>456</v>
      </c>
    </row>
    <row r="10" spans="1:18" ht="15" customHeight="1" x14ac:dyDescent="0.25">
      <c r="A10" s="446" t="s">
        <v>5</v>
      </c>
      <c r="B10" s="449" t="s">
        <v>353</v>
      </c>
      <c r="C10" s="449" t="s">
        <v>54</v>
      </c>
      <c r="D10" s="460" t="s">
        <v>362</v>
      </c>
      <c r="E10" s="464" t="s">
        <v>200</v>
      </c>
      <c r="F10" s="464"/>
      <c r="G10" s="465"/>
      <c r="H10" s="452" t="s">
        <v>364</v>
      </c>
      <c r="I10" s="455" t="s">
        <v>200</v>
      </c>
      <c r="J10" s="456"/>
      <c r="K10" s="457"/>
      <c r="L10" s="459" t="s">
        <v>0</v>
      </c>
      <c r="M10" s="467" t="s">
        <v>200</v>
      </c>
      <c r="N10" s="468"/>
      <c r="O10" s="469"/>
    </row>
    <row r="11" spans="1:18" x14ac:dyDescent="0.25">
      <c r="A11" s="447"/>
      <c r="B11" s="450"/>
      <c r="C11" s="450"/>
      <c r="D11" s="461"/>
      <c r="E11" s="465" t="s">
        <v>1</v>
      </c>
      <c r="F11" s="474"/>
      <c r="G11" s="466" t="s">
        <v>2</v>
      </c>
      <c r="H11" s="453"/>
      <c r="I11" s="472" t="s">
        <v>1</v>
      </c>
      <c r="J11" s="472"/>
      <c r="K11" s="442" t="s">
        <v>2</v>
      </c>
      <c r="L11" s="459"/>
      <c r="M11" s="459" t="s">
        <v>1</v>
      </c>
      <c r="N11" s="459"/>
      <c r="O11" s="441" t="s">
        <v>2</v>
      </c>
    </row>
    <row r="12" spans="1:18" ht="30.75" customHeight="1" x14ac:dyDescent="0.25">
      <c r="A12" s="448"/>
      <c r="B12" s="451"/>
      <c r="C12" s="451"/>
      <c r="D12" s="462"/>
      <c r="E12" s="413" t="s">
        <v>3</v>
      </c>
      <c r="F12" s="414" t="s">
        <v>4</v>
      </c>
      <c r="G12" s="466"/>
      <c r="H12" s="454"/>
      <c r="I12" s="422" t="s">
        <v>3</v>
      </c>
      <c r="J12" s="417" t="s">
        <v>4</v>
      </c>
      <c r="K12" s="442"/>
      <c r="L12" s="459"/>
      <c r="M12" s="411" t="s">
        <v>3</v>
      </c>
      <c r="N12" s="416" t="s">
        <v>4</v>
      </c>
      <c r="O12" s="441"/>
    </row>
    <row r="13" spans="1:18" ht="15.95" customHeight="1" x14ac:dyDescent="0.25">
      <c r="A13" s="6" t="s">
        <v>72</v>
      </c>
      <c r="B13" s="437" t="s">
        <v>6</v>
      </c>
      <c r="C13" s="437"/>
      <c r="D13" s="437"/>
      <c r="E13" s="437"/>
      <c r="F13" s="437"/>
      <c r="G13" s="437"/>
      <c r="H13" s="437"/>
      <c r="I13" s="437"/>
      <c r="J13" s="437"/>
      <c r="K13" s="437"/>
      <c r="L13" s="437"/>
      <c r="M13" s="437"/>
      <c r="N13" s="437"/>
      <c r="O13" s="437"/>
      <c r="Q13" s="78"/>
      <c r="R13" s="136"/>
    </row>
    <row r="14" spans="1:18" ht="15" customHeight="1" x14ac:dyDescent="0.25">
      <c r="A14" s="141" t="s">
        <v>187</v>
      </c>
      <c r="B14" s="81" t="s">
        <v>20</v>
      </c>
      <c r="C14" s="142"/>
      <c r="D14" s="143">
        <f>SUM(D16:D31)</f>
        <v>357.49999999999994</v>
      </c>
      <c r="E14" s="143">
        <f>SUM(E16:E31)</f>
        <v>357.49999999999994</v>
      </c>
      <c r="F14" s="143">
        <f>SUM(F16:F31)</f>
        <v>225.7</v>
      </c>
      <c r="G14" s="143">
        <f>SUM(G16:G31)</f>
        <v>0</v>
      </c>
      <c r="H14" s="144">
        <f>SUM(H16:H31)</f>
        <v>0</v>
      </c>
      <c r="I14" s="144">
        <f>SUM(I16:I31)</f>
        <v>0</v>
      </c>
      <c r="J14" s="144">
        <f>SUM(J16:J31)</f>
        <v>0</v>
      </c>
      <c r="K14" s="144">
        <f>SUM(K16:K31)</f>
        <v>0</v>
      </c>
      <c r="L14" s="81">
        <f>SUM(L16:L31)</f>
        <v>357.49999999999994</v>
      </c>
      <c r="M14" s="81">
        <f>SUM(M16:M31)</f>
        <v>357.49999999999994</v>
      </c>
      <c r="N14" s="81">
        <f>SUM(N16:N31)</f>
        <v>225.7</v>
      </c>
      <c r="O14" s="81">
        <f>SUM(O16:O31)</f>
        <v>0</v>
      </c>
      <c r="Q14" s="71" t="s">
        <v>329</v>
      </c>
      <c r="R14" s="72">
        <f>L16+L17+L18+L19+L20+L21+L22+L23+L24</f>
        <v>195.2</v>
      </c>
    </row>
    <row r="15" spans="1:18" ht="15" customHeight="1" x14ac:dyDescent="0.25">
      <c r="A15" s="145"/>
      <c r="B15" s="146" t="s">
        <v>200</v>
      </c>
      <c r="C15" s="147"/>
      <c r="D15" s="148"/>
      <c r="E15" s="148"/>
      <c r="F15" s="148"/>
      <c r="G15" s="148"/>
      <c r="H15" s="80"/>
      <c r="I15" s="80"/>
      <c r="J15" s="80"/>
      <c r="K15" s="80"/>
      <c r="L15" s="30"/>
      <c r="M15" s="30"/>
      <c r="N15" s="30"/>
      <c r="O15" s="30"/>
      <c r="Q15" s="71" t="s">
        <v>330</v>
      </c>
      <c r="R15" s="72">
        <f>L25+L26</f>
        <v>23.9</v>
      </c>
    </row>
    <row r="16" spans="1:18" ht="26.25" x14ac:dyDescent="0.25">
      <c r="A16" s="145"/>
      <c r="B16" s="149" t="s">
        <v>211</v>
      </c>
      <c r="C16" s="8" t="s">
        <v>9</v>
      </c>
      <c r="D16" s="9">
        <f>E16+G16</f>
        <v>0.8</v>
      </c>
      <c r="E16" s="9">
        <v>0.8</v>
      </c>
      <c r="F16" s="9">
        <v>0.6</v>
      </c>
      <c r="G16" s="9"/>
      <c r="H16" s="10">
        <f>I16+K16</f>
        <v>0</v>
      </c>
      <c r="I16" s="10"/>
      <c r="J16" s="10"/>
      <c r="K16" s="10"/>
      <c r="L16" s="12">
        <f>M16+O16</f>
        <v>0.8</v>
      </c>
      <c r="M16" s="12">
        <f>E16+I16</f>
        <v>0.8</v>
      </c>
      <c r="N16" s="12">
        <f>F16+J16</f>
        <v>0.6</v>
      </c>
      <c r="O16" s="12">
        <f>G16+K16</f>
        <v>0</v>
      </c>
      <c r="Q16" s="71" t="s">
        <v>331</v>
      </c>
      <c r="R16" s="72">
        <f>L74</f>
        <v>346.5</v>
      </c>
    </row>
    <row r="17" spans="1:18" ht="15" customHeight="1" x14ac:dyDescent="0.25">
      <c r="A17" s="145"/>
      <c r="B17" s="150" t="s">
        <v>207</v>
      </c>
      <c r="C17" s="31" t="s">
        <v>9</v>
      </c>
      <c r="D17" s="17">
        <f>E17+G17</f>
        <v>30.6</v>
      </c>
      <c r="E17" s="17">
        <v>30.6</v>
      </c>
      <c r="F17" s="17">
        <v>23.4</v>
      </c>
      <c r="G17" s="17"/>
      <c r="H17" s="10">
        <f>I17+K17</f>
        <v>0</v>
      </c>
      <c r="I17" s="10"/>
      <c r="J17" s="10"/>
      <c r="K17" s="10"/>
      <c r="L17" s="13">
        <f>M17+O17</f>
        <v>30.6</v>
      </c>
      <c r="M17" s="12">
        <f>E17+I17</f>
        <v>30.6</v>
      </c>
      <c r="N17" s="12">
        <f>F17+J17</f>
        <v>23.4</v>
      </c>
      <c r="O17" s="12">
        <f>G17+K17</f>
        <v>0</v>
      </c>
      <c r="Q17" s="71" t="s">
        <v>332</v>
      </c>
      <c r="R17" s="72">
        <f>L27+L34+L35+L38+L39+L42+L43+L46+L47+L50+L51+L54+L55+L58+L59+L62+L63+L66+L67+L70+L71+L72+L84+L86+L88+L90+L92+L94+L96+L98+L100+L102+L104+L106</f>
        <v>604.00000000000011</v>
      </c>
    </row>
    <row r="18" spans="1:18" ht="26.25" x14ac:dyDescent="0.25">
      <c r="A18" s="145"/>
      <c r="B18" s="150" t="s">
        <v>213</v>
      </c>
      <c r="C18" s="31" t="s">
        <v>9</v>
      </c>
      <c r="D18" s="17">
        <f>E18+G18</f>
        <v>8</v>
      </c>
      <c r="E18" s="17">
        <v>8</v>
      </c>
      <c r="F18" s="17">
        <v>6.1</v>
      </c>
      <c r="G18" s="17"/>
      <c r="H18" s="10">
        <f>I18+K18</f>
        <v>0</v>
      </c>
      <c r="I18" s="11"/>
      <c r="J18" s="11"/>
      <c r="K18" s="11"/>
      <c r="L18" s="13">
        <f>M18+O18</f>
        <v>8</v>
      </c>
      <c r="M18" s="13">
        <f>E18+I18</f>
        <v>8</v>
      </c>
      <c r="N18" s="13">
        <f>F18+J18</f>
        <v>6.1</v>
      </c>
      <c r="O18" s="13">
        <f>G18+K18</f>
        <v>0</v>
      </c>
      <c r="Q18" s="71" t="s">
        <v>335</v>
      </c>
      <c r="R18" s="72"/>
    </row>
    <row r="19" spans="1:18" ht="26.25" x14ac:dyDescent="0.25">
      <c r="A19" s="145"/>
      <c r="B19" s="150" t="s">
        <v>209</v>
      </c>
      <c r="C19" s="31" t="s">
        <v>9</v>
      </c>
      <c r="D19" s="17">
        <f>E19+G19</f>
        <v>26.1</v>
      </c>
      <c r="E19" s="17">
        <v>26.1</v>
      </c>
      <c r="F19" s="17">
        <v>16.100000000000001</v>
      </c>
      <c r="G19" s="17"/>
      <c r="H19" s="10">
        <f>I19+K19</f>
        <v>0</v>
      </c>
      <c r="I19" s="11"/>
      <c r="J19" s="11"/>
      <c r="K19" s="11"/>
      <c r="L19" s="13">
        <f>M19+O19</f>
        <v>26.1</v>
      </c>
      <c r="M19" s="13">
        <f>E19+I19</f>
        <v>26.1</v>
      </c>
      <c r="N19" s="13">
        <f>F19+J19</f>
        <v>16.100000000000001</v>
      </c>
      <c r="O19" s="13">
        <f>G19+K19</f>
        <v>0</v>
      </c>
      <c r="Q19" s="71" t="s">
        <v>333</v>
      </c>
      <c r="R19" s="72"/>
    </row>
    <row r="20" spans="1:18" ht="15" customHeight="1" x14ac:dyDescent="0.25">
      <c r="A20" s="145"/>
      <c r="B20" s="432" t="s">
        <v>214</v>
      </c>
      <c r="C20" s="31" t="s">
        <v>9</v>
      </c>
      <c r="D20" s="17">
        <f>E20+G20</f>
        <v>94.3</v>
      </c>
      <c r="E20" s="17">
        <v>94.3</v>
      </c>
      <c r="F20" s="17">
        <v>68.5</v>
      </c>
      <c r="G20" s="17"/>
      <c r="H20" s="10">
        <f>I20+K20</f>
        <v>0</v>
      </c>
      <c r="I20" s="11"/>
      <c r="J20" s="11"/>
      <c r="K20" s="11"/>
      <c r="L20" s="13">
        <f>M20+O20</f>
        <v>94.3</v>
      </c>
      <c r="M20" s="13">
        <f>E20+I20</f>
        <v>94.3</v>
      </c>
      <c r="N20" s="13">
        <f>F20+J20</f>
        <v>68.5</v>
      </c>
      <c r="O20" s="13">
        <f>G20+K20</f>
        <v>0</v>
      </c>
      <c r="Q20" s="71" t="s">
        <v>334</v>
      </c>
      <c r="R20" s="72">
        <f>L80+L81</f>
        <v>149</v>
      </c>
    </row>
    <row r="21" spans="1:18" ht="15" customHeight="1" x14ac:dyDescent="0.25">
      <c r="A21" s="145"/>
      <c r="B21" s="432" t="s">
        <v>215</v>
      </c>
      <c r="C21" s="31" t="s">
        <v>9</v>
      </c>
      <c r="D21" s="17">
        <f>E21+G21</f>
        <v>13.7</v>
      </c>
      <c r="E21" s="17">
        <v>13.7</v>
      </c>
      <c r="F21" s="17">
        <v>9.9</v>
      </c>
      <c r="G21" s="17"/>
      <c r="H21" s="10">
        <f>I21+K21</f>
        <v>0</v>
      </c>
      <c r="I21" s="11"/>
      <c r="J21" s="11"/>
      <c r="K21" s="11"/>
      <c r="L21" s="13">
        <f>M21+O21</f>
        <v>13.7</v>
      </c>
      <c r="M21" s="13">
        <f>E21+I21</f>
        <v>13.7</v>
      </c>
      <c r="N21" s="13">
        <f>F21+J21</f>
        <v>9.9</v>
      </c>
      <c r="O21" s="13">
        <f>G21+K21</f>
        <v>0</v>
      </c>
      <c r="Q21" s="71" t="s">
        <v>336</v>
      </c>
      <c r="R21" s="72"/>
    </row>
    <row r="22" spans="1:18" ht="26.25" x14ac:dyDescent="0.25">
      <c r="A22" s="145"/>
      <c r="B22" s="150" t="s">
        <v>208</v>
      </c>
      <c r="C22" s="31" t="s">
        <v>9</v>
      </c>
      <c r="D22" s="17">
        <f>E22+G22</f>
        <v>9</v>
      </c>
      <c r="E22" s="17">
        <v>9</v>
      </c>
      <c r="F22" s="17">
        <v>6.9</v>
      </c>
      <c r="G22" s="17"/>
      <c r="H22" s="10">
        <f>I22+K22</f>
        <v>0</v>
      </c>
      <c r="I22" s="11"/>
      <c r="J22" s="11"/>
      <c r="K22" s="11"/>
      <c r="L22" s="13">
        <f>M22+O22</f>
        <v>9</v>
      </c>
      <c r="M22" s="13">
        <f>E22+I22</f>
        <v>9</v>
      </c>
      <c r="N22" s="13">
        <f>F22+J22</f>
        <v>6.9</v>
      </c>
      <c r="O22" s="13">
        <f>G22+K22</f>
        <v>0</v>
      </c>
      <c r="Q22" s="71" t="s">
        <v>337</v>
      </c>
      <c r="R22" s="72"/>
    </row>
    <row r="23" spans="1:18" ht="15" customHeight="1" x14ac:dyDescent="0.25">
      <c r="A23" s="145"/>
      <c r="B23" s="150" t="s">
        <v>216</v>
      </c>
      <c r="C23" s="31" t="s">
        <v>9</v>
      </c>
      <c r="D23" s="17">
        <f>E23+G23</f>
        <v>12.1</v>
      </c>
      <c r="E23" s="17">
        <v>12.1</v>
      </c>
      <c r="F23" s="17">
        <v>2.9</v>
      </c>
      <c r="G23" s="17"/>
      <c r="H23" s="10">
        <f>I23+K23</f>
        <v>0</v>
      </c>
      <c r="I23" s="11"/>
      <c r="J23" s="11"/>
      <c r="K23" s="11"/>
      <c r="L23" s="13">
        <f>M23+O23</f>
        <v>12.1</v>
      </c>
      <c r="M23" s="13">
        <f>E23+I23</f>
        <v>12.1</v>
      </c>
      <c r="N23" s="13">
        <f>F23+J23</f>
        <v>2.9</v>
      </c>
      <c r="O23" s="13">
        <f>G23+K23</f>
        <v>0</v>
      </c>
      <c r="Q23" s="71" t="s">
        <v>338</v>
      </c>
      <c r="R23" s="72">
        <f>L28+L29+L30+L31+L112+L113+L114+L115+L116</f>
        <v>1191.6999999999998</v>
      </c>
    </row>
    <row r="24" spans="1:18" ht="26.25" x14ac:dyDescent="0.25">
      <c r="A24" s="145"/>
      <c r="B24" s="150" t="s">
        <v>231</v>
      </c>
      <c r="C24" s="31" t="s">
        <v>9</v>
      </c>
      <c r="D24" s="17">
        <f>E24+G24</f>
        <v>0.6</v>
      </c>
      <c r="E24" s="17">
        <v>0.6</v>
      </c>
      <c r="F24" s="17">
        <v>0.5</v>
      </c>
      <c r="G24" s="17"/>
      <c r="H24" s="10">
        <f>I24+K24</f>
        <v>0</v>
      </c>
      <c r="I24" s="11"/>
      <c r="J24" s="11"/>
      <c r="K24" s="11"/>
      <c r="L24" s="13">
        <f>M24+O24</f>
        <v>0.6</v>
      </c>
      <c r="M24" s="13">
        <f>E24+I24</f>
        <v>0.6</v>
      </c>
      <c r="N24" s="13">
        <f>F24+J24</f>
        <v>0.5</v>
      </c>
      <c r="O24" s="13">
        <f>G24+K24</f>
        <v>0</v>
      </c>
      <c r="Q24" s="76" t="s">
        <v>177</v>
      </c>
      <c r="R24" s="77">
        <f>SUM(R14:R23)</f>
        <v>2510.3000000000002</v>
      </c>
    </row>
    <row r="25" spans="1:18" ht="15" customHeight="1" x14ac:dyDescent="0.25">
      <c r="A25" s="145"/>
      <c r="B25" s="150" t="s">
        <v>212</v>
      </c>
      <c r="C25" s="31" t="s">
        <v>23</v>
      </c>
      <c r="D25" s="17">
        <f>E25+G25</f>
        <v>16.3</v>
      </c>
      <c r="E25" s="17">
        <v>16.3</v>
      </c>
      <c r="F25" s="17">
        <v>11.4</v>
      </c>
      <c r="G25" s="17"/>
      <c r="H25" s="10">
        <f>I25+K25</f>
        <v>0</v>
      </c>
      <c r="I25" s="11"/>
      <c r="J25" s="11"/>
      <c r="K25" s="11"/>
      <c r="L25" s="13">
        <f>M25+O25</f>
        <v>16.3</v>
      </c>
      <c r="M25" s="13">
        <f>E25+I25</f>
        <v>16.3</v>
      </c>
      <c r="N25" s="13">
        <f>F25+J25</f>
        <v>11.4</v>
      </c>
      <c r="O25" s="13">
        <f>G25+K25</f>
        <v>0</v>
      </c>
      <c r="Q25" s="78"/>
      <c r="R25" s="78"/>
    </row>
    <row r="26" spans="1:18" ht="15" customHeight="1" x14ac:dyDescent="0.25">
      <c r="A26" s="145"/>
      <c r="B26" s="432" t="s">
        <v>204</v>
      </c>
      <c r="C26" s="31" t="s">
        <v>23</v>
      </c>
      <c r="D26" s="17">
        <f>E26+G26</f>
        <v>7.6</v>
      </c>
      <c r="E26" s="17">
        <v>7.6</v>
      </c>
      <c r="F26" s="17">
        <v>5.2</v>
      </c>
      <c r="G26" s="17"/>
      <c r="H26" s="10">
        <f>I26+K26</f>
        <v>0</v>
      </c>
      <c r="I26" s="11"/>
      <c r="J26" s="11"/>
      <c r="K26" s="11"/>
      <c r="L26" s="13">
        <f>M26+O26</f>
        <v>7.6</v>
      </c>
      <c r="M26" s="13">
        <f>E26+I26</f>
        <v>7.6</v>
      </c>
      <c r="N26" s="13">
        <f>F26+J26</f>
        <v>5.2</v>
      </c>
      <c r="O26" s="13">
        <f>G26+K26</f>
        <v>0</v>
      </c>
      <c r="Q26" s="78"/>
      <c r="R26" s="78">
        <f>R24-L119</f>
        <v>0</v>
      </c>
    </row>
    <row r="27" spans="1:18" ht="15" customHeight="1" x14ac:dyDescent="0.25">
      <c r="A27" s="145"/>
      <c r="B27" s="150" t="s">
        <v>219</v>
      </c>
      <c r="C27" s="31" t="s">
        <v>25</v>
      </c>
      <c r="D27" s="17">
        <f>E27+G27</f>
        <v>103.9</v>
      </c>
      <c r="E27" s="17">
        <v>103.9</v>
      </c>
      <c r="F27" s="17">
        <v>55.9</v>
      </c>
      <c r="G27" s="17"/>
      <c r="H27" s="10">
        <f>I27+K27</f>
        <v>0</v>
      </c>
      <c r="I27" s="11"/>
      <c r="J27" s="11"/>
      <c r="K27" s="11"/>
      <c r="L27" s="13">
        <f>M27+O27</f>
        <v>103.9</v>
      </c>
      <c r="M27" s="13">
        <f>E27+I27</f>
        <v>103.9</v>
      </c>
      <c r="N27" s="13">
        <f>F27+J27</f>
        <v>55.9</v>
      </c>
      <c r="O27" s="13">
        <f>G27+K27</f>
        <v>0</v>
      </c>
    </row>
    <row r="28" spans="1:18" ht="39" x14ac:dyDescent="0.25">
      <c r="A28" s="145"/>
      <c r="B28" s="150" t="s">
        <v>221</v>
      </c>
      <c r="C28" s="31" t="s">
        <v>24</v>
      </c>
      <c r="D28" s="17">
        <f>E28+G28</f>
        <v>0.7</v>
      </c>
      <c r="E28" s="17">
        <v>0.7</v>
      </c>
      <c r="F28" s="17">
        <v>0.5</v>
      </c>
      <c r="G28" s="17"/>
      <c r="H28" s="10">
        <f>I28+K28</f>
        <v>0</v>
      </c>
      <c r="I28" s="11"/>
      <c r="J28" s="11"/>
      <c r="K28" s="11"/>
      <c r="L28" s="13">
        <f>M28+O28</f>
        <v>0.7</v>
      </c>
      <c r="M28" s="13">
        <f>E28+I28</f>
        <v>0.7</v>
      </c>
      <c r="N28" s="13">
        <f>F28+J28</f>
        <v>0.5</v>
      </c>
      <c r="O28" s="13">
        <f>G28+K28</f>
        <v>0</v>
      </c>
      <c r="R28" s="2">
        <f>L119-R24</f>
        <v>0</v>
      </c>
    </row>
    <row r="29" spans="1:18" ht="27.75" customHeight="1" x14ac:dyDescent="0.25">
      <c r="A29" s="145"/>
      <c r="B29" s="432" t="s">
        <v>217</v>
      </c>
      <c r="C29" s="31" t="s">
        <v>24</v>
      </c>
      <c r="D29" s="17">
        <f>E29+G29</f>
        <v>5.2</v>
      </c>
      <c r="E29" s="17">
        <v>5.2</v>
      </c>
      <c r="F29" s="17"/>
      <c r="G29" s="17"/>
      <c r="H29" s="10">
        <f>I29+K29</f>
        <v>0</v>
      </c>
      <c r="I29" s="11"/>
      <c r="J29" s="11"/>
      <c r="K29" s="11"/>
      <c r="L29" s="13">
        <f>M29+O29</f>
        <v>5.2</v>
      </c>
      <c r="M29" s="13">
        <f>E29+I29</f>
        <v>5.2</v>
      </c>
      <c r="N29" s="13">
        <f>F29+J29</f>
        <v>0</v>
      </c>
      <c r="O29" s="13">
        <f>G29+K29</f>
        <v>0</v>
      </c>
    </row>
    <row r="30" spans="1:18" ht="16.5" customHeight="1" x14ac:dyDescent="0.25">
      <c r="A30" s="145"/>
      <c r="B30" s="432" t="s">
        <v>218</v>
      </c>
      <c r="C30" s="31" t="s">
        <v>24</v>
      </c>
      <c r="D30" s="17">
        <f>E30+G30</f>
        <v>16.899999999999999</v>
      </c>
      <c r="E30" s="17">
        <v>16.899999999999999</v>
      </c>
      <c r="F30" s="17">
        <v>10.7</v>
      </c>
      <c r="G30" s="17"/>
      <c r="H30" s="10">
        <f>I30+K30</f>
        <v>0</v>
      </c>
      <c r="I30" s="11"/>
      <c r="J30" s="11"/>
      <c r="K30" s="11"/>
      <c r="L30" s="13">
        <f>M30+O30</f>
        <v>16.899999999999999</v>
      </c>
      <c r="M30" s="13">
        <f>E30+I30</f>
        <v>16.899999999999999</v>
      </c>
      <c r="N30" s="13">
        <f>F30+J30</f>
        <v>10.7</v>
      </c>
      <c r="O30" s="13">
        <f>G30+K30</f>
        <v>0</v>
      </c>
    </row>
    <row r="31" spans="1:18" ht="15" customHeight="1" x14ac:dyDescent="0.25">
      <c r="A31" s="145"/>
      <c r="B31" s="432" t="s">
        <v>220</v>
      </c>
      <c r="C31" s="31" t="s">
        <v>24</v>
      </c>
      <c r="D31" s="17">
        <f>E31+G31</f>
        <v>11.7</v>
      </c>
      <c r="E31" s="17">
        <v>11.7</v>
      </c>
      <c r="F31" s="17">
        <v>7.1</v>
      </c>
      <c r="G31" s="17"/>
      <c r="H31" s="10">
        <f>I31+K31</f>
        <v>0</v>
      </c>
      <c r="I31" s="11"/>
      <c r="J31" s="11"/>
      <c r="K31" s="11"/>
      <c r="L31" s="13">
        <f>M31+O31</f>
        <v>11.7</v>
      </c>
      <c r="M31" s="13">
        <f>E31+I31</f>
        <v>11.7</v>
      </c>
      <c r="N31" s="13">
        <f>F31+J31</f>
        <v>7.1</v>
      </c>
      <c r="O31" s="13">
        <f>G31+K31</f>
        <v>0</v>
      </c>
    </row>
    <row r="32" spans="1:18" ht="15" customHeight="1" x14ac:dyDescent="0.25">
      <c r="A32" s="141" t="s">
        <v>73</v>
      </c>
      <c r="B32" s="30" t="s">
        <v>7</v>
      </c>
      <c r="C32" s="151"/>
      <c r="D32" s="148">
        <f>SUM(D34:D35)</f>
        <v>10.5</v>
      </c>
      <c r="E32" s="148">
        <f>SUM(E34:E35)</f>
        <v>10.5</v>
      </c>
      <c r="F32" s="148">
        <f>SUM(F34:F35)</f>
        <v>7.2</v>
      </c>
      <c r="G32" s="148">
        <f>SUM(G34:G35)</f>
        <v>0</v>
      </c>
      <c r="H32" s="80">
        <f>SUM(H34:H35)</f>
        <v>0</v>
      </c>
      <c r="I32" s="80">
        <f>SUM(I34:I35)</f>
        <v>0</v>
      </c>
      <c r="J32" s="80">
        <f>SUM(J34:J35)</f>
        <v>0</v>
      </c>
      <c r="K32" s="80">
        <f>SUM(K34:K35)</f>
        <v>0</v>
      </c>
      <c r="L32" s="30">
        <f>SUM(L34:L35)</f>
        <v>10.5</v>
      </c>
      <c r="M32" s="30">
        <f>SUM(M34:M35)</f>
        <v>10.5</v>
      </c>
      <c r="N32" s="30">
        <f>SUM(N34:N35)</f>
        <v>7.2</v>
      </c>
      <c r="O32" s="30">
        <f>SUM(O34:O35)</f>
        <v>0</v>
      </c>
    </row>
    <row r="33" spans="1:15" ht="15" customHeight="1" x14ac:dyDescent="0.25">
      <c r="A33" s="145"/>
      <c r="B33" s="146" t="s">
        <v>200</v>
      </c>
      <c r="C33" s="147"/>
      <c r="D33" s="148">
        <f>E33+G33</f>
        <v>0</v>
      </c>
      <c r="E33" s="148"/>
      <c r="F33" s="148"/>
      <c r="G33" s="148"/>
      <c r="H33" s="80">
        <f>I33+K33</f>
        <v>0</v>
      </c>
      <c r="I33" s="80"/>
      <c r="J33" s="80"/>
      <c r="K33" s="80"/>
      <c r="L33" s="30">
        <f>M33+O33</f>
        <v>0</v>
      </c>
      <c r="M33" s="30"/>
      <c r="N33" s="30"/>
      <c r="O33" s="30"/>
    </row>
    <row r="34" spans="1:15" ht="15" customHeight="1" x14ac:dyDescent="0.25">
      <c r="A34" s="145"/>
      <c r="B34" s="149" t="s">
        <v>219</v>
      </c>
      <c r="C34" s="8" t="s">
        <v>25</v>
      </c>
      <c r="D34" s="9">
        <f>E34+G34</f>
        <v>10</v>
      </c>
      <c r="E34" s="9">
        <v>10</v>
      </c>
      <c r="F34" s="9">
        <v>6.9</v>
      </c>
      <c r="G34" s="9"/>
      <c r="H34" s="10">
        <f>I34+K34</f>
        <v>0</v>
      </c>
      <c r="I34" s="10"/>
      <c r="J34" s="10"/>
      <c r="K34" s="10"/>
      <c r="L34" s="12">
        <f>M34+O34</f>
        <v>10</v>
      </c>
      <c r="M34" s="12">
        <f>E34+I34</f>
        <v>10</v>
      </c>
      <c r="N34" s="12">
        <f>F34+J34</f>
        <v>6.9</v>
      </c>
      <c r="O34" s="12">
        <f>G34+K34</f>
        <v>0</v>
      </c>
    </row>
    <row r="35" spans="1:15" ht="39" x14ac:dyDescent="0.25">
      <c r="A35" s="145"/>
      <c r="B35" s="150" t="s">
        <v>222</v>
      </c>
      <c r="C35" s="31" t="s">
        <v>25</v>
      </c>
      <c r="D35" s="17">
        <f>E35+G35</f>
        <v>0.5</v>
      </c>
      <c r="E35" s="17">
        <v>0.5</v>
      </c>
      <c r="F35" s="17">
        <v>0.3</v>
      </c>
      <c r="G35" s="17"/>
      <c r="H35" s="11">
        <f>I35+K35</f>
        <v>0</v>
      </c>
      <c r="I35" s="11"/>
      <c r="J35" s="11"/>
      <c r="K35" s="11"/>
      <c r="L35" s="13">
        <f>M35+O35</f>
        <v>0.5</v>
      </c>
      <c r="M35" s="13">
        <f>E35+H35</f>
        <v>0.5</v>
      </c>
      <c r="N35" s="13">
        <f>F35+I35</f>
        <v>0.3</v>
      </c>
      <c r="O35" s="13">
        <f>G35+J35</f>
        <v>0</v>
      </c>
    </row>
    <row r="36" spans="1:15" ht="15" customHeight="1" x14ac:dyDescent="0.25">
      <c r="A36" s="141" t="s">
        <v>74</v>
      </c>
      <c r="B36" s="30" t="s">
        <v>10</v>
      </c>
      <c r="C36" s="151"/>
      <c r="D36" s="148">
        <f>SUM(D38:D39)</f>
        <v>10.3</v>
      </c>
      <c r="E36" s="148">
        <f>SUM(E38:E39)</f>
        <v>10.3</v>
      </c>
      <c r="F36" s="148">
        <f>SUM(F38:F39)</f>
        <v>7.3000000000000007</v>
      </c>
      <c r="G36" s="148">
        <f>SUM(G38:G39)</f>
        <v>0</v>
      </c>
      <c r="H36" s="80">
        <f>SUM(H38:H39)</f>
        <v>0</v>
      </c>
      <c r="I36" s="80">
        <f>SUM(I38:I39)</f>
        <v>0</v>
      </c>
      <c r="J36" s="80">
        <f>SUM(J38:J39)</f>
        <v>0</v>
      </c>
      <c r="K36" s="80">
        <f>SUM(K38:K39)</f>
        <v>0</v>
      </c>
      <c r="L36" s="30">
        <f>SUM(L38:L39)</f>
        <v>10.3</v>
      </c>
      <c r="M36" s="30">
        <f>SUM(M38:M39)</f>
        <v>10.3</v>
      </c>
      <c r="N36" s="30">
        <f>SUM(N38:N39)</f>
        <v>7.3000000000000007</v>
      </c>
      <c r="O36" s="30">
        <f>SUM(O38:O39)</f>
        <v>0</v>
      </c>
    </row>
    <row r="37" spans="1:15" ht="15" customHeight="1" x14ac:dyDescent="0.25">
      <c r="A37" s="145"/>
      <c r="B37" s="146" t="s">
        <v>200</v>
      </c>
      <c r="C37" s="147"/>
      <c r="D37" s="148">
        <f>E37+G37</f>
        <v>0</v>
      </c>
      <c r="E37" s="148"/>
      <c r="F37" s="148"/>
      <c r="G37" s="148"/>
      <c r="H37" s="80">
        <f>I37+K37</f>
        <v>0</v>
      </c>
      <c r="I37" s="80"/>
      <c r="J37" s="80"/>
      <c r="K37" s="80"/>
      <c r="L37" s="30">
        <f>M37+O37</f>
        <v>0</v>
      </c>
      <c r="M37" s="30"/>
      <c r="N37" s="30"/>
      <c r="O37" s="30"/>
    </row>
    <row r="38" spans="1:15" ht="15" customHeight="1" x14ac:dyDescent="0.25">
      <c r="A38" s="145"/>
      <c r="B38" s="149" t="s">
        <v>219</v>
      </c>
      <c r="C38" s="8" t="s">
        <v>25</v>
      </c>
      <c r="D38" s="9">
        <f>E38+G38</f>
        <v>9.8000000000000007</v>
      </c>
      <c r="E38" s="9">
        <v>9.8000000000000007</v>
      </c>
      <c r="F38" s="9">
        <v>6.9</v>
      </c>
      <c r="G38" s="9"/>
      <c r="H38" s="10">
        <f>I38+K38</f>
        <v>0</v>
      </c>
      <c r="I38" s="10"/>
      <c r="J38" s="10"/>
      <c r="K38" s="10"/>
      <c r="L38" s="12">
        <f>M38+O38</f>
        <v>9.8000000000000007</v>
      </c>
      <c r="M38" s="12">
        <f>E38+I38</f>
        <v>9.8000000000000007</v>
      </c>
      <c r="N38" s="12">
        <f>F38+J38</f>
        <v>6.9</v>
      </c>
      <c r="O38" s="12">
        <f>G38+K38</f>
        <v>0</v>
      </c>
    </row>
    <row r="39" spans="1:15" ht="39" x14ac:dyDescent="0.25">
      <c r="A39" s="145"/>
      <c r="B39" s="150" t="s">
        <v>222</v>
      </c>
      <c r="C39" s="31" t="s">
        <v>25</v>
      </c>
      <c r="D39" s="17">
        <f>E39+G39</f>
        <v>0.5</v>
      </c>
      <c r="E39" s="17">
        <v>0.5</v>
      </c>
      <c r="F39" s="17">
        <v>0.4</v>
      </c>
      <c r="G39" s="17"/>
      <c r="H39" s="11">
        <f>I39+K39</f>
        <v>0</v>
      </c>
      <c r="I39" s="11"/>
      <c r="J39" s="11"/>
      <c r="K39" s="11"/>
      <c r="L39" s="13">
        <f>M39+O39</f>
        <v>0.5</v>
      </c>
      <c r="M39" s="13">
        <f>E39+H39</f>
        <v>0.5</v>
      </c>
      <c r="N39" s="13">
        <f>F39+I39</f>
        <v>0.4</v>
      </c>
      <c r="O39" s="13">
        <f>G39+J39</f>
        <v>0</v>
      </c>
    </row>
    <row r="40" spans="1:15" ht="15" customHeight="1" x14ac:dyDescent="0.25">
      <c r="A40" s="141" t="s">
        <v>75</v>
      </c>
      <c r="B40" s="30" t="s">
        <v>11</v>
      </c>
      <c r="C40" s="151"/>
      <c r="D40" s="148">
        <f>SUM(D42:D43)</f>
        <v>11.700000000000001</v>
      </c>
      <c r="E40" s="148">
        <f>SUM(E42:E43)</f>
        <v>11.700000000000001</v>
      </c>
      <c r="F40" s="148">
        <f>SUM(F42:F43)</f>
        <v>8</v>
      </c>
      <c r="G40" s="148">
        <f>SUM(G42:G43)</f>
        <v>0</v>
      </c>
      <c r="H40" s="80">
        <f>SUM(H42:H43)</f>
        <v>0</v>
      </c>
      <c r="I40" s="80">
        <f>SUM(I42:I43)</f>
        <v>0</v>
      </c>
      <c r="J40" s="80">
        <f>SUM(J42:J43)</f>
        <v>0</v>
      </c>
      <c r="K40" s="80">
        <f>SUM(K42:K43)</f>
        <v>0</v>
      </c>
      <c r="L40" s="30">
        <f>SUM(L42:L43)</f>
        <v>11.700000000000001</v>
      </c>
      <c r="M40" s="30">
        <f>SUM(M42:M43)</f>
        <v>11.700000000000001</v>
      </c>
      <c r="N40" s="30">
        <f>SUM(N42:N43)</f>
        <v>8</v>
      </c>
      <c r="O40" s="30">
        <f>SUM(O42:O43)</f>
        <v>0</v>
      </c>
    </row>
    <row r="41" spans="1:15" ht="15" customHeight="1" x14ac:dyDescent="0.25">
      <c r="A41" s="145"/>
      <c r="B41" s="146" t="s">
        <v>200</v>
      </c>
      <c r="C41" s="147"/>
      <c r="D41" s="148">
        <f>E41+G41</f>
        <v>0</v>
      </c>
      <c r="E41" s="148"/>
      <c r="F41" s="148"/>
      <c r="G41" s="148"/>
      <c r="H41" s="80">
        <f>I41+K41</f>
        <v>0</v>
      </c>
      <c r="I41" s="80"/>
      <c r="J41" s="80"/>
      <c r="K41" s="80"/>
      <c r="L41" s="30">
        <f>M41+O41</f>
        <v>0</v>
      </c>
      <c r="M41" s="30"/>
      <c r="N41" s="30"/>
      <c r="O41" s="30"/>
    </row>
    <row r="42" spans="1:15" ht="15" customHeight="1" x14ac:dyDescent="0.25">
      <c r="A42" s="145"/>
      <c r="B42" s="149" t="s">
        <v>219</v>
      </c>
      <c r="C42" s="8" t="s">
        <v>25</v>
      </c>
      <c r="D42" s="9">
        <f>E42+G42</f>
        <v>10.9</v>
      </c>
      <c r="E42" s="9">
        <v>10.9</v>
      </c>
      <c r="F42" s="9">
        <v>7.5</v>
      </c>
      <c r="G42" s="9"/>
      <c r="H42" s="10">
        <f>I42+K42</f>
        <v>0</v>
      </c>
      <c r="I42" s="10"/>
      <c r="J42" s="10"/>
      <c r="K42" s="10"/>
      <c r="L42" s="12">
        <f>M42+O42</f>
        <v>10.9</v>
      </c>
      <c r="M42" s="12">
        <f>E42+I42</f>
        <v>10.9</v>
      </c>
      <c r="N42" s="12">
        <f>F42+J42</f>
        <v>7.5</v>
      </c>
      <c r="O42" s="12">
        <f>G42+K42</f>
        <v>0</v>
      </c>
    </row>
    <row r="43" spans="1:15" ht="39" x14ac:dyDescent="0.25">
      <c r="A43" s="152"/>
      <c r="B43" s="153" t="s">
        <v>222</v>
      </c>
      <c r="C43" s="31" t="s">
        <v>25</v>
      </c>
      <c r="D43" s="17">
        <f>E43+G43</f>
        <v>0.8</v>
      </c>
      <c r="E43" s="17">
        <v>0.8</v>
      </c>
      <c r="F43" s="17">
        <v>0.5</v>
      </c>
      <c r="G43" s="17"/>
      <c r="H43" s="11">
        <f>I43+K43</f>
        <v>0</v>
      </c>
      <c r="I43" s="11"/>
      <c r="J43" s="11"/>
      <c r="K43" s="11"/>
      <c r="L43" s="13">
        <f>M43+O43</f>
        <v>0.8</v>
      </c>
      <c r="M43" s="13">
        <f>E43+H43</f>
        <v>0.8</v>
      </c>
      <c r="N43" s="13">
        <f>F43+I43</f>
        <v>0.5</v>
      </c>
      <c r="O43" s="13">
        <f>G43+J43</f>
        <v>0</v>
      </c>
    </row>
    <row r="44" spans="1:15" ht="15" customHeight="1" x14ac:dyDescent="0.25">
      <c r="A44" s="141" t="s">
        <v>76</v>
      </c>
      <c r="B44" s="30" t="s">
        <v>12</v>
      </c>
      <c r="C44" s="151"/>
      <c r="D44" s="148">
        <f>SUM(D46:D47)</f>
        <v>8.1999999999999993</v>
      </c>
      <c r="E44" s="148">
        <f>SUM(E46:E47)</f>
        <v>8.1999999999999993</v>
      </c>
      <c r="F44" s="148">
        <f>SUM(F46:F47)</f>
        <v>5.4</v>
      </c>
      <c r="G44" s="148">
        <f>SUM(G46:G47)</f>
        <v>0</v>
      </c>
      <c r="H44" s="80">
        <f>SUM(H46:H47)</f>
        <v>0</v>
      </c>
      <c r="I44" s="80">
        <f>SUM(I46:I47)</f>
        <v>0</v>
      </c>
      <c r="J44" s="80">
        <f>SUM(J46:J47)</f>
        <v>0</v>
      </c>
      <c r="K44" s="80">
        <f>SUM(K46:K47)</f>
        <v>0</v>
      </c>
      <c r="L44" s="30">
        <f>SUM(L46:L47)</f>
        <v>8.1999999999999993</v>
      </c>
      <c r="M44" s="30">
        <f>SUM(M46:M47)</f>
        <v>8.1999999999999993</v>
      </c>
      <c r="N44" s="30">
        <f>SUM(N46:N47)</f>
        <v>5.4</v>
      </c>
      <c r="O44" s="30">
        <f>SUM(O46:O47)</f>
        <v>0</v>
      </c>
    </row>
    <row r="45" spans="1:15" ht="15" customHeight="1" x14ac:dyDescent="0.25">
      <c r="A45" s="145"/>
      <c r="B45" s="146" t="s">
        <v>200</v>
      </c>
      <c r="C45" s="147"/>
      <c r="D45" s="148">
        <f>E45+G45</f>
        <v>0</v>
      </c>
      <c r="E45" s="148"/>
      <c r="F45" s="148"/>
      <c r="G45" s="148"/>
      <c r="H45" s="80">
        <f>I45+K45</f>
        <v>0</v>
      </c>
      <c r="I45" s="80"/>
      <c r="J45" s="80"/>
      <c r="K45" s="80"/>
      <c r="L45" s="30">
        <f>M45+O45</f>
        <v>0</v>
      </c>
      <c r="M45" s="30"/>
      <c r="N45" s="30"/>
      <c r="O45" s="30"/>
    </row>
    <row r="46" spans="1:15" ht="15" customHeight="1" x14ac:dyDescent="0.25">
      <c r="A46" s="145"/>
      <c r="B46" s="149" t="s">
        <v>219</v>
      </c>
      <c r="C46" s="8" t="s">
        <v>25</v>
      </c>
      <c r="D46" s="9">
        <f>E46+G46</f>
        <v>7.6</v>
      </c>
      <c r="E46" s="9">
        <v>7.6</v>
      </c>
      <c r="F46" s="9">
        <v>5</v>
      </c>
      <c r="G46" s="9"/>
      <c r="H46" s="10">
        <f>I46+K46</f>
        <v>0</v>
      </c>
      <c r="I46" s="10"/>
      <c r="J46" s="10"/>
      <c r="K46" s="10"/>
      <c r="L46" s="12">
        <f>M46+O46</f>
        <v>7.6</v>
      </c>
      <c r="M46" s="12">
        <f>E46+I46</f>
        <v>7.6</v>
      </c>
      <c r="N46" s="12">
        <f>F46+J46</f>
        <v>5</v>
      </c>
      <c r="O46" s="12">
        <f>G46+K46</f>
        <v>0</v>
      </c>
    </row>
    <row r="47" spans="1:15" ht="39" x14ac:dyDescent="0.25">
      <c r="A47" s="145"/>
      <c r="B47" s="150" t="s">
        <v>222</v>
      </c>
      <c r="C47" s="31" t="s">
        <v>25</v>
      </c>
      <c r="D47" s="17">
        <f>E47+G47</f>
        <v>0.6</v>
      </c>
      <c r="E47" s="17">
        <v>0.6</v>
      </c>
      <c r="F47" s="17">
        <v>0.4</v>
      </c>
      <c r="G47" s="17"/>
      <c r="H47" s="11">
        <f>I47+K47</f>
        <v>0</v>
      </c>
      <c r="I47" s="11"/>
      <c r="J47" s="11"/>
      <c r="K47" s="11"/>
      <c r="L47" s="13">
        <f>M47+O47</f>
        <v>0.6</v>
      </c>
      <c r="M47" s="13">
        <f>E47+H47</f>
        <v>0.6</v>
      </c>
      <c r="N47" s="13">
        <f>F47+I47</f>
        <v>0.4</v>
      </c>
      <c r="O47" s="13">
        <f>G47+J47</f>
        <v>0</v>
      </c>
    </row>
    <row r="48" spans="1:15" ht="15" customHeight="1" x14ac:dyDescent="0.25">
      <c r="A48" s="141" t="s">
        <v>77</v>
      </c>
      <c r="B48" s="30" t="s">
        <v>13</v>
      </c>
      <c r="C48" s="151"/>
      <c r="D48" s="148">
        <f>SUM(D50:D51)</f>
        <v>10.6</v>
      </c>
      <c r="E48" s="148">
        <f>SUM(E50:E51)</f>
        <v>10.6</v>
      </c>
      <c r="F48" s="148">
        <f>SUM(F50:F51)</f>
        <v>7.5</v>
      </c>
      <c r="G48" s="148">
        <f>SUM(G50:G51)</f>
        <v>0</v>
      </c>
      <c r="H48" s="80">
        <f>SUM(H50:H51)</f>
        <v>0</v>
      </c>
      <c r="I48" s="80">
        <f>SUM(I50:I51)</f>
        <v>0</v>
      </c>
      <c r="J48" s="80">
        <f>SUM(J50:J51)</f>
        <v>0</v>
      </c>
      <c r="K48" s="80">
        <f>SUM(K50:K51)</f>
        <v>0</v>
      </c>
      <c r="L48" s="30">
        <f>SUM(L50:L51)</f>
        <v>10.6</v>
      </c>
      <c r="M48" s="30">
        <f>SUM(M50:M51)</f>
        <v>10.6</v>
      </c>
      <c r="N48" s="30">
        <f>SUM(N50:N51)</f>
        <v>7.5</v>
      </c>
      <c r="O48" s="30">
        <f>SUM(O50:O51)</f>
        <v>0</v>
      </c>
    </row>
    <row r="49" spans="1:15" ht="15" customHeight="1" x14ac:dyDescent="0.25">
      <c r="A49" s="145"/>
      <c r="B49" s="146" t="s">
        <v>200</v>
      </c>
      <c r="C49" s="147"/>
      <c r="D49" s="148">
        <f>E49+G49</f>
        <v>0</v>
      </c>
      <c r="E49" s="148"/>
      <c r="F49" s="148"/>
      <c r="G49" s="148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45"/>
      <c r="B50" s="149" t="s">
        <v>219</v>
      </c>
      <c r="C50" s="8" t="s">
        <v>25</v>
      </c>
      <c r="D50" s="9">
        <f>E50+G50</f>
        <v>9.9</v>
      </c>
      <c r="E50" s="9">
        <v>9.9</v>
      </c>
      <c r="F50" s="9">
        <v>7</v>
      </c>
      <c r="G50" s="9"/>
      <c r="H50" s="10">
        <f>I50+K50</f>
        <v>0</v>
      </c>
      <c r="I50" s="10"/>
      <c r="J50" s="10"/>
      <c r="K50" s="10"/>
      <c r="L50" s="12">
        <f>M50+O50</f>
        <v>9.9</v>
      </c>
      <c r="M50" s="12">
        <f>E50+I50</f>
        <v>9.9</v>
      </c>
      <c r="N50" s="12">
        <f>F50+J50</f>
        <v>7</v>
      </c>
      <c r="O50" s="12">
        <f>G50+K50</f>
        <v>0</v>
      </c>
    </row>
    <row r="51" spans="1:15" ht="39" x14ac:dyDescent="0.25">
      <c r="A51" s="145"/>
      <c r="B51" s="150" t="s">
        <v>222</v>
      </c>
      <c r="C51" s="31" t="s">
        <v>25</v>
      </c>
      <c r="D51" s="17">
        <f>E51+G51</f>
        <v>0.7</v>
      </c>
      <c r="E51" s="17">
        <v>0.7</v>
      </c>
      <c r="F51" s="17">
        <v>0.5</v>
      </c>
      <c r="G51" s="17"/>
      <c r="H51" s="11">
        <f>I51+K51</f>
        <v>0</v>
      </c>
      <c r="I51" s="11"/>
      <c r="J51" s="11"/>
      <c r="K51" s="11"/>
      <c r="L51" s="13">
        <f>M51+O51</f>
        <v>0.7</v>
      </c>
      <c r="M51" s="13">
        <f>E51+H51</f>
        <v>0.7</v>
      </c>
      <c r="N51" s="13">
        <f>F51+I51</f>
        <v>0.5</v>
      </c>
      <c r="O51" s="13">
        <f>G51+J51</f>
        <v>0</v>
      </c>
    </row>
    <row r="52" spans="1:15" ht="15" customHeight="1" x14ac:dyDescent="0.25">
      <c r="A52" s="141" t="s">
        <v>78</v>
      </c>
      <c r="B52" s="30" t="s">
        <v>14</v>
      </c>
      <c r="C52" s="151"/>
      <c r="D52" s="148">
        <f>SUM(D54:D55)</f>
        <v>8.4</v>
      </c>
      <c r="E52" s="148">
        <f>SUM(E54:E55)</f>
        <v>8.4</v>
      </c>
      <c r="F52" s="148">
        <f>SUM(F54:F55)</f>
        <v>5.7</v>
      </c>
      <c r="G52" s="148">
        <f>SUM(G54:G55)</f>
        <v>0</v>
      </c>
      <c r="H52" s="80">
        <f>SUM(H54:H55)</f>
        <v>0</v>
      </c>
      <c r="I52" s="80">
        <f>SUM(I54:I55)</f>
        <v>0</v>
      </c>
      <c r="J52" s="80">
        <f>SUM(J54:J55)</f>
        <v>0</v>
      </c>
      <c r="K52" s="80">
        <f>SUM(K54:K55)</f>
        <v>0</v>
      </c>
      <c r="L52" s="30">
        <f>SUM(L54:L55)</f>
        <v>8.4</v>
      </c>
      <c r="M52" s="30">
        <f>SUM(M54:M55)</f>
        <v>8.4</v>
      </c>
      <c r="N52" s="30">
        <f>SUM(N54:N55)</f>
        <v>5.7</v>
      </c>
      <c r="O52" s="30">
        <f>SUM(O54:O55)</f>
        <v>0</v>
      </c>
    </row>
    <row r="53" spans="1:15" ht="15" customHeight="1" x14ac:dyDescent="0.25">
      <c r="A53" s="145"/>
      <c r="B53" s="146" t="s">
        <v>200</v>
      </c>
      <c r="C53" s="147"/>
      <c r="D53" s="148">
        <f>E53+G53</f>
        <v>0</v>
      </c>
      <c r="E53" s="148"/>
      <c r="F53" s="148"/>
      <c r="G53" s="148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45"/>
      <c r="B54" s="149" t="s">
        <v>219</v>
      </c>
      <c r="C54" s="8" t="s">
        <v>25</v>
      </c>
      <c r="D54" s="9">
        <f>E54+G54</f>
        <v>7.8</v>
      </c>
      <c r="E54" s="9">
        <v>7.8</v>
      </c>
      <c r="F54" s="9">
        <v>5.3</v>
      </c>
      <c r="G54" s="9"/>
      <c r="H54" s="10">
        <f>I54+K54</f>
        <v>0</v>
      </c>
      <c r="I54" s="10"/>
      <c r="J54" s="10"/>
      <c r="K54" s="10"/>
      <c r="L54" s="12">
        <f>M54+O54</f>
        <v>7.8</v>
      </c>
      <c r="M54" s="12">
        <f>E54+I54</f>
        <v>7.8</v>
      </c>
      <c r="N54" s="12">
        <f>F54+J54</f>
        <v>5.3</v>
      </c>
      <c r="O54" s="12">
        <f>G54+K54</f>
        <v>0</v>
      </c>
    </row>
    <row r="55" spans="1:15" ht="39" x14ac:dyDescent="0.25">
      <c r="A55" s="145"/>
      <c r="B55" s="150" t="s">
        <v>222</v>
      </c>
      <c r="C55" s="31" t="s">
        <v>25</v>
      </c>
      <c r="D55" s="17">
        <f>E55+G55</f>
        <v>0.6</v>
      </c>
      <c r="E55" s="17">
        <v>0.6</v>
      </c>
      <c r="F55" s="17">
        <v>0.4</v>
      </c>
      <c r="G55" s="17"/>
      <c r="H55" s="11">
        <f>I55+K55</f>
        <v>0</v>
      </c>
      <c r="I55" s="11"/>
      <c r="J55" s="11"/>
      <c r="K55" s="11"/>
      <c r="L55" s="13">
        <f>M55+O55</f>
        <v>0.6</v>
      </c>
      <c r="M55" s="13">
        <f>E55+H55</f>
        <v>0.6</v>
      </c>
      <c r="N55" s="13">
        <f>F55+I55</f>
        <v>0.4</v>
      </c>
      <c r="O55" s="13">
        <f>G55+J55</f>
        <v>0</v>
      </c>
    </row>
    <row r="56" spans="1:15" ht="15" customHeight="1" x14ac:dyDescent="0.25">
      <c r="A56" s="141" t="s">
        <v>79</v>
      </c>
      <c r="B56" s="30" t="s">
        <v>15</v>
      </c>
      <c r="C56" s="151"/>
      <c r="D56" s="148">
        <f>SUM(D58:D59)</f>
        <v>10.299999999999999</v>
      </c>
      <c r="E56" s="148">
        <f>SUM(E58:E59)</f>
        <v>10.299999999999999</v>
      </c>
      <c r="F56" s="148">
        <f>SUM(F58:F59)</f>
        <v>7.2</v>
      </c>
      <c r="G56" s="148">
        <f>SUM(G58:G59)</f>
        <v>0</v>
      </c>
      <c r="H56" s="80">
        <f>SUM(H58:H59)</f>
        <v>0</v>
      </c>
      <c r="I56" s="80">
        <f>SUM(I58:I59)</f>
        <v>0</v>
      </c>
      <c r="J56" s="80">
        <f>SUM(J58:J59)</f>
        <v>0</v>
      </c>
      <c r="K56" s="80">
        <f>SUM(K58:K59)</f>
        <v>0</v>
      </c>
      <c r="L56" s="30">
        <f>SUM(L58:L59)</f>
        <v>10.299999999999999</v>
      </c>
      <c r="M56" s="30">
        <f>SUM(M58:M59)</f>
        <v>10.299999999999999</v>
      </c>
      <c r="N56" s="30">
        <f>SUM(N58:N59)</f>
        <v>7.2</v>
      </c>
      <c r="O56" s="30">
        <f>SUM(O58:O59)</f>
        <v>0</v>
      </c>
    </row>
    <row r="57" spans="1:15" ht="15" customHeight="1" x14ac:dyDescent="0.25">
      <c r="A57" s="145"/>
      <c r="B57" s="146" t="s">
        <v>200</v>
      </c>
      <c r="C57" s="147"/>
      <c r="D57" s="148">
        <f>E57+G57</f>
        <v>0</v>
      </c>
      <c r="E57" s="148"/>
      <c r="F57" s="148"/>
      <c r="G57" s="148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45"/>
      <c r="B58" s="149" t="s">
        <v>219</v>
      </c>
      <c r="C58" s="8" t="s">
        <v>25</v>
      </c>
      <c r="D58" s="9">
        <f>E58+G58</f>
        <v>9.6</v>
      </c>
      <c r="E58" s="9">
        <v>9.6</v>
      </c>
      <c r="F58" s="9">
        <v>6.7</v>
      </c>
      <c r="G58" s="9"/>
      <c r="H58" s="10">
        <f>I58+K58</f>
        <v>0</v>
      </c>
      <c r="I58" s="10"/>
      <c r="J58" s="10"/>
      <c r="K58" s="10"/>
      <c r="L58" s="12">
        <f>M58+O58</f>
        <v>9.6</v>
      </c>
      <c r="M58" s="12">
        <f>E58+I58</f>
        <v>9.6</v>
      </c>
      <c r="N58" s="12">
        <f>F58+J58</f>
        <v>6.7</v>
      </c>
      <c r="O58" s="12">
        <f>G58+K58</f>
        <v>0</v>
      </c>
    </row>
    <row r="59" spans="1:15" ht="39" x14ac:dyDescent="0.25">
      <c r="A59" s="152"/>
      <c r="B59" s="150" t="s">
        <v>222</v>
      </c>
      <c r="C59" s="31" t="s">
        <v>25</v>
      </c>
      <c r="D59" s="17">
        <f>E59+G59</f>
        <v>0.7</v>
      </c>
      <c r="E59" s="17">
        <v>0.7</v>
      </c>
      <c r="F59" s="17">
        <v>0.5</v>
      </c>
      <c r="G59" s="17"/>
      <c r="H59" s="11">
        <f>I59+K59</f>
        <v>0</v>
      </c>
      <c r="I59" s="11"/>
      <c r="J59" s="11"/>
      <c r="K59" s="11"/>
      <c r="L59" s="13">
        <f>M59+O59</f>
        <v>0.7</v>
      </c>
      <c r="M59" s="13">
        <f>E59+H59</f>
        <v>0.7</v>
      </c>
      <c r="N59" s="13">
        <f>F59+I59</f>
        <v>0.5</v>
      </c>
      <c r="O59" s="13">
        <f>G59+J59</f>
        <v>0</v>
      </c>
    </row>
    <row r="60" spans="1:15" ht="15" customHeight="1" x14ac:dyDescent="0.25">
      <c r="A60" s="141" t="s">
        <v>80</v>
      </c>
      <c r="B60" s="30" t="s">
        <v>16</v>
      </c>
      <c r="C60" s="151"/>
      <c r="D60" s="148">
        <f>SUM(D62:D63)</f>
        <v>19</v>
      </c>
      <c r="E60" s="148">
        <f>SUM(E62:E63)</f>
        <v>19</v>
      </c>
      <c r="F60" s="148">
        <f>SUM(F62:F63)</f>
        <v>12.799999999999999</v>
      </c>
      <c r="G60" s="148">
        <f>SUM(G62:G63)</f>
        <v>0</v>
      </c>
      <c r="H60" s="80">
        <f>SUM(H62:H63)</f>
        <v>0</v>
      </c>
      <c r="I60" s="80"/>
      <c r="J60" s="80"/>
      <c r="K60" s="80">
        <f>SUM(K62:K63)</f>
        <v>0</v>
      </c>
      <c r="L60" s="30">
        <f>SUM(L62:L63)</f>
        <v>19</v>
      </c>
      <c r="M60" s="30">
        <f>SUM(M62:M63)</f>
        <v>19</v>
      </c>
      <c r="N60" s="30">
        <f>SUM(N62:N63)</f>
        <v>12.7</v>
      </c>
      <c r="O60" s="30">
        <f>SUM(O62:O63)</f>
        <v>0</v>
      </c>
    </row>
    <row r="61" spans="1:15" ht="15" customHeight="1" x14ac:dyDescent="0.25">
      <c r="A61" s="145"/>
      <c r="B61" s="146" t="s">
        <v>200</v>
      </c>
      <c r="C61" s="147"/>
      <c r="D61" s="148">
        <f>E61+G61</f>
        <v>0</v>
      </c>
      <c r="E61" s="148"/>
      <c r="F61" s="148"/>
      <c r="G61" s="148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45"/>
      <c r="B62" s="149" t="s">
        <v>219</v>
      </c>
      <c r="C62" s="8" t="s">
        <v>25</v>
      </c>
      <c r="D62" s="9">
        <f>E62+G62</f>
        <v>17.3</v>
      </c>
      <c r="E62" s="9">
        <v>17.3</v>
      </c>
      <c r="F62" s="9">
        <v>11.7</v>
      </c>
      <c r="G62" s="9"/>
      <c r="H62" s="10">
        <f>I62+K62</f>
        <v>0</v>
      </c>
      <c r="I62" s="10"/>
      <c r="J62" s="10"/>
      <c r="K62" s="10"/>
      <c r="L62" s="12">
        <f>M62+O62</f>
        <v>17.3</v>
      </c>
      <c r="M62" s="12">
        <f>E62+I62</f>
        <v>17.3</v>
      </c>
      <c r="N62" s="12">
        <f>F62+J62</f>
        <v>11.7</v>
      </c>
      <c r="O62" s="12">
        <f>G62+K62</f>
        <v>0</v>
      </c>
    </row>
    <row r="63" spans="1:15" ht="39" x14ac:dyDescent="0.25">
      <c r="A63" s="145"/>
      <c r="B63" s="150" t="s">
        <v>222</v>
      </c>
      <c r="C63" s="31" t="s">
        <v>25</v>
      </c>
      <c r="D63" s="17">
        <f>E63+G63</f>
        <v>1.7</v>
      </c>
      <c r="E63" s="17">
        <v>1.7</v>
      </c>
      <c r="F63" s="17">
        <v>1.1000000000000001</v>
      </c>
      <c r="G63" s="17"/>
      <c r="H63" s="11">
        <f>I63+K63</f>
        <v>0</v>
      </c>
      <c r="I63" s="11"/>
      <c r="J63" s="11"/>
      <c r="K63" s="11"/>
      <c r="L63" s="13">
        <f>M63+O63</f>
        <v>1.7</v>
      </c>
      <c r="M63" s="13">
        <f>E63+H63</f>
        <v>1.7</v>
      </c>
      <c r="N63" s="13">
        <v>1</v>
      </c>
      <c r="O63" s="13">
        <f>G63+J63</f>
        <v>0</v>
      </c>
    </row>
    <row r="64" spans="1:15" ht="15" customHeight="1" x14ac:dyDescent="0.25">
      <c r="A64" s="141" t="s">
        <v>81</v>
      </c>
      <c r="B64" s="30" t="s">
        <v>17</v>
      </c>
      <c r="C64" s="151"/>
      <c r="D64" s="148">
        <f>SUM(D66:D67)</f>
        <v>9.6</v>
      </c>
      <c r="E64" s="148">
        <f>SUM(E66:E67)</f>
        <v>9.6</v>
      </c>
      <c r="F64" s="148">
        <f>SUM(F66:F67)</f>
        <v>6.7</v>
      </c>
      <c r="G64" s="148">
        <f>SUM(G66:G67)</f>
        <v>0</v>
      </c>
      <c r="H64" s="80">
        <f>SUM(H66:H67)</f>
        <v>0</v>
      </c>
      <c r="I64" s="80">
        <f>SUM(I66:I67)</f>
        <v>0</v>
      </c>
      <c r="J64" s="80">
        <f>SUM(J66:J67)</f>
        <v>0</v>
      </c>
      <c r="K64" s="80">
        <f>SUM(K66:K67)</f>
        <v>0</v>
      </c>
      <c r="L64" s="30">
        <f>SUM(L66:L67)</f>
        <v>9.6</v>
      </c>
      <c r="M64" s="30">
        <f>SUM(M66:M67)</f>
        <v>9.6</v>
      </c>
      <c r="N64" s="30">
        <f>SUM(N66:N67)</f>
        <v>6.7</v>
      </c>
      <c r="O64" s="30">
        <f>SUM(O66:O67)</f>
        <v>0</v>
      </c>
    </row>
    <row r="65" spans="1:15" ht="15" customHeight="1" x14ac:dyDescent="0.25">
      <c r="A65" s="145"/>
      <c r="B65" s="146" t="s">
        <v>200</v>
      </c>
      <c r="C65" s="147"/>
      <c r="D65" s="148">
        <f>E65+G65</f>
        <v>0</v>
      </c>
      <c r="E65" s="148"/>
      <c r="F65" s="148"/>
      <c r="G65" s="148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45"/>
      <c r="B66" s="149" t="s">
        <v>219</v>
      </c>
      <c r="C66" s="8" t="s">
        <v>25</v>
      </c>
      <c r="D66" s="9">
        <f>E66+G66</f>
        <v>9.1</v>
      </c>
      <c r="E66" s="9">
        <v>9.1</v>
      </c>
      <c r="F66" s="9">
        <v>6.3</v>
      </c>
      <c r="G66" s="9"/>
      <c r="H66" s="10">
        <f>I66+K66</f>
        <v>0</v>
      </c>
      <c r="I66" s="10"/>
      <c r="J66" s="10"/>
      <c r="K66" s="10"/>
      <c r="L66" s="12">
        <f>M66+O66</f>
        <v>9.1</v>
      </c>
      <c r="M66" s="12">
        <f>E66+I66</f>
        <v>9.1</v>
      </c>
      <c r="N66" s="12">
        <f>F66+J66</f>
        <v>6.3</v>
      </c>
      <c r="O66" s="12">
        <f>G66+K66</f>
        <v>0</v>
      </c>
    </row>
    <row r="67" spans="1:15" ht="39" x14ac:dyDescent="0.25">
      <c r="A67" s="145"/>
      <c r="B67" s="150" t="s">
        <v>222</v>
      </c>
      <c r="C67" s="31" t="s">
        <v>25</v>
      </c>
      <c r="D67" s="17">
        <f>E67+G67</f>
        <v>0.5</v>
      </c>
      <c r="E67" s="17">
        <v>0.5</v>
      </c>
      <c r="F67" s="17">
        <v>0.4</v>
      </c>
      <c r="G67" s="17"/>
      <c r="H67" s="11">
        <f>I67+K67</f>
        <v>0</v>
      </c>
      <c r="I67" s="11"/>
      <c r="J67" s="11"/>
      <c r="K67" s="11"/>
      <c r="L67" s="13">
        <f>M67+O67</f>
        <v>0.5</v>
      </c>
      <c r="M67" s="13">
        <f>E67+H67</f>
        <v>0.5</v>
      </c>
      <c r="N67" s="13">
        <f>F67+I67</f>
        <v>0.4</v>
      </c>
      <c r="O67" s="13">
        <f>G67+J67</f>
        <v>0</v>
      </c>
    </row>
    <row r="68" spans="1:15" ht="15" customHeight="1" x14ac:dyDescent="0.25">
      <c r="A68" s="141" t="s">
        <v>82</v>
      </c>
      <c r="B68" s="30" t="s">
        <v>18</v>
      </c>
      <c r="C68" s="151"/>
      <c r="D68" s="148">
        <f>SUM(D70:D71)</f>
        <v>9.5</v>
      </c>
      <c r="E68" s="148">
        <f>SUM(E70:E71)</f>
        <v>9.5</v>
      </c>
      <c r="F68" s="148">
        <f>SUM(F70:F71)</f>
        <v>6.6</v>
      </c>
      <c r="G68" s="148">
        <f>SUM(G70:G71)</f>
        <v>0</v>
      </c>
      <c r="H68" s="80">
        <f>SUM(H70:H71)</f>
        <v>0</v>
      </c>
      <c r="I68" s="80">
        <f>SUM(I70:I71)</f>
        <v>0</v>
      </c>
      <c r="J68" s="80">
        <f>SUM(J70:J71)</f>
        <v>0</v>
      </c>
      <c r="K68" s="80">
        <f>SUM(K70:K71)</f>
        <v>0</v>
      </c>
      <c r="L68" s="30">
        <f>SUM(L70:L71)</f>
        <v>9.5</v>
      </c>
      <c r="M68" s="30">
        <f>SUM(M70:M71)</f>
        <v>9.5</v>
      </c>
      <c r="N68" s="30">
        <f>SUM(N70:N71)</f>
        <v>6.6</v>
      </c>
      <c r="O68" s="30">
        <f>SUM(O70:O71)</f>
        <v>0</v>
      </c>
    </row>
    <row r="69" spans="1:15" ht="15" customHeight="1" x14ac:dyDescent="0.25">
      <c r="A69" s="145"/>
      <c r="B69" s="146" t="s">
        <v>200</v>
      </c>
      <c r="C69" s="147"/>
      <c r="D69" s="148">
        <f>E69+G69</f>
        <v>0</v>
      </c>
      <c r="E69" s="148"/>
      <c r="F69" s="148"/>
      <c r="G69" s="148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45"/>
      <c r="B70" s="149" t="s">
        <v>219</v>
      </c>
      <c r="C70" s="8" t="s">
        <v>25</v>
      </c>
      <c r="D70" s="9">
        <f>E70+G70</f>
        <v>9.1</v>
      </c>
      <c r="E70" s="9">
        <v>9.1</v>
      </c>
      <c r="F70" s="9">
        <v>6.3</v>
      </c>
      <c r="G70" s="9"/>
      <c r="H70" s="10">
        <f>I70+K70</f>
        <v>0</v>
      </c>
      <c r="I70" s="10"/>
      <c r="J70" s="10"/>
      <c r="K70" s="10"/>
      <c r="L70" s="12">
        <f>M70+O70</f>
        <v>9.1</v>
      </c>
      <c r="M70" s="12">
        <f>E70+I70</f>
        <v>9.1</v>
      </c>
      <c r="N70" s="12">
        <f>F70+J70</f>
        <v>6.3</v>
      </c>
      <c r="O70" s="12">
        <f>G70+K70</f>
        <v>0</v>
      </c>
    </row>
    <row r="71" spans="1:15" ht="39" x14ac:dyDescent="0.25">
      <c r="A71" s="145"/>
      <c r="B71" s="150" t="s">
        <v>222</v>
      </c>
      <c r="C71" s="31" t="s">
        <v>25</v>
      </c>
      <c r="D71" s="17">
        <f>E71+G71</f>
        <v>0.4</v>
      </c>
      <c r="E71" s="17">
        <v>0.4</v>
      </c>
      <c r="F71" s="17">
        <v>0.3</v>
      </c>
      <c r="G71" s="17"/>
      <c r="H71" s="11">
        <f>I71+K71</f>
        <v>0</v>
      </c>
      <c r="I71" s="11"/>
      <c r="J71" s="11"/>
      <c r="K71" s="11"/>
      <c r="L71" s="13">
        <f>M71+O71</f>
        <v>0.4</v>
      </c>
      <c r="M71" s="13">
        <f>E71+H71</f>
        <v>0.4</v>
      </c>
      <c r="N71" s="13">
        <f>F71+I71</f>
        <v>0.3</v>
      </c>
      <c r="O71" s="13">
        <f>G71+J71</f>
        <v>0</v>
      </c>
    </row>
    <row r="72" spans="1:15" ht="15" customHeight="1" x14ac:dyDescent="0.25">
      <c r="A72" s="141" t="s">
        <v>83</v>
      </c>
      <c r="B72" s="30" t="s">
        <v>19</v>
      </c>
      <c r="C72" s="495" t="s">
        <v>25</v>
      </c>
      <c r="D72" s="154">
        <f>E72+G72</f>
        <v>4.9000000000000004</v>
      </c>
      <c r="E72" s="154">
        <v>4.9000000000000004</v>
      </c>
      <c r="F72" s="154">
        <v>3</v>
      </c>
      <c r="G72" s="154">
        <f>SUM(G73:G73)</f>
        <v>0</v>
      </c>
      <c r="H72" s="155">
        <f>I72+K72</f>
        <v>0</v>
      </c>
      <c r="I72" s="155"/>
      <c r="J72" s="155"/>
      <c r="K72" s="155">
        <f>SUM(K73:K73)</f>
        <v>0</v>
      </c>
      <c r="L72" s="156">
        <f>M72+O72</f>
        <v>4.9000000000000004</v>
      </c>
      <c r="M72" s="156">
        <f>E72+I72</f>
        <v>4.9000000000000004</v>
      </c>
      <c r="N72" s="156">
        <f>F72+J72</f>
        <v>3</v>
      </c>
      <c r="O72" s="156">
        <f>SUM(O73:O73)</f>
        <v>0</v>
      </c>
    </row>
    <row r="73" spans="1:15" ht="39" x14ac:dyDescent="0.25">
      <c r="A73" s="145"/>
      <c r="B73" s="153" t="s">
        <v>222</v>
      </c>
      <c r="C73" s="496"/>
      <c r="D73" s="157"/>
      <c r="E73" s="157"/>
      <c r="F73" s="157"/>
      <c r="G73" s="157"/>
      <c r="H73" s="158"/>
      <c r="I73" s="158"/>
      <c r="J73" s="158"/>
      <c r="K73" s="158"/>
      <c r="L73" s="159"/>
      <c r="M73" s="159"/>
      <c r="N73" s="159"/>
      <c r="O73" s="159"/>
    </row>
    <row r="74" spans="1:15" ht="15" customHeight="1" x14ac:dyDescent="0.25">
      <c r="A74" s="6" t="s">
        <v>84</v>
      </c>
      <c r="B74" s="81" t="s">
        <v>175</v>
      </c>
      <c r="C74" s="497" t="s">
        <v>21</v>
      </c>
      <c r="D74" s="154">
        <f>E74+G74</f>
        <v>346.5</v>
      </c>
      <c r="E74" s="154">
        <v>346.5</v>
      </c>
      <c r="F74" s="154">
        <v>246.1</v>
      </c>
      <c r="G74" s="154"/>
      <c r="H74" s="155">
        <f>I74+K74</f>
        <v>0</v>
      </c>
      <c r="I74" s="155"/>
      <c r="J74" s="155"/>
      <c r="K74" s="155">
        <f>SUM(K75:K75)</f>
        <v>0</v>
      </c>
      <c r="L74" s="156">
        <f>M74+O74</f>
        <v>346.5</v>
      </c>
      <c r="M74" s="156">
        <f>E74+I74</f>
        <v>346.5</v>
      </c>
      <c r="N74" s="156">
        <f>F74+J74</f>
        <v>246.1</v>
      </c>
      <c r="O74" s="156">
        <f>SUM(O75:O75)</f>
        <v>0</v>
      </c>
    </row>
    <row r="75" spans="1:15" ht="15" customHeight="1" x14ac:dyDescent="0.25">
      <c r="A75" s="137"/>
      <c r="B75" s="153" t="s">
        <v>224</v>
      </c>
      <c r="C75" s="498"/>
      <c r="D75" s="157"/>
      <c r="E75" s="157"/>
      <c r="F75" s="157"/>
      <c r="G75" s="157"/>
      <c r="H75" s="158"/>
      <c r="I75" s="158"/>
      <c r="J75" s="158"/>
      <c r="K75" s="158"/>
      <c r="L75" s="159"/>
      <c r="M75" s="159"/>
      <c r="N75" s="159"/>
      <c r="O75" s="159"/>
    </row>
    <row r="76" spans="1:15" ht="15.95" customHeight="1" x14ac:dyDescent="0.25">
      <c r="A76" s="21" t="s">
        <v>85</v>
      </c>
      <c r="B76" s="88" t="s">
        <v>179</v>
      </c>
      <c r="C76" s="23"/>
      <c r="D76" s="24">
        <f>D14+D32+D36+D40+D44+D48+D52+D56+D60+D64+D68+D72+D74</f>
        <v>817</v>
      </c>
      <c r="E76" s="24">
        <f>E14+E32+E36+E40+E44+E48+E52+E56+E60+E64+E68+E72+E74</f>
        <v>817</v>
      </c>
      <c r="F76" s="24">
        <f>F14+F32+F36+F40+F44+F48+F52+F56+F60+F64+F68+F72+F74</f>
        <v>549.20000000000005</v>
      </c>
      <c r="G76" s="24">
        <f>G14+G32+G36+G40+G44+G48+G52+G56+G60+G64+G68+G72+G74</f>
        <v>0</v>
      </c>
      <c r="H76" s="25">
        <f>H14+H32+H36+H40+H44+H48+H52+H56+H60+H64+H68+H72+H74</f>
        <v>0</v>
      </c>
      <c r="I76" s="25">
        <f>I14+I32+I36+I40+I44+I48+I52+I56+I60+I64+I68+I72+I74</f>
        <v>0</v>
      </c>
      <c r="J76" s="25">
        <f>J14+J32+J36+J40+J44+J48+J52+J56+J60+J64+J68+J72+J74</f>
        <v>0</v>
      </c>
      <c r="K76" s="25">
        <f>K14+K32+K36+K40+K44+K48+K52+K56+K60+K64+K68+K72+K74</f>
        <v>0</v>
      </c>
      <c r="L76" s="22">
        <f>L14+L32+L36+L40+L44+L48+L52+L56+L60+L64+L68+L72+L74</f>
        <v>817</v>
      </c>
      <c r="M76" s="22">
        <f>M14+M32+M36+M40+M44+M48+M52+M56+M60+M64+M68+M72+M74</f>
        <v>817</v>
      </c>
      <c r="N76" s="22">
        <f>N14+N32+N36+N40+N44+N48+N52+N56+N60+N64+N68+N72+N74</f>
        <v>549.1</v>
      </c>
      <c r="O76" s="22">
        <f>O14+O32+O36+O40+O44+O48+O52+O56+O60+O64+O68+O72+O74</f>
        <v>0</v>
      </c>
    </row>
    <row r="77" spans="1:15" ht="15.95" customHeight="1" x14ac:dyDescent="0.25">
      <c r="A77" s="20" t="s">
        <v>86</v>
      </c>
      <c r="B77" s="443" t="s">
        <v>63</v>
      </c>
      <c r="C77" s="444"/>
      <c r="D77" s="444"/>
      <c r="E77" s="444"/>
      <c r="F77" s="444"/>
      <c r="G77" s="444"/>
      <c r="H77" s="444"/>
      <c r="I77" s="444"/>
      <c r="J77" s="444"/>
      <c r="K77" s="444"/>
      <c r="L77" s="444"/>
      <c r="M77" s="444"/>
      <c r="N77" s="444"/>
      <c r="O77" s="445"/>
    </row>
    <row r="78" spans="1:15" ht="15" customHeight="1" x14ac:dyDescent="0.25">
      <c r="A78" s="484" t="s">
        <v>87</v>
      </c>
      <c r="B78" s="81" t="s">
        <v>71</v>
      </c>
      <c r="C78" s="142"/>
      <c r="D78" s="143">
        <f>SUM(D80:D81)</f>
        <v>149</v>
      </c>
      <c r="E78" s="143">
        <f>SUM(E80:E81)</f>
        <v>149</v>
      </c>
      <c r="F78" s="143">
        <f>SUM(F80:F81)</f>
        <v>85.4</v>
      </c>
      <c r="G78" s="143">
        <f>SUM(G80:G81)</f>
        <v>0</v>
      </c>
      <c r="H78" s="144">
        <f>SUM(H80:H81)</f>
        <v>0</v>
      </c>
      <c r="I78" s="144">
        <f>SUM(I80:I81)</f>
        <v>0</v>
      </c>
      <c r="J78" s="144">
        <f>SUM(J80:J81)</f>
        <v>0</v>
      </c>
      <c r="K78" s="144">
        <f>SUM(K80:K81)</f>
        <v>0</v>
      </c>
      <c r="L78" s="81">
        <f>SUM(L80:L81)</f>
        <v>149</v>
      </c>
      <c r="M78" s="81">
        <f>SUM(M80:M81)</f>
        <v>149</v>
      </c>
      <c r="N78" s="81">
        <f>SUM(N80:N81)</f>
        <v>85.4</v>
      </c>
      <c r="O78" s="81">
        <f>SUM(O80:O81)</f>
        <v>0</v>
      </c>
    </row>
    <row r="79" spans="1:15" ht="15" customHeight="1" x14ac:dyDescent="0.25">
      <c r="A79" s="485"/>
      <c r="B79" s="146" t="s">
        <v>200</v>
      </c>
      <c r="C79" s="147"/>
      <c r="D79" s="295">
        <f>E79+G79</f>
        <v>0</v>
      </c>
      <c r="E79" s="295"/>
      <c r="F79" s="295"/>
      <c r="G79" s="295"/>
      <c r="H79" s="296">
        <f>I79+K79</f>
        <v>0</v>
      </c>
      <c r="I79" s="296"/>
      <c r="J79" s="296"/>
      <c r="K79" s="296"/>
      <c r="L79" s="30">
        <f>M79+O79</f>
        <v>0</v>
      </c>
      <c r="M79" s="30"/>
      <c r="N79" s="30"/>
      <c r="O79" s="30"/>
    </row>
    <row r="80" spans="1:15" ht="26.25" x14ac:dyDescent="0.25">
      <c r="A80" s="485"/>
      <c r="B80" s="149" t="s">
        <v>223</v>
      </c>
      <c r="C80" s="8" t="s">
        <v>32</v>
      </c>
      <c r="D80" s="408">
        <f>E80+G80</f>
        <v>81.2</v>
      </c>
      <c r="E80" s="409">
        <v>81.2</v>
      </c>
      <c r="F80" s="409">
        <v>49.6</v>
      </c>
      <c r="G80" s="409"/>
      <c r="H80" s="375">
        <f>I80+K80</f>
        <v>0</v>
      </c>
      <c r="I80" s="375"/>
      <c r="J80" s="375"/>
      <c r="K80" s="410"/>
      <c r="L80" s="12">
        <f>M80+O80</f>
        <v>81.2</v>
      </c>
      <c r="M80" s="171">
        <f>E80+I80</f>
        <v>81.2</v>
      </c>
      <c r="N80" s="171">
        <f>F80+J80</f>
        <v>49.6</v>
      </c>
      <c r="O80" s="159">
        <f>SUM(O81:O81)</f>
        <v>0</v>
      </c>
    </row>
    <row r="81" spans="1:15" ht="26.25" x14ac:dyDescent="0.25">
      <c r="A81" s="486"/>
      <c r="B81" s="153" t="s">
        <v>366</v>
      </c>
      <c r="C81" s="82" t="s">
        <v>32</v>
      </c>
      <c r="D81" s="9">
        <f>E81+G81</f>
        <v>67.8</v>
      </c>
      <c r="E81" s="9">
        <v>67.8</v>
      </c>
      <c r="F81" s="9">
        <v>35.799999999999997</v>
      </c>
      <c r="G81" s="9"/>
      <c r="H81" s="10">
        <f>I81+K81</f>
        <v>0</v>
      </c>
      <c r="I81" s="10"/>
      <c r="J81" s="10"/>
      <c r="K81" s="10"/>
      <c r="L81" s="12">
        <f>M81+O81</f>
        <v>67.8</v>
      </c>
      <c r="M81" s="172">
        <f>E81+I81</f>
        <v>67.8</v>
      </c>
      <c r="N81" s="172">
        <f>F81+J81</f>
        <v>35.799999999999997</v>
      </c>
      <c r="O81" s="12">
        <f>G81</f>
        <v>0</v>
      </c>
    </row>
    <row r="82" spans="1:15" ht="15.75" customHeight="1" x14ac:dyDescent="0.25">
      <c r="A82" s="21" t="s">
        <v>88</v>
      </c>
      <c r="B82" s="161" t="s">
        <v>181</v>
      </c>
      <c r="C82" s="29"/>
      <c r="D82" s="24">
        <f>D78</f>
        <v>149</v>
      </c>
      <c r="E82" s="24">
        <f>E78</f>
        <v>149</v>
      </c>
      <c r="F82" s="24">
        <f>F78</f>
        <v>85.4</v>
      </c>
      <c r="G82" s="24">
        <f>G78</f>
        <v>0</v>
      </c>
      <c r="H82" s="25">
        <f>H78</f>
        <v>0</v>
      </c>
      <c r="I82" s="25">
        <f>I78</f>
        <v>0</v>
      </c>
      <c r="J82" s="25">
        <f>J78</f>
        <v>0</v>
      </c>
      <c r="K82" s="25">
        <f>K78</f>
        <v>0</v>
      </c>
      <c r="L82" s="22">
        <f>L78</f>
        <v>149</v>
      </c>
      <c r="M82" s="22">
        <f>M78</f>
        <v>149</v>
      </c>
      <c r="N82" s="22">
        <f>N78</f>
        <v>85.4</v>
      </c>
      <c r="O82" s="22">
        <f>O78</f>
        <v>0</v>
      </c>
    </row>
    <row r="83" spans="1:15" ht="15.95" customHeight="1" x14ac:dyDescent="0.25">
      <c r="A83" s="20" t="s">
        <v>89</v>
      </c>
      <c r="B83" s="443" t="s">
        <v>186</v>
      </c>
      <c r="C83" s="444"/>
      <c r="D83" s="444"/>
      <c r="E83" s="444"/>
      <c r="F83" s="444"/>
      <c r="G83" s="444"/>
      <c r="H83" s="444"/>
      <c r="I83" s="444"/>
      <c r="J83" s="444"/>
      <c r="K83" s="444"/>
      <c r="L83" s="444"/>
      <c r="M83" s="444"/>
      <c r="N83" s="444"/>
      <c r="O83" s="445"/>
    </row>
    <row r="84" spans="1:15" ht="15" customHeight="1" x14ac:dyDescent="0.25">
      <c r="A84" s="6" t="s">
        <v>90</v>
      </c>
      <c r="B84" s="7" t="s">
        <v>20</v>
      </c>
      <c r="C84" s="494" t="s">
        <v>25</v>
      </c>
      <c r="D84" s="162">
        <f>E84+G84</f>
        <v>204</v>
      </c>
      <c r="E84" s="162">
        <v>204</v>
      </c>
      <c r="F84" s="162">
        <f>SUM(F85:F85)</f>
        <v>0</v>
      </c>
      <c r="G84" s="162">
        <f>SUM(G85:G85)</f>
        <v>0</v>
      </c>
      <c r="H84" s="163">
        <f>I84+K84</f>
        <v>0</v>
      </c>
      <c r="I84" s="163"/>
      <c r="J84" s="163"/>
      <c r="K84" s="163">
        <f>SUM(K85:K85)</f>
        <v>0</v>
      </c>
      <c r="L84" s="164">
        <f>M84+O84</f>
        <v>204</v>
      </c>
      <c r="M84" s="156">
        <f>E84+I84</f>
        <v>204</v>
      </c>
      <c r="N84" s="164">
        <f>SUM(N85:N85)</f>
        <v>0</v>
      </c>
      <c r="O84" s="164">
        <f>SUM(O85:O85)</f>
        <v>0</v>
      </c>
    </row>
    <row r="85" spans="1:15" ht="39" customHeight="1" x14ac:dyDescent="0.25">
      <c r="A85" s="137"/>
      <c r="B85" s="165" t="s">
        <v>226</v>
      </c>
      <c r="C85" s="488"/>
      <c r="D85" s="157"/>
      <c r="E85" s="157"/>
      <c r="F85" s="157"/>
      <c r="G85" s="157"/>
      <c r="H85" s="158"/>
      <c r="I85" s="158"/>
      <c r="J85" s="158"/>
      <c r="K85" s="158"/>
      <c r="L85" s="159"/>
      <c r="M85" s="159"/>
      <c r="N85" s="159"/>
      <c r="O85" s="159"/>
    </row>
    <row r="86" spans="1:15" ht="15" customHeight="1" x14ac:dyDescent="0.25">
      <c r="A86" s="141" t="s">
        <v>91</v>
      </c>
      <c r="B86" s="30" t="s">
        <v>7</v>
      </c>
      <c r="C86" s="487" t="s">
        <v>25</v>
      </c>
      <c r="D86" s="154">
        <f>E86+G86</f>
        <v>8.1999999999999993</v>
      </c>
      <c r="E86" s="154">
        <v>8.1999999999999993</v>
      </c>
      <c r="F86" s="154">
        <v>5.9</v>
      </c>
      <c r="G86" s="154">
        <f>SUM(G87:G87)</f>
        <v>0</v>
      </c>
      <c r="H86" s="155">
        <f>I86+K86</f>
        <v>0</v>
      </c>
      <c r="I86" s="155"/>
      <c r="J86" s="155"/>
      <c r="K86" s="155">
        <f>SUM(K87:K87)</f>
        <v>0</v>
      </c>
      <c r="L86" s="156">
        <f>M86+O86</f>
        <v>8.1999999999999993</v>
      </c>
      <c r="M86" s="156">
        <f>E86+I86</f>
        <v>8.1999999999999993</v>
      </c>
      <c r="N86" s="156">
        <f>F86+J86</f>
        <v>5.9</v>
      </c>
      <c r="O86" s="156">
        <f>G86+K86</f>
        <v>0</v>
      </c>
    </row>
    <row r="87" spans="1:15" ht="39" x14ac:dyDescent="0.25">
      <c r="A87" s="145"/>
      <c r="B87" s="150" t="s">
        <v>225</v>
      </c>
      <c r="C87" s="488"/>
      <c r="D87" s="157"/>
      <c r="E87" s="157"/>
      <c r="F87" s="157"/>
      <c r="G87" s="157"/>
      <c r="H87" s="158"/>
      <c r="I87" s="158"/>
      <c r="J87" s="158"/>
      <c r="K87" s="158"/>
      <c r="L87" s="159"/>
      <c r="M87" s="159"/>
      <c r="N87" s="159"/>
      <c r="O87" s="159"/>
    </row>
    <row r="88" spans="1:15" ht="15" customHeight="1" x14ac:dyDescent="0.25">
      <c r="A88" s="141" t="s">
        <v>92</v>
      </c>
      <c r="B88" s="30" t="s">
        <v>10</v>
      </c>
      <c r="C88" s="487" t="s">
        <v>25</v>
      </c>
      <c r="D88" s="154">
        <f>E88+G88</f>
        <v>7.8</v>
      </c>
      <c r="E88" s="154">
        <v>7.8</v>
      </c>
      <c r="F88" s="154">
        <v>5.6</v>
      </c>
      <c r="G88" s="154">
        <f>SUM(G89:G89)</f>
        <v>0</v>
      </c>
      <c r="H88" s="155">
        <f>I88+K88</f>
        <v>0</v>
      </c>
      <c r="I88" s="155"/>
      <c r="J88" s="155"/>
      <c r="K88" s="155">
        <f>SUM(K89:K89)</f>
        <v>0</v>
      </c>
      <c r="L88" s="156">
        <f>M88+O88</f>
        <v>7.8</v>
      </c>
      <c r="M88" s="156">
        <f>E88+I88</f>
        <v>7.8</v>
      </c>
      <c r="N88" s="156">
        <f>F88+J88</f>
        <v>5.6</v>
      </c>
      <c r="O88" s="156">
        <f>G88+K88</f>
        <v>0</v>
      </c>
    </row>
    <row r="89" spans="1:15" ht="39" x14ac:dyDescent="0.25">
      <c r="A89" s="145"/>
      <c r="B89" s="150" t="s">
        <v>225</v>
      </c>
      <c r="C89" s="488"/>
      <c r="D89" s="157"/>
      <c r="E89" s="157"/>
      <c r="F89" s="157"/>
      <c r="G89" s="157"/>
      <c r="H89" s="158"/>
      <c r="I89" s="158"/>
      <c r="J89" s="158"/>
      <c r="K89" s="158"/>
      <c r="L89" s="159"/>
      <c r="M89" s="159"/>
      <c r="N89" s="159"/>
      <c r="O89" s="159"/>
    </row>
    <row r="90" spans="1:15" ht="15" customHeight="1" x14ac:dyDescent="0.25">
      <c r="A90" s="141" t="s">
        <v>93</v>
      </c>
      <c r="B90" s="30" t="s">
        <v>11</v>
      </c>
      <c r="C90" s="487" t="s">
        <v>25</v>
      </c>
      <c r="D90" s="154">
        <f>E90+G90</f>
        <v>12.1</v>
      </c>
      <c r="E90" s="154">
        <v>12.1</v>
      </c>
      <c r="F90" s="154">
        <v>8.9</v>
      </c>
      <c r="G90" s="154">
        <f>SUM(G91:G91)</f>
        <v>0</v>
      </c>
      <c r="H90" s="155">
        <f>I90+K90</f>
        <v>0</v>
      </c>
      <c r="I90" s="155"/>
      <c r="J90" s="155">
        <v>-0.3</v>
      </c>
      <c r="K90" s="155">
        <f>SUM(K91:K91)</f>
        <v>0</v>
      </c>
      <c r="L90" s="156">
        <f>M90+O90</f>
        <v>12.1</v>
      </c>
      <c r="M90" s="156">
        <f>E90+I90</f>
        <v>12.1</v>
      </c>
      <c r="N90" s="156">
        <f>F90+J90</f>
        <v>8.6</v>
      </c>
      <c r="O90" s="156">
        <f>G90+K90</f>
        <v>0</v>
      </c>
    </row>
    <row r="91" spans="1:15" ht="39" x14ac:dyDescent="0.25">
      <c r="A91" s="145"/>
      <c r="B91" s="150" t="s">
        <v>225</v>
      </c>
      <c r="C91" s="488"/>
      <c r="D91" s="157"/>
      <c r="E91" s="157"/>
      <c r="F91" s="157"/>
      <c r="G91" s="157"/>
      <c r="H91" s="158"/>
      <c r="I91" s="158"/>
      <c r="J91" s="158"/>
      <c r="K91" s="158"/>
      <c r="L91" s="159"/>
      <c r="M91" s="159"/>
      <c r="N91" s="159"/>
      <c r="O91" s="159"/>
    </row>
    <row r="92" spans="1:15" ht="15" customHeight="1" x14ac:dyDescent="0.25">
      <c r="A92" s="141" t="s">
        <v>94</v>
      </c>
      <c r="B92" s="30" t="s">
        <v>12</v>
      </c>
      <c r="C92" s="487" t="s">
        <v>25</v>
      </c>
      <c r="D92" s="154">
        <f>E92+G92</f>
        <v>8.6999999999999993</v>
      </c>
      <c r="E92" s="154">
        <v>8.6999999999999993</v>
      </c>
      <c r="F92" s="154">
        <v>6.2</v>
      </c>
      <c r="G92" s="154">
        <f>SUM(G93:G93)</f>
        <v>0</v>
      </c>
      <c r="H92" s="155">
        <f>I92+K92</f>
        <v>0</v>
      </c>
      <c r="I92" s="155"/>
      <c r="J92" s="155"/>
      <c r="K92" s="155">
        <f>SUM(K93:K93)</f>
        <v>0</v>
      </c>
      <c r="L92" s="156">
        <f>M92+O92</f>
        <v>8.6999999999999993</v>
      </c>
      <c r="M92" s="156">
        <f>E92+I92</f>
        <v>8.6999999999999993</v>
      </c>
      <c r="N92" s="156">
        <f>F92+J92</f>
        <v>6.2</v>
      </c>
      <c r="O92" s="156">
        <f>G92+K92</f>
        <v>0</v>
      </c>
    </row>
    <row r="93" spans="1:15" ht="39" x14ac:dyDescent="0.25">
      <c r="A93" s="145"/>
      <c r="B93" s="150" t="s">
        <v>225</v>
      </c>
      <c r="C93" s="488"/>
      <c r="D93" s="157"/>
      <c r="E93" s="157"/>
      <c r="F93" s="157"/>
      <c r="G93" s="157"/>
      <c r="H93" s="158"/>
      <c r="I93" s="158"/>
      <c r="J93" s="158"/>
      <c r="K93" s="158"/>
      <c r="L93" s="159"/>
      <c r="M93" s="159"/>
      <c r="N93" s="159"/>
      <c r="O93" s="159"/>
    </row>
    <row r="94" spans="1:15" ht="15" customHeight="1" x14ac:dyDescent="0.25">
      <c r="A94" s="141" t="s">
        <v>95</v>
      </c>
      <c r="B94" s="30" t="s">
        <v>62</v>
      </c>
      <c r="C94" s="487" t="s">
        <v>25</v>
      </c>
      <c r="D94" s="154">
        <f>E94+G94</f>
        <v>11.2</v>
      </c>
      <c r="E94" s="154">
        <v>11.2</v>
      </c>
      <c r="F94" s="154">
        <v>8</v>
      </c>
      <c r="G94" s="154">
        <f>SUM(G95:G95)</f>
        <v>0</v>
      </c>
      <c r="H94" s="155">
        <f>I94+K94</f>
        <v>0</v>
      </c>
      <c r="I94" s="155"/>
      <c r="J94" s="155"/>
      <c r="K94" s="155">
        <f>SUM(K95:K95)</f>
        <v>0</v>
      </c>
      <c r="L94" s="156">
        <f>M94+O94</f>
        <v>11.2</v>
      </c>
      <c r="M94" s="156">
        <f>E94+I94</f>
        <v>11.2</v>
      </c>
      <c r="N94" s="156">
        <f>F94+J94</f>
        <v>8</v>
      </c>
      <c r="O94" s="156">
        <f>G94+K94</f>
        <v>0</v>
      </c>
    </row>
    <row r="95" spans="1:15" ht="39" x14ac:dyDescent="0.25">
      <c r="A95" s="145"/>
      <c r="B95" s="150" t="s">
        <v>225</v>
      </c>
      <c r="C95" s="488"/>
      <c r="D95" s="157"/>
      <c r="E95" s="157"/>
      <c r="F95" s="157"/>
      <c r="G95" s="157"/>
      <c r="H95" s="158"/>
      <c r="I95" s="158"/>
      <c r="J95" s="158"/>
      <c r="K95" s="158"/>
      <c r="L95" s="159"/>
      <c r="M95" s="159"/>
      <c r="N95" s="159"/>
      <c r="O95" s="159"/>
    </row>
    <row r="96" spans="1:15" ht="15" customHeight="1" x14ac:dyDescent="0.25">
      <c r="A96" s="141" t="s">
        <v>96</v>
      </c>
      <c r="B96" s="30" t="s">
        <v>14</v>
      </c>
      <c r="C96" s="487" t="s">
        <v>25</v>
      </c>
      <c r="D96" s="154">
        <f>E96+G96</f>
        <v>9.1</v>
      </c>
      <c r="E96" s="154">
        <v>9.1</v>
      </c>
      <c r="F96" s="154">
        <v>6.5</v>
      </c>
      <c r="G96" s="154">
        <f>SUM(G97:G97)</f>
        <v>0</v>
      </c>
      <c r="H96" s="155">
        <f>I96+K96</f>
        <v>0</v>
      </c>
      <c r="I96" s="155"/>
      <c r="J96" s="155"/>
      <c r="K96" s="155">
        <f>SUM(K97:K97)</f>
        <v>0</v>
      </c>
      <c r="L96" s="156">
        <f>M96+O96</f>
        <v>9.1</v>
      </c>
      <c r="M96" s="156">
        <f>E96+I96</f>
        <v>9.1</v>
      </c>
      <c r="N96" s="156">
        <f>F96+J96</f>
        <v>6.5</v>
      </c>
      <c r="O96" s="156">
        <f>G96+K96</f>
        <v>0</v>
      </c>
    </row>
    <row r="97" spans="1:15" ht="39" x14ac:dyDescent="0.25">
      <c r="A97" s="145"/>
      <c r="B97" s="150" t="s">
        <v>225</v>
      </c>
      <c r="C97" s="488"/>
      <c r="D97" s="157"/>
      <c r="E97" s="157"/>
      <c r="F97" s="157"/>
      <c r="G97" s="157"/>
      <c r="H97" s="158"/>
      <c r="I97" s="158"/>
      <c r="J97" s="158"/>
      <c r="K97" s="158"/>
      <c r="L97" s="159"/>
      <c r="M97" s="159"/>
      <c r="N97" s="159"/>
      <c r="O97" s="159"/>
    </row>
    <row r="98" spans="1:15" ht="15" customHeight="1" x14ac:dyDescent="0.25">
      <c r="A98" s="141" t="s">
        <v>97</v>
      </c>
      <c r="B98" s="30" t="s">
        <v>15</v>
      </c>
      <c r="C98" s="487" t="s">
        <v>25</v>
      </c>
      <c r="D98" s="154">
        <f>E98+G98</f>
        <v>10</v>
      </c>
      <c r="E98" s="154">
        <v>10</v>
      </c>
      <c r="F98" s="154">
        <v>7.1</v>
      </c>
      <c r="G98" s="154">
        <f>SUM(G99:G99)</f>
        <v>0</v>
      </c>
      <c r="H98" s="155">
        <f>I98+K98</f>
        <v>0</v>
      </c>
      <c r="I98" s="155"/>
      <c r="J98" s="155"/>
      <c r="K98" s="155">
        <f>SUM(K99:K99)</f>
        <v>0</v>
      </c>
      <c r="L98" s="156">
        <f>M98+O98</f>
        <v>10</v>
      </c>
      <c r="M98" s="156">
        <f>E98+I98</f>
        <v>10</v>
      </c>
      <c r="N98" s="156">
        <f>F98+J98</f>
        <v>7.1</v>
      </c>
      <c r="O98" s="156">
        <f>G98+K98</f>
        <v>0</v>
      </c>
    </row>
    <row r="99" spans="1:15" ht="39" x14ac:dyDescent="0.25">
      <c r="A99" s="145"/>
      <c r="B99" s="150" t="s">
        <v>225</v>
      </c>
      <c r="C99" s="488"/>
      <c r="D99" s="157"/>
      <c r="E99" s="157"/>
      <c r="F99" s="157"/>
      <c r="G99" s="157"/>
      <c r="H99" s="158"/>
      <c r="I99" s="158"/>
      <c r="J99" s="158"/>
      <c r="K99" s="158"/>
      <c r="L99" s="159"/>
      <c r="M99" s="159"/>
      <c r="N99" s="159"/>
      <c r="O99" s="159"/>
    </row>
    <row r="100" spans="1:15" ht="15" customHeight="1" x14ac:dyDescent="0.25">
      <c r="A100" s="141" t="s">
        <v>98</v>
      </c>
      <c r="B100" s="30" t="s">
        <v>16</v>
      </c>
      <c r="C100" s="487" t="s">
        <v>25</v>
      </c>
      <c r="D100" s="154">
        <f>E100+G100</f>
        <v>26.7</v>
      </c>
      <c r="E100" s="154">
        <v>26.7</v>
      </c>
      <c r="F100" s="154">
        <v>18.8</v>
      </c>
      <c r="G100" s="154">
        <f>SUM(G101:G101)</f>
        <v>0</v>
      </c>
      <c r="H100" s="155">
        <f>I100+K100</f>
        <v>0</v>
      </c>
      <c r="I100" s="155"/>
      <c r="J100" s="155">
        <v>0.3</v>
      </c>
      <c r="K100" s="155">
        <f>SUM(K101:K101)</f>
        <v>0</v>
      </c>
      <c r="L100" s="156">
        <f>M100+O100</f>
        <v>26.7</v>
      </c>
      <c r="M100" s="156">
        <f>E100+I100</f>
        <v>26.7</v>
      </c>
      <c r="N100" s="156">
        <f>F100+J100</f>
        <v>19.100000000000001</v>
      </c>
      <c r="O100" s="156">
        <f>G100+K100</f>
        <v>0</v>
      </c>
    </row>
    <row r="101" spans="1:15" ht="39" x14ac:dyDescent="0.25">
      <c r="A101" s="145"/>
      <c r="B101" s="150" t="s">
        <v>225</v>
      </c>
      <c r="C101" s="488"/>
      <c r="D101" s="157"/>
      <c r="E101" s="157"/>
      <c r="F101" s="157"/>
      <c r="G101" s="157"/>
      <c r="H101" s="158"/>
      <c r="I101" s="158"/>
      <c r="J101" s="158"/>
      <c r="K101" s="158"/>
      <c r="L101" s="159"/>
      <c r="M101" s="159"/>
      <c r="N101" s="159"/>
      <c r="O101" s="159"/>
    </row>
    <row r="102" spans="1:15" ht="15" customHeight="1" x14ac:dyDescent="0.25">
      <c r="A102" s="141" t="s">
        <v>99</v>
      </c>
      <c r="B102" s="30" t="s">
        <v>17</v>
      </c>
      <c r="C102" s="487" t="s">
        <v>25</v>
      </c>
      <c r="D102" s="154">
        <f>E102+G102</f>
        <v>8.1999999999999993</v>
      </c>
      <c r="E102" s="154">
        <v>8.1999999999999993</v>
      </c>
      <c r="F102" s="154">
        <v>5.9</v>
      </c>
      <c r="G102" s="154">
        <f>SUM(G103:G103)</f>
        <v>0</v>
      </c>
      <c r="H102" s="155">
        <f>I102+K102</f>
        <v>0</v>
      </c>
      <c r="I102" s="155"/>
      <c r="J102" s="155"/>
      <c r="K102" s="155">
        <f>SUM(K103:K103)</f>
        <v>0</v>
      </c>
      <c r="L102" s="156">
        <f>M102+O102</f>
        <v>8.1999999999999993</v>
      </c>
      <c r="M102" s="156">
        <f>E102+I102</f>
        <v>8.1999999999999993</v>
      </c>
      <c r="N102" s="156">
        <f>F102+J102</f>
        <v>5.9</v>
      </c>
      <c r="O102" s="156">
        <f>G102+K102</f>
        <v>0</v>
      </c>
    </row>
    <row r="103" spans="1:15" ht="39" x14ac:dyDescent="0.25">
      <c r="A103" s="145"/>
      <c r="B103" s="150" t="s">
        <v>225</v>
      </c>
      <c r="C103" s="488"/>
      <c r="D103" s="157"/>
      <c r="E103" s="157"/>
      <c r="F103" s="157"/>
      <c r="G103" s="157"/>
      <c r="H103" s="158"/>
      <c r="I103" s="158"/>
      <c r="J103" s="158"/>
      <c r="K103" s="158"/>
      <c r="L103" s="159"/>
      <c r="M103" s="159"/>
      <c r="N103" s="159"/>
      <c r="O103" s="159"/>
    </row>
    <row r="104" spans="1:15" ht="15" customHeight="1" x14ac:dyDescent="0.25">
      <c r="A104" s="141" t="s">
        <v>100</v>
      </c>
      <c r="B104" s="30" t="s">
        <v>18</v>
      </c>
      <c r="C104" s="487" t="s">
        <v>25</v>
      </c>
      <c r="D104" s="154">
        <f>E104+G104</f>
        <v>6.5</v>
      </c>
      <c r="E104" s="154">
        <v>6.5</v>
      </c>
      <c r="F104" s="154">
        <v>4.7</v>
      </c>
      <c r="G104" s="154">
        <f>SUM(G105:G105)</f>
        <v>0</v>
      </c>
      <c r="H104" s="155">
        <f>I104+K104</f>
        <v>0</v>
      </c>
      <c r="I104" s="155"/>
      <c r="J104" s="155"/>
      <c r="K104" s="155">
        <f>SUM(K105:K105)</f>
        <v>0</v>
      </c>
      <c r="L104" s="156">
        <f>M104+O104</f>
        <v>6.5</v>
      </c>
      <c r="M104" s="156">
        <f>E104+I104</f>
        <v>6.5</v>
      </c>
      <c r="N104" s="156">
        <f>F104+J104</f>
        <v>4.7</v>
      </c>
      <c r="O104" s="156">
        <f>G104+K104</f>
        <v>0</v>
      </c>
    </row>
    <row r="105" spans="1:15" ht="39" x14ac:dyDescent="0.25">
      <c r="A105" s="145"/>
      <c r="B105" s="150" t="s">
        <v>225</v>
      </c>
      <c r="C105" s="488"/>
      <c r="D105" s="157"/>
      <c r="E105" s="157"/>
      <c r="F105" s="157"/>
      <c r="G105" s="157"/>
      <c r="H105" s="158"/>
      <c r="I105" s="158"/>
      <c r="J105" s="158"/>
      <c r="K105" s="158"/>
      <c r="L105" s="159"/>
      <c r="M105" s="159"/>
      <c r="N105" s="159"/>
      <c r="O105" s="159"/>
    </row>
    <row r="106" spans="1:15" ht="15" customHeight="1" x14ac:dyDescent="0.25">
      <c r="A106" s="141" t="s">
        <v>101</v>
      </c>
      <c r="B106" s="30" t="s">
        <v>19</v>
      </c>
      <c r="C106" s="487" t="s">
        <v>25</v>
      </c>
      <c r="D106" s="154">
        <f>E106+G106</f>
        <v>74.599999999999994</v>
      </c>
      <c r="E106" s="154">
        <v>74.599999999999994</v>
      </c>
      <c r="F106" s="154">
        <v>47</v>
      </c>
      <c r="G106" s="154">
        <f>SUM(G107:G107)</f>
        <v>0</v>
      </c>
      <c r="H106" s="155">
        <f>I106+K106</f>
        <v>0</v>
      </c>
      <c r="I106" s="155"/>
      <c r="J106" s="155"/>
      <c r="K106" s="155">
        <f>SUM(K107:K107)</f>
        <v>0</v>
      </c>
      <c r="L106" s="156">
        <f>M106+O106</f>
        <v>74.599999999999994</v>
      </c>
      <c r="M106" s="156">
        <f>E106+I106</f>
        <v>74.599999999999994</v>
      </c>
      <c r="N106" s="156">
        <f>F106+J106</f>
        <v>47</v>
      </c>
      <c r="O106" s="156">
        <f>G106+K106</f>
        <v>0</v>
      </c>
    </row>
    <row r="107" spans="1:15" ht="39" x14ac:dyDescent="0.25">
      <c r="A107" s="145"/>
      <c r="B107" s="150" t="s">
        <v>225</v>
      </c>
      <c r="C107" s="488"/>
      <c r="D107" s="157"/>
      <c r="E107" s="157"/>
      <c r="F107" s="157"/>
      <c r="G107" s="157"/>
      <c r="H107" s="158"/>
      <c r="I107" s="158"/>
      <c r="J107" s="158"/>
      <c r="K107" s="158"/>
      <c r="L107" s="159"/>
      <c r="M107" s="159"/>
      <c r="N107" s="159"/>
      <c r="O107" s="159"/>
    </row>
    <row r="108" spans="1:15" ht="15.95" customHeight="1" x14ac:dyDescent="0.25">
      <c r="A108" s="21" t="s">
        <v>102</v>
      </c>
      <c r="B108" s="28" t="s">
        <v>183</v>
      </c>
      <c r="C108" s="26"/>
      <c r="D108" s="24">
        <f>SUM(D84:D107)</f>
        <v>387.09999999999991</v>
      </c>
      <c r="E108" s="24">
        <f>SUM(E84:E107)</f>
        <v>387.09999999999991</v>
      </c>
      <c r="F108" s="24">
        <f>SUM(F84:F107)</f>
        <v>124.60000000000001</v>
      </c>
      <c r="G108" s="24">
        <f>SUM(G84:G107)</f>
        <v>0</v>
      </c>
      <c r="H108" s="25">
        <f>SUM(H84:H107)</f>
        <v>0</v>
      </c>
      <c r="I108" s="25">
        <f>SUM(I84:I107)</f>
        <v>0</v>
      </c>
      <c r="J108" s="25">
        <f>SUM(J84:J107)</f>
        <v>0</v>
      </c>
      <c r="K108" s="25">
        <f>SUM(K84:K107)</f>
        <v>0</v>
      </c>
      <c r="L108" s="22">
        <f>SUM(L84:L107)</f>
        <v>387.09999999999991</v>
      </c>
      <c r="M108" s="22">
        <f>SUM(M84:M107)</f>
        <v>387.09999999999991</v>
      </c>
      <c r="N108" s="22">
        <f>SUM(N84:N107)</f>
        <v>124.60000000000001</v>
      </c>
      <c r="O108" s="22">
        <f>SUM(O84:O107)</f>
        <v>0</v>
      </c>
    </row>
    <row r="109" spans="1:15" ht="15.95" customHeight="1" x14ac:dyDescent="0.25">
      <c r="A109" s="20" t="s">
        <v>103</v>
      </c>
      <c r="B109" s="443" t="s">
        <v>69</v>
      </c>
      <c r="C109" s="444"/>
      <c r="D109" s="444"/>
      <c r="E109" s="444"/>
      <c r="F109" s="444"/>
      <c r="G109" s="444"/>
      <c r="H109" s="444"/>
      <c r="I109" s="444"/>
      <c r="J109" s="444"/>
      <c r="K109" s="444"/>
      <c r="L109" s="444"/>
      <c r="M109" s="444"/>
      <c r="N109" s="444"/>
      <c r="O109" s="445"/>
    </row>
    <row r="110" spans="1:15" ht="15" customHeight="1" x14ac:dyDescent="0.25">
      <c r="A110" s="492" t="s">
        <v>104</v>
      </c>
      <c r="B110" s="81" t="s">
        <v>20</v>
      </c>
      <c r="C110" s="166"/>
      <c r="D110" s="143">
        <f>SUM(D112:D115)</f>
        <v>1042.2</v>
      </c>
      <c r="E110" s="143">
        <f>SUM(E112:E115)</f>
        <v>1042.2</v>
      </c>
      <c r="F110" s="143">
        <f>SUM(F112:F115)</f>
        <v>0</v>
      </c>
      <c r="G110" s="143">
        <f>SUM(G112:G115)</f>
        <v>0</v>
      </c>
      <c r="H110" s="144">
        <f>SUM(H112:H115)</f>
        <v>-0.1</v>
      </c>
      <c r="I110" s="144">
        <f>SUM(I112:I115)</f>
        <v>-0.1</v>
      </c>
      <c r="J110" s="144">
        <f>SUM(J112:J115)</f>
        <v>0</v>
      </c>
      <c r="K110" s="144">
        <f>SUM(K112:K115)</f>
        <v>0</v>
      </c>
      <c r="L110" s="81">
        <f>SUM(L112:L115)</f>
        <v>1042.0999999999999</v>
      </c>
      <c r="M110" s="81">
        <f>SUM(M112:M115)</f>
        <v>1042.0999999999999</v>
      </c>
      <c r="N110" s="81">
        <f>SUM(N112:N115)</f>
        <v>0</v>
      </c>
      <c r="O110" s="81">
        <f>SUM(O112:O115)</f>
        <v>0</v>
      </c>
    </row>
    <row r="111" spans="1:15" ht="15" customHeight="1" x14ac:dyDescent="0.25">
      <c r="A111" s="493"/>
      <c r="B111" s="146" t="s">
        <v>200</v>
      </c>
      <c r="C111" s="167"/>
      <c r="D111" s="148"/>
      <c r="E111" s="148"/>
      <c r="F111" s="148"/>
      <c r="G111" s="148"/>
      <c r="H111" s="80"/>
      <c r="I111" s="80"/>
      <c r="J111" s="80"/>
      <c r="K111" s="80"/>
      <c r="L111" s="36"/>
      <c r="M111" s="36"/>
      <c r="N111" s="36"/>
      <c r="O111" s="30"/>
    </row>
    <row r="112" spans="1:15" ht="26.25" x14ac:dyDescent="0.25">
      <c r="A112" s="493"/>
      <c r="B112" s="149" t="s">
        <v>227</v>
      </c>
      <c r="C112" s="168">
        <v>10</v>
      </c>
      <c r="D112" s="9">
        <f>E112+G112</f>
        <v>18.3</v>
      </c>
      <c r="E112" s="9">
        <v>18.3</v>
      </c>
      <c r="F112" s="9"/>
      <c r="G112" s="9"/>
      <c r="H112" s="10">
        <f>I112+K112</f>
        <v>0</v>
      </c>
      <c r="I112" s="10"/>
      <c r="J112" s="10"/>
      <c r="K112" s="10"/>
      <c r="L112" s="169">
        <f>M112+O112</f>
        <v>18.3</v>
      </c>
      <c r="M112" s="170">
        <f>E112+I112</f>
        <v>18.3</v>
      </c>
      <c r="N112" s="170">
        <f>F112+J112</f>
        <v>0</v>
      </c>
      <c r="O112" s="171">
        <f>G112+K112</f>
        <v>0</v>
      </c>
    </row>
    <row r="113" spans="1:15" ht="26.25" x14ac:dyDescent="0.25">
      <c r="A113" s="493"/>
      <c r="B113" s="432" t="s">
        <v>205</v>
      </c>
      <c r="C113" s="40" t="s">
        <v>24</v>
      </c>
      <c r="D113" s="17">
        <f>E113+G113</f>
        <v>208.8</v>
      </c>
      <c r="E113" s="17">
        <v>208.8</v>
      </c>
      <c r="F113" s="17"/>
      <c r="G113" s="17"/>
      <c r="H113" s="11">
        <f>I113+K113</f>
        <v>0</v>
      </c>
      <c r="I113" s="11"/>
      <c r="J113" s="11"/>
      <c r="K113" s="11"/>
      <c r="L113" s="13">
        <f>M113+O113</f>
        <v>208.8</v>
      </c>
      <c r="M113" s="172">
        <f>E113+I113</f>
        <v>208.8</v>
      </c>
      <c r="N113" s="172">
        <f>F113+J113</f>
        <v>0</v>
      </c>
      <c r="O113" s="172">
        <f>G113+K113</f>
        <v>0</v>
      </c>
    </row>
    <row r="114" spans="1:15" x14ac:dyDescent="0.25">
      <c r="A114" s="493"/>
      <c r="B114" s="432" t="s">
        <v>228</v>
      </c>
      <c r="C114" s="31" t="s">
        <v>24</v>
      </c>
      <c r="D114" s="17">
        <f>E114+G114</f>
        <v>423.1</v>
      </c>
      <c r="E114" s="44">
        <v>423.1</v>
      </c>
      <c r="F114" s="44"/>
      <c r="G114" s="44"/>
      <c r="H114" s="11">
        <f>I114+K114</f>
        <v>0</v>
      </c>
      <c r="I114" s="102"/>
      <c r="J114" s="102"/>
      <c r="K114" s="102"/>
      <c r="L114" s="13">
        <f>M114+O114</f>
        <v>423.1</v>
      </c>
      <c r="M114" s="156">
        <f>E114+I114</f>
        <v>423.1</v>
      </c>
      <c r="N114" s="156">
        <f>F114+J114</f>
        <v>0</v>
      </c>
      <c r="O114" s="156">
        <f>G114+K114</f>
        <v>0</v>
      </c>
    </row>
    <row r="115" spans="1:15" ht="26.25" x14ac:dyDescent="0.25">
      <c r="A115" s="493"/>
      <c r="B115" s="173" t="s">
        <v>229</v>
      </c>
      <c r="C115" s="31" t="s">
        <v>24</v>
      </c>
      <c r="D115" s="17">
        <f>E115+G115</f>
        <v>392</v>
      </c>
      <c r="E115" s="17">
        <v>392</v>
      </c>
      <c r="F115" s="17"/>
      <c r="G115" s="17"/>
      <c r="H115" s="11">
        <f>I115+K115</f>
        <v>-0.1</v>
      </c>
      <c r="I115" s="11">
        <v>-0.1</v>
      </c>
      <c r="J115" s="11"/>
      <c r="K115" s="11"/>
      <c r="L115" s="13">
        <f>M115+O115</f>
        <v>391.9</v>
      </c>
      <c r="M115" s="160">
        <f>E115+I115</f>
        <v>391.9</v>
      </c>
      <c r="N115" s="156">
        <f>F115+J115</f>
        <v>0</v>
      </c>
      <c r="O115" s="156">
        <f>G115+K115</f>
        <v>0</v>
      </c>
    </row>
    <row r="116" spans="1:15" ht="15" customHeight="1" x14ac:dyDescent="0.25">
      <c r="A116" s="490" t="s">
        <v>105</v>
      </c>
      <c r="B116" s="81" t="s">
        <v>53</v>
      </c>
      <c r="C116" s="487" t="s">
        <v>24</v>
      </c>
      <c r="D116" s="154">
        <f>E116+G116</f>
        <v>115</v>
      </c>
      <c r="E116" s="154">
        <v>115</v>
      </c>
      <c r="F116" s="154">
        <v>87.8</v>
      </c>
      <c r="G116" s="154"/>
      <c r="H116" s="155">
        <f>I116+K116</f>
        <v>0.1</v>
      </c>
      <c r="I116" s="155">
        <v>0.1</v>
      </c>
      <c r="J116" s="155">
        <v>0.1</v>
      </c>
      <c r="K116" s="155"/>
      <c r="L116" s="156">
        <f>M116+O116</f>
        <v>115.1</v>
      </c>
      <c r="M116" s="156">
        <f>E116+I116</f>
        <v>115.1</v>
      </c>
      <c r="N116" s="156">
        <f>F116+J116</f>
        <v>87.899999999999991</v>
      </c>
      <c r="O116" s="156">
        <f>G116+K116</f>
        <v>0</v>
      </c>
    </row>
    <row r="117" spans="1:15" s="38" customFormat="1" ht="25.5" x14ac:dyDescent="0.2">
      <c r="A117" s="491"/>
      <c r="B117" s="150" t="s">
        <v>230</v>
      </c>
      <c r="C117" s="488"/>
      <c r="D117" s="157"/>
      <c r="E117" s="157"/>
      <c r="F117" s="157"/>
      <c r="G117" s="157"/>
      <c r="H117" s="158"/>
      <c r="I117" s="158"/>
      <c r="J117" s="158"/>
      <c r="K117" s="158"/>
      <c r="L117" s="159"/>
      <c r="M117" s="159"/>
      <c r="N117" s="159"/>
      <c r="O117" s="159"/>
    </row>
    <row r="118" spans="1:15" ht="15.95" customHeight="1" x14ac:dyDescent="0.25">
      <c r="A118" s="55" t="s">
        <v>106</v>
      </c>
      <c r="B118" s="45" t="s">
        <v>185</v>
      </c>
      <c r="C118" s="79"/>
      <c r="D118" s="24">
        <f>D110+D116</f>
        <v>1157.2</v>
      </c>
      <c r="E118" s="24">
        <f>E110+E116</f>
        <v>1157.2</v>
      </c>
      <c r="F118" s="24">
        <f>F110+F116</f>
        <v>87.8</v>
      </c>
      <c r="G118" s="24">
        <f>G110+G116</f>
        <v>0</v>
      </c>
      <c r="H118" s="25">
        <f>H110+H116</f>
        <v>0</v>
      </c>
      <c r="I118" s="25">
        <f>I110+I116</f>
        <v>0</v>
      </c>
      <c r="J118" s="25">
        <f>J110+J116</f>
        <v>0.1</v>
      </c>
      <c r="K118" s="25">
        <f>K110+K116</f>
        <v>0</v>
      </c>
      <c r="L118" s="22">
        <f>L110+L116</f>
        <v>1157.1999999999998</v>
      </c>
      <c r="M118" s="22">
        <f>M110+M116</f>
        <v>1157.1999999999998</v>
      </c>
      <c r="N118" s="22">
        <f>N110+N116</f>
        <v>87.899999999999991</v>
      </c>
      <c r="O118" s="22">
        <f>O110+O116</f>
        <v>0</v>
      </c>
    </row>
    <row r="119" spans="1:15" ht="15.95" customHeight="1" x14ac:dyDescent="0.25">
      <c r="A119" s="103" t="s">
        <v>107</v>
      </c>
      <c r="B119" s="401" t="s">
        <v>177</v>
      </c>
      <c r="C119" s="399"/>
      <c r="D119" s="403">
        <f>SUM(D121:D140)</f>
        <v>2510.3000000000002</v>
      </c>
      <c r="E119" s="175">
        <f>SUM(E121:E140)</f>
        <v>2510.3000000000002</v>
      </c>
      <c r="F119" s="175">
        <f>SUM(F121:F140)</f>
        <v>847</v>
      </c>
      <c r="G119" s="175">
        <f>SUM(G121:G140)</f>
        <v>0</v>
      </c>
      <c r="H119" s="176">
        <f>SUM(H121:H140)</f>
        <v>0</v>
      </c>
      <c r="I119" s="176">
        <f>SUM(I121:I140)</f>
        <v>0</v>
      </c>
      <c r="J119" s="176">
        <f>SUM(J121:J140)</f>
        <v>0.1</v>
      </c>
      <c r="K119" s="176">
        <f>SUM(K121:K140)</f>
        <v>0</v>
      </c>
      <c r="L119" s="177">
        <f>SUM(L121:L140)</f>
        <v>2510.2999999999997</v>
      </c>
      <c r="M119" s="177">
        <f>SUM(M121:M140)</f>
        <v>2510.2999999999997</v>
      </c>
      <c r="N119" s="177">
        <f>SUM(N121:N140)</f>
        <v>847</v>
      </c>
      <c r="O119" s="177">
        <f>SUM(O121:O140)</f>
        <v>0</v>
      </c>
    </row>
    <row r="120" spans="1:15" ht="15" customHeight="1" x14ac:dyDescent="0.25">
      <c r="A120" s="96"/>
      <c r="B120" s="99" t="s">
        <v>200</v>
      </c>
      <c r="C120" s="390"/>
      <c r="D120" s="404"/>
      <c r="E120" s="178"/>
      <c r="F120" s="179"/>
      <c r="G120" s="179"/>
      <c r="H120" s="180"/>
      <c r="I120" s="180"/>
      <c r="J120" s="181"/>
      <c r="K120" s="181"/>
      <c r="L120" s="182"/>
      <c r="M120" s="182"/>
      <c r="N120" s="183"/>
      <c r="O120" s="183"/>
    </row>
    <row r="121" spans="1:15" ht="26.25" x14ac:dyDescent="0.25">
      <c r="A121" s="96"/>
      <c r="B121" s="184" t="s">
        <v>211</v>
      </c>
      <c r="C121" s="390"/>
      <c r="D121" s="405">
        <f>E121+G121</f>
        <v>0.8</v>
      </c>
      <c r="E121" s="186">
        <f>E16</f>
        <v>0.8</v>
      </c>
      <c r="F121" s="186">
        <f>F16</f>
        <v>0.6</v>
      </c>
      <c r="G121" s="186">
        <f>G16</f>
        <v>0</v>
      </c>
      <c r="H121" s="187">
        <f>I121+K121</f>
        <v>0</v>
      </c>
      <c r="I121" s="187">
        <f>I16</f>
        <v>0</v>
      </c>
      <c r="J121" s="187">
        <f>J16</f>
        <v>0</v>
      </c>
      <c r="K121" s="187">
        <f>K16</f>
        <v>0</v>
      </c>
      <c r="L121" s="188">
        <f>M121+O121</f>
        <v>0.8</v>
      </c>
      <c r="M121" s="188">
        <f>M16</f>
        <v>0.8</v>
      </c>
      <c r="N121" s="188">
        <f>N16</f>
        <v>0.6</v>
      </c>
      <c r="O121" s="188">
        <f>O16</f>
        <v>0</v>
      </c>
    </row>
    <row r="122" spans="1:15" x14ac:dyDescent="0.25">
      <c r="A122" s="189"/>
      <c r="B122" s="184" t="s">
        <v>207</v>
      </c>
      <c r="C122" s="406"/>
      <c r="D122" s="388">
        <f>E122+G122</f>
        <v>30.6</v>
      </c>
      <c r="E122" s="93">
        <f>E17</f>
        <v>30.6</v>
      </c>
      <c r="F122" s="93">
        <f>F17</f>
        <v>23.4</v>
      </c>
      <c r="G122" s="93">
        <f>G17</f>
        <v>0</v>
      </c>
      <c r="H122" s="97">
        <f>I122+K122</f>
        <v>0</v>
      </c>
      <c r="I122" s="97">
        <f>I17</f>
        <v>0</v>
      </c>
      <c r="J122" s="97">
        <f>J17</f>
        <v>0</v>
      </c>
      <c r="K122" s="97">
        <f>K17</f>
        <v>0</v>
      </c>
      <c r="L122" s="98">
        <f>M122+O122</f>
        <v>30.6</v>
      </c>
      <c r="M122" s="98">
        <f>M17</f>
        <v>30.6</v>
      </c>
      <c r="N122" s="98">
        <f>N17</f>
        <v>23.4</v>
      </c>
      <c r="O122" s="98">
        <f>O17</f>
        <v>0</v>
      </c>
    </row>
    <row r="123" spans="1:15" ht="26.25" x14ac:dyDescent="0.25">
      <c r="A123" s="189"/>
      <c r="B123" s="184" t="s">
        <v>213</v>
      </c>
      <c r="C123" s="406"/>
      <c r="D123" s="388">
        <f>E123+G123</f>
        <v>8</v>
      </c>
      <c r="E123" s="93">
        <f>E18</f>
        <v>8</v>
      </c>
      <c r="F123" s="93">
        <f>F18</f>
        <v>6.1</v>
      </c>
      <c r="G123" s="93">
        <f>G18</f>
        <v>0</v>
      </c>
      <c r="H123" s="97">
        <f>I123+K123</f>
        <v>0</v>
      </c>
      <c r="I123" s="97">
        <f>I18</f>
        <v>0</v>
      </c>
      <c r="J123" s="97">
        <f>J18</f>
        <v>0</v>
      </c>
      <c r="K123" s="97">
        <f>K18</f>
        <v>0</v>
      </c>
      <c r="L123" s="98">
        <f>M123+O123</f>
        <v>8</v>
      </c>
      <c r="M123" s="98">
        <f>M18</f>
        <v>8</v>
      </c>
      <c r="N123" s="98">
        <f>N18</f>
        <v>6.1</v>
      </c>
      <c r="O123" s="98">
        <f>O18</f>
        <v>0</v>
      </c>
    </row>
    <row r="124" spans="1:15" ht="26.25" x14ac:dyDescent="0.25">
      <c r="A124" s="189"/>
      <c r="B124" s="184" t="s">
        <v>209</v>
      </c>
      <c r="C124" s="406"/>
      <c r="D124" s="388">
        <f>E124+G124</f>
        <v>26.1</v>
      </c>
      <c r="E124" s="93">
        <f>E19</f>
        <v>26.1</v>
      </c>
      <c r="F124" s="93">
        <f>F19</f>
        <v>16.100000000000001</v>
      </c>
      <c r="G124" s="93">
        <f>G19</f>
        <v>0</v>
      </c>
      <c r="H124" s="97">
        <f>I124+K124</f>
        <v>0</v>
      </c>
      <c r="I124" s="97">
        <f>I19</f>
        <v>0</v>
      </c>
      <c r="J124" s="97">
        <f>J19</f>
        <v>0</v>
      </c>
      <c r="K124" s="97">
        <f>K19</f>
        <v>0</v>
      </c>
      <c r="L124" s="98">
        <f>M124+O124</f>
        <v>26.1</v>
      </c>
      <c r="M124" s="98">
        <f>M19</f>
        <v>26.1</v>
      </c>
      <c r="N124" s="98">
        <f>N19</f>
        <v>16.100000000000001</v>
      </c>
      <c r="O124" s="98">
        <f>O19</f>
        <v>0</v>
      </c>
    </row>
    <row r="125" spans="1:15" x14ac:dyDescent="0.25">
      <c r="A125" s="189"/>
      <c r="B125" s="184" t="s">
        <v>214</v>
      </c>
      <c r="C125" s="406"/>
      <c r="D125" s="388">
        <f>E125+G125</f>
        <v>94.3</v>
      </c>
      <c r="E125" s="93">
        <f>E20</f>
        <v>94.3</v>
      </c>
      <c r="F125" s="93">
        <f>F20</f>
        <v>68.5</v>
      </c>
      <c r="G125" s="93">
        <f>G20</f>
        <v>0</v>
      </c>
      <c r="H125" s="97">
        <f>I125+K125</f>
        <v>0</v>
      </c>
      <c r="I125" s="97">
        <f>I20</f>
        <v>0</v>
      </c>
      <c r="J125" s="97">
        <f>J20</f>
        <v>0</v>
      </c>
      <c r="K125" s="97">
        <f>K20</f>
        <v>0</v>
      </c>
      <c r="L125" s="98">
        <f>M125+O125</f>
        <v>94.3</v>
      </c>
      <c r="M125" s="98">
        <f>M20</f>
        <v>94.3</v>
      </c>
      <c r="N125" s="98">
        <f>N20</f>
        <v>68.5</v>
      </c>
      <c r="O125" s="98">
        <f>O20</f>
        <v>0</v>
      </c>
    </row>
    <row r="126" spans="1:15" x14ac:dyDescent="0.25">
      <c r="A126" s="189"/>
      <c r="B126" s="184" t="s">
        <v>215</v>
      </c>
      <c r="C126" s="406"/>
      <c r="D126" s="388">
        <f>E126+G126</f>
        <v>13.7</v>
      </c>
      <c r="E126" s="93">
        <f>E21</f>
        <v>13.7</v>
      </c>
      <c r="F126" s="93">
        <f>F21</f>
        <v>9.9</v>
      </c>
      <c r="G126" s="93">
        <f>G21</f>
        <v>0</v>
      </c>
      <c r="H126" s="97">
        <f>I126+K126</f>
        <v>0</v>
      </c>
      <c r="I126" s="97">
        <f>I21</f>
        <v>0</v>
      </c>
      <c r="J126" s="97">
        <f>J21</f>
        <v>0</v>
      </c>
      <c r="K126" s="97">
        <f>K21</f>
        <v>0</v>
      </c>
      <c r="L126" s="98">
        <f>M126+O126</f>
        <v>13.7</v>
      </c>
      <c r="M126" s="98">
        <f>M21</f>
        <v>13.7</v>
      </c>
      <c r="N126" s="98">
        <f>N21</f>
        <v>9.9</v>
      </c>
      <c r="O126" s="98">
        <f>O21</f>
        <v>0</v>
      </c>
    </row>
    <row r="127" spans="1:15" ht="26.25" x14ac:dyDescent="0.25">
      <c r="A127" s="189"/>
      <c r="B127" s="184" t="s">
        <v>208</v>
      </c>
      <c r="C127" s="406"/>
      <c r="D127" s="388">
        <f>E127+G127</f>
        <v>9</v>
      </c>
      <c r="E127" s="93">
        <f>E22</f>
        <v>9</v>
      </c>
      <c r="F127" s="93">
        <f>F22</f>
        <v>6.9</v>
      </c>
      <c r="G127" s="93">
        <f>G22</f>
        <v>0</v>
      </c>
      <c r="H127" s="97">
        <f>I127+K127</f>
        <v>0</v>
      </c>
      <c r="I127" s="97">
        <f>I22</f>
        <v>0</v>
      </c>
      <c r="J127" s="97">
        <f>J22</f>
        <v>0</v>
      </c>
      <c r="K127" s="97">
        <f>K22</f>
        <v>0</v>
      </c>
      <c r="L127" s="98">
        <f>M127+O127</f>
        <v>9</v>
      </c>
      <c r="M127" s="98">
        <f>M22</f>
        <v>9</v>
      </c>
      <c r="N127" s="98">
        <f>N22</f>
        <v>6.9</v>
      </c>
      <c r="O127" s="98">
        <f>O22</f>
        <v>0</v>
      </c>
    </row>
    <row r="128" spans="1:15" x14ac:dyDescent="0.25">
      <c r="A128" s="189"/>
      <c r="B128" s="184" t="s">
        <v>216</v>
      </c>
      <c r="C128" s="406"/>
      <c r="D128" s="388">
        <f>E128+G128</f>
        <v>12.1</v>
      </c>
      <c r="E128" s="93">
        <f>E23</f>
        <v>12.1</v>
      </c>
      <c r="F128" s="93">
        <f>F23</f>
        <v>2.9</v>
      </c>
      <c r="G128" s="93">
        <f>G23</f>
        <v>0</v>
      </c>
      <c r="H128" s="97">
        <f>I128+K128</f>
        <v>0</v>
      </c>
      <c r="I128" s="97">
        <f>I23</f>
        <v>0</v>
      </c>
      <c r="J128" s="97">
        <f>J23</f>
        <v>0</v>
      </c>
      <c r="K128" s="97">
        <f>K23</f>
        <v>0</v>
      </c>
      <c r="L128" s="98">
        <f>M128+O128</f>
        <v>12.1</v>
      </c>
      <c r="M128" s="98">
        <f>M23</f>
        <v>12.1</v>
      </c>
      <c r="N128" s="98">
        <f>N23</f>
        <v>2.9</v>
      </c>
      <c r="O128" s="98">
        <f>O23</f>
        <v>0</v>
      </c>
    </row>
    <row r="129" spans="1:15" ht="26.25" x14ac:dyDescent="0.25">
      <c r="A129" s="189"/>
      <c r="B129" s="184" t="s">
        <v>231</v>
      </c>
      <c r="C129" s="406"/>
      <c r="D129" s="388">
        <f>E129+G129</f>
        <v>0.6</v>
      </c>
      <c r="E129" s="93">
        <f>E24</f>
        <v>0.6</v>
      </c>
      <c r="F129" s="93">
        <f>F24</f>
        <v>0.5</v>
      </c>
      <c r="G129" s="93">
        <f>G24</f>
        <v>0</v>
      </c>
      <c r="H129" s="97">
        <f>I129+K129</f>
        <v>0</v>
      </c>
      <c r="I129" s="97">
        <f>I24</f>
        <v>0</v>
      </c>
      <c r="J129" s="97">
        <f>J24</f>
        <v>0</v>
      </c>
      <c r="K129" s="97">
        <f>K24</f>
        <v>0</v>
      </c>
      <c r="L129" s="98">
        <f>M129+O129</f>
        <v>0.6</v>
      </c>
      <c r="M129" s="98">
        <f>M24</f>
        <v>0.6</v>
      </c>
      <c r="N129" s="98">
        <f>N24</f>
        <v>0.5</v>
      </c>
      <c r="O129" s="98">
        <f>O24</f>
        <v>0</v>
      </c>
    </row>
    <row r="130" spans="1:15" x14ac:dyDescent="0.25">
      <c r="A130" s="189"/>
      <c r="B130" s="184" t="s">
        <v>212</v>
      </c>
      <c r="C130" s="406"/>
      <c r="D130" s="388">
        <f>E130+G130</f>
        <v>16.3</v>
      </c>
      <c r="E130" s="93">
        <f>E25</f>
        <v>16.3</v>
      </c>
      <c r="F130" s="93">
        <f>F25</f>
        <v>11.4</v>
      </c>
      <c r="G130" s="93">
        <f>G25</f>
        <v>0</v>
      </c>
      <c r="H130" s="97">
        <f>I130+K130</f>
        <v>0</v>
      </c>
      <c r="I130" s="97">
        <f>I25</f>
        <v>0</v>
      </c>
      <c r="J130" s="97">
        <f>J25</f>
        <v>0</v>
      </c>
      <c r="K130" s="97">
        <f>K25</f>
        <v>0</v>
      </c>
      <c r="L130" s="98">
        <f>M130+O130</f>
        <v>16.3</v>
      </c>
      <c r="M130" s="98">
        <f>M25</f>
        <v>16.3</v>
      </c>
      <c r="N130" s="98">
        <f>N25</f>
        <v>11.4</v>
      </c>
      <c r="O130" s="98">
        <f>O25</f>
        <v>0</v>
      </c>
    </row>
    <row r="131" spans="1:15" x14ac:dyDescent="0.25">
      <c r="A131" s="189"/>
      <c r="B131" s="184" t="s">
        <v>204</v>
      </c>
      <c r="C131" s="406"/>
      <c r="D131" s="388">
        <f>E131+G131</f>
        <v>7.6</v>
      </c>
      <c r="E131" s="93">
        <f>E26</f>
        <v>7.6</v>
      </c>
      <c r="F131" s="93">
        <f>F26</f>
        <v>5.2</v>
      </c>
      <c r="G131" s="93">
        <f>G26</f>
        <v>0</v>
      </c>
      <c r="H131" s="97">
        <f>I131+K131</f>
        <v>0</v>
      </c>
      <c r="I131" s="97">
        <f>I26</f>
        <v>0</v>
      </c>
      <c r="J131" s="97">
        <f>J26</f>
        <v>0</v>
      </c>
      <c r="K131" s="97">
        <f>K26</f>
        <v>0</v>
      </c>
      <c r="L131" s="98">
        <f>M131+O131</f>
        <v>7.6</v>
      </c>
      <c r="M131" s="98">
        <f>M26</f>
        <v>7.6</v>
      </c>
      <c r="N131" s="98">
        <f>N26</f>
        <v>5.2</v>
      </c>
      <c r="O131" s="98">
        <f>O26</f>
        <v>0</v>
      </c>
    </row>
    <row r="132" spans="1:15" x14ac:dyDescent="0.25">
      <c r="A132" s="189"/>
      <c r="B132" s="184" t="s">
        <v>219</v>
      </c>
      <c r="C132" s="406"/>
      <c r="D132" s="388">
        <f>E132+G132</f>
        <v>205</v>
      </c>
      <c r="E132" s="93">
        <f>E27+E34+E38+E42+E46+E50+E54+E58+E62+E66+E70</f>
        <v>205</v>
      </c>
      <c r="F132" s="93">
        <f>F27+F34+F38+F42+F46+F50+F54+F58+F62+F66+F70</f>
        <v>125.5</v>
      </c>
      <c r="G132" s="93">
        <f>G27+G34+G38+G42+G46+G50+G54+G58+G62+G66+G70</f>
        <v>0</v>
      </c>
      <c r="H132" s="97">
        <f>I132+K132</f>
        <v>0</v>
      </c>
      <c r="I132" s="97">
        <f>I27+I34+I38+I42+I46+I50+I54+I58+I62+I66+I70</f>
        <v>0</v>
      </c>
      <c r="J132" s="97">
        <f>J27+J34+J38+J42+J46+J50+J54+J58+J62+J66+J70</f>
        <v>0</v>
      </c>
      <c r="K132" s="97">
        <f>K27+K34+K38+K42+K46+K50+K54+K58+K62+K66+K70</f>
        <v>0</v>
      </c>
      <c r="L132" s="98">
        <f>M132+O132</f>
        <v>205</v>
      </c>
      <c r="M132" s="98">
        <f>M27+M34+M38+M42+M46+M50+M54+M58+M62+M66+M70</f>
        <v>205</v>
      </c>
      <c r="N132" s="98">
        <f>N27+N34+N38+N42+N46+N50+N54+N58+N62+N66+N70</f>
        <v>125.5</v>
      </c>
      <c r="O132" s="98">
        <f>O27+O34+O38+O42+O46+O50+O54+O58+O62+O66+O70</f>
        <v>0</v>
      </c>
    </row>
    <row r="133" spans="1:15" ht="40.5" customHeight="1" x14ac:dyDescent="0.25">
      <c r="A133" s="189"/>
      <c r="B133" s="184" t="s">
        <v>226</v>
      </c>
      <c r="C133" s="406"/>
      <c r="D133" s="388">
        <f>E133+G133</f>
        <v>204</v>
      </c>
      <c r="E133" s="93">
        <f>E84</f>
        <v>204</v>
      </c>
      <c r="F133" s="93">
        <f>F84</f>
        <v>0</v>
      </c>
      <c r="G133" s="93">
        <f>G84</f>
        <v>0</v>
      </c>
      <c r="H133" s="97">
        <f>I133+K133</f>
        <v>0</v>
      </c>
      <c r="I133" s="97">
        <f>I84</f>
        <v>0</v>
      </c>
      <c r="J133" s="97">
        <f>J84</f>
        <v>0</v>
      </c>
      <c r="K133" s="97">
        <f>K84</f>
        <v>0</v>
      </c>
      <c r="L133" s="98">
        <f>M133+O133</f>
        <v>204</v>
      </c>
      <c r="M133" s="98">
        <f>M84</f>
        <v>204</v>
      </c>
      <c r="N133" s="98">
        <f>N84</f>
        <v>0</v>
      </c>
      <c r="O133" s="98">
        <f>O84</f>
        <v>0</v>
      </c>
    </row>
    <row r="134" spans="1:15" x14ac:dyDescent="0.25">
      <c r="A134" s="189"/>
      <c r="B134" s="184" t="s">
        <v>224</v>
      </c>
      <c r="C134" s="406"/>
      <c r="D134" s="388">
        <f>E134+G134</f>
        <v>346.5</v>
      </c>
      <c r="E134" s="93">
        <f>E74</f>
        <v>346.5</v>
      </c>
      <c r="F134" s="93">
        <f>F74</f>
        <v>246.1</v>
      </c>
      <c r="G134" s="93">
        <f>G74</f>
        <v>0</v>
      </c>
      <c r="H134" s="97">
        <f>I134+K134</f>
        <v>0</v>
      </c>
      <c r="I134" s="97">
        <f>I74</f>
        <v>0</v>
      </c>
      <c r="J134" s="97">
        <f>J74</f>
        <v>0</v>
      </c>
      <c r="K134" s="97">
        <f>K74</f>
        <v>0</v>
      </c>
      <c r="L134" s="98">
        <f>M134+O134</f>
        <v>346.5</v>
      </c>
      <c r="M134" s="98">
        <f>M74</f>
        <v>346.5</v>
      </c>
      <c r="N134" s="98">
        <f>N74</f>
        <v>246.1</v>
      </c>
      <c r="O134" s="98">
        <f>O74</f>
        <v>0</v>
      </c>
    </row>
    <row r="135" spans="1:15" ht="26.25" x14ac:dyDescent="0.25">
      <c r="A135" s="189"/>
      <c r="B135" s="184" t="s">
        <v>206</v>
      </c>
      <c r="C135" s="406"/>
      <c r="D135" s="388">
        <f>E135+G135</f>
        <v>149</v>
      </c>
      <c r="E135" s="93">
        <f>E80+E81</f>
        <v>149</v>
      </c>
      <c r="F135" s="93">
        <f>F80+F81</f>
        <v>85.4</v>
      </c>
      <c r="G135" s="93">
        <f>G80+G81</f>
        <v>0</v>
      </c>
      <c r="H135" s="97">
        <f>I135+K135</f>
        <v>0</v>
      </c>
      <c r="I135" s="97">
        <f>I80+I81</f>
        <v>0</v>
      </c>
      <c r="J135" s="97">
        <f>J80+J81</f>
        <v>0</v>
      </c>
      <c r="K135" s="97">
        <f>K80+K81</f>
        <v>0</v>
      </c>
      <c r="L135" s="98">
        <f>M135+O135</f>
        <v>149</v>
      </c>
      <c r="M135" s="98">
        <f>M80+M81</f>
        <v>149</v>
      </c>
      <c r="N135" s="98">
        <f>N80+N81</f>
        <v>85.4</v>
      </c>
      <c r="O135" s="98">
        <f>O80+O81</f>
        <v>0</v>
      </c>
    </row>
    <row r="136" spans="1:15" ht="26.25" x14ac:dyDescent="0.25">
      <c r="A136" s="189"/>
      <c r="B136" s="184" t="s">
        <v>227</v>
      </c>
      <c r="C136" s="406"/>
      <c r="D136" s="388">
        <f>E136+G136</f>
        <v>19</v>
      </c>
      <c r="E136" s="93">
        <f>E28+E112</f>
        <v>19</v>
      </c>
      <c r="F136" s="93">
        <f>F28+F112</f>
        <v>0.5</v>
      </c>
      <c r="G136" s="93">
        <f>G28+G112</f>
        <v>0</v>
      </c>
      <c r="H136" s="97">
        <f>I136+K136</f>
        <v>0</v>
      </c>
      <c r="I136" s="97">
        <f>I28+I112</f>
        <v>0</v>
      </c>
      <c r="J136" s="97">
        <f>J28+J112</f>
        <v>0</v>
      </c>
      <c r="K136" s="97">
        <f>K28+K112</f>
        <v>0</v>
      </c>
      <c r="L136" s="98">
        <f>M136+O136</f>
        <v>19</v>
      </c>
      <c r="M136" s="98">
        <f>M28+M112</f>
        <v>19</v>
      </c>
      <c r="N136" s="98">
        <f>N28+N112</f>
        <v>0.5</v>
      </c>
      <c r="O136" s="98">
        <f>O28+O112</f>
        <v>0</v>
      </c>
    </row>
    <row r="137" spans="1:15" ht="26.25" x14ac:dyDescent="0.25">
      <c r="A137" s="189"/>
      <c r="B137" s="184" t="s">
        <v>205</v>
      </c>
      <c r="C137" s="406"/>
      <c r="D137" s="388">
        <f>E137+G137</f>
        <v>214</v>
      </c>
      <c r="E137" s="93">
        <f>E29+E113</f>
        <v>214</v>
      </c>
      <c r="F137" s="93">
        <f>F29+F113</f>
        <v>0</v>
      </c>
      <c r="G137" s="93">
        <f>G29+G113</f>
        <v>0</v>
      </c>
      <c r="H137" s="97">
        <f>I137+K137</f>
        <v>0</v>
      </c>
      <c r="I137" s="97">
        <f>I29+I113</f>
        <v>0</v>
      </c>
      <c r="J137" s="97">
        <f>J29+J113</f>
        <v>0</v>
      </c>
      <c r="K137" s="97">
        <f>K29+K113</f>
        <v>0</v>
      </c>
      <c r="L137" s="98">
        <f>M137+O137</f>
        <v>214</v>
      </c>
      <c r="M137" s="98">
        <f>M29+M113</f>
        <v>214</v>
      </c>
      <c r="N137" s="98">
        <f>N29+N113</f>
        <v>0</v>
      </c>
      <c r="O137" s="98">
        <f>O29+O113</f>
        <v>0</v>
      </c>
    </row>
    <row r="138" spans="1:15" x14ac:dyDescent="0.25">
      <c r="A138" s="189"/>
      <c r="B138" s="184" t="s">
        <v>228</v>
      </c>
      <c r="C138" s="406"/>
      <c r="D138" s="388">
        <f>E138+G138</f>
        <v>440</v>
      </c>
      <c r="E138" s="93">
        <f>E30+E114</f>
        <v>440</v>
      </c>
      <c r="F138" s="93">
        <f>F30+F114</f>
        <v>10.7</v>
      </c>
      <c r="G138" s="93">
        <f>G30+G114</f>
        <v>0</v>
      </c>
      <c r="H138" s="97">
        <f>I138+K138</f>
        <v>0</v>
      </c>
      <c r="I138" s="97">
        <f>I30+I114</f>
        <v>0</v>
      </c>
      <c r="J138" s="97">
        <f>J30+J114</f>
        <v>0</v>
      </c>
      <c r="K138" s="97">
        <f>K30+K114</f>
        <v>0</v>
      </c>
      <c r="L138" s="98">
        <f>M138+O138</f>
        <v>440</v>
      </c>
      <c r="M138" s="98">
        <f>M30+M114</f>
        <v>440</v>
      </c>
      <c r="N138" s="98">
        <f>N30+N114</f>
        <v>10.7</v>
      </c>
      <c r="O138" s="98">
        <f>O30+O114</f>
        <v>0</v>
      </c>
    </row>
    <row r="139" spans="1:15" x14ac:dyDescent="0.25">
      <c r="A139" s="189"/>
      <c r="B139" s="184" t="s">
        <v>232</v>
      </c>
      <c r="C139" s="406"/>
      <c r="D139" s="388">
        <f>E139+G139</f>
        <v>518.70000000000005</v>
      </c>
      <c r="E139" s="93">
        <f>E31+E115+E116</f>
        <v>518.70000000000005</v>
      </c>
      <c r="F139" s="93">
        <f>F31+F115+F116</f>
        <v>94.899999999999991</v>
      </c>
      <c r="G139" s="93">
        <f>G31+G115+G116</f>
        <v>0</v>
      </c>
      <c r="H139" s="97">
        <f>I139+K139</f>
        <v>0</v>
      </c>
      <c r="I139" s="97">
        <f>I31+I115+I116</f>
        <v>0</v>
      </c>
      <c r="J139" s="97">
        <f>J31+J115+J116</f>
        <v>0.1</v>
      </c>
      <c r="K139" s="97">
        <f>K31+K115+K116</f>
        <v>0</v>
      </c>
      <c r="L139" s="98">
        <f>M139+O139</f>
        <v>518.69999999999993</v>
      </c>
      <c r="M139" s="98">
        <f>M31+M115+M116</f>
        <v>518.69999999999993</v>
      </c>
      <c r="N139" s="98">
        <f>N31+N115+N116</f>
        <v>94.999999999999986</v>
      </c>
      <c r="O139" s="98">
        <f>O31+O115+O116</f>
        <v>0</v>
      </c>
    </row>
    <row r="140" spans="1:15" ht="39" x14ac:dyDescent="0.25">
      <c r="A140" s="190"/>
      <c r="B140" s="402" t="s">
        <v>225</v>
      </c>
      <c r="C140" s="407"/>
      <c r="D140" s="388">
        <f>E140+G140</f>
        <v>195</v>
      </c>
      <c r="E140" s="93">
        <f>E35+E39+E43+E47+E51+E55+E59+E63+E67+E71+E72+E86+E88+E90+E92+E94+E96+E98+E100+E102+E104+E106</f>
        <v>195</v>
      </c>
      <c r="F140" s="93">
        <f>F35+F39+F43+F47+F51+F55+F59+F63+F67+F71+F72+F86+F88+F90+F92+F94+F96+F98+F100+F102+F104+F106</f>
        <v>132.4</v>
      </c>
      <c r="G140" s="93">
        <f>G35+G39+G43+G47+G51+G55+G59+G63+G67+G71+G72+G86+G88+G90+G92+G94+G96+G98+G100+G102+G104+G106</f>
        <v>0</v>
      </c>
      <c r="H140" s="97">
        <f>I140+K140</f>
        <v>0</v>
      </c>
      <c r="I140" s="97">
        <f>I35+I39+I43+I47+I51+I55+I59+I63+I67+I71+I72+I86+I88+I90+I92+I94+I96+I98+I100+I102+I104+I106</f>
        <v>0</v>
      </c>
      <c r="J140" s="97">
        <f>J35+J39+J43+J47+J51+J55+J59+J63+J67+J71+J72+J86+J88+J90+J92+J94+J96+J98+J100+J102+J104+J106</f>
        <v>0</v>
      </c>
      <c r="K140" s="97">
        <f>K35+K39+K43+K47+K51+K55+K59+K63+K67+K71+K72+K86+K88+K90+K92+K94+K96+K98+K100+K102+K104+K106</f>
        <v>0</v>
      </c>
      <c r="L140" s="98">
        <f>M140+O140</f>
        <v>195</v>
      </c>
      <c r="M140" s="98">
        <f>M35+M39+M43+M47+M51+M55+M59+M63+M67+M71+M72+M86+M88+M90+M92+M94+M96+M98+M100+M102+M104+M106</f>
        <v>195</v>
      </c>
      <c r="N140" s="98">
        <f>N35+N39+N43+N47+N51+N55+N59+N63+N67+N71+N72+N86+N88+N90+N92+N94+N96+N98+N100+N102+N104+N106</f>
        <v>132.30000000000001</v>
      </c>
      <c r="O140" s="98">
        <f>O35+O39+O43+O47+O51+O55+O59+O63+O67+O71+O72+O86+O88+O90+O92+O94+O96+O98+O100+O102+O104+O106</f>
        <v>0</v>
      </c>
    </row>
    <row r="141" spans="1:15" x14ac:dyDescent="0.25">
      <c r="A141" s="7"/>
      <c r="B141" s="51"/>
      <c r="C141" s="125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7"/>
    </row>
    <row r="142" spans="1:15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1:15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</row>
    <row r="144" spans="1:15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1:15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5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1:15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1:15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C236" s="54"/>
    </row>
    <row r="237" spans="1:15" x14ac:dyDescent="0.25">
      <c r="C237" s="54"/>
    </row>
    <row r="238" spans="1:15" x14ac:dyDescent="0.25">
      <c r="C238" s="54"/>
    </row>
    <row r="239" spans="1:15" x14ac:dyDescent="0.25">
      <c r="C239" s="54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</sheetData>
  <mergeCells count="44">
    <mergeCell ref="B77:O77"/>
    <mergeCell ref="C74:C75"/>
    <mergeCell ref="C10:C12"/>
    <mergeCell ref="K11:K12"/>
    <mergeCell ref="C84:C85"/>
    <mergeCell ref="C86:C87"/>
    <mergeCell ref="C98:C99"/>
    <mergeCell ref="C96:C97"/>
    <mergeCell ref="C88:C89"/>
    <mergeCell ref="H10:H12"/>
    <mergeCell ref="B83:O83"/>
    <mergeCell ref="E10:G10"/>
    <mergeCell ref="E11:F11"/>
    <mergeCell ref="G11:G12"/>
    <mergeCell ref="C72:C73"/>
    <mergeCell ref="B13:O13"/>
    <mergeCell ref="A116:A117"/>
    <mergeCell ref="A110:A115"/>
    <mergeCell ref="C116:C117"/>
    <mergeCell ref="C90:C91"/>
    <mergeCell ref="C92:C93"/>
    <mergeCell ref="C100:C101"/>
    <mergeCell ref="C104:C105"/>
    <mergeCell ref="B109:O109"/>
    <mergeCell ref="C102:C103"/>
    <mergeCell ref="C94:C95"/>
    <mergeCell ref="L10:L12"/>
    <mergeCell ref="M10:O10"/>
    <mergeCell ref="M11:N11"/>
    <mergeCell ref="O11:O12"/>
    <mergeCell ref="A10:A12"/>
    <mergeCell ref="B10:B12"/>
    <mergeCell ref="I11:J11"/>
    <mergeCell ref="D10:D12"/>
    <mergeCell ref="B5:O5"/>
    <mergeCell ref="B6:O6"/>
    <mergeCell ref="A78:A81"/>
    <mergeCell ref="C106:C107"/>
    <mergeCell ref="B1:O1"/>
    <mergeCell ref="B2:O2"/>
    <mergeCell ref="B3:O3"/>
    <mergeCell ref="B4:O4"/>
    <mergeCell ref="I10:K10"/>
    <mergeCell ref="A8:O8"/>
  </mergeCells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4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499" t="s">
        <v>354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7" x14ac:dyDescent="0.25">
      <c r="B2" s="499" t="s">
        <v>445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7" x14ac:dyDescent="0.25">
      <c r="B3" s="499" t="s">
        <v>466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7" x14ac:dyDescent="0.25">
      <c r="B4" s="499" t="s">
        <v>367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7" x14ac:dyDescent="0.25">
      <c r="A5" s="7"/>
      <c r="B5" s="7"/>
      <c r="C5" s="134"/>
      <c r="D5" s="7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7"/>
    </row>
    <row r="6" spans="1:17" ht="32.25" customHeight="1" x14ac:dyDescent="0.25">
      <c r="A6" s="500" t="s">
        <v>449</v>
      </c>
      <c r="B6" s="500"/>
      <c r="C6" s="500"/>
      <c r="D6" s="500"/>
      <c r="E6" s="500"/>
      <c r="F6" s="500"/>
      <c r="G6" s="500"/>
      <c r="H6" s="500"/>
      <c r="I6" s="500"/>
      <c r="J6" s="500"/>
      <c r="K6" s="500"/>
      <c r="L6" s="500"/>
      <c r="M6" s="500"/>
      <c r="N6" s="500"/>
      <c r="O6" s="500"/>
    </row>
    <row r="7" spans="1:17" x14ac:dyDescent="0.25">
      <c r="A7" s="59"/>
      <c r="B7" s="59"/>
      <c r="C7" s="59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5" t="s">
        <v>456</v>
      </c>
    </row>
    <row r="8" spans="1:17" ht="15" customHeight="1" x14ac:dyDescent="0.25">
      <c r="A8" s="446" t="s">
        <v>5</v>
      </c>
      <c r="B8" s="449" t="s">
        <v>351</v>
      </c>
      <c r="C8" s="449" t="s">
        <v>54</v>
      </c>
      <c r="D8" s="460" t="s">
        <v>362</v>
      </c>
      <c r="E8" s="464" t="s">
        <v>200</v>
      </c>
      <c r="F8" s="464"/>
      <c r="G8" s="465"/>
      <c r="H8" s="452" t="s">
        <v>364</v>
      </c>
      <c r="I8" s="455" t="s">
        <v>200</v>
      </c>
      <c r="J8" s="456"/>
      <c r="K8" s="457"/>
      <c r="L8" s="501" t="s">
        <v>0</v>
      </c>
      <c r="M8" s="467" t="s">
        <v>200</v>
      </c>
      <c r="N8" s="468"/>
      <c r="O8" s="469"/>
    </row>
    <row r="9" spans="1:17" x14ac:dyDescent="0.25">
      <c r="A9" s="447"/>
      <c r="B9" s="450"/>
      <c r="C9" s="450"/>
      <c r="D9" s="461"/>
      <c r="E9" s="465" t="s">
        <v>1</v>
      </c>
      <c r="F9" s="474"/>
      <c r="G9" s="466" t="s">
        <v>2</v>
      </c>
      <c r="H9" s="453"/>
      <c r="I9" s="472" t="s">
        <v>1</v>
      </c>
      <c r="J9" s="472"/>
      <c r="K9" s="442" t="s">
        <v>2</v>
      </c>
      <c r="L9" s="502"/>
      <c r="M9" s="459" t="s">
        <v>1</v>
      </c>
      <c r="N9" s="459"/>
      <c r="O9" s="441" t="s">
        <v>2</v>
      </c>
    </row>
    <row r="10" spans="1:17" ht="28.5" customHeight="1" x14ac:dyDescent="0.25">
      <c r="A10" s="448"/>
      <c r="B10" s="451"/>
      <c r="C10" s="451"/>
      <c r="D10" s="462"/>
      <c r="E10" s="130" t="s">
        <v>3</v>
      </c>
      <c r="F10" s="131" t="s">
        <v>4</v>
      </c>
      <c r="G10" s="466"/>
      <c r="H10" s="454"/>
      <c r="I10" s="133" t="s">
        <v>3</v>
      </c>
      <c r="J10" s="128" t="s">
        <v>4</v>
      </c>
      <c r="K10" s="442"/>
      <c r="L10" s="503"/>
      <c r="M10" s="129" t="s">
        <v>3</v>
      </c>
      <c r="N10" s="127" t="s">
        <v>4</v>
      </c>
      <c r="O10" s="441"/>
    </row>
    <row r="11" spans="1:17" ht="15.95" customHeight="1" x14ac:dyDescent="0.25">
      <c r="A11" s="20" t="s">
        <v>72</v>
      </c>
      <c r="B11" s="443" t="s">
        <v>176</v>
      </c>
      <c r="C11" s="444"/>
      <c r="D11" s="444"/>
      <c r="E11" s="444"/>
      <c r="F11" s="444"/>
      <c r="G11" s="444"/>
      <c r="H11" s="444"/>
      <c r="I11" s="444"/>
      <c r="J11" s="444"/>
      <c r="K11" s="444"/>
      <c r="L11" s="444"/>
      <c r="M11" s="444"/>
      <c r="N11" s="444"/>
      <c r="O11" s="445"/>
    </row>
    <row r="12" spans="1:17" ht="15" customHeight="1" x14ac:dyDescent="0.25">
      <c r="A12" s="6" t="s">
        <v>187</v>
      </c>
      <c r="B12" s="135" t="s">
        <v>20</v>
      </c>
      <c r="C12" s="82"/>
      <c r="D12" s="9">
        <f t="shared" ref="D12:K12" si="0">D13+D14</f>
        <v>1020.1999999999999</v>
      </c>
      <c r="E12" s="9">
        <f t="shared" si="0"/>
        <v>1020.1999999999999</v>
      </c>
      <c r="F12" s="9">
        <f t="shared" si="0"/>
        <v>624.9</v>
      </c>
      <c r="G12" s="9">
        <f t="shared" si="0"/>
        <v>0</v>
      </c>
      <c r="H12" s="10">
        <f t="shared" si="0"/>
        <v>0</v>
      </c>
      <c r="I12" s="10">
        <f t="shared" si="0"/>
        <v>0</v>
      </c>
      <c r="J12" s="10">
        <f t="shared" si="0"/>
        <v>0</v>
      </c>
      <c r="K12" s="10">
        <f t="shared" si="0"/>
        <v>0</v>
      </c>
      <c r="L12" s="12">
        <f t="shared" ref="L12:O12" si="1">L13+L14</f>
        <v>1020.1999999999999</v>
      </c>
      <c r="M12" s="12">
        <f t="shared" si="1"/>
        <v>1020.1999999999999</v>
      </c>
      <c r="N12" s="12">
        <f t="shared" si="1"/>
        <v>624.9</v>
      </c>
      <c r="O12" s="12">
        <f t="shared" si="1"/>
        <v>0</v>
      </c>
      <c r="P12" s="71" t="s">
        <v>329</v>
      </c>
      <c r="Q12" s="72"/>
    </row>
    <row r="13" spans="1:17" ht="15" customHeight="1" x14ac:dyDescent="0.25">
      <c r="A13" s="20"/>
      <c r="B13" s="135"/>
      <c r="C13" s="31" t="s">
        <v>30</v>
      </c>
      <c r="D13" s="17">
        <f>E13+G13</f>
        <v>3.3</v>
      </c>
      <c r="E13" s="17">
        <v>3.3</v>
      </c>
      <c r="F13" s="17"/>
      <c r="G13" s="17"/>
      <c r="H13" s="11">
        <f t="shared" ref="H13:H21" si="2">I13+K13</f>
        <v>0</v>
      </c>
      <c r="I13" s="11"/>
      <c r="J13" s="11"/>
      <c r="K13" s="11"/>
      <c r="L13" s="13">
        <f t="shared" ref="L13:L21" si="3">M13+O13</f>
        <v>3.3</v>
      </c>
      <c r="M13" s="13">
        <f t="shared" ref="M13:M21" si="4">E13+I13</f>
        <v>3.3</v>
      </c>
      <c r="N13" s="13">
        <f t="shared" ref="N13:N21" si="5">F13+J13</f>
        <v>0</v>
      </c>
      <c r="O13" s="13">
        <f t="shared" ref="O13:O21" si="6">G13+K13</f>
        <v>0</v>
      </c>
      <c r="P13" s="71" t="s">
        <v>330</v>
      </c>
      <c r="Q13" s="72"/>
    </row>
    <row r="14" spans="1:17" ht="15" customHeight="1" x14ac:dyDescent="0.25">
      <c r="A14" s="137"/>
      <c r="B14" s="138"/>
      <c r="C14" s="31" t="s">
        <v>51</v>
      </c>
      <c r="D14" s="17">
        <f>E14+G14</f>
        <v>1016.9</v>
      </c>
      <c r="E14" s="17">
        <v>1016.9</v>
      </c>
      <c r="F14" s="17">
        <v>624.9</v>
      </c>
      <c r="G14" s="17"/>
      <c r="H14" s="11">
        <f t="shared" si="2"/>
        <v>0</v>
      </c>
      <c r="I14" s="11"/>
      <c r="J14" s="11"/>
      <c r="K14" s="11"/>
      <c r="L14" s="13">
        <f t="shared" si="3"/>
        <v>1016.9</v>
      </c>
      <c r="M14" s="13">
        <f t="shared" si="4"/>
        <v>1016.9</v>
      </c>
      <c r="N14" s="13">
        <f t="shared" si="5"/>
        <v>624.9</v>
      </c>
      <c r="O14" s="13">
        <f t="shared" si="6"/>
        <v>0</v>
      </c>
      <c r="P14" s="71" t="s">
        <v>331</v>
      </c>
      <c r="Q14" s="72"/>
    </row>
    <row r="15" spans="1:17" ht="15" customHeight="1" x14ac:dyDescent="0.25">
      <c r="A15" s="20" t="s">
        <v>73</v>
      </c>
      <c r="B15" s="135" t="s">
        <v>55</v>
      </c>
      <c r="C15" s="31" t="s">
        <v>51</v>
      </c>
      <c r="D15" s="17">
        <f>E15+G15</f>
        <v>426.9</v>
      </c>
      <c r="E15" s="17">
        <v>426.9</v>
      </c>
      <c r="F15" s="17">
        <v>317.39999999999998</v>
      </c>
      <c r="G15" s="17"/>
      <c r="H15" s="11">
        <f t="shared" si="2"/>
        <v>0</v>
      </c>
      <c r="I15" s="11"/>
      <c r="J15" s="11"/>
      <c r="K15" s="11"/>
      <c r="L15" s="13">
        <f t="shared" si="3"/>
        <v>426.9</v>
      </c>
      <c r="M15" s="13">
        <f t="shared" si="4"/>
        <v>426.9</v>
      </c>
      <c r="N15" s="13">
        <f t="shared" si="5"/>
        <v>317.39999999999998</v>
      </c>
      <c r="O15" s="13">
        <f t="shared" si="6"/>
        <v>0</v>
      </c>
      <c r="P15" s="71" t="s">
        <v>332</v>
      </c>
      <c r="Q15" s="72"/>
    </row>
    <row r="16" spans="1:17" ht="15" customHeight="1" x14ac:dyDescent="0.25">
      <c r="A16" s="6" t="s">
        <v>74</v>
      </c>
      <c r="B16" s="30" t="s">
        <v>33</v>
      </c>
      <c r="C16" s="31" t="s">
        <v>51</v>
      </c>
      <c r="D16" s="17">
        <f t="shared" ref="D16:D51" si="7">E16+G16</f>
        <v>465.9</v>
      </c>
      <c r="E16" s="17">
        <v>465.9</v>
      </c>
      <c r="F16" s="17">
        <v>345</v>
      </c>
      <c r="G16" s="17"/>
      <c r="H16" s="11">
        <f t="shared" si="2"/>
        <v>0</v>
      </c>
      <c r="I16" s="11"/>
      <c r="J16" s="11"/>
      <c r="K16" s="11"/>
      <c r="L16" s="13">
        <f t="shared" si="3"/>
        <v>465.9</v>
      </c>
      <c r="M16" s="13">
        <f t="shared" si="4"/>
        <v>465.9</v>
      </c>
      <c r="N16" s="13">
        <f t="shared" si="5"/>
        <v>345</v>
      </c>
      <c r="O16" s="13">
        <f t="shared" si="6"/>
        <v>0</v>
      </c>
      <c r="P16" s="71" t="s">
        <v>335</v>
      </c>
      <c r="Q16" s="72"/>
    </row>
    <row r="17" spans="1:17" ht="15" customHeight="1" x14ac:dyDescent="0.25">
      <c r="A17" s="6" t="s">
        <v>75</v>
      </c>
      <c r="B17" s="30" t="s">
        <v>164</v>
      </c>
      <c r="C17" s="31" t="s">
        <v>51</v>
      </c>
      <c r="D17" s="17">
        <f t="shared" si="7"/>
        <v>742.1</v>
      </c>
      <c r="E17" s="17">
        <v>742.1</v>
      </c>
      <c r="F17" s="17">
        <v>550.29999999999995</v>
      </c>
      <c r="G17" s="17"/>
      <c r="H17" s="11">
        <f t="shared" si="2"/>
        <v>0</v>
      </c>
      <c r="I17" s="11"/>
      <c r="J17" s="11"/>
      <c r="K17" s="11"/>
      <c r="L17" s="13">
        <f t="shared" si="3"/>
        <v>742.1</v>
      </c>
      <c r="M17" s="13">
        <f t="shared" si="4"/>
        <v>742.1</v>
      </c>
      <c r="N17" s="13">
        <f t="shared" si="5"/>
        <v>550.29999999999995</v>
      </c>
      <c r="O17" s="13">
        <f t="shared" si="6"/>
        <v>0</v>
      </c>
      <c r="P17" s="71" t="s">
        <v>333</v>
      </c>
      <c r="Q17" s="72"/>
    </row>
    <row r="18" spans="1:17" ht="15" customHeight="1" x14ac:dyDescent="0.25">
      <c r="A18" s="6" t="s">
        <v>76</v>
      </c>
      <c r="B18" s="30" t="s">
        <v>171</v>
      </c>
      <c r="C18" s="31" t="s">
        <v>51</v>
      </c>
      <c r="D18" s="17">
        <f t="shared" si="7"/>
        <v>401.2</v>
      </c>
      <c r="E18" s="17">
        <v>401.2</v>
      </c>
      <c r="F18" s="17">
        <v>298.5</v>
      </c>
      <c r="G18" s="17"/>
      <c r="H18" s="11">
        <f t="shared" si="2"/>
        <v>0</v>
      </c>
      <c r="I18" s="11"/>
      <c r="J18" s="11"/>
      <c r="K18" s="11"/>
      <c r="L18" s="13">
        <f t="shared" si="3"/>
        <v>401.2</v>
      </c>
      <c r="M18" s="13">
        <f t="shared" si="4"/>
        <v>401.2</v>
      </c>
      <c r="N18" s="13">
        <f t="shared" si="5"/>
        <v>298.5</v>
      </c>
      <c r="O18" s="13">
        <f t="shared" si="6"/>
        <v>0</v>
      </c>
      <c r="P18" s="71" t="s">
        <v>334</v>
      </c>
      <c r="Q18" s="72"/>
    </row>
    <row r="19" spans="1:17" ht="15" customHeight="1" x14ac:dyDescent="0.25">
      <c r="A19" s="14" t="s">
        <v>77</v>
      </c>
      <c r="B19" s="19" t="s">
        <v>153</v>
      </c>
      <c r="C19" s="31" t="s">
        <v>51</v>
      </c>
      <c r="D19" s="17">
        <f t="shared" si="7"/>
        <v>277.3</v>
      </c>
      <c r="E19" s="17">
        <v>277.3</v>
      </c>
      <c r="F19" s="17">
        <v>205.9</v>
      </c>
      <c r="G19" s="17"/>
      <c r="H19" s="11">
        <f t="shared" si="2"/>
        <v>0</v>
      </c>
      <c r="I19" s="11"/>
      <c r="J19" s="11"/>
      <c r="K19" s="11"/>
      <c r="L19" s="13">
        <f t="shared" si="3"/>
        <v>277.3</v>
      </c>
      <c r="M19" s="13">
        <f t="shared" si="4"/>
        <v>277.3</v>
      </c>
      <c r="N19" s="13">
        <f t="shared" si="5"/>
        <v>205.9</v>
      </c>
      <c r="O19" s="13">
        <f t="shared" si="6"/>
        <v>0</v>
      </c>
      <c r="P19" s="71" t="s">
        <v>336</v>
      </c>
      <c r="Q19" s="72">
        <f>L13+L51</f>
        <v>11.1</v>
      </c>
    </row>
    <row r="20" spans="1:17" ht="15" customHeight="1" x14ac:dyDescent="0.25">
      <c r="A20" s="20" t="s">
        <v>78</v>
      </c>
      <c r="B20" s="32" t="s">
        <v>368</v>
      </c>
      <c r="C20" s="31" t="s">
        <v>51</v>
      </c>
      <c r="D20" s="17">
        <f t="shared" si="7"/>
        <v>396.5</v>
      </c>
      <c r="E20" s="17">
        <v>396.5</v>
      </c>
      <c r="F20" s="17">
        <v>295.39999999999998</v>
      </c>
      <c r="G20" s="17"/>
      <c r="H20" s="11">
        <f t="shared" si="2"/>
        <v>0</v>
      </c>
      <c r="I20" s="11"/>
      <c r="J20" s="11"/>
      <c r="K20" s="11"/>
      <c r="L20" s="13">
        <f t="shared" si="3"/>
        <v>396.5</v>
      </c>
      <c r="M20" s="13">
        <f t="shared" si="4"/>
        <v>396.5</v>
      </c>
      <c r="N20" s="13">
        <f t="shared" si="5"/>
        <v>295.39999999999998</v>
      </c>
      <c r="O20" s="13">
        <f t="shared" si="6"/>
        <v>0</v>
      </c>
      <c r="P20" s="71" t="s">
        <v>337</v>
      </c>
      <c r="Q20" s="72">
        <f>SUM(L14:L50)</f>
        <v>9126.8999999999978</v>
      </c>
    </row>
    <row r="21" spans="1:17" ht="15" customHeight="1" x14ac:dyDescent="0.25">
      <c r="A21" s="6" t="s">
        <v>79</v>
      </c>
      <c r="B21" s="30" t="s">
        <v>156</v>
      </c>
      <c r="C21" s="16" t="s">
        <v>51</v>
      </c>
      <c r="D21" s="17">
        <f t="shared" si="7"/>
        <v>446.4</v>
      </c>
      <c r="E21" s="17">
        <v>446.4</v>
      </c>
      <c r="F21" s="17">
        <v>330.5</v>
      </c>
      <c r="G21" s="17"/>
      <c r="H21" s="11">
        <f t="shared" si="2"/>
        <v>0</v>
      </c>
      <c r="I21" s="11"/>
      <c r="J21" s="11"/>
      <c r="K21" s="11"/>
      <c r="L21" s="13">
        <f t="shared" si="3"/>
        <v>446.4</v>
      </c>
      <c r="M21" s="13">
        <f t="shared" si="4"/>
        <v>446.4</v>
      </c>
      <c r="N21" s="13">
        <f t="shared" si="5"/>
        <v>330.5</v>
      </c>
      <c r="O21" s="13">
        <f t="shared" si="6"/>
        <v>0</v>
      </c>
      <c r="P21" s="71" t="s">
        <v>338</v>
      </c>
      <c r="Q21" s="72"/>
    </row>
    <row r="22" spans="1:17" ht="15" customHeight="1" x14ac:dyDescent="0.25">
      <c r="A22" s="6" t="s">
        <v>80</v>
      </c>
      <c r="B22" s="30" t="s">
        <v>155</v>
      </c>
      <c r="C22" s="16" t="s">
        <v>51</v>
      </c>
      <c r="D22" s="17">
        <f t="shared" si="7"/>
        <v>522.70000000000005</v>
      </c>
      <c r="E22" s="17">
        <v>522.70000000000005</v>
      </c>
      <c r="F22" s="17">
        <v>386.7</v>
      </c>
      <c r="G22" s="17"/>
      <c r="H22" s="11">
        <f t="shared" ref="H22:H51" si="8">I22+K22</f>
        <v>0</v>
      </c>
      <c r="I22" s="11"/>
      <c r="J22" s="11"/>
      <c r="K22" s="11"/>
      <c r="L22" s="13">
        <f t="shared" ref="L22:L51" si="9">M22+O22</f>
        <v>522.70000000000005</v>
      </c>
      <c r="M22" s="13">
        <f t="shared" ref="M22:M51" si="10">E22+I22</f>
        <v>522.70000000000005</v>
      </c>
      <c r="N22" s="13">
        <f t="shared" ref="N22:N51" si="11">F22+J22</f>
        <v>386.7</v>
      </c>
      <c r="O22" s="13">
        <f t="shared" ref="O22:O51" si="12">G22+K22</f>
        <v>0</v>
      </c>
      <c r="P22" s="76" t="s">
        <v>177</v>
      </c>
      <c r="Q22" s="77">
        <f>SUM(Q12:Q21)</f>
        <v>9137.9999999999982</v>
      </c>
    </row>
    <row r="23" spans="1:17" ht="15" customHeight="1" x14ac:dyDescent="0.25">
      <c r="A23" s="6" t="s">
        <v>81</v>
      </c>
      <c r="B23" s="30" t="s">
        <v>154</v>
      </c>
      <c r="C23" s="16" t="s">
        <v>51</v>
      </c>
      <c r="D23" s="17">
        <f t="shared" si="7"/>
        <v>540</v>
      </c>
      <c r="E23" s="17">
        <v>540</v>
      </c>
      <c r="F23" s="17">
        <v>398.6</v>
      </c>
      <c r="G23" s="17"/>
      <c r="H23" s="11">
        <f t="shared" si="8"/>
        <v>0</v>
      </c>
      <c r="I23" s="11"/>
      <c r="J23" s="11"/>
      <c r="K23" s="11"/>
      <c r="L23" s="13">
        <f t="shared" si="9"/>
        <v>540</v>
      </c>
      <c r="M23" s="13">
        <f t="shared" si="10"/>
        <v>540</v>
      </c>
      <c r="N23" s="13">
        <f t="shared" si="11"/>
        <v>398.6</v>
      </c>
      <c r="O23" s="13">
        <f t="shared" si="12"/>
        <v>0</v>
      </c>
      <c r="P23" s="78"/>
      <c r="Q23" s="78"/>
    </row>
    <row r="24" spans="1:17" ht="15" customHeight="1" x14ac:dyDescent="0.25">
      <c r="A24" s="6" t="s">
        <v>82</v>
      </c>
      <c r="B24" s="30" t="s">
        <v>424</v>
      </c>
      <c r="C24" s="16" t="s">
        <v>51</v>
      </c>
      <c r="D24" s="17">
        <f t="shared" si="7"/>
        <v>565</v>
      </c>
      <c r="E24" s="17">
        <v>565</v>
      </c>
      <c r="F24" s="17">
        <v>416.6</v>
      </c>
      <c r="G24" s="17"/>
      <c r="H24" s="11">
        <f t="shared" si="8"/>
        <v>0</v>
      </c>
      <c r="I24" s="11"/>
      <c r="J24" s="11"/>
      <c r="K24" s="11"/>
      <c r="L24" s="13">
        <f t="shared" si="9"/>
        <v>565</v>
      </c>
      <c r="M24" s="13">
        <f t="shared" si="10"/>
        <v>565</v>
      </c>
      <c r="N24" s="13">
        <f t="shared" si="11"/>
        <v>416.6</v>
      </c>
      <c r="O24" s="13">
        <f t="shared" si="12"/>
        <v>0</v>
      </c>
      <c r="P24" s="78"/>
      <c r="Q24" s="78">
        <f>Q22-L52</f>
        <v>0</v>
      </c>
    </row>
    <row r="25" spans="1:17" ht="15" customHeight="1" x14ac:dyDescent="0.25">
      <c r="A25" s="6" t="s">
        <v>83</v>
      </c>
      <c r="B25" s="90" t="s">
        <v>46</v>
      </c>
      <c r="C25" s="31" t="s">
        <v>51</v>
      </c>
      <c r="D25" s="17">
        <f t="shared" si="7"/>
        <v>139.19999999999999</v>
      </c>
      <c r="E25" s="17">
        <v>139.19999999999999</v>
      </c>
      <c r="F25" s="17">
        <v>104.2</v>
      </c>
      <c r="G25" s="17"/>
      <c r="H25" s="11">
        <f t="shared" si="8"/>
        <v>0</v>
      </c>
      <c r="I25" s="11"/>
      <c r="J25" s="11"/>
      <c r="K25" s="11"/>
      <c r="L25" s="13">
        <f t="shared" si="9"/>
        <v>139.19999999999999</v>
      </c>
      <c r="M25" s="13">
        <f t="shared" si="10"/>
        <v>139.19999999999999</v>
      </c>
      <c r="N25" s="13">
        <f t="shared" si="11"/>
        <v>104.2</v>
      </c>
      <c r="O25" s="13">
        <f t="shared" si="12"/>
        <v>0</v>
      </c>
    </row>
    <row r="26" spans="1:17" ht="15" customHeight="1" x14ac:dyDescent="0.25">
      <c r="A26" s="6" t="s">
        <v>84</v>
      </c>
      <c r="B26" s="30" t="s">
        <v>43</v>
      </c>
      <c r="C26" s="31" t="s">
        <v>51</v>
      </c>
      <c r="D26" s="17">
        <f t="shared" si="7"/>
        <v>196.2</v>
      </c>
      <c r="E26" s="17">
        <v>196.2</v>
      </c>
      <c r="F26" s="17">
        <v>147.30000000000001</v>
      </c>
      <c r="G26" s="17"/>
      <c r="H26" s="11">
        <f t="shared" si="8"/>
        <v>0</v>
      </c>
      <c r="I26" s="11"/>
      <c r="J26" s="11"/>
      <c r="K26" s="11"/>
      <c r="L26" s="13">
        <f t="shared" si="9"/>
        <v>196.2</v>
      </c>
      <c r="M26" s="13">
        <f t="shared" si="10"/>
        <v>196.2</v>
      </c>
      <c r="N26" s="13">
        <f t="shared" si="11"/>
        <v>147.30000000000001</v>
      </c>
      <c r="O26" s="13">
        <f t="shared" si="12"/>
        <v>0</v>
      </c>
      <c r="Q26" s="2">
        <f>L52-Q22</f>
        <v>0</v>
      </c>
    </row>
    <row r="27" spans="1:17" ht="15" customHeight="1" x14ac:dyDescent="0.25">
      <c r="A27" s="6" t="s">
        <v>85</v>
      </c>
      <c r="B27" s="30" t="s">
        <v>45</v>
      </c>
      <c r="C27" s="31" t="s">
        <v>51</v>
      </c>
      <c r="D27" s="17">
        <f t="shared" si="7"/>
        <v>180.8</v>
      </c>
      <c r="E27" s="17">
        <v>180.8</v>
      </c>
      <c r="F27" s="17">
        <v>135.80000000000001</v>
      </c>
      <c r="G27" s="17"/>
      <c r="H27" s="11">
        <f t="shared" si="8"/>
        <v>0</v>
      </c>
      <c r="I27" s="11"/>
      <c r="J27" s="11"/>
      <c r="K27" s="11"/>
      <c r="L27" s="13">
        <f t="shared" si="9"/>
        <v>180.8</v>
      </c>
      <c r="M27" s="13">
        <f t="shared" si="10"/>
        <v>180.8</v>
      </c>
      <c r="N27" s="13">
        <f t="shared" si="11"/>
        <v>135.80000000000001</v>
      </c>
      <c r="O27" s="13">
        <f t="shared" si="12"/>
        <v>0</v>
      </c>
    </row>
    <row r="28" spans="1:17" ht="15" customHeight="1" x14ac:dyDescent="0.25">
      <c r="A28" s="6" t="s">
        <v>86</v>
      </c>
      <c r="B28" s="30" t="s">
        <v>169</v>
      </c>
      <c r="C28" s="31" t="s">
        <v>51</v>
      </c>
      <c r="D28" s="17">
        <f t="shared" si="7"/>
        <v>281.3</v>
      </c>
      <c r="E28" s="17">
        <v>281.3</v>
      </c>
      <c r="F28" s="17">
        <v>210</v>
      </c>
      <c r="G28" s="17"/>
      <c r="H28" s="11">
        <f t="shared" si="8"/>
        <v>0</v>
      </c>
      <c r="I28" s="11"/>
      <c r="J28" s="11"/>
      <c r="K28" s="11"/>
      <c r="L28" s="13">
        <f t="shared" si="9"/>
        <v>281.3</v>
      </c>
      <c r="M28" s="13">
        <f t="shared" si="10"/>
        <v>281.3</v>
      </c>
      <c r="N28" s="13">
        <f t="shared" si="11"/>
        <v>210</v>
      </c>
      <c r="O28" s="13">
        <f t="shared" si="12"/>
        <v>0</v>
      </c>
    </row>
    <row r="29" spans="1:17" ht="15" customHeight="1" x14ac:dyDescent="0.25">
      <c r="A29" s="6" t="s">
        <v>87</v>
      </c>
      <c r="B29" s="30" t="s">
        <v>44</v>
      </c>
      <c r="C29" s="31" t="s">
        <v>51</v>
      </c>
      <c r="D29" s="17">
        <f t="shared" si="7"/>
        <v>110.4</v>
      </c>
      <c r="E29" s="17">
        <v>110.4</v>
      </c>
      <c r="F29" s="17">
        <v>83</v>
      </c>
      <c r="G29" s="17"/>
      <c r="H29" s="11">
        <f t="shared" si="8"/>
        <v>0</v>
      </c>
      <c r="I29" s="11"/>
      <c r="J29" s="11"/>
      <c r="K29" s="11"/>
      <c r="L29" s="13">
        <f t="shared" si="9"/>
        <v>110.4</v>
      </c>
      <c r="M29" s="13">
        <f t="shared" si="10"/>
        <v>110.4</v>
      </c>
      <c r="N29" s="13">
        <f t="shared" si="11"/>
        <v>83</v>
      </c>
      <c r="O29" s="13">
        <f t="shared" si="12"/>
        <v>0</v>
      </c>
    </row>
    <row r="30" spans="1:17" ht="15" customHeight="1" x14ac:dyDescent="0.25">
      <c r="A30" s="6" t="s">
        <v>88</v>
      </c>
      <c r="B30" s="90" t="s">
        <v>47</v>
      </c>
      <c r="C30" s="31" t="s">
        <v>51</v>
      </c>
      <c r="D30" s="17">
        <f t="shared" si="7"/>
        <v>256.60000000000002</v>
      </c>
      <c r="E30" s="17">
        <v>256.60000000000002</v>
      </c>
      <c r="F30" s="17">
        <v>191.9</v>
      </c>
      <c r="G30" s="17"/>
      <c r="H30" s="11">
        <f t="shared" si="8"/>
        <v>0</v>
      </c>
      <c r="I30" s="11"/>
      <c r="J30" s="11"/>
      <c r="K30" s="11"/>
      <c r="L30" s="13">
        <f t="shared" si="9"/>
        <v>256.60000000000002</v>
      </c>
      <c r="M30" s="13">
        <f t="shared" si="10"/>
        <v>256.60000000000002</v>
      </c>
      <c r="N30" s="13">
        <f t="shared" si="11"/>
        <v>191.9</v>
      </c>
      <c r="O30" s="13">
        <f t="shared" si="12"/>
        <v>0</v>
      </c>
    </row>
    <row r="31" spans="1:17" ht="15" customHeight="1" x14ac:dyDescent="0.25">
      <c r="A31" s="6" t="s">
        <v>89</v>
      </c>
      <c r="B31" s="34" t="s">
        <v>425</v>
      </c>
      <c r="C31" s="31" t="s">
        <v>51</v>
      </c>
      <c r="D31" s="17">
        <f t="shared" si="7"/>
        <v>190.5</v>
      </c>
      <c r="E31" s="17">
        <v>190.5</v>
      </c>
      <c r="F31" s="17">
        <v>142.80000000000001</v>
      </c>
      <c r="G31" s="17"/>
      <c r="H31" s="11">
        <f t="shared" si="8"/>
        <v>0</v>
      </c>
      <c r="I31" s="11"/>
      <c r="J31" s="11"/>
      <c r="K31" s="11"/>
      <c r="L31" s="13">
        <f t="shared" si="9"/>
        <v>190.5</v>
      </c>
      <c r="M31" s="13">
        <f>E31+I31</f>
        <v>190.5</v>
      </c>
      <c r="N31" s="13">
        <f>F31+J31</f>
        <v>142.80000000000001</v>
      </c>
      <c r="O31" s="13"/>
    </row>
    <row r="32" spans="1:17" ht="15" customHeight="1" x14ac:dyDescent="0.25">
      <c r="A32" s="6" t="s">
        <v>90</v>
      </c>
      <c r="B32" s="30" t="s">
        <v>64</v>
      </c>
      <c r="C32" s="31" t="s">
        <v>51</v>
      </c>
      <c r="D32" s="17">
        <f t="shared" si="7"/>
        <v>79.3</v>
      </c>
      <c r="E32" s="17">
        <v>79.3</v>
      </c>
      <c r="F32" s="17">
        <v>58.7</v>
      </c>
      <c r="G32" s="17"/>
      <c r="H32" s="11">
        <f t="shared" si="8"/>
        <v>0</v>
      </c>
      <c r="I32" s="11"/>
      <c r="J32" s="11"/>
      <c r="K32" s="11"/>
      <c r="L32" s="13">
        <f t="shared" si="9"/>
        <v>79.3</v>
      </c>
      <c r="M32" s="13">
        <f t="shared" si="10"/>
        <v>79.3</v>
      </c>
      <c r="N32" s="13">
        <f t="shared" si="11"/>
        <v>58.7</v>
      </c>
      <c r="O32" s="13">
        <f t="shared" si="12"/>
        <v>0</v>
      </c>
    </row>
    <row r="33" spans="1:15" ht="15" customHeight="1" x14ac:dyDescent="0.25">
      <c r="A33" s="6" t="s">
        <v>91</v>
      </c>
      <c r="B33" s="30" t="s">
        <v>42</v>
      </c>
      <c r="C33" s="31" t="s">
        <v>51</v>
      </c>
      <c r="D33" s="17">
        <f t="shared" si="7"/>
        <v>191.3</v>
      </c>
      <c r="E33" s="17">
        <v>191.3</v>
      </c>
      <c r="F33" s="17">
        <v>140</v>
      </c>
      <c r="G33" s="17"/>
      <c r="H33" s="11">
        <f t="shared" si="8"/>
        <v>0</v>
      </c>
      <c r="I33" s="11"/>
      <c r="J33" s="11"/>
      <c r="K33" s="11"/>
      <c r="L33" s="13">
        <f t="shared" si="9"/>
        <v>191.3</v>
      </c>
      <c r="M33" s="13">
        <f t="shared" si="10"/>
        <v>191.3</v>
      </c>
      <c r="N33" s="13">
        <f t="shared" si="11"/>
        <v>140</v>
      </c>
      <c r="O33" s="13">
        <f t="shared" si="12"/>
        <v>0</v>
      </c>
    </row>
    <row r="34" spans="1:15" ht="15" customHeight="1" x14ac:dyDescent="0.25">
      <c r="A34" s="33" t="s">
        <v>92</v>
      </c>
      <c r="B34" s="35" t="s">
        <v>426</v>
      </c>
      <c r="C34" s="31" t="s">
        <v>51</v>
      </c>
      <c r="D34" s="17">
        <f>E34+G34</f>
        <v>90.3</v>
      </c>
      <c r="E34" s="17">
        <v>90.3</v>
      </c>
      <c r="F34" s="17">
        <v>67.400000000000006</v>
      </c>
      <c r="G34" s="17"/>
      <c r="H34" s="11">
        <f>I34+K34</f>
        <v>0</v>
      </c>
      <c r="I34" s="11"/>
      <c r="J34" s="11"/>
      <c r="K34" s="11"/>
      <c r="L34" s="13">
        <f>M34+O34</f>
        <v>90.3</v>
      </c>
      <c r="M34" s="13">
        <f>E34+I34</f>
        <v>90.3</v>
      </c>
      <c r="N34" s="13">
        <f>F34+J34</f>
        <v>67.400000000000006</v>
      </c>
      <c r="O34" s="13">
        <f>G34+K34</f>
        <v>0</v>
      </c>
    </row>
    <row r="35" spans="1:15" ht="15" customHeight="1" x14ac:dyDescent="0.25">
      <c r="A35" s="6" t="s">
        <v>93</v>
      </c>
      <c r="B35" s="90" t="s">
        <v>41</v>
      </c>
      <c r="C35" s="31" t="s">
        <v>51</v>
      </c>
      <c r="D35" s="17">
        <f t="shared" si="7"/>
        <v>91.6</v>
      </c>
      <c r="E35" s="17">
        <v>91.6</v>
      </c>
      <c r="F35" s="17">
        <v>67.7</v>
      </c>
      <c r="G35" s="17"/>
      <c r="H35" s="11">
        <f t="shared" si="8"/>
        <v>0</v>
      </c>
      <c r="I35" s="11"/>
      <c r="J35" s="11"/>
      <c r="K35" s="11"/>
      <c r="L35" s="13">
        <f t="shared" si="9"/>
        <v>91.6</v>
      </c>
      <c r="M35" s="13">
        <f t="shared" si="10"/>
        <v>91.6</v>
      </c>
      <c r="N35" s="13">
        <f t="shared" si="11"/>
        <v>67.7</v>
      </c>
      <c r="O35" s="13">
        <f t="shared" si="12"/>
        <v>0</v>
      </c>
    </row>
    <row r="36" spans="1:15" ht="15" customHeight="1" x14ac:dyDescent="0.25">
      <c r="A36" s="6" t="s">
        <v>94</v>
      </c>
      <c r="B36" s="30" t="s">
        <v>165</v>
      </c>
      <c r="C36" s="31" t="s">
        <v>51</v>
      </c>
      <c r="D36" s="17">
        <f t="shared" si="7"/>
        <v>78.7</v>
      </c>
      <c r="E36" s="17">
        <v>78.7</v>
      </c>
      <c r="F36" s="17">
        <v>58.8</v>
      </c>
      <c r="G36" s="17"/>
      <c r="H36" s="11">
        <f t="shared" si="8"/>
        <v>0</v>
      </c>
      <c r="I36" s="11"/>
      <c r="J36" s="11"/>
      <c r="K36" s="11"/>
      <c r="L36" s="13">
        <f t="shared" si="9"/>
        <v>78.7</v>
      </c>
      <c r="M36" s="13">
        <f t="shared" si="10"/>
        <v>78.7</v>
      </c>
      <c r="N36" s="13">
        <f t="shared" si="11"/>
        <v>58.8</v>
      </c>
      <c r="O36" s="13">
        <f t="shared" si="12"/>
        <v>0</v>
      </c>
    </row>
    <row r="37" spans="1:15" ht="15" customHeight="1" x14ac:dyDescent="0.25">
      <c r="A37" s="33" t="s">
        <v>95</v>
      </c>
      <c r="B37" s="30" t="s">
        <v>157</v>
      </c>
      <c r="C37" s="31" t="s">
        <v>51</v>
      </c>
      <c r="D37" s="17">
        <f t="shared" si="7"/>
        <v>157.1</v>
      </c>
      <c r="E37" s="17">
        <v>157.1</v>
      </c>
      <c r="F37" s="17">
        <v>114.1</v>
      </c>
      <c r="G37" s="17"/>
      <c r="H37" s="11">
        <f t="shared" si="8"/>
        <v>0</v>
      </c>
      <c r="I37" s="11"/>
      <c r="J37" s="11"/>
      <c r="K37" s="11"/>
      <c r="L37" s="13">
        <f t="shared" si="9"/>
        <v>157.1</v>
      </c>
      <c r="M37" s="13">
        <f t="shared" si="10"/>
        <v>157.1</v>
      </c>
      <c r="N37" s="13">
        <f t="shared" si="11"/>
        <v>114.1</v>
      </c>
      <c r="O37" s="13">
        <f t="shared" si="12"/>
        <v>0</v>
      </c>
    </row>
    <row r="38" spans="1:15" ht="15" customHeight="1" x14ac:dyDescent="0.25">
      <c r="A38" s="6" t="s">
        <v>96</v>
      </c>
      <c r="B38" s="30" t="s">
        <v>34</v>
      </c>
      <c r="C38" s="31" t="s">
        <v>51</v>
      </c>
      <c r="D38" s="17">
        <f t="shared" si="7"/>
        <v>92.7</v>
      </c>
      <c r="E38" s="17">
        <v>92.7</v>
      </c>
      <c r="F38" s="17">
        <v>67.400000000000006</v>
      </c>
      <c r="G38" s="17"/>
      <c r="H38" s="11">
        <f t="shared" si="8"/>
        <v>0</v>
      </c>
      <c r="I38" s="11"/>
      <c r="J38" s="11"/>
      <c r="K38" s="11"/>
      <c r="L38" s="13">
        <f t="shared" si="9"/>
        <v>92.7</v>
      </c>
      <c r="M38" s="13">
        <f t="shared" si="10"/>
        <v>92.7</v>
      </c>
      <c r="N38" s="13">
        <f t="shared" si="11"/>
        <v>67.400000000000006</v>
      </c>
      <c r="O38" s="13">
        <f t="shared" si="12"/>
        <v>0</v>
      </c>
    </row>
    <row r="39" spans="1:15" ht="15" customHeight="1" x14ac:dyDescent="0.25">
      <c r="A39" s="6" t="s">
        <v>97</v>
      </c>
      <c r="B39" s="30" t="s">
        <v>36</v>
      </c>
      <c r="C39" s="31" t="s">
        <v>51</v>
      </c>
      <c r="D39" s="17">
        <f t="shared" si="7"/>
        <v>100.5</v>
      </c>
      <c r="E39" s="17">
        <v>100.5</v>
      </c>
      <c r="F39" s="17">
        <v>73.3</v>
      </c>
      <c r="G39" s="17"/>
      <c r="H39" s="11">
        <f t="shared" si="8"/>
        <v>0</v>
      </c>
      <c r="I39" s="11"/>
      <c r="J39" s="11"/>
      <c r="K39" s="11"/>
      <c r="L39" s="13">
        <f t="shared" si="9"/>
        <v>100.5</v>
      </c>
      <c r="M39" s="13">
        <f t="shared" si="10"/>
        <v>100.5</v>
      </c>
      <c r="N39" s="13">
        <f t="shared" si="11"/>
        <v>73.3</v>
      </c>
      <c r="O39" s="13">
        <f t="shared" si="12"/>
        <v>0</v>
      </c>
    </row>
    <row r="40" spans="1:15" ht="15" customHeight="1" x14ac:dyDescent="0.25">
      <c r="A40" s="6" t="s">
        <v>98</v>
      </c>
      <c r="B40" s="30" t="s">
        <v>38</v>
      </c>
      <c r="C40" s="31" t="s">
        <v>51</v>
      </c>
      <c r="D40" s="17">
        <f t="shared" si="7"/>
        <v>186.6</v>
      </c>
      <c r="E40" s="17">
        <v>186.6</v>
      </c>
      <c r="F40" s="17">
        <v>135.9</v>
      </c>
      <c r="G40" s="17"/>
      <c r="H40" s="11">
        <f t="shared" si="8"/>
        <v>0</v>
      </c>
      <c r="I40" s="11"/>
      <c r="J40" s="11"/>
      <c r="K40" s="11"/>
      <c r="L40" s="13">
        <f t="shared" si="9"/>
        <v>186.6</v>
      </c>
      <c r="M40" s="13">
        <f t="shared" si="10"/>
        <v>186.6</v>
      </c>
      <c r="N40" s="13">
        <f t="shared" si="11"/>
        <v>135.9</v>
      </c>
      <c r="O40" s="13">
        <f t="shared" si="12"/>
        <v>0</v>
      </c>
    </row>
    <row r="41" spans="1:15" ht="15" customHeight="1" x14ac:dyDescent="0.25">
      <c r="A41" s="6" t="s">
        <v>99</v>
      </c>
      <c r="B41" s="30" t="s">
        <v>37</v>
      </c>
      <c r="C41" s="31" t="s">
        <v>51</v>
      </c>
      <c r="D41" s="17">
        <f t="shared" si="7"/>
        <v>104.8</v>
      </c>
      <c r="E41" s="17">
        <v>104.8</v>
      </c>
      <c r="F41" s="17">
        <v>76.7</v>
      </c>
      <c r="G41" s="17"/>
      <c r="H41" s="11">
        <f t="shared" si="8"/>
        <v>0</v>
      </c>
      <c r="I41" s="11"/>
      <c r="J41" s="11"/>
      <c r="K41" s="11"/>
      <c r="L41" s="13">
        <f t="shared" si="9"/>
        <v>104.8</v>
      </c>
      <c r="M41" s="13">
        <f t="shared" si="10"/>
        <v>104.8</v>
      </c>
      <c r="N41" s="13">
        <f t="shared" si="11"/>
        <v>76.7</v>
      </c>
      <c r="O41" s="13">
        <f t="shared" si="12"/>
        <v>0</v>
      </c>
    </row>
    <row r="42" spans="1:15" ht="15" customHeight="1" x14ac:dyDescent="0.25">
      <c r="A42" s="6" t="s">
        <v>100</v>
      </c>
      <c r="B42" s="36" t="s">
        <v>35</v>
      </c>
      <c r="C42" s="16" t="s">
        <v>51</v>
      </c>
      <c r="D42" s="17">
        <f t="shared" si="7"/>
        <v>151.5</v>
      </c>
      <c r="E42" s="17">
        <v>151.5</v>
      </c>
      <c r="F42" s="17">
        <v>110.2</v>
      </c>
      <c r="G42" s="17"/>
      <c r="H42" s="11">
        <f t="shared" si="8"/>
        <v>0</v>
      </c>
      <c r="I42" s="11"/>
      <c r="J42" s="11"/>
      <c r="K42" s="11"/>
      <c r="L42" s="13">
        <f t="shared" si="9"/>
        <v>151.5</v>
      </c>
      <c r="M42" s="13">
        <f t="shared" si="10"/>
        <v>151.5</v>
      </c>
      <c r="N42" s="13">
        <f t="shared" si="11"/>
        <v>110.2</v>
      </c>
      <c r="O42" s="13">
        <f t="shared" si="12"/>
        <v>0</v>
      </c>
    </row>
    <row r="43" spans="1:15" ht="15" customHeight="1" x14ac:dyDescent="0.25">
      <c r="A43" s="6" t="s">
        <v>101</v>
      </c>
      <c r="B43" s="37" t="s">
        <v>39</v>
      </c>
      <c r="C43" s="16" t="s">
        <v>51</v>
      </c>
      <c r="D43" s="17">
        <f t="shared" si="7"/>
        <v>39.799999999999997</v>
      </c>
      <c r="E43" s="17">
        <v>39.799999999999997</v>
      </c>
      <c r="F43" s="17">
        <v>29.6</v>
      </c>
      <c r="G43" s="17"/>
      <c r="H43" s="11">
        <f t="shared" si="8"/>
        <v>0</v>
      </c>
      <c r="I43" s="11"/>
      <c r="J43" s="11"/>
      <c r="K43" s="11"/>
      <c r="L43" s="13">
        <f t="shared" si="9"/>
        <v>39.799999999999997</v>
      </c>
      <c r="M43" s="13">
        <f t="shared" si="10"/>
        <v>39.799999999999997</v>
      </c>
      <c r="N43" s="13">
        <f t="shared" si="11"/>
        <v>29.6</v>
      </c>
      <c r="O43" s="13">
        <f t="shared" si="12"/>
        <v>0</v>
      </c>
    </row>
    <row r="44" spans="1:15" ht="15" customHeight="1" x14ac:dyDescent="0.25">
      <c r="A44" s="6" t="s">
        <v>102</v>
      </c>
      <c r="B44" s="37" t="s">
        <v>40</v>
      </c>
      <c r="C44" s="16" t="s">
        <v>51</v>
      </c>
      <c r="D44" s="17">
        <f t="shared" si="7"/>
        <v>50.1</v>
      </c>
      <c r="E44" s="17">
        <v>50.1</v>
      </c>
      <c r="F44" s="17">
        <v>36.799999999999997</v>
      </c>
      <c r="G44" s="17"/>
      <c r="H44" s="11">
        <f t="shared" si="8"/>
        <v>0</v>
      </c>
      <c r="I44" s="11"/>
      <c r="J44" s="11"/>
      <c r="K44" s="11"/>
      <c r="L44" s="13">
        <f t="shared" si="9"/>
        <v>50.1</v>
      </c>
      <c r="M44" s="13">
        <f t="shared" si="10"/>
        <v>50.1</v>
      </c>
      <c r="N44" s="13">
        <f t="shared" si="11"/>
        <v>36.799999999999997</v>
      </c>
      <c r="O44" s="13">
        <f t="shared" si="12"/>
        <v>0</v>
      </c>
    </row>
    <row r="45" spans="1:15" ht="15" customHeight="1" x14ac:dyDescent="0.25">
      <c r="A45" s="6" t="s">
        <v>103</v>
      </c>
      <c r="B45" s="36" t="s">
        <v>49</v>
      </c>
      <c r="C45" s="16" t="s">
        <v>51</v>
      </c>
      <c r="D45" s="17">
        <f t="shared" si="7"/>
        <v>0.8</v>
      </c>
      <c r="E45" s="17">
        <v>0.8</v>
      </c>
      <c r="F45" s="17">
        <v>0.6</v>
      </c>
      <c r="G45" s="17"/>
      <c r="H45" s="11">
        <f t="shared" si="8"/>
        <v>0</v>
      </c>
      <c r="I45" s="11"/>
      <c r="J45" s="11"/>
      <c r="K45" s="11"/>
      <c r="L45" s="13">
        <f t="shared" si="9"/>
        <v>0.8</v>
      </c>
      <c r="M45" s="13">
        <f t="shared" si="10"/>
        <v>0.8</v>
      </c>
      <c r="N45" s="13">
        <f t="shared" si="11"/>
        <v>0.6</v>
      </c>
      <c r="O45" s="13">
        <f t="shared" si="12"/>
        <v>0</v>
      </c>
    </row>
    <row r="46" spans="1:15" ht="15" customHeight="1" x14ac:dyDescent="0.25">
      <c r="A46" s="6" t="s">
        <v>104</v>
      </c>
      <c r="B46" s="36" t="s">
        <v>48</v>
      </c>
      <c r="C46" s="16" t="s">
        <v>51</v>
      </c>
      <c r="D46" s="17">
        <f t="shared" si="7"/>
        <v>7.9</v>
      </c>
      <c r="E46" s="17">
        <v>7.9</v>
      </c>
      <c r="F46" s="17">
        <v>6</v>
      </c>
      <c r="G46" s="17"/>
      <c r="H46" s="11">
        <f t="shared" si="8"/>
        <v>0</v>
      </c>
      <c r="I46" s="11"/>
      <c r="J46" s="11"/>
      <c r="K46" s="11"/>
      <c r="L46" s="13">
        <f t="shared" si="9"/>
        <v>7.9</v>
      </c>
      <c r="M46" s="13">
        <f t="shared" si="10"/>
        <v>7.9</v>
      </c>
      <c r="N46" s="13">
        <f t="shared" si="11"/>
        <v>6</v>
      </c>
      <c r="O46" s="13">
        <f t="shared" si="12"/>
        <v>0</v>
      </c>
    </row>
    <row r="47" spans="1:15" ht="15" customHeight="1" x14ac:dyDescent="0.25">
      <c r="A47" s="6" t="s">
        <v>105</v>
      </c>
      <c r="B47" s="36" t="s">
        <v>66</v>
      </c>
      <c r="C47" s="16" t="s">
        <v>51</v>
      </c>
      <c r="D47" s="17">
        <f t="shared" si="7"/>
        <v>1.6</v>
      </c>
      <c r="E47" s="17">
        <v>1.6</v>
      </c>
      <c r="F47" s="17">
        <v>1.2</v>
      </c>
      <c r="G47" s="17"/>
      <c r="H47" s="11">
        <f t="shared" si="8"/>
        <v>0</v>
      </c>
      <c r="I47" s="11"/>
      <c r="J47" s="11"/>
      <c r="K47" s="11"/>
      <c r="L47" s="13">
        <f t="shared" si="9"/>
        <v>1.6</v>
      </c>
      <c r="M47" s="13">
        <f t="shared" si="10"/>
        <v>1.6</v>
      </c>
      <c r="N47" s="13">
        <f t="shared" si="11"/>
        <v>1.2</v>
      </c>
      <c r="O47" s="13">
        <f t="shared" si="12"/>
        <v>0</v>
      </c>
    </row>
    <row r="48" spans="1:15" ht="15" customHeight="1" x14ac:dyDescent="0.25">
      <c r="A48" s="6" t="s">
        <v>106</v>
      </c>
      <c r="B48" s="36" t="s">
        <v>50</v>
      </c>
      <c r="C48" s="16" t="s">
        <v>51</v>
      </c>
      <c r="D48" s="17">
        <f t="shared" si="7"/>
        <v>67.599999999999994</v>
      </c>
      <c r="E48" s="17">
        <v>67.599999999999994</v>
      </c>
      <c r="F48" s="17">
        <v>51.6</v>
      </c>
      <c r="G48" s="17"/>
      <c r="H48" s="11">
        <f t="shared" si="8"/>
        <v>0</v>
      </c>
      <c r="I48" s="11"/>
      <c r="J48" s="11"/>
      <c r="K48" s="11"/>
      <c r="L48" s="13">
        <f t="shared" si="9"/>
        <v>67.599999999999994</v>
      </c>
      <c r="M48" s="13">
        <f t="shared" si="10"/>
        <v>67.599999999999994</v>
      </c>
      <c r="N48" s="13">
        <f t="shared" si="11"/>
        <v>51.6</v>
      </c>
      <c r="O48" s="13">
        <f t="shared" si="12"/>
        <v>0</v>
      </c>
    </row>
    <row r="49" spans="1:15" ht="15" customHeight="1" x14ac:dyDescent="0.25">
      <c r="A49" s="6" t="s">
        <v>107</v>
      </c>
      <c r="B49" s="36" t="s">
        <v>172</v>
      </c>
      <c r="C49" s="16" t="s">
        <v>51</v>
      </c>
      <c r="D49" s="17">
        <f t="shared" si="7"/>
        <v>284.5</v>
      </c>
      <c r="E49" s="17">
        <v>284.5</v>
      </c>
      <c r="F49" s="17">
        <v>215.1</v>
      </c>
      <c r="G49" s="17"/>
      <c r="H49" s="11">
        <f t="shared" si="8"/>
        <v>0</v>
      </c>
      <c r="I49" s="11"/>
      <c r="J49" s="11"/>
      <c r="K49" s="11"/>
      <c r="L49" s="13">
        <f t="shared" si="9"/>
        <v>284.5</v>
      </c>
      <c r="M49" s="13">
        <f t="shared" si="10"/>
        <v>284.5</v>
      </c>
      <c r="N49" s="13">
        <f t="shared" si="11"/>
        <v>215.1</v>
      </c>
      <c r="O49" s="13">
        <f t="shared" si="12"/>
        <v>0</v>
      </c>
    </row>
    <row r="50" spans="1:15" s="38" customFormat="1" ht="15" customHeight="1" x14ac:dyDescent="0.25">
      <c r="A50" s="6" t="s">
        <v>108</v>
      </c>
      <c r="B50" s="36" t="s">
        <v>173</v>
      </c>
      <c r="C50" s="16" t="s">
        <v>51</v>
      </c>
      <c r="D50" s="17">
        <f t="shared" si="7"/>
        <v>194.3</v>
      </c>
      <c r="E50" s="17">
        <v>194.3</v>
      </c>
      <c r="F50" s="17">
        <v>147</v>
      </c>
      <c r="G50" s="17"/>
      <c r="H50" s="11">
        <f t="shared" si="8"/>
        <v>0</v>
      </c>
      <c r="I50" s="11"/>
      <c r="J50" s="11"/>
      <c r="K50" s="11"/>
      <c r="L50" s="13">
        <f t="shared" si="9"/>
        <v>194.3</v>
      </c>
      <c r="M50" s="13">
        <f t="shared" si="10"/>
        <v>194.3</v>
      </c>
      <c r="N50" s="13">
        <f t="shared" si="11"/>
        <v>147</v>
      </c>
      <c r="O50" s="13">
        <f t="shared" si="12"/>
        <v>0</v>
      </c>
    </row>
    <row r="51" spans="1:15" s="38" customFormat="1" ht="15" customHeight="1" x14ac:dyDescent="0.25">
      <c r="A51" s="6" t="s">
        <v>109</v>
      </c>
      <c r="B51" s="36" t="s">
        <v>65</v>
      </c>
      <c r="C51" s="16" t="s">
        <v>30</v>
      </c>
      <c r="D51" s="17">
        <f t="shared" si="7"/>
        <v>7.8</v>
      </c>
      <c r="E51" s="17">
        <v>7.8</v>
      </c>
      <c r="F51" s="17">
        <v>6</v>
      </c>
      <c r="G51" s="17"/>
      <c r="H51" s="11">
        <f t="shared" si="8"/>
        <v>0</v>
      </c>
      <c r="I51" s="11"/>
      <c r="J51" s="11"/>
      <c r="K51" s="11"/>
      <c r="L51" s="13">
        <f t="shared" si="9"/>
        <v>7.8</v>
      </c>
      <c r="M51" s="13">
        <f t="shared" si="10"/>
        <v>7.8</v>
      </c>
      <c r="N51" s="13">
        <f t="shared" si="11"/>
        <v>6</v>
      </c>
      <c r="O51" s="13">
        <f t="shared" si="12"/>
        <v>0</v>
      </c>
    </row>
    <row r="52" spans="1:15" ht="15.95" customHeight="1" x14ac:dyDescent="0.25">
      <c r="A52" s="21" t="s">
        <v>110</v>
      </c>
      <c r="B52" s="28" t="s">
        <v>177</v>
      </c>
      <c r="C52" s="26"/>
      <c r="D52" s="24">
        <f t="shared" ref="D52:O52" si="13">D12+SUM(D15:D51)</f>
        <v>9138.0000000000036</v>
      </c>
      <c r="E52" s="24">
        <f t="shared" si="13"/>
        <v>9138.0000000000036</v>
      </c>
      <c r="F52" s="24">
        <f t="shared" si="13"/>
        <v>6648.9</v>
      </c>
      <c r="G52" s="24">
        <f t="shared" si="13"/>
        <v>0</v>
      </c>
      <c r="H52" s="25">
        <f t="shared" si="13"/>
        <v>0</v>
      </c>
      <c r="I52" s="25">
        <f t="shared" si="13"/>
        <v>0</v>
      </c>
      <c r="J52" s="25">
        <f t="shared" si="13"/>
        <v>0</v>
      </c>
      <c r="K52" s="25">
        <f t="shared" si="13"/>
        <v>0</v>
      </c>
      <c r="L52" s="22">
        <f t="shared" si="13"/>
        <v>9138.0000000000036</v>
      </c>
      <c r="M52" s="22">
        <f t="shared" si="13"/>
        <v>9138.0000000000036</v>
      </c>
      <c r="N52" s="22">
        <f t="shared" si="13"/>
        <v>6648.9</v>
      </c>
      <c r="O52" s="22">
        <f t="shared" si="13"/>
        <v>0</v>
      </c>
    </row>
    <row r="53" spans="1:15" ht="15" customHeight="1" x14ac:dyDescent="0.25">
      <c r="A53" s="106"/>
      <c r="B53" s="51"/>
      <c r="C53" s="107"/>
      <c r="D53" s="51"/>
      <c r="E53" s="51"/>
      <c r="F53" s="108"/>
      <c r="G53" s="108"/>
      <c r="H53" s="108"/>
      <c r="I53" s="108"/>
      <c r="J53" s="108"/>
      <c r="K53" s="108"/>
      <c r="L53" s="108"/>
      <c r="M53" s="108"/>
      <c r="N53" s="108"/>
    </row>
    <row r="54" spans="1:15" x14ac:dyDescent="0.25">
      <c r="A54" s="106"/>
      <c r="B54" s="7"/>
      <c r="C54" s="109"/>
      <c r="D54" s="7"/>
      <c r="E54" s="7"/>
      <c r="F54" s="110"/>
      <c r="G54" s="7"/>
      <c r="H54" s="7"/>
      <c r="I54" s="7"/>
      <c r="J54" s="7"/>
      <c r="K54" s="7"/>
      <c r="L54" s="7"/>
      <c r="M54" s="7"/>
      <c r="N54" s="7"/>
    </row>
    <row r="55" spans="1:15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5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C166" s="54"/>
    </row>
    <row r="167" spans="1:14" x14ac:dyDescent="0.25">
      <c r="C167" s="54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</sheetData>
  <mergeCells count="21">
    <mergeCell ref="G9:G10"/>
    <mergeCell ref="C8:C10"/>
    <mergeCell ref="M8:O8"/>
    <mergeCell ref="I9:J9"/>
    <mergeCell ref="D8:D10"/>
    <mergeCell ref="B1:O1"/>
    <mergeCell ref="B2:O2"/>
    <mergeCell ref="B3:O3"/>
    <mergeCell ref="B4:O4"/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1"/>
  <sheetViews>
    <sheetView showZeros="0" workbookViewId="0">
      <selection activeCell="M157" sqref="M157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19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7" x14ac:dyDescent="0.25">
      <c r="B1" s="499" t="s">
        <v>354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7" x14ac:dyDescent="0.25">
      <c r="B2" s="499" t="s">
        <v>445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7" x14ac:dyDescent="0.25">
      <c r="B3" s="499" t="s">
        <v>466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7" x14ac:dyDescent="0.25">
      <c r="B4" s="499" t="s">
        <v>369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7" s="521" customFormat="1" ht="15" customHeight="1" x14ac:dyDescent="0.25">
      <c r="B5" s="524" t="s">
        <v>471</v>
      </c>
      <c r="C5" s="524"/>
      <c r="D5" s="524"/>
      <c r="E5" s="524"/>
      <c r="F5" s="524"/>
      <c r="G5" s="524"/>
      <c r="H5" s="524"/>
      <c r="I5" s="524"/>
      <c r="J5" s="524"/>
      <c r="K5" s="524"/>
      <c r="L5" s="524"/>
      <c r="M5" s="524"/>
      <c r="N5" s="524"/>
      <c r="O5" s="524"/>
    </row>
    <row r="6" spans="1:17" s="521" customFormat="1" x14ac:dyDescent="0.25">
      <c r="B6" s="524" t="s">
        <v>470</v>
      </c>
      <c r="C6" s="524"/>
      <c r="D6" s="524"/>
      <c r="E6" s="524"/>
      <c r="F6" s="524"/>
      <c r="G6" s="524"/>
      <c r="H6" s="524"/>
      <c r="I6" s="524"/>
      <c r="J6" s="524"/>
      <c r="K6" s="524"/>
      <c r="L6" s="524"/>
      <c r="M6" s="524"/>
      <c r="N6" s="524"/>
      <c r="O6" s="524"/>
    </row>
    <row r="7" spans="1:17" x14ac:dyDescent="0.25">
      <c r="E7" s="4"/>
      <c r="F7" s="4"/>
      <c r="G7" s="4"/>
      <c r="H7" s="4"/>
      <c r="I7" s="4"/>
      <c r="J7" s="4"/>
      <c r="L7" s="4"/>
      <c r="M7" s="4"/>
      <c r="N7" s="4"/>
    </row>
    <row r="8" spans="1:17" ht="15" customHeight="1" x14ac:dyDescent="0.25">
      <c r="A8" s="438" t="s">
        <v>450</v>
      </c>
      <c r="B8" s="438"/>
      <c r="C8" s="438"/>
      <c r="D8" s="438"/>
      <c r="E8" s="438"/>
      <c r="F8" s="438"/>
      <c r="G8" s="438"/>
      <c r="H8" s="438"/>
      <c r="I8" s="438"/>
      <c r="J8" s="438"/>
      <c r="K8" s="438"/>
      <c r="L8" s="438"/>
      <c r="M8" s="438"/>
      <c r="N8" s="438"/>
      <c r="O8" s="438"/>
    </row>
    <row r="9" spans="1:17" ht="17.25" customHeight="1" x14ac:dyDescent="0.25">
      <c r="A9" s="429"/>
      <c r="B9" s="429"/>
      <c r="C9" s="195"/>
      <c r="D9" s="429"/>
      <c r="E9" s="429"/>
      <c r="F9" s="429"/>
      <c r="G9" s="429"/>
      <c r="H9" s="60"/>
      <c r="I9" s="60"/>
      <c r="J9" s="60"/>
      <c r="K9" s="60"/>
      <c r="L9" s="429"/>
      <c r="M9" s="429"/>
      <c r="N9" s="429"/>
      <c r="O9" s="5" t="s">
        <v>456</v>
      </c>
    </row>
    <row r="10" spans="1:17" ht="15" customHeight="1" x14ac:dyDescent="0.25">
      <c r="A10" s="446" t="s">
        <v>5</v>
      </c>
      <c r="B10" s="449" t="s">
        <v>351</v>
      </c>
      <c r="C10" s="510" t="s">
        <v>54</v>
      </c>
      <c r="D10" s="460" t="s">
        <v>362</v>
      </c>
      <c r="E10" s="463" t="s">
        <v>200</v>
      </c>
      <c r="F10" s="464"/>
      <c r="G10" s="465"/>
      <c r="H10" s="452" t="s">
        <v>364</v>
      </c>
      <c r="I10" s="455" t="s">
        <v>200</v>
      </c>
      <c r="J10" s="456"/>
      <c r="K10" s="457"/>
      <c r="L10" s="501" t="s">
        <v>0</v>
      </c>
      <c r="M10" s="459" t="s">
        <v>200</v>
      </c>
      <c r="N10" s="459"/>
      <c r="O10" s="459"/>
    </row>
    <row r="11" spans="1:17" ht="15" customHeight="1" x14ac:dyDescent="0.25">
      <c r="A11" s="447"/>
      <c r="B11" s="450"/>
      <c r="C11" s="511"/>
      <c r="D11" s="461"/>
      <c r="E11" s="463" t="s">
        <v>1</v>
      </c>
      <c r="F11" s="465"/>
      <c r="G11" s="460" t="s">
        <v>2</v>
      </c>
      <c r="H11" s="453"/>
      <c r="I11" s="455" t="s">
        <v>1</v>
      </c>
      <c r="J11" s="457"/>
      <c r="K11" s="452" t="s">
        <v>2</v>
      </c>
      <c r="L11" s="502"/>
      <c r="M11" s="459" t="s">
        <v>1</v>
      </c>
      <c r="N11" s="459"/>
      <c r="O11" s="441" t="s">
        <v>2</v>
      </c>
    </row>
    <row r="12" spans="1:17" ht="27.75" customHeight="1" x14ac:dyDescent="0.25">
      <c r="A12" s="448"/>
      <c r="B12" s="451"/>
      <c r="C12" s="512"/>
      <c r="D12" s="462"/>
      <c r="E12" s="419" t="s">
        <v>3</v>
      </c>
      <c r="F12" s="414" t="s">
        <v>4</v>
      </c>
      <c r="G12" s="462"/>
      <c r="H12" s="454"/>
      <c r="I12" s="422" t="s">
        <v>3</v>
      </c>
      <c r="J12" s="417" t="s">
        <v>4</v>
      </c>
      <c r="K12" s="454"/>
      <c r="L12" s="503"/>
      <c r="M12" s="411" t="s">
        <v>3</v>
      </c>
      <c r="N12" s="416" t="s">
        <v>4</v>
      </c>
      <c r="O12" s="441"/>
    </row>
    <row r="13" spans="1:17" ht="15.95" customHeight="1" x14ac:dyDescent="0.25">
      <c r="A13" s="141" t="s">
        <v>72</v>
      </c>
      <c r="B13" s="481" t="s">
        <v>6</v>
      </c>
      <c r="C13" s="481"/>
      <c r="D13" s="481"/>
      <c r="E13" s="481"/>
      <c r="F13" s="481"/>
      <c r="G13" s="481"/>
      <c r="H13" s="481"/>
      <c r="I13" s="481"/>
      <c r="J13" s="481"/>
      <c r="K13" s="481"/>
      <c r="L13" s="481"/>
      <c r="M13" s="481"/>
      <c r="N13" s="481"/>
      <c r="O13" s="481"/>
    </row>
    <row r="14" spans="1:17" ht="15" customHeight="1" x14ac:dyDescent="0.25">
      <c r="A14" s="6" t="s">
        <v>187</v>
      </c>
      <c r="B14" s="30" t="s">
        <v>20</v>
      </c>
      <c r="C14" s="425" t="s">
        <v>9</v>
      </c>
      <c r="D14" s="154">
        <f>E14+G14</f>
        <v>111</v>
      </c>
      <c r="E14" s="154"/>
      <c r="F14" s="154"/>
      <c r="G14" s="154">
        <v>111</v>
      </c>
      <c r="H14" s="155">
        <f>I14+K14</f>
        <v>0</v>
      </c>
      <c r="I14" s="155"/>
      <c r="J14" s="155"/>
      <c r="K14" s="155"/>
      <c r="L14" s="156">
        <f>M14+O14</f>
        <v>111</v>
      </c>
      <c r="M14" s="156">
        <f>E14+I14</f>
        <v>0</v>
      </c>
      <c r="N14" s="156">
        <f>F14+J14</f>
        <v>0</v>
      </c>
      <c r="O14" s="156">
        <f>G14+K14</f>
        <v>111</v>
      </c>
      <c r="P14" s="196"/>
      <c r="Q14" s="95"/>
    </row>
    <row r="15" spans="1:17" ht="26.25" customHeight="1" x14ac:dyDescent="0.25">
      <c r="A15" s="20"/>
      <c r="B15" s="173" t="s">
        <v>342</v>
      </c>
      <c r="C15" s="357"/>
      <c r="D15" s="162"/>
      <c r="E15" s="162"/>
      <c r="F15" s="162"/>
      <c r="G15" s="162"/>
      <c r="H15" s="163"/>
      <c r="I15" s="163"/>
      <c r="J15" s="163"/>
      <c r="K15" s="163"/>
      <c r="L15" s="164"/>
      <c r="M15" s="164"/>
      <c r="N15" s="164"/>
      <c r="O15" s="164"/>
      <c r="P15" s="196"/>
      <c r="Q15" s="95"/>
    </row>
    <row r="16" spans="1:17" hidden="1" x14ac:dyDescent="0.25">
      <c r="A16" s="137"/>
      <c r="B16" s="173" t="s">
        <v>420</v>
      </c>
      <c r="C16" s="357"/>
      <c r="D16" s="157" t="s">
        <v>178</v>
      </c>
      <c r="E16" s="157"/>
      <c r="F16" s="157"/>
      <c r="G16" s="157"/>
      <c r="H16" s="163"/>
      <c r="I16" s="158"/>
      <c r="J16" s="158"/>
      <c r="K16" s="158"/>
      <c r="L16" s="159"/>
      <c r="M16" s="159"/>
      <c r="N16" s="159"/>
      <c r="O16" s="159"/>
      <c r="P16" s="196"/>
      <c r="Q16" s="95"/>
    </row>
    <row r="17" spans="1:17" ht="15" hidden="1" customHeight="1" x14ac:dyDescent="0.25">
      <c r="A17" s="6" t="s">
        <v>73</v>
      </c>
      <c r="B17" s="18" t="s">
        <v>7</v>
      </c>
      <c r="C17" s="197"/>
      <c r="D17" s="154">
        <f>E17+G17</f>
        <v>0</v>
      </c>
      <c r="E17" s="17">
        <f>E18+E19+E20</f>
        <v>0</v>
      </c>
      <c r="F17" s="17">
        <f>F18+F19+F20</f>
        <v>0</v>
      </c>
      <c r="G17" s="17">
        <f>G18+G19+G20</f>
        <v>0</v>
      </c>
      <c r="H17" s="155">
        <f>I17+K17</f>
        <v>0</v>
      </c>
      <c r="I17" s="11">
        <f>I18+I19+I20</f>
        <v>0</v>
      </c>
      <c r="J17" s="11">
        <f>J18+J19+J20</f>
        <v>0</v>
      </c>
      <c r="K17" s="11">
        <f>K18+K19+K20</f>
        <v>0</v>
      </c>
      <c r="L17" s="156">
        <f>M17+O17</f>
        <v>0</v>
      </c>
      <c r="M17" s="13">
        <f>M18+M19+M20</f>
        <v>0</v>
      </c>
      <c r="N17" s="13">
        <f>N18+N19+N20</f>
        <v>0</v>
      </c>
      <c r="O17" s="13">
        <f>O18+O19+O20</f>
        <v>0</v>
      </c>
      <c r="P17" s="196"/>
      <c r="Q17" s="95"/>
    </row>
    <row r="18" spans="1:17" ht="15" hidden="1" customHeight="1" x14ac:dyDescent="0.25">
      <c r="A18" s="20"/>
      <c r="B18" s="506" t="s">
        <v>420</v>
      </c>
      <c r="C18" s="197" t="s">
        <v>9</v>
      </c>
      <c r="D18" s="17">
        <f>E18+G18</f>
        <v>0</v>
      </c>
      <c r="E18" s="17"/>
      <c r="F18" s="17"/>
      <c r="G18" s="17"/>
      <c r="H18" s="155">
        <f>I18+K18</f>
        <v>0</v>
      </c>
      <c r="I18" s="11"/>
      <c r="J18" s="11"/>
      <c r="K18" s="198"/>
      <c r="L18" s="156">
        <f>M18+O18</f>
        <v>0</v>
      </c>
      <c r="M18" s="156">
        <f>E18+I18</f>
        <v>0</v>
      </c>
      <c r="N18" s="156">
        <f>F18+J18</f>
        <v>0</v>
      </c>
      <c r="O18" s="156">
        <f>G18+K18</f>
        <v>0</v>
      </c>
      <c r="P18" s="196"/>
      <c r="Q18" s="95"/>
    </row>
    <row r="19" spans="1:17" ht="15" hidden="1" customHeight="1" x14ac:dyDescent="0.25">
      <c r="A19" s="20"/>
      <c r="B19" s="506"/>
      <c r="C19" s="197" t="s">
        <v>31</v>
      </c>
      <c r="D19" s="17">
        <f>E19+G19</f>
        <v>0</v>
      </c>
      <c r="E19" s="17"/>
      <c r="F19" s="17"/>
      <c r="G19" s="17"/>
      <c r="H19" s="155">
        <f>I19+K19</f>
        <v>0</v>
      </c>
      <c r="I19" s="11"/>
      <c r="J19" s="11"/>
      <c r="K19" s="198"/>
      <c r="L19" s="156">
        <f>M19+O19</f>
        <v>0</v>
      </c>
      <c r="M19" s="156">
        <f>E19+I19</f>
        <v>0</v>
      </c>
      <c r="N19" s="156">
        <f>F19+J19</f>
        <v>0</v>
      </c>
      <c r="O19" s="156">
        <f>G19+K19</f>
        <v>0</v>
      </c>
      <c r="P19" s="196"/>
      <c r="Q19" s="95"/>
    </row>
    <row r="20" spans="1:17" ht="15" hidden="1" customHeight="1" x14ac:dyDescent="0.25">
      <c r="A20" s="20"/>
      <c r="B20" s="507"/>
      <c r="C20" s="197" t="s">
        <v>22</v>
      </c>
      <c r="D20" s="17">
        <f>E20+G20</f>
        <v>0</v>
      </c>
      <c r="E20" s="17"/>
      <c r="F20" s="17"/>
      <c r="G20" s="17"/>
      <c r="H20" s="155">
        <f>I20+K20</f>
        <v>0</v>
      </c>
      <c r="I20" s="11"/>
      <c r="J20" s="11"/>
      <c r="K20" s="198"/>
      <c r="L20" s="156">
        <f>M20+O20</f>
        <v>0</v>
      </c>
      <c r="M20" s="156">
        <f>E20+I20</f>
        <v>0</v>
      </c>
      <c r="N20" s="156">
        <f>F20+J20</f>
        <v>0</v>
      </c>
      <c r="O20" s="156">
        <f>G20+K20</f>
        <v>0</v>
      </c>
      <c r="P20" s="196"/>
      <c r="Q20" s="95"/>
    </row>
    <row r="21" spans="1:17" ht="15" hidden="1" customHeight="1" x14ac:dyDescent="0.25">
      <c r="A21" s="6" t="s">
        <v>74</v>
      </c>
      <c r="B21" s="18" t="s">
        <v>10</v>
      </c>
      <c r="C21" s="197"/>
      <c r="D21" s="154">
        <f>E21+G21</f>
        <v>0</v>
      </c>
      <c r="E21" s="17">
        <f>E22+E23+E24</f>
        <v>0</v>
      </c>
      <c r="F21" s="17">
        <f>F22+F23+F24</f>
        <v>0</v>
      </c>
      <c r="G21" s="17">
        <f>G22+G23+G24</f>
        <v>0</v>
      </c>
      <c r="H21" s="155">
        <f>I21+K21</f>
        <v>0</v>
      </c>
      <c r="I21" s="11">
        <f>I22+I23+I24</f>
        <v>0</v>
      </c>
      <c r="J21" s="11">
        <f>J22+J23+J24</f>
        <v>0</v>
      </c>
      <c r="K21" s="11">
        <f>K22+K23+K24</f>
        <v>0</v>
      </c>
      <c r="L21" s="156">
        <f>M21+O21</f>
        <v>0</v>
      </c>
      <c r="M21" s="13">
        <f>M22+M23+M24</f>
        <v>0</v>
      </c>
      <c r="N21" s="13">
        <f>N22+N23+N24</f>
        <v>0</v>
      </c>
      <c r="O21" s="13">
        <f>O22+O23+O24</f>
        <v>0</v>
      </c>
      <c r="P21" s="196"/>
      <c r="Q21" s="95"/>
    </row>
    <row r="22" spans="1:17" ht="15" hidden="1" customHeight="1" x14ac:dyDescent="0.25">
      <c r="A22" s="20"/>
      <c r="B22" s="506" t="s">
        <v>420</v>
      </c>
      <c r="C22" s="197" t="s">
        <v>9</v>
      </c>
      <c r="D22" s="17">
        <f>E22+G22</f>
        <v>0</v>
      </c>
      <c r="E22" s="17"/>
      <c r="F22" s="17"/>
      <c r="G22" s="17"/>
      <c r="H22" s="155">
        <f>I22+K22</f>
        <v>0</v>
      </c>
      <c r="I22" s="11"/>
      <c r="J22" s="11"/>
      <c r="K22" s="198"/>
      <c r="L22" s="156">
        <f>M22+O22</f>
        <v>0</v>
      </c>
      <c r="M22" s="156">
        <f>E22+I22</f>
        <v>0</v>
      </c>
      <c r="N22" s="156">
        <f>F22+J22</f>
        <v>0</v>
      </c>
      <c r="O22" s="156">
        <f>G22+K22</f>
        <v>0</v>
      </c>
      <c r="P22" s="196"/>
      <c r="Q22" s="95"/>
    </row>
    <row r="23" spans="1:17" ht="15" hidden="1" customHeight="1" x14ac:dyDescent="0.25">
      <c r="A23" s="20"/>
      <c r="B23" s="506"/>
      <c r="C23" s="197" t="s">
        <v>31</v>
      </c>
      <c r="D23" s="17">
        <f>E23+G23</f>
        <v>0</v>
      </c>
      <c r="E23" s="17"/>
      <c r="F23" s="17"/>
      <c r="G23" s="17"/>
      <c r="H23" s="155">
        <f>I23+K23</f>
        <v>0</v>
      </c>
      <c r="I23" s="11"/>
      <c r="J23" s="11"/>
      <c r="K23" s="198"/>
      <c r="L23" s="156">
        <f>M23+O23</f>
        <v>0</v>
      </c>
      <c r="M23" s="156">
        <f>E23+I23</f>
        <v>0</v>
      </c>
      <c r="N23" s="156">
        <f>F23+J23</f>
        <v>0</v>
      </c>
      <c r="O23" s="156">
        <f>G23+K23</f>
        <v>0</v>
      </c>
      <c r="P23" s="196"/>
      <c r="Q23" s="95"/>
    </row>
    <row r="24" spans="1:17" ht="15" hidden="1" customHeight="1" x14ac:dyDescent="0.25">
      <c r="A24" s="20"/>
      <c r="B24" s="507"/>
      <c r="C24" s="197" t="s">
        <v>22</v>
      </c>
      <c r="D24" s="17">
        <f>E24+G24</f>
        <v>0</v>
      </c>
      <c r="E24" s="17"/>
      <c r="F24" s="17"/>
      <c r="G24" s="17"/>
      <c r="H24" s="155">
        <f>I24+K24</f>
        <v>0</v>
      </c>
      <c r="I24" s="11"/>
      <c r="J24" s="11"/>
      <c r="K24" s="198"/>
      <c r="L24" s="156">
        <f>M24+O24</f>
        <v>0</v>
      </c>
      <c r="M24" s="156">
        <f>E24+I24</f>
        <v>0</v>
      </c>
      <c r="N24" s="156">
        <f>F24+J24</f>
        <v>0</v>
      </c>
      <c r="O24" s="156">
        <f>G24+K24</f>
        <v>0</v>
      </c>
      <c r="P24" s="196"/>
      <c r="Q24" s="95"/>
    </row>
    <row r="25" spans="1:17" ht="15" hidden="1" customHeight="1" x14ac:dyDescent="0.25">
      <c r="A25" s="6" t="s">
        <v>75</v>
      </c>
      <c r="B25" s="18" t="s">
        <v>11</v>
      </c>
      <c r="C25" s="197"/>
      <c r="D25" s="154">
        <f>E25+G25</f>
        <v>0</v>
      </c>
      <c r="E25" s="17">
        <f>E26+E27+E28</f>
        <v>0</v>
      </c>
      <c r="F25" s="17">
        <f>F26+F27+F28</f>
        <v>0</v>
      </c>
      <c r="G25" s="17">
        <f>G26+G27+G28</f>
        <v>0</v>
      </c>
      <c r="H25" s="155">
        <f>I25+K25</f>
        <v>0</v>
      </c>
      <c r="I25" s="11">
        <f>I26+I27+I28</f>
        <v>0</v>
      </c>
      <c r="J25" s="11">
        <f>J26+J27+J28</f>
        <v>0</v>
      </c>
      <c r="K25" s="11">
        <f>K26+K27+K28</f>
        <v>0</v>
      </c>
      <c r="L25" s="156">
        <f>M25+O25</f>
        <v>0</v>
      </c>
      <c r="M25" s="13">
        <f>M26+M27+M28</f>
        <v>0</v>
      </c>
      <c r="N25" s="13">
        <f>N26+N27+N28</f>
        <v>0</v>
      </c>
      <c r="O25" s="13">
        <f>O26+O27+O28</f>
        <v>0</v>
      </c>
      <c r="P25" s="196"/>
      <c r="Q25" s="95"/>
    </row>
    <row r="26" spans="1:17" ht="15" hidden="1" customHeight="1" x14ac:dyDescent="0.25">
      <c r="A26" s="20"/>
      <c r="B26" s="506" t="s">
        <v>420</v>
      </c>
      <c r="C26" s="197" t="s">
        <v>9</v>
      </c>
      <c r="D26" s="17">
        <f>E26+G26</f>
        <v>0</v>
      </c>
      <c r="E26" s="17"/>
      <c r="F26" s="17"/>
      <c r="G26" s="17"/>
      <c r="H26" s="155">
        <f>I26+K26</f>
        <v>0</v>
      </c>
      <c r="I26" s="11"/>
      <c r="J26" s="11"/>
      <c r="K26" s="198"/>
      <c r="L26" s="156">
        <f>M26+O26</f>
        <v>0</v>
      </c>
      <c r="M26" s="156">
        <f>E26+I26</f>
        <v>0</v>
      </c>
      <c r="N26" s="156">
        <f>F26+J26</f>
        <v>0</v>
      </c>
      <c r="O26" s="156">
        <f>G26+K26</f>
        <v>0</v>
      </c>
      <c r="P26" s="196"/>
      <c r="Q26" s="95"/>
    </row>
    <row r="27" spans="1:17" ht="15" hidden="1" customHeight="1" x14ac:dyDescent="0.25">
      <c r="A27" s="20"/>
      <c r="B27" s="506"/>
      <c r="C27" s="197" t="s">
        <v>31</v>
      </c>
      <c r="D27" s="17">
        <f>E27+G27</f>
        <v>0</v>
      </c>
      <c r="E27" s="17"/>
      <c r="F27" s="17"/>
      <c r="G27" s="17"/>
      <c r="H27" s="155">
        <f>I27+K27</f>
        <v>0</v>
      </c>
      <c r="I27" s="11"/>
      <c r="J27" s="11"/>
      <c r="K27" s="198"/>
      <c r="L27" s="156">
        <f>M27+O27</f>
        <v>0</v>
      </c>
      <c r="M27" s="156">
        <f>E27+I27</f>
        <v>0</v>
      </c>
      <c r="N27" s="156">
        <f>F27+J27</f>
        <v>0</v>
      </c>
      <c r="O27" s="156">
        <f>G27+K27</f>
        <v>0</v>
      </c>
      <c r="P27" s="196"/>
      <c r="Q27" s="95"/>
    </row>
    <row r="28" spans="1:17" ht="15" hidden="1" customHeight="1" x14ac:dyDescent="0.25">
      <c r="A28" s="20"/>
      <c r="B28" s="507"/>
      <c r="C28" s="197" t="s">
        <v>22</v>
      </c>
      <c r="D28" s="17">
        <f>E28+G28</f>
        <v>0</v>
      </c>
      <c r="E28" s="17"/>
      <c r="F28" s="17"/>
      <c r="G28" s="17"/>
      <c r="H28" s="155">
        <f>I28+K28</f>
        <v>0</v>
      </c>
      <c r="I28" s="11"/>
      <c r="J28" s="11"/>
      <c r="K28" s="198"/>
      <c r="L28" s="156">
        <f>M28+O28</f>
        <v>0</v>
      </c>
      <c r="M28" s="156">
        <f>E28+I28</f>
        <v>0</v>
      </c>
      <c r="N28" s="156">
        <f>F28+J28</f>
        <v>0</v>
      </c>
      <c r="O28" s="156">
        <f>G28+K28</f>
        <v>0</v>
      </c>
      <c r="P28" s="196"/>
      <c r="Q28" s="95"/>
    </row>
    <row r="29" spans="1:17" ht="15" hidden="1" customHeight="1" x14ac:dyDescent="0.25">
      <c r="A29" s="6" t="s">
        <v>76</v>
      </c>
      <c r="B29" s="18" t="s">
        <v>12</v>
      </c>
      <c r="C29" s="197"/>
      <c r="D29" s="154">
        <f>E29+G29</f>
        <v>0</v>
      </c>
      <c r="E29" s="17">
        <f>E30+E31+E32</f>
        <v>0</v>
      </c>
      <c r="F29" s="17">
        <f>F30+F31+F32</f>
        <v>0</v>
      </c>
      <c r="G29" s="17">
        <f>G30+G31+G32</f>
        <v>0</v>
      </c>
      <c r="H29" s="155">
        <f>I29+K29</f>
        <v>0</v>
      </c>
      <c r="I29" s="11">
        <f>I30+I31+I32</f>
        <v>0</v>
      </c>
      <c r="J29" s="11">
        <f>J30+J31+J32</f>
        <v>0</v>
      </c>
      <c r="K29" s="11">
        <f>K30+K31+K32</f>
        <v>0</v>
      </c>
      <c r="L29" s="156">
        <f>M29+O29</f>
        <v>0</v>
      </c>
      <c r="M29" s="13">
        <f>M30+M31+M32</f>
        <v>0</v>
      </c>
      <c r="N29" s="13">
        <f>N30+N31+N32</f>
        <v>0</v>
      </c>
      <c r="O29" s="13">
        <f>O30+O31+O32</f>
        <v>0</v>
      </c>
      <c r="P29" s="196"/>
      <c r="Q29" s="95"/>
    </row>
    <row r="30" spans="1:17" ht="15" hidden="1" customHeight="1" x14ac:dyDescent="0.25">
      <c r="A30" s="20"/>
      <c r="B30" s="506" t="s">
        <v>420</v>
      </c>
      <c r="C30" s="197" t="s">
        <v>9</v>
      </c>
      <c r="D30" s="17">
        <f>E30+G30</f>
        <v>0</v>
      </c>
      <c r="E30" s="17"/>
      <c r="F30" s="17"/>
      <c r="G30" s="17"/>
      <c r="H30" s="155">
        <f>I30+K30</f>
        <v>0</v>
      </c>
      <c r="I30" s="11"/>
      <c r="J30" s="11"/>
      <c r="K30" s="198"/>
      <c r="L30" s="156">
        <f>M30+O30</f>
        <v>0</v>
      </c>
      <c r="M30" s="156">
        <f>E30+I30</f>
        <v>0</v>
      </c>
      <c r="N30" s="156">
        <f>F30+J30</f>
        <v>0</v>
      </c>
      <c r="O30" s="156">
        <f>G30+K30</f>
        <v>0</v>
      </c>
      <c r="P30" s="196"/>
      <c r="Q30" s="95"/>
    </row>
    <row r="31" spans="1:17" ht="15" hidden="1" customHeight="1" x14ac:dyDescent="0.25">
      <c r="A31" s="20"/>
      <c r="B31" s="506"/>
      <c r="C31" s="197" t="s">
        <v>31</v>
      </c>
      <c r="D31" s="17">
        <f>E31+G31</f>
        <v>0</v>
      </c>
      <c r="E31" s="17"/>
      <c r="F31" s="17"/>
      <c r="G31" s="17"/>
      <c r="H31" s="155">
        <f>I31+K31</f>
        <v>0</v>
      </c>
      <c r="I31" s="11"/>
      <c r="J31" s="11"/>
      <c r="K31" s="198"/>
      <c r="L31" s="156">
        <f>M31+O31</f>
        <v>0</v>
      </c>
      <c r="M31" s="156">
        <f>E31+I31</f>
        <v>0</v>
      </c>
      <c r="N31" s="156">
        <f>F31+J31</f>
        <v>0</v>
      </c>
      <c r="O31" s="156">
        <f>G31+K31</f>
        <v>0</v>
      </c>
      <c r="P31" s="196"/>
      <c r="Q31" s="95"/>
    </row>
    <row r="32" spans="1:17" ht="15" hidden="1" customHeight="1" x14ac:dyDescent="0.25">
      <c r="A32" s="20"/>
      <c r="B32" s="507"/>
      <c r="C32" s="197" t="s">
        <v>22</v>
      </c>
      <c r="D32" s="17">
        <f>E32+G32</f>
        <v>0</v>
      </c>
      <c r="E32" s="17"/>
      <c r="F32" s="17"/>
      <c r="G32" s="17"/>
      <c r="H32" s="155">
        <f>I32+K32</f>
        <v>0</v>
      </c>
      <c r="I32" s="11"/>
      <c r="J32" s="11"/>
      <c r="K32" s="198"/>
      <c r="L32" s="156">
        <f>M32+O32</f>
        <v>0</v>
      </c>
      <c r="M32" s="156">
        <f>E32+I32</f>
        <v>0</v>
      </c>
      <c r="N32" s="156">
        <f>F32+J32</f>
        <v>0</v>
      </c>
      <c r="O32" s="156">
        <f>G32+K32</f>
        <v>0</v>
      </c>
      <c r="P32" s="196"/>
      <c r="Q32" s="95"/>
    </row>
    <row r="33" spans="1:17" ht="15" hidden="1" customHeight="1" x14ac:dyDescent="0.25">
      <c r="A33" s="6" t="s">
        <v>77</v>
      </c>
      <c r="B33" s="18" t="s">
        <v>13</v>
      </c>
      <c r="C33" s="197"/>
      <c r="D33" s="154">
        <f>E33+G33</f>
        <v>0</v>
      </c>
      <c r="E33" s="17">
        <f>E34+E35+E36</f>
        <v>0</v>
      </c>
      <c r="F33" s="17">
        <f>F34+F35+F36</f>
        <v>0</v>
      </c>
      <c r="G33" s="17">
        <f>G34+G35+G36</f>
        <v>0</v>
      </c>
      <c r="H33" s="155">
        <f>I33+K33</f>
        <v>0</v>
      </c>
      <c r="I33" s="11">
        <f>I34+I35+I36</f>
        <v>0</v>
      </c>
      <c r="J33" s="11">
        <f>J34+J35+J36</f>
        <v>0</v>
      </c>
      <c r="K33" s="11">
        <f>K34+K35+K36</f>
        <v>0</v>
      </c>
      <c r="L33" s="156">
        <f>M33+O33</f>
        <v>0</v>
      </c>
      <c r="M33" s="13">
        <f>M34+M35+M36</f>
        <v>0</v>
      </c>
      <c r="N33" s="13">
        <f>N34+N35+N36</f>
        <v>0</v>
      </c>
      <c r="O33" s="13">
        <f>O34+O35+O36</f>
        <v>0</v>
      </c>
      <c r="P33" s="196"/>
      <c r="Q33" s="95"/>
    </row>
    <row r="34" spans="1:17" ht="15" hidden="1" customHeight="1" x14ac:dyDescent="0.25">
      <c r="A34" s="20"/>
      <c r="B34" s="506" t="s">
        <v>420</v>
      </c>
      <c r="C34" s="197" t="s">
        <v>9</v>
      </c>
      <c r="D34" s="17">
        <f>E34+G34</f>
        <v>0</v>
      </c>
      <c r="E34" s="17"/>
      <c r="F34" s="17"/>
      <c r="G34" s="17"/>
      <c r="H34" s="155">
        <f>I34+K34</f>
        <v>0</v>
      </c>
      <c r="I34" s="11"/>
      <c r="J34" s="11"/>
      <c r="K34" s="198"/>
      <c r="L34" s="156">
        <f>M34+O34</f>
        <v>0</v>
      </c>
      <c r="M34" s="156">
        <f>E34+I34</f>
        <v>0</v>
      </c>
      <c r="N34" s="156">
        <f>F34+J34</f>
        <v>0</v>
      </c>
      <c r="O34" s="156">
        <f>G34+K34</f>
        <v>0</v>
      </c>
      <c r="P34" s="196"/>
      <c r="Q34" s="95"/>
    </row>
    <row r="35" spans="1:17" ht="15" hidden="1" customHeight="1" x14ac:dyDescent="0.25">
      <c r="A35" s="20"/>
      <c r="B35" s="506"/>
      <c r="C35" s="197" t="s">
        <v>31</v>
      </c>
      <c r="D35" s="17">
        <f>E35+G35</f>
        <v>0</v>
      </c>
      <c r="E35" s="17"/>
      <c r="F35" s="17"/>
      <c r="G35" s="17"/>
      <c r="H35" s="155">
        <f>I35+K35</f>
        <v>0</v>
      </c>
      <c r="I35" s="11"/>
      <c r="J35" s="11"/>
      <c r="K35" s="198"/>
      <c r="L35" s="156">
        <f>M35+O35</f>
        <v>0</v>
      </c>
      <c r="M35" s="156">
        <f>E35+I35</f>
        <v>0</v>
      </c>
      <c r="N35" s="156">
        <f>F35+J35</f>
        <v>0</v>
      </c>
      <c r="O35" s="156">
        <f>G35+K35</f>
        <v>0</v>
      </c>
      <c r="P35" s="196"/>
      <c r="Q35" s="95"/>
    </row>
    <row r="36" spans="1:17" ht="15" hidden="1" customHeight="1" x14ac:dyDescent="0.25">
      <c r="A36" s="20"/>
      <c r="B36" s="507"/>
      <c r="C36" s="197" t="s">
        <v>22</v>
      </c>
      <c r="D36" s="17">
        <f>E36+G36</f>
        <v>0</v>
      </c>
      <c r="E36" s="17"/>
      <c r="F36" s="17"/>
      <c r="G36" s="17"/>
      <c r="H36" s="155">
        <f>I36+K36</f>
        <v>0</v>
      </c>
      <c r="I36" s="11"/>
      <c r="J36" s="11"/>
      <c r="K36" s="198"/>
      <c r="L36" s="156">
        <f>M36+O36</f>
        <v>0</v>
      </c>
      <c r="M36" s="156">
        <f>E36+I36</f>
        <v>0</v>
      </c>
      <c r="N36" s="156">
        <f>F36+J36</f>
        <v>0</v>
      </c>
      <c r="O36" s="156">
        <f>G36+K36</f>
        <v>0</v>
      </c>
      <c r="P36" s="196"/>
      <c r="Q36" s="95"/>
    </row>
    <row r="37" spans="1:17" ht="15" hidden="1" customHeight="1" x14ac:dyDescent="0.25">
      <c r="A37" s="6" t="s">
        <v>78</v>
      </c>
      <c r="B37" s="18" t="s">
        <v>14</v>
      </c>
      <c r="C37" s="197"/>
      <c r="D37" s="154">
        <f>E37+G37</f>
        <v>0</v>
      </c>
      <c r="E37" s="17">
        <f>E38+E39+E40</f>
        <v>0</v>
      </c>
      <c r="F37" s="17">
        <f>F38+F39+F40</f>
        <v>0</v>
      </c>
      <c r="G37" s="17">
        <f>G38+G39+G40</f>
        <v>0</v>
      </c>
      <c r="H37" s="155">
        <f>I37+K37</f>
        <v>0</v>
      </c>
      <c r="I37" s="11">
        <f>I38+I39+I40</f>
        <v>0</v>
      </c>
      <c r="J37" s="11">
        <f>J38+J39+J40</f>
        <v>0</v>
      </c>
      <c r="K37" s="11">
        <f>K38+K39+K40</f>
        <v>0</v>
      </c>
      <c r="L37" s="156">
        <f>M37+O37</f>
        <v>0</v>
      </c>
      <c r="M37" s="13">
        <f>M38+M39+M40</f>
        <v>0</v>
      </c>
      <c r="N37" s="13">
        <f>N38+N39+N40</f>
        <v>0</v>
      </c>
      <c r="O37" s="13">
        <f>O38+O39+O40</f>
        <v>0</v>
      </c>
      <c r="P37" s="196"/>
      <c r="Q37" s="95"/>
    </row>
    <row r="38" spans="1:17" ht="15" hidden="1" customHeight="1" x14ac:dyDescent="0.25">
      <c r="A38" s="20"/>
      <c r="B38" s="506" t="s">
        <v>420</v>
      </c>
      <c r="C38" s="197" t="s">
        <v>9</v>
      </c>
      <c r="D38" s="17">
        <f>E38+G38</f>
        <v>0</v>
      </c>
      <c r="E38" s="17"/>
      <c r="F38" s="17"/>
      <c r="G38" s="17"/>
      <c r="H38" s="155">
        <f>I38+K38</f>
        <v>0</v>
      </c>
      <c r="I38" s="11"/>
      <c r="J38" s="11"/>
      <c r="K38" s="198"/>
      <c r="L38" s="156">
        <f>M38+O38</f>
        <v>0</v>
      </c>
      <c r="M38" s="156">
        <f>E38+I38</f>
        <v>0</v>
      </c>
      <c r="N38" s="156">
        <f>F38+J38</f>
        <v>0</v>
      </c>
      <c r="O38" s="156">
        <f>G38+K38</f>
        <v>0</v>
      </c>
      <c r="P38" s="196"/>
      <c r="Q38" s="95"/>
    </row>
    <row r="39" spans="1:17" ht="15" hidden="1" customHeight="1" x14ac:dyDescent="0.25">
      <c r="A39" s="20"/>
      <c r="B39" s="506"/>
      <c r="C39" s="197" t="s">
        <v>31</v>
      </c>
      <c r="D39" s="17">
        <f>E39+G39</f>
        <v>0</v>
      </c>
      <c r="E39" s="17"/>
      <c r="F39" s="17"/>
      <c r="G39" s="17"/>
      <c r="H39" s="155">
        <f>I39+K39</f>
        <v>0</v>
      </c>
      <c r="I39" s="11"/>
      <c r="J39" s="11"/>
      <c r="K39" s="198"/>
      <c r="L39" s="156">
        <f>M39+O39</f>
        <v>0</v>
      </c>
      <c r="M39" s="156">
        <f>E39+I39</f>
        <v>0</v>
      </c>
      <c r="N39" s="156">
        <f>F39+J39</f>
        <v>0</v>
      </c>
      <c r="O39" s="156">
        <f>G39+K39</f>
        <v>0</v>
      </c>
      <c r="P39" s="196"/>
      <c r="Q39" s="95"/>
    </row>
    <row r="40" spans="1:17" ht="15" hidden="1" customHeight="1" x14ac:dyDescent="0.25">
      <c r="A40" s="20"/>
      <c r="B40" s="507"/>
      <c r="C40" s="197" t="s">
        <v>22</v>
      </c>
      <c r="D40" s="17">
        <f>E40+G40</f>
        <v>0</v>
      </c>
      <c r="E40" s="17"/>
      <c r="F40" s="17"/>
      <c r="G40" s="17"/>
      <c r="H40" s="155">
        <f>I40+K40</f>
        <v>0</v>
      </c>
      <c r="I40" s="11"/>
      <c r="J40" s="11"/>
      <c r="K40" s="198"/>
      <c r="L40" s="156">
        <f>M40+O40</f>
        <v>0</v>
      </c>
      <c r="M40" s="156">
        <f>E40+I40</f>
        <v>0</v>
      </c>
      <c r="N40" s="156">
        <f>F40+J40</f>
        <v>0</v>
      </c>
      <c r="O40" s="156">
        <f>G40+K40</f>
        <v>0</v>
      </c>
      <c r="P40" s="196"/>
      <c r="Q40" s="95"/>
    </row>
    <row r="41" spans="1:17" ht="15" hidden="1" customHeight="1" x14ac:dyDescent="0.25">
      <c r="A41" s="6" t="s">
        <v>79</v>
      </c>
      <c r="B41" s="18" t="s">
        <v>15</v>
      </c>
      <c r="C41" s="197"/>
      <c r="D41" s="154">
        <f>E41+G41</f>
        <v>0</v>
      </c>
      <c r="E41" s="17">
        <f>E42+E43+E44</f>
        <v>0</v>
      </c>
      <c r="F41" s="17">
        <f>F42+F43+F44</f>
        <v>0</v>
      </c>
      <c r="G41" s="17">
        <f>G42+G43+G44</f>
        <v>0</v>
      </c>
      <c r="H41" s="155">
        <f>I41+K41</f>
        <v>0</v>
      </c>
      <c r="I41" s="11">
        <f>I42+I43+I44</f>
        <v>0</v>
      </c>
      <c r="J41" s="11">
        <f>J42+J43+J44</f>
        <v>0</v>
      </c>
      <c r="K41" s="11">
        <f>K42+K43+K44</f>
        <v>0</v>
      </c>
      <c r="L41" s="156">
        <f>M41+O41</f>
        <v>0</v>
      </c>
      <c r="M41" s="13">
        <f>M42+M43+M44</f>
        <v>0</v>
      </c>
      <c r="N41" s="13">
        <f>N42+N43+N44</f>
        <v>0</v>
      </c>
      <c r="O41" s="13">
        <f>O42+O43+O44</f>
        <v>0</v>
      </c>
      <c r="P41" s="196"/>
      <c r="Q41" s="95"/>
    </row>
    <row r="42" spans="1:17" ht="15" hidden="1" customHeight="1" x14ac:dyDescent="0.25">
      <c r="A42" s="20"/>
      <c r="B42" s="506" t="s">
        <v>420</v>
      </c>
      <c r="C42" s="197" t="s">
        <v>9</v>
      </c>
      <c r="D42" s="17">
        <f>E42+G42</f>
        <v>0</v>
      </c>
      <c r="E42" s="17"/>
      <c r="F42" s="17"/>
      <c r="G42" s="17"/>
      <c r="H42" s="155">
        <f>I42+K42</f>
        <v>0</v>
      </c>
      <c r="I42" s="11"/>
      <c r="J42" s="11"/>
      <c r="K42" s="198"/>
      <c r="L42" s="156">
        <f>M42+O42</f>
        <v>0</v>
      </c>
      <c r="M42" s="156">
        <f>E42+I42</f>
        <v>0</v>
      </c>
      <c r="N42" s="156">
        <f>F42+J42</f>
        <v>0</v>
      </c>
      <c r="O42" s="156">
        <f>G42+K42</f>
        <v>0</v>
      </c>
      <c r="P42" s="196"/>
      <c r="Q42" s="95"/>
    </row>
    <row r="43" spans="1:17" ht="15" hidden="1" customHeight="1" x14ac:dyDescent="0.25">
      <c r="A43" s="20"/>
      <c r="B43" s="506"/>
      <c r="C43" s="197" t="s">
        <v>31</v>
      </c>
      <c r="D43" s="17">
        <f>E43+G43</f>
        <v>0</v>
      </c>
      <c r="E43" s="17"/>
      <c r="F43" s="17"/>
      <c r="G43" s="17"/>
      <c r="H43" s="155">
        <f>I43+K43</f>
        <v>0</v>
      </c>
      <c r="I43" s="11"/>
      <c r="J43" s="11"/>
      <c r="K43" s="198"/>
      <c r="L43" s="156">
        <f>M43+O43</f>
        <v>0</v>
      </c>
      <c r="M43" s="156">
        <f>E43+I43</f>
        <v>0</v>
      </c>
      <c r="N43" s="156">
        <f>F43+J43</f>
        <v>0</v>
      </c>
      <c r="O43" s="156">
        <f>G43+K43</f>
        <v>0</v>
      </c>
      <c r="P43" s="196"/>
      <c r="Q43" s="95"/>
    </row>
    <row r="44" spans="1:17" ht="15" hidden="1" customHeight="1" x14ac:dyDescent="0.25">
      <c r="A44" s="20"/>
      <c r="B44" s="507"/>
      <c r="C44" s="197" t="s">
        <v>22</v>
      </c>
      <c r="D44" s="17">
        <f>E44+G44</f>
        <v>0</v>
      </c>
      <c r="E44" s="17"/>
      <c r="F44" s="17"/>
      <c r="G44" s="17"/>
      <c r="H44" s="155">
        <f>I44+K44</f>
        <v>0</v>
      </c>
      <c r="I44" s="11"/>
      <c r="J44" s="11"/>
      <c r="K44" s="198"/>
      <c r="L44" s="156">
        <f>M44+O44</f>
        <v>0</v>
      </c>
      <c r="M44" s="156">
        <f>E44+I44</f>
        <v>0</v>
      </c>
      <c r="N44" s="156">
        <f>F44+J44</f>
        <v>0</v>
      </c>
      <c r="O44" s="156">
        <f>G44+K44</f>
        <v>0</v>
      </c>
      <c r="P44" s="196"/>
      <c r="Q44" s="95"/>
    </row>
    <row r="45" spans="1:17" ht="15" hidden="1" customHeight="1" x14ac:dyDescent="0.25">
      <c r="A45" s="6" t="s">
        <v>80</v>
      </c>
      <c r="B45" s="18" t="s">
        <v>16</v>
      </c>
      <c r="C45" s="197"/>
      <c r="D45" s="154">
        <f>E45+G45</f>
        <v>0</v>
      </c>
      <c r="E45" s="17">
        <f>E46+E47+E48</f>
        <v>0</v>
      </c>
      <c r="F45" s="17">
        <f>F46+F47+F48</f>
        <v>0</v>
      </c>
      <c r="G45" s="17">
        <f>G46+G47+G48</f>
        <v>0</v>
      </c>
      <c r="H45" s="155">
        <f>I45+K45</f>
        <v>0</v>
      </c>
      <c r="I45" s="11">
        <f>I46+I47+I48</f>
        <v>0</v>
      </c>
      <c r="J45" s="11">
        <f>J46+J47+J48</f>
        <v>0</v>
      </c>
      <c r="K45" s="11">
        <f>K46+K47+K48</f>
        <v>0</v>
      </c>
      <c r="L45" s="156">
        <f>M45+O45</f>
        <v>0</v>
      </c>
      <c r="M45" s="13">
        <f>M46+M47+M48</f>
        <v>0</v>
      </c>
      <c r="N45" s="13">
        <f>N46+N47+N48</f>
        <v>0</v>
      </c>
      <c r="O45" s="13">
        <f>O46+O47+O48</f>
        <v>0</v>
      </c>
      <c r="P45" s="196"/>
      <c r="Q45" s="95"/>
    </row>
    <row r="46" spans="1:17" ht="15" hidden="1" customHeight="1" x14ac:dyDescent="0.25">
      <c r="A46" s="20"/>
      <c r="B46" s="506" t="s">
        <v>420</v>
      </c>
      <c r="C46" s="197" t="s">
        <v>9</v>
      </c>
      <c r="D46" s="17">
        <f>E46+G46</f>
        <v>0</v>
      </c>
      <c r="E46" s="17"/>
      <c r="F46" s="17"/>
      <c r="G46" s="17"/>
      <c r="H46" s="155">
        <f>I46+K46</f>
        <v>0</v>
      </c>
      <c r="I46" s="11"/>
      <c r="J46" s="11"/>
      <c r="K46" s="198"/>
      <c r="L46" s="156">
        <f>M46+O46</f>
        <v>0</v>
      </c>
      <c r="M46" s="156">
        <f>E46+I46</f>
        <v>0</v>
      </c>
      <c r="N46" s="156">
        <f>F46+J46</f>
        <v>0</v>
      </c>
      <c r="O46" s="156">
        <f>G46+K46</f>
        <v>0</v>
      </c>
      <c r="P46" s="196"/>
      <c r="Q46" s="95"/>
    </row>
    <row r="47" spans="1:17" ht="15" hidden="1" customHeight="1" x14ac:dyDescent="0.25">
      <c r="A47" s="20"/>
      <c r="B47" s="506"/>
      <c r="C47" s="197" t="s">
        <v>31</v>
      </c>
      <c r="D47" s="17">
        <f>E47+G47</f>
        <v>0</v>
      </c>
      <c r="E47" s="17"/>
      <c r="F47" s="17"/>
      <c r="G47" s="17"/>
      <c r="H47" s="155">
        <f>I47+K47</f>
        <v>0</v>
      </c>
      <c r="I47" s="11"/>
      <c r="J47" s="11"/>
      <c r="K47" s="198"/>
      <c r="L47" s="156">
        <f>M47+O47</f>
        <v>0</v>
      </c>
      <c r="M47" s="156">
        <f>E47+I47</f>
        <v>0</v>
      </c>
      <c r="N47" s="156">
        <f>F47+J47</f>
        <v>0</v>
      </c>
      <c r="O47" s="156">
        <f>G47+K47</f>
        <v>0</v>
      </c>
      <c r="P47" s="196"/>
      <c r="Q47" s="95"/>
    </row>
    <row r="48" spans="1:17" ht="15" hidden="1" customHeight="1" x14ac:dyDescent="0.25">
      <c r="A48" s="20"/>
      <c r="B48" s="507"/>
      <c r="C48" s="197" t="s">
        <v>22</v>
      </c>
      <c r="D48" s="17">
        <f>E48+G48</f>
        <v>0</v>
      </c>
      <c r="E48" s="17"/>
      <c r="F48" s="17"/>
      <c r="G48" s="17"/>
      <c r="H48" s="155">
        <f>I48+K48</f>
        <v>0</v>
      </c>
      <c r="I48" s="11"/>
      <c r="J48" s="11"/>
      <c r="K48" s="198"/>
      <c r="L48" s="156">
        <f>M48+O48</f>
        <v>0</v>
      </c>
      <c r="M48" s="156">
        <f>E48+I48</f>
        <v>0</v>
      </c>
      <c r="N48" s="156">
        <f>F48+J48</f>
        <v>0</v>
      </c>
      <c r="O48" s="156">
        <f>G48+K48</f>
        <v>0</v>
      </c>
      <c r="P48" s="196"/>
      <c r="Q48" s="95"/>
    </row>
    <row r="49" spans="1:18" ht="15" hidden="1" customHeight="1" x14ac:dyDescent="0.25">
      <c r="A49" s="6" t="s">
        <v>81</v>
      </c>
      <c r="B49" s="18" t="s">
        <v>17</v>
      </c>
      <c r="C49" s="197"/>
      <c r="D49" s="154">
        <f>E49+G49</f>
        <v>0</v>
      </c>
      <c r="E49" s="17">
        <f>E50+E51+E52</f>
        <v>0</v>
      </c>
      <c r="F49" s="17">
        <f>F50+F51+F52</f>
        <v>0</v>
      </c>
      <c r="G49" s="17">
        <f>G50+G51+G52</f>
        <v>0</v>
      </c>
      <c r="H49" s="155">
        <f>I49+K49</f>
        <v>0</v>
      </c>
      <c r="I49" s="11">
        <f>I50+I51+I52</f>
        <v>0</v>
      </c>
      <c r="J49" s="11">
        <f>J50+J51+J52</f>
        <v>0</v>
      </c>
      <c r="K49" s="11">
        <f>K50+K51+K52</f>
        <v>0</v>
      </c>
      <c r="L49" s="156">
        <f>M49+O49</f>
        <v>0</v>
      </c>
      <c r="M49" s="13">
        <f>M50+M51+M52</f>
        <v>0</v>
      </c>
      <c r="N49" s="13">
        <f>N50+N51+N52</f>
        <v>0</v>
      </c>
      <c r="O49" s="13">
        <f>O50+O51+O52</f>
        <v>0</v>
      </c>
      <c r="P49" s="196"/>
      <c r="Q49" s="95"/>
    </row>
    <row r="50" spans="1:18" ht="15" hidden="1" customHeight="1" x14ac:dyDescent="0.25">
      <c r="A50" s="20"/>
      <c r="B50" s="506" t="s">
        <v>420</v>
      </c>
      <c r="C50" s="197" t="s">
        <v>9</v>
      </c>
      <c r="D50" s="17">
        <f>E50+G50</f>
        <v>0</v>
      </c>
      <c r="E50" s="17"/>
      <c r="F50" s="17"/>
      <c r="G50" s="17"/>
      <c r="H50" s="155">
        <f>I50+K50</f>
        <v>0</v>
      </c>
      <c r="I50" s="11"/>
      <c r="J50" s="11"/>
      <c r="K50" s="198"/>
      <c r="L50" s="156">
        <f>M50+O50</f>
        <v>0</v>
      </c>
      <c r="M50" s="156">
        <f>E50+I50</f>
        <v>0</v>
      </c>
      <c r="N50" s="156">
        <f>F50+J50</f>
        <v>0</v>
      </c>
      <c r="O50" s="156">
        <f>G50+K50</f>
        <v>0</v>
      </c>
      <c r="P50" s="196"/>
      <c r="Q50" s="95"/>
    </row>
    <row r="51" spans="1:18" ht="15" hidden="1" customHeight="1" x14ac:dyDescent="0.25">
      <c r="A51" s="20"/>
      <c r="B51" s="506"/>
      <c r="C51" s="197" t="s">
        <v>31</v>
      </c>
      <c r="D51" s="17">
        <f>E51+G51</f>
        <v>0</v>
      </c>
      <c r="E51" s="17"/>
      <c r="F51" s="17"/>
      <c r="G51" s="17"/>
      <c r="H51" s="155">
        <f>I51+K51</f>
        <v>0</v>
      </c>
      <c r="I51" s="11"/>
      <c r="J51" s="11"/>
      <c r="K51" s="198"/>
      <c r="L51" s="156">
        <f>M51+O51</f>
        <v>0</v>
      </c>
      <c r="M51" s="156">
        <f>E51+I51</f>
        <v>0</v>
      </c>
      <c r="N51" s="156">
        <f>F51+J51</f>
        <v>0</v>
      </c>
      <c r="O51" s="156">
        <f>G51+K51</f>
        <v>0</v>
      </c>
      <c r="P51" s="196"/>
      <c r="Q51" s="95"/>
    </row>
    <row r="52" spans="1:18" ht="15" hidden="1" customHeight="1" x14ac:dyDescent="0.25">
      <c r="A52" s="20"/>
      <c r="B52" s="507"/>
      <c r="C52" s="197" t="s">
        <v>22</v>
      </c>
      <c r="D52" s="17">
        <f>E52+G52</f>
        <v>0</v>
      </c>
      <c r="E52" s="17"/>
      <c r="F52" s="17"/>
      <c r="G52" s="17"/>
      <c r="H52" s="155">
        <f>I52+K52</f>
        <v>0</v>
      </c>
      <c r="I52" s="11"/>
      <c r="J52" s="11"/>
      <c r="K52" s="198"/>
      <c r="L52" s="156">
        <f>M52+O52</f>
        <v>0</v>
      </c>
      <c r="M52" s="156">
        <f>E52+I52</f>
        <v>0</v>
      </c>
      <c r="N52" s="156">
        <f>F52+J52</f>
        <v>0</v>
      </c>
      <c r="O52" s="156">
        <f>G52+K52</f>
        <v>0</v>
      </c>
      <c r="P52" s="196"/>
      <c r="Q52" s="95"/>
    </row>
    <row r="53" spans="1:18" ht="15" hidden="1" customHeight="1" x14ac:dyDescent="0.25">
      <c r="A53" s="6" t="s">
        <v>82</v>
      </c>
      <c r="B53" s="18" t="s">
        <v>18</v>
      </c>
      <c r="C53" s="197"/>
      <c r="D53" s="154">
        <f>E53+G53</f>
        <v>0</v>
      </c>
      <c r="E53" s="17">
        <f>E54+E55+E56</f>
        <v>0</v>
      </c>
      <c r="F53" s="17">
        <f>F54+F55+F56</f>
        <v>0</v>
      </c>
      <c r="G53" s="17">
        <f>G54+G55+G56</f>
        <v>0</v>
      </c>
      <c r="H53" s="155">
        <f>I53+K53</f>
        <v>0</v>
      </c>
      <c r="I53" s="11">
        <f>I54+I55+I56</f>
        <v>0</v>
      </c>
      <c r="J53" s="11">
        <f>J54+J55+J56</f>
        <v>0</v>
      </c>
      <c r="K53" s="11">
        <f>K54+K55+K56</f>
        <v>0</v>
      </c>
      <c r="L53" s="156">
        <f>M53+O53</f>
        <v>0</v>
      </c>
      <c r="M53" s="13">
        <f>M54+M55+M56</f>
        <v>0</v>
      </c>
      <c r="N53" s="13">
        <f>N54+N55+N56</f>
        <v>0</v>
      </c>
      <c r="O53" s="13">
        <f>O54+O55+O56</f>
        <v>0</v>
      </c>
      <c r="P53" s="196"/>
      <c r="Q53" s="95"/>
    </row>
    <row r="54" spans="1:18" ht="15" hidden="1" customHeight="1" x14ac:dyDescent="0.25">
      <c r="A54" s="20"/>
      <c r="B54" s="506" t="s">
        <v>420</v>
      </c>
      <c r="C54" s="197" t="s">
        <v>9</v>
      </c>
      <c r="D54" s="17">
        <f>E54+G54</f>
        <v>0</v>
      </c>
      <c r="E54" s="17"/>
      <c r="F54" s="17"/>
      <c r="G54" s="17"/>
      <c r="H54" s="155">
        <f>I54+K54</f>
        <v>0</v>
      </c>
      <c r="I54" s="11"/>
      <c r="J54" s="11"/>
      <c r="K54" s="198"/>
      <c r="L54" s="156">
        <f>M54+O54</f>
        <v>0</v>
      </c>
      <c r="M54" s="156">
        <f>E54+I54</f>
        <v>0</v>
      </c>
      <c r="N54" s="156">
        <f>F54+J54</f>
        <v>0</v>
      </c>
      <c r="O54" s="156">
        <f>G54+K54</f>
        <v>0</v>
      </c>
      <c r="P54" s="196"/>
      <c r="Q54" s="95"/>
    </row>
    <row r="55" spans="1:18" ht="15" hidden="1" customHeight="1" x14ac:dyDescent="0.25">
      <c r="A55" s="20"/>
      <c r="B55" s="506"/>
      <c r="C55" s="197" t="s">
        <v>31</v>
      </c>
      <c r="D55" s="17">
        <f>E55+G55</f>
        <v>0</v>
      </c>
      <c r="E55" s="17"/>
      <c r="F55" s="17"/>
      <c r="G55" s="17"/>
      <c r="H55" s="155">
        <f>I55+K55</f>
        <v>0</v>
      </c>
      <c r="I55" s="11"/>
      <c r="J55" s="11"/>
      <c r="K55" s="198"/>
      <c r="L55" s="156">
        <f>M55+O55</f>
        <v>0</v>
      </c>
      <c r="M55" s="156">
        <f>E55+I55</f>
        <v>0</v>
      </c>
      <c r="N55" s="156">
        <f>F55+J55</f>
        <v>0</v>
      </c>
      <c r="O55" s="156">
        <f>G55+K55</f>
        <v>0</v>
      </c>
      <c r="P55" s="196"/>
      <c r="Q55" s="95"/>
    </row>
    <row r="56" spans="1:18" ht="15" hidden="1" customHeight="1" x14ac:dyDescent="0.25">
      <c r="A56" s="20"/>
      <c r="B56" s="507"/>
      <c r="C56" s="197" t="s">
        <v>22</v>
      </c>
      <c r="D56" s="17">
        <f>E56+G56</f>
        <v>0</v>
      </c>
      <c r="E56" s="17"/>
      <c r="F56" s="17"/>
      <c r="G56" s="17"/>
      <c r="H56" s="155">
        <f>I56+K56</f>
        <v>0</v>
      </c>
      <c r="I56" s="11"/>
      <c r="J56" s="11"/>
      <c r="K56" s="198"/>
      <c r="L56" s="156">
        <f>M56+O56</f>
        <v>0</v>
      </c>
      <c r="M56" s="156">
        <f>E56+I56</f>
        <v>0</v>
      </c>
      <c r="N56" s="156">
        <f>F56+J56</f>
        <v>0</v>
      </c>
      <c r="O56" s="156">
        <f>G56+K56</f>
        <v>0</v>
      </c>
      <c r="P56" s="196"/>
      <c r="Q56" s="95"/>
    </row>
    <row r="57" spans="1:18" ht="15" hidden="1" customHeight="1" x14ac:dyDescent="0.25">
      <c r="A57" s="6" t="s">
        <v>83</v>
      </c>
      <c r="B57" s="18" t="s">
        <v>19</v>
      </c>
      <c r="C57" s="197"/>
      <c r="D57" s="154">
        <f>E57+G57</f>
        <v>0</v>
      </c>
      <c r="E57" s="17">
        <f>E58+E59+E60</f>
        <v>0</v>
      </c>
      <c r="F57" s="17">
        <f>F58+F59+F60</f>
        <v>0</v>
      </c>
      <c r="G57" s="17">
        <f>G58+G59+G60</f>
        <v>0</v>
      </c>
      <c r="H57" s="155">
        <f>I57+K57</f>
        <v>0</v>
      </c>
      <c r="I57" s="11">
        <f>I58+I59+I60</f>
        <v>0</v>
      </c>
      <c r="J57" s="11">
        <f>J58+J59+J60</f>
        <v>0</v>
      </c>
      <c r="K57" s="11">
        <f>K58+K59+K60</f>
        <v>0</v>
      </c>
      <c r="L57" s="156">
        <f>M57+O57</f>
        <v>0</v>
      </c>
      <c r="M57" s="13">
        <f>M58+M59+M60</f>
        <v>0</v>
      </c>
      <c r="N57" s="13">
        <f>N58+N59+N60</f>
        <v>0</v>
      </c>
      <c r="O57" s="13">
        <f>O58+O59+O60</f>
        <v>0</v>
      </c>
      <c r="P57" s="196"/>
      <c r="Q57" s="95"/>
    </row>
    <row r="58" spans="1:18" ht="15" hidden="1" customHeight="1" x14ac:dyDescent="0.25">
      <c r="A58" s="20"/>
      <c r="B58" s="506" t="s">
        <v>420</v>
      </c>
      <c r="C58" s="197" t="s">
        <v>9</v>
      </c>
      <c r="D58" s="17">
        <f>E58+G58</f>
        <v>0</v>
      </c>
      <c r="E58" s="17"/>
      <c r="F58" s="17"/>
      <c r="G58" s="17"/>
      <c r="H58" s="155">
        <f>I58+K58</f>
        <v>0</v>
      </c>
      <c r="I58" s="11"/>
      <c r="J58" s="11"/>
      <c r="K58" s="198"/>
      <c r="L58" s="156">
        <f>M58+O58</f>
        <v>0</v>
      </c>
      <c r="M58" s="156">
        <f>E58+I58</f>
        <v>0</v>
      </c>
      <c r="N58" s="156">
        <f>F58+J58</f>
        <v>0</v>
      </c>
      <c r="O58" s="156">
        <f>G58+K58</f>
        <v>0</v>
      </c>
      <c r="P58" s="196"/>
      <c r="Q58" s="95"/>
    </row>
    <row r="59" spans="1:18" ht="15" hidden="1" customHeight="1" x14ac:dyDescent="0.25">
      <c r="A59" s="20"/>
      <c r="B59" s="506"/>
      <c r="C59" s="197" t="s">
        <v>31</v>
      </c>
      <c r="D59" s="17">
        <f>E59+G59</f>
        <v>0</v>
      </c>
      <c r="E59" s="17"/>
      <c r="F59" s="17"/>
      <c r="G59" s="17"/>
      <c r="H59" s="155">
        <f>I59+K59</f>
        <v>0</v>
      </c>
      <c r="I59" s="11"/>
      <c r="J59" s="11"/>
      <c r="K59" s="198"/>
      <c r="L59" s="156">
        <f>M59+O59</f>
        <v>0</v>
      </c>
      <c r="M59" s="156">
        <f>E59+I59</f>
        <v>0</v>
      </c>
      <c r="N59" s="156">
        <f>F59+J59</f>
        <v>0</v>
      </c>
      <c r="O59" s="156">
        <f>G59+K59</f>
        <v>0</v>
      </c>
      <c r="P59" s="196"/>
      <c r="Q59" s="95"/>
    </row>
    <row r="60" spans="1:18" ht="15" hidden="1" customHeight="1" x14ac:dyDescent="0.25">
      <c r="A60" s="20"/>
      <c r="B60" s="507"/>
      <c r="C60" s="197" t="s">
        <v>22</v>
      </c>
      <c r="D60" s="17">
        <f>E60+G60</f>
        <v>0</v>
      </c>
      <c r="E60" s="17"/>
      <c r="F60" s="17"/>
      <c r="G60" s="17"/>
      <c r="H60" s="155">
        <f>I60+K60</f>
        <v>0</v>
      </c>
      <c r="I60" s="11"/>
      <c r="J60" s="11"/>
      <c r="K60" s="198"/>
      <c r="L60" s="156">
        <f>M60+O60</f>
        <v>0</v>
      </c>
      <c r="M60" s="156">
        <f>E60+I60</f>
        <v>0</v>
      </c>
      <c r="N60" s="156">
        <f>F60+J60</f>
        <v>0</v>
      </c>
      <c r="O60" s="156">
        <f>G60+K60</f>
        <v>0</v>
      </c>
      <c r="P60" s="196"/>
      <c r="Q60" s="95"/>
    </row>
    <row r="61" spans="1:18" x14ac:dyDescent="0.25">
      <c r="A61" s="21" t="s">
        <v>73</v>
      </c>
      <c r="B61" s="88" t="s">
        <v>179</v>
      </c>
      <c r="C61" s="199"/>
      <c r="D61" s="22">
        <f>E61+G61</f>
        <v>111</v>
      </c>
      <c r="E61" s="22">
        <f>E14+E17+E21+E25+E29+E33+E37+E41+E45+E49+E53+E57</f>
        <v>0</v>
      </c>
      <c r="F61" s="22">
        <f>F14+F17+F21+F25+F29+F33+F37+F41+F45+F49+F53+F57</f>
        <v>0</v>
      </c>
      <c r="G61" s="22">
        <f>G14+G17+G21+G25+G29+G33+G37+G41+G45+G49+G53+G57</f>
        <v>111</v>
      </c>
      <c r="H61" s="22">
        <f>I61+K61</f>
        <v>0</v>
      </c>
      <c r="I61" s="22">
        <f>I14+I17+I21+I25+I29+I33+I37+I41+I45+I49+I53+I57</f>
        <v>0</v>
      </c>
      <c r="J61" s="22">
        <f>J14+J17+J21+J25+J29+J33+J37+J41+J45+J49+J53+J57</f>
        <v>0</v>
      </c>
      <c r="K61" s="22">
        <f>K14+K17+K21+K25+K29+K33+K37+K41+K45+K49+K53+K57</f>
        <v>0</v>
      </c>
      <c r="L61" s="22">
        <f>M61+O61</f>
        <v>111</v>
      </c>
      <c r="M61" s="22">
        <f>M14+M17+M21+M25+M29+M33+M37+M41+M45+M49+M53+M57</f>
        <v>0</v>
      </c>
      <c r="N61" s="22">
        <f>N14+N17+N21+N25+N29+N33+N37+N41+N45+N49+N53+N57</f>
        <v>0</v>
      </c>
      <c r="O61" s="22">
        <f>O14+O17+O21+O25+O29+O33+O37+O41+O45+O49+O53+O57</f>
        <v>111</v>
      </c>
      <c r="Q61" s="196"/>
      <c r="R61" s="95"/>
    </row>
    <row r="62" spans="1:18" x14ac:dyDescent="0.25">
      <c r="A62" s="6" t="s">
        <v>74</v>
      </c>
      <c r="B62" s="508" t="s">
        <v>59</v>
      </c>
      <c r="C62" s="444"/>
      <c r="D62" s="444"/>
      <c r="E62" s="444"/>
      <c r="F62" s="444"/>
      <c r="G62" s="444"/>
      <c r="H62" s="444"/>
      <c r="I62" s="444"/>
      <c r="J62" s="444"/>
      <c r="K62" s="444"/>
      <c r="L62" s="444"/>
      <c r="M62" s="444"/>
      <c r="N62" s="444"/>
      <c r="O62" s="445"/>
    </row>
    <row r="63" spans="1:18" x14ac:dyDescent="0.25">
      <c r="A63" s="141" t="s">
        <v>75</v>
      </c>
      <c r="B63" s="30" t="s">
        <v>20</v>
      </c>
      <c r="C63" s="200"/>
      <c r="D63" s="154">
        <f>E63+G63</f>
        <v>0</v>
      </c>
      <c r="E63" s="68">
        <f>E64+E65+E66</f>
        <v>0</v>
      </c>
      <c r="F63" s="68">
        <f>F64+F65+F66</f>
        <v>0</v>
      </c>
      <c r="G63" s="68">
        <f>G64+G65+G66</f>
        <v>0</v>
      </c>
      <c r="H63" s="69">
        <f>H64+H65+H66</f>
        <v>1690.1</v>
      </c>
      <c r="I63" s="69">
        <f>I64+I65+I66</f>
        <v>808.6</v>
      </c>
      <c r="J63" s="69">
        <f>J64+J65+J66</f>
        <v>0</v>
      </c>
      <c r="K63" s="69">
        <f>K64+K65+K66</f>
        <v>881.5</v>
      </c>
      <c r="L63" s="70">
        <f>M63+O63</f>
        <v>1690.1</v>
      </c>
      <c r="M63" s="70">
        <f>M64+M65+M66</f>
        <v>808.6</v>
      </c>
      <c r="N63" s="70">
        <f>N64+N65+N66</f>
        <v>0</v>
      </c>
      <c r="O63" s="70">
        <f>O64+O65+O66</f>
        <v>881.5</v>
      </c>
    </row>
    <row r="64" spans="1:18" ht="15" customHeight="1" x14ac:dyDescent="0.25">
      <c r="A64" s="145"/>
      <c r="B64" s="509" t="s">
        <v>341</v>
      </c>
      <c r="C64" s="201" t="s">
        <v>25</v>
      </c>
      <c r="D64" s="154">
        <f>E64+G64</f>
        <v>0</v>
      </c>
      <c r="E64" s="68"/>
      <c r="F64" s="68"/>
      <c r="G64" s="68"/>
      <c r="H64" s="69">
        <f>I64+K64</f>
        <v>1490.1</v>
      </c>
      <c r="I64" s="69">
        <v>608.6</v>
      </c>
      <c r="J64" s="69"/>
      <c r="K64" s="69">
        <v>881.5</v>
      </c>
      <c r="L64" s="70">
        <f>M64+O64</f>
        <v>1490.1</v>
      </c>
      <c r="M64" s="70">
        <f>E64+I64</f>
        <v>608.6</v>
      </c>
      <c r="N64" s="70">
        <f>F64+J64</f>
        <v>0</v>
      </c>
      <c r="O64" s="70">
        <f>G64+K64</f>
        <v>881.5</v>
      </c>
    </row>
    <row r="65" spans="1:18" s="38" customFormat="1" ht="23.25" customHeight="1" x14ac:dyDescent="0.25">
      <c r="A65" s="145"/>
      <c r="B65" s="509"/>
      <c r="C65" s="427" t="s">
        <v>31</v>
      </c>
      <c r="D65" s="154">
        <f>E65+G65</f>
        <v>0</v>
      </c>
      <c r="E65" s="68"/>
      <c r="F65" s="68"/>
      <c r="G65" s="68"/>
      <c r="H65" s="69">
        <f>I65+K65</f>
        <v>200</v>
      </c>
      <c r="I65" s="69">
        <v>200</v>
      </c>
      <c r="J65" s="69"/>
      <c r="K65" s="69"/>
      <c r="L65" s="70">
        <f>M65+O65</f>
        <v>200</v>
      </c>
      <c r="M65" s="70">
        <f>E65+I65</f>
        <v>200</v>
      </c>
      <c r="N65" s="70">
        <f>F65+J65</f>
        <v>0</v>
      </c>
      <c r="O65" s="70">
        <f>G65+K65</f>
        <v>0</v>
      </c>
      <c r="Q65" s="71" t="s">
        <v>329</v>
      </c>
      <c r="R65" s="78">
        <f>L14+L18+L22+L26+L30+L34+L38+L42+L46+L50+L54+L58</f>
        <v>111</v>
      </c>
    </row>
    <row r="66" spans="1:18" s="38" customFormat="1" ht="14.25" hidden="1" customHeight="1" x14ac:dyDescent="0.25">
      <c r="A66" s="152"/>
      <c r="B66" s="173" t="s">
        <v>438</v>
      </c>
      <c r="C66" s="197" t="s">
        <v>31</v>
      </c>
      <c r="D66" s="154">
        <f>E66+G66</f>
        <v>0</v>
      </c>
      <c r="E66" s="68"/>
      <c r="F66" s="68"/>
      <c r="G66" s="68"/>
      <c r="H66" s="69">
        <f>I66+K66</f>
        <v>0</v>
      </c>
      <c r="I66" s="69"/>
      <c r="J66" s="69"/>
      <c r="K66" s="69"/>
      <c r="L66" s="70">
        <f>M66+O66</f>
        <v>0</v>
      </c>
      <c r="M66" s="70">
        <f>E66+I66</f>
        <v>0</v>
      </c>
      <c r="N66" s="70">
        <f>F66+J66</f>
        <v>0</v>
      </c>
      <c r="O66" s="70">
        <f>G66+K66</f>
        <v>0</v>
      </c>
      <c r="Q66" s="71"/>
      <c r="R66" s="78"/>
    </row>
    <row r="67" spans="1:18" x14ac:dyDescent="0.25">
      <c r="A67" s="202" t="s">
        <v>76</v>
      </c>
      <c r="B67" s="88" t="s">
        <v>180</v>
      </c>
      <c r="C67" s="199"/>
      <c r="D67" s="22">
        <f>D63</f>
        <v>0</v>
      </c>
      <c r="E67" s="22">
        <f>E63</f>
        <v>0</v>
      </c>
      <c r="F67" s="22">
        <f>F63</f>
        <v>0</v>
      </c>
      <c r="G67" s="22">
        <f>G63</f>
        <v>0</v>
      </c>
      <c r="H67" s="11">
        <f>H63</f>
        <v>1690.1</v>
      </c>
      <c r="I67" s="11">
        <f>I63</f>
        <v>808.6</v>
      </c>
      <c r="J67" s="11">
        <f>J63</f>
        <v>0</v>
      </c>
      <c r="K67" s="11">
        <f>K63</f>
        <v>881.5</v>
      </c>
      <c r="L67" s="22">
        <f>L63</f>
        <v>1690.1</v>
      </c>
      <c r="M67" s="22">
        <f>M63</f>
        <v>808.6</v>
      </c>
      <c r="N67" s="22">
        <f>N63</f>
        <v>0</v>
      </c>
      <c r="O67" s="22">
        <f>O63</f>
        <v>881.5</v>
      </c>
      <c r="Q67" s="71" t="s">
        <v>330</v>
      </c>
      <c r="R67" s="72"/>
    </row>
    <row r="68" spans="1:18" x14ac:dyDescent="0.25">
      <c r="A68" s="6" t="s">
        <v>77</v>
      </c>
      <c r="B68" s="504" t="s">
        <v>63</v>
      </c>
      <c r="C68" s="504"/>
      <c r="D68" s="504"/>
      <c r="E68" s="504"/>
      <c r="F68" s="504"/>
      <c r="G68" s="504"/>
      <c r="H68" s="504"/>
      <c r="I68" s="504"/>
      <c r="J68" s="504"/>
      <c r="K68" s="504"/>
      <c r="L68" s="504"/>
      <c r="M68" s="504"/>
      <c r="N68" s="504"/>
      <c r="O68" s="504"/>
      <c r="Q68" s="71" t="s">
        <v>331</v>
      </c>
      <c r="R68" s="72"/>
    </row>
    <row r="69" spans="1:18" x14ac:dyDescent="0.25">
      <c r="A69" s="6" t="s">
        <v>78</v>
      </c>
      <c r="B69" s="30" t="s">
        <v>20</v>
      </c>
      <c r="C69" s="487" t="s">
        <v>32</v>
      </c>
      <c r="D69" s="154">
        <f>E69+G69</f>
        <v>250</v>
      </c>
      <c r="E69" s="154"/>
      <c r="F69" s="154"/>
      <c r="G69" s="154">
        <v>250</v>
      </c>
      <c r="H69" s="155">
        <f>I69+K69</f>
        <v>0</v>
      </c>
      <c r="I69" s="155"/>
      <c r="J69" s="155"/>
      <c r="K69" s="155"/>
      <c r="L69" s="156">
        <f>M69+O69</f>
        <v>250</v>
      </c>
      <c r="M69" s="156">
        <f>E69+I69</f>
        <v>0</v>
      </c>
      <c r="N69" s="156">
        <f>F69+J69</f>
        <v>0</v>
      </c>
      <c r="O69" s="156">
        <f>G69+K69</f>
        <v>250</v>
      </c>
      <c r="Q69" s="71" t="s">
        <v>332</v>
      </c>
      <c r="R69" s="72">
        <f>L64+L159</f>
        <v>1490.1</v>
      </c>
    </row>
    <row r="70" spans="1:18" ht="26.25" x14ac:dyDescent="0.25">
      <c r="A70" s="137"/>
      <c r="B70" s="173" t="s">
        <v>342</v>
      </c>
      <c r="C70" s="488"/>
      <c r="D70" s="157"/>
      <c r="E70" s="157"/>
      <c r="F70" s="157"/>
      <c r="G70" s="157"/>
      <c r="H70" s="158"/>
      <c r="I70" s="158"/>
      <c r="J70" s="158"/>
      <c r="K70" s="158"/>
      <c r="L70" s="159"/>
      <c r="M70" s="159"/>
      <c r="N70" s="159"/>
      <c r="O70" s="159"/>
      <c r="Q70" s="71" t="s">
        <v>335</v>
      </c>
      <c r="R70" s="72">
        <f>L65+L19+L23+L27+L31+L35+L39+L43+L47+L51+L55+L59+L66</f>
        <v>200</v>
      </c>
    </row>
    <row r="71" spans="1:18" x14ac:dyDescent="0.25">
      <c r="A71" s="202" t="s">
        <v>79</v>
      </c>
      <c r="B71" s="88" t="s">
        <v>181</v>
      </c>
      <c r="C71" s="199"/>
      <c r="D71" s="87">
        <f>D69</f>
        <v>250</v>
      </c>
      <c r="E71" s="87">
        <f>E69</f>
        <v>0</v>
      </c>
      <c r="F71" s="87">
        <f>F69</f>
        <v>0</v>
      </c>
      <c r="G71" s="87">
        <f>G69</f>
        <v>250</v>
      </c>
      <c r="H71" s="10">
        <f>H69</f>
        <v>0</v>
      </c>
      <c r="I71" s="10">
        <f>I69</f>
        <v>0</v>
      </c>
      <c r="J71" s="10">
        <f>J69</f>
        <v>0</v>
      </c>
      <c r="K71" s="10">
        <f>K69</f>
        <v>0</v>
      </c>
      <c r="L71" s="88">
        <f>L69</f>
        <v>250</v>
      </c>
      <c r="M71" s="88">
        <f>M69</f>
        <v>0</v>
      </c>
      <c r="N71" s="88">
        <f>N69</f>
        <v>0</v>
      </c>
      <c r="O71" s="88">
        <f>O69</f>
        <v>250</v>
      </c>
      <c r="Q71" s="71" t="s">
        <v>333</v>
      </c>
      <c r="R71" s="78">
        <f>M20+M24+M28+M32+M36+M40+M44+M48+M52+M56+M60</f>
        <v>0</v>
      </c>
    </row>
    <row r="72" spans="1:18" x14ac:dyDescent="0.25">
      <c r="A72" s="6" t="s">
        <v>80</v>
      </c>
      <c r="B72" s="504" t="s">
        <v>176</v>
      </c>
      <c r="C72" s="504"/>
      <c r="D72" s="504"/>
      <c r="E72" s="504"/>
      <c r="F72" s="504"/>
      <c r="G72" s="504"/>
      <c r="H72" s="504"/>
      <c r="I72" s="504"/>
      <c r="J72" s="504"/>
      <c r="K72" s="504"/>
      <c r="L72" s="504"/>
      <c r="M72" s="504"/>
      <c r="N72" s="504"/>
      <c r="O72" s="504"/>
      <c r="Q72" s="71" t="s">
        <v>334</v>
      </c>
      <c r="R72" s="78">
        <f>L69</f>
        <v>250</v>
      </c>
    </row>
    <row r="73" spans="1:18" x14ac:dyDescent="0.25">
      <c r="A73" s="6" t="s">
        <v>81</v>
      </c>
      <c r="B73" s="36" t="s">
        <v>20</v>
      </c>
      <c r="C73" s="425" t="s">
        <v>51</v>
      </c>
      <c r="D73" s="224">
        <f>E73+G73</f>
        <v>381</v>
      </c>
      <c r="E73" s="224">
        <f>E74+E75</f>
        <v>0</v>
      </c>
      <c r="F73" s="224">
        <f>F74+F75</f>
        <v>0</v>
      </c>
      <c r="G73" s="224">
        <v>381</v>
      </c>
      <c r="H73" s="225">
        <f>I73+K73</f>
        <v>0</v>
      </c>
      <c r="I73" s="225">
        <f>I74+I75</f>
        <v>0</v>
      </c>
      <c r="J73" s="225">
        <f>J74+J75</f>
        <v>0</v>
      </c>
      <c r="K73" s="225">
        <f>K74+K75</f>
        <v>0</v>
      </c>
      <c r="L73" s="156">
        <f>M73+O73</f>
        <v>381</v>
      </c>
      <c r="M73" s="226">
        <f>E73+I73</f>
        <v>0</v>
      </c>
      <c r="N73" s="156">
        <f>F73+J73</f>
        <v>0</v>
      </c>
      <c r="O73" s="211">
        <f>G73+K73</f>
        <v>381</v>
      </c>
      <c r="Q73" s="71" t="s">
        <v>336</v>
      </c>
      <c r="R73" s="72">
        <f>L163+L166+L169+L172+L175+L178+L181+L184+L187+L190+L193+L196+L199+L202+L205</f>
        <v>445</v>
      </c>
    </row>
    <row r="74" spans="1:18" hidden="1" x14ac:dyDescent="0.25">
      <c r="A74" s="20"/>
      <c r="B74" s="358" t="s">
        <v>420</v>
      </c>
      <c r="C74" s="423" t="s">
        <v>51</v>
      </c>
      <c r="D74" s="290">
        <f>E74+G74</f>
        <v>0</v>
      </c>
      <c r="E74" s="290"/>
      <c r="F74" s="290"/>
      <c r="G74" s="290"/>
      <c r="H74" s="291">
        <f>I74+K74</f>
        <v>0</v>
      </c>
      <c r="I74" s="291"/>
      <c r="J74" s="291"/>
      <c r="K74" s="291"/>
      <c r="L74" s="164">
        <f>M74+O74</f>
        <v>0</v>
      </c>
      <c r="M74" s="292">
        <f>E74+I74</f>
        <v>0</v>
      </c>
      <c r="N74" s="164">
        <f>F74+J74</f>
        <v>0</v>
      </c>
      <c r="O74" s="294">
        <f>G74+K74</f>
        <v>0</v>
      </c>
      <c r="Q74" s="71"/>
      <c r="R74" s="72"/>
    </row>
    <row r="75" spans="1:18" s="38" customFormat="1" ht="27" customHeight="1" x14ac:dyDescent="0.25">
      <c r="A75" s="137"/>
      <c r="B75" s="287" t="s">
        <v>342</v>
      </c>
      <c r="C75" s="424"/>
      <c r="D75" s="359">
        <f>E75+G75</f>
        <v>0</v>
      </c>
      <c r="E75" s="359"/>
      <c r="F75" s="359"/>
      <c r="G75" s="359"/>
      <c r="H75" s="360">
        <f>I75+K75</f>
        <v>0</v>
      </c>
      <c r="I75" s="360"/>
      <c r="J75" s="360"/>
      <c r="K75" s="360"/>
      <c r="L75" s="159">
        <f>M75+O75</f>
        <v>0</v>
      </c>
      <c r="M75" s="361">
        <f>E75+I75</f>
        <v>0</v>
      </c>
      <c r="N75" s="159">
        <f>F75+J75</f>
        <v>0</v>
      </c>
      <c r="O75" s="212">
        <f>G75+K75</f>
        <v>0</v>
      </c>
      <c r="Q75" s="71" t="s">
        <v>337</v>
      </c>
      <c r="R75" s="72">
        <f>L73+L76+L79+L81+L84+L87+L89+L92+L94+L97+L100+L103+L105+L108+L110+L112+L114+L118+L120+L124+L126+L128+L130+L132+L134+L136+L138+L140+L142+L144+L147+L150+L152+L155+L116+L122</f>
        <v>705.9</v>
      </c>
    </row>
    <row r="76" spans="1:18" hidden="1" x14ac:dyDescent="0.25">
      <c r="A76" s="6" t="s">
        <v>93</v>
      </c>
      <c r="B76" s="30" t="s">
        <v>55</v>
      </c>
      <c r="C76" s="423"/>
      <c r="D76" s="157">
        <f>E76+G76</f>
        <v>0</v>
      </c>
      <c r="E76" s="157">
        <f>E77+E78</f>
        <v>0</v>
      </c>
      <c r="F76" s="157">
        <f>F77+F78</f>
        <v>0</v>
      </c>
      <c r="G76" s="157">
        <f>G77+G78</f>
        <v>0</v>
      </c>
      <c r="H76" s="158">
        <f>I76+K76</f>
        <v>0</v>
      </c>
      <c r="I76" s="158">
        <f>I77+I78</f>
        <v>0</v>
      </c>
      <c r="J76" s="158">
        <f>J77+J78</f>
        <v>0</v>
      </c>
      <c r="K76" s="158">
        <f>K77+K78</f>
        <v>0</v>
      </c>
      <c r="L76" s="159">
        <f>M76+O76</f>
        <v>0</v>
      </c>
      <c r="M76" s="159">
        <f>E76+I76</f>
        <v>0</v>
      </c>
      <c r="N76" s="159">
        <f>F76+J76</f>
        <v>0</v>
      </c>
      <c r="O76" s="159">
        <f>G76+K76</f>
        <v>0</v>
      </c>
      <c r="Q76" s="71" t="s">
        <v>338</v>
      </c>
      <c r="R76" s="72">
        <f>L209+L212+L214</f>
        <v>146</v>
      </c>
    </row>
    <row r="77" spans="1:18" hidden="1" x14ac:dyDescent="0.25">
      <c r="A77" s="20"/>
      <c r="B77" s="203" t="s">
        <v>420</v>
      </c>
      <c r="C77" s="425" t="s">
        <v>51</v>
      </c>
      <c r="D77" s="154">
        <f>E77+G77</f>
        <v>0</v>
      </c>
      <c r="E77" s="154"/>
      <c r="F77" s="154"/>
      <c r="G77" s="204"/>
      <c r="H77" s="155">
        <f>I77+K77</f>
        <v>0</v>
      </c>
      <c r="I77" s="205"/>
      <c r="J77" s="155"/>
      <c r="K77" s="155"/>
      <c r="L77" s="156">
        <f>M77+O77</f>
        <v>0</v>
      </c>
      <c r="M77" s="156">
        <f>E77+I77</f>
        <v>0</v>
      </c>
      <c r="N77" s="156">
        <f>F77+J77</f>
        <v>0</v>
      </c>
      <c r="O77" s="156">
        <f>G77+K77</f>
        <v>0</v>
      </c>
      <c r="Q77" s="71"/>
      <c r="R77" s="72"/>
    </row>
    <row r="78" spans="1:18" s="38" customFormat="1" ht="27" hidden="1" customHeight="1" x14ac:dyDescent="0.25">
      <c r="A78" s="137"/>
      <c r="B78" s="173" t="s">
        <v>378</v>
      </c>
      <c r="C78" s="425" t="s">
        <v>51</v>
      </c>
      <c r="D78" s="154">
        <f>E78+G78</f>
        <v>0</v>
      </c>
      <c r="E78" s="154"/>
      <c r="F78" s="154"/>
      <c r="G78" s="204"/>
      <c r="H78" s="155">
        <f>I78+K78</f>
        <v>0</v>
      </c>
      <c r="I78" s="205"/>
      <c r="J78" s="155"/>
      <c r="K78" s="155"/>
      <c r="L78" s="156">
        <f>M78+O78</f>
        <v>0</v>
      </c>
      <c r="M78" s="156">
        <f>E78+I78</f>
        <v>0</v>
      </c>
      <c r="N78" s="156">
        <f>F78+J78</f>
        <v>0</v>
      </c>
      <c r="O78" s="156">
        <f>G78+K78</f>
        <v>0</v>
      </c>
      <c r="Q78" s="76" t="s">
        <v>177</v>
      </c>
      <c r="R78" s="77">
        <f>SUM(R65:R76)</f>
        <v>3348</v>
      </c>
    </row>
    <row r="79" spans="1:18" hidden="1" x14ac:dyDescent="0.25">
      <c r="A79" s="6" t="s">
        <v>94</v>
      </c>
      <c r="B79" s="30" t="s">
        <v>33</v>
      </c>
      <c r="C79" s="487" t="s">
        <v>51</v>
      </c>
      <c r="D79" s="154">
        <f>E79+G79</f>
        <v>0</v>
      </c>
      <c r="E79" s="154"/>
      <c r="F79" s="154"/>
      <c r="G79" s="204"/>
      <c r="H79" s="155">
        <f>I79+K79</f>
        <v>0</v>
      </c>
      <c r="I79" s="205"/>
      <c r="J79" s="155"/>
      <c r="K79" s="155"/>
      <c r="L79" s="156">
        <f>M79+O79</f>
        <v>0</v>
      </c>
      <c r="M79" s="156">
        <f>E79+I79</f>
        <v>0</v>
      </c>
      <c r="N79" s="156">
        <f>F79+J79</f>
        <v>0</v>
      </c>
      <c r="O79" s="156">
        <f>G79+K79</f>
        <v>0</v>
      </c>
      <c r="Q79" s="196"/>
      <c r="R79" s="95">
        <f>L219-R78</f>
        <v>0</v>
      </c>
    </row>
    <row r="80" spans="1:18" s="38" customFormat="1" hidden="1" x14ac:dyDescent="0.25">
      <c r="A80" s="137"/>
      <c r="B80" s="430" t="s">
        <v>420</v>
      </c>
      <c r="C80" s="488"/>
      <c r="D80" s="157" t="s">
        <v>178</v>
      </c>
      <c r="E80" s="157"/>
      <c r="F80" s="157"/>
      <c r="G80" s="206"/>
      <c r="H80" s="158">
        <f>I80+K80</f>
        <v>0</v>
      </c>
      <c r="I80" s="207"/>
      <c r="J80" s="158"/>
      <c r="K80" s="158"/>
      <c r="L80" s="159"/>
      <c r="M80" s="159"/>
      <c r="N80" s="159"/>
      <c r="O80" s="159"/>
      <c r="Q80" s="208"/>
      <c r="R80" s="209"/>
    </row>
    <row r="81" spans="1:18" hidden="1" x14ac:dyDescent="0.25">
      <c r="A81" s="6" t="s">
        <v>95</v>
      </c>
      <c r="B81" s="30" t="s">
        <v>164</v>
      </c>
      <c r="C81" s="425"/>
      <c r="D81" s="68">
        <f>E81+G81</f>
        <v>0</v>
      </c>
      <c r="E81" s="68">
        <f>E82+E83</f>
        <v>0</v>
      </c>
      <c r="F81" s="68">
        <f>F82+F83</f>
        <v>0</v>
      </c>
      <c r="G81" s="68">
        <f>G82+G83</f>
        <v>0</v>
      </c>
      <c r="H81" s="69">
        <f>I81+K81</f>
        <v>0</v>
      </c>
      <c r="I81" s="69">
        <f>I82+I83</f>
        <v>0</v>
      </c>
      <c r="J81" s="69">
        <f>J82+J83</f>
        <v>0</v>
      </c>
      <c r="K81" s="69">
        <f>K82+K83</f>
        <v>0</v>
      </c>
      <c r="L81" s="70">
        <f>M81+O81</f>
        <v>0</v>
      </c>
      <c r="M81" s="70">
        <f>E81+I81</f>
        <v>0</v>
      </c>
      <c r="N81" s="70">
        <f>F81+J81</f>
        <v>0</v>
      </c>
      <c r="O81" s="70">
        <f>G81+K81</f>
        <v>0</v>
      </c>
      <c r="Q81" s="196"/>
      <c r="R81" s="95"/>
    </row>
    <row r="82" spans="1:18" hidden="1" x14ac:dyDescent="0.25">
      <c r="A82" s="20"/>
      <c r="B82" s="203" t="s">
        <v>420</v>
      </c>
      <c r="C82" s="425" t="s">
        <v>51</v>
      </c>
      <c r="D82" s="154">
        <f>E82+G82</f>
        <v>0</v>
      </c>
      <c r="E82" s="154"/>
      <c r="F82" s="154"/>
      <c r="G82" s="204"/>
      <c r="H82" s="155">
        <f>I82+K82</f>
        <v>0</v>
      </c>
      <c r="I82" s="205"/>
      <c r="J82" s="155"/>
      <c r="K82" s="155"/>
      <c r="L82" s="156">
        <f>M82+O82</f>
        <v>0</v>
      </c>
      <c r="M82" s="156">
        <f>E82+I82</f>
        <v>0</v>
      </c>
      <c r="N82" s="156">
        <f>F82+J82</f>
        <v>0</v>
      </c>
      <c r="O82" s="156">
        <f>G82+K82</f>
        <v>0</v>
      </c>
      <c r="Q82" s="196"/>
      <c r="R82" s="95"/>
    </row>
    <row r="83" spans="1:18" s="38" customFormat="1" ht="27" hidden="1" customHeight="1" x14ac:dyDescent="0.25">
      <c r="A83" s="137"/>
      <c r="B83" s="173" t="s">
        <v>378</v>
      </c>
      <c r="C83" s="425" t="s">
        <v>51</v>
      </c>
      <c r="D83" s="154">
        <f>E83+G83</f>
        <v>0</v>
      </c>
      <c r="E83" s="154"/>
      <c r="F83" s="154"/>
      <c r="G83" s="204"/>
      <c r="H83" s="155">
        <f>I83+K83</f>
        <v>0</v>
      </c>
      <c r="I83" s="205"/>
      <c r="J83" s="155"/>
      <c r="K83" s="155"/>
      <c r="L83" s="156">
        <f>M83+O83</f>
        <v>0</v>
      </c>
      <c r="M83" s="156">
        <f>E83+I83</f>
        <v>0</v>
      </c>
      <c r="N83" s="156">
        <f>F83+J83</f>
        <v>0</v>
      </c>
      <c r="O83" s="156">
        <f>G83+K83</f>
        <v>0</v>
      </c>
      <c r="Q83" s="208"/>
      <c r="R83" s="209"/>
    </row>
    <row r="84" spans="1:18" hidden="1" x14ac:dyDescent="0.25">
      <c r="A84" s="6" t="s">
        <v>96</v>
      </c>
      <c r="B84" s="30" t="s">
        <v>171</v>
      </c>
      <c r="C84" s="425"/>
      <c r="D84" s="68">
        <f>E84+G84</f>
        <v>0</v>
      </c>
      <c r="E84" s="68">
        <f>E85+E86</f>
        <v>0</v>
      </c>
      <c r="F84" s="68">
        <f>F85+F86</f>
        <v>0</v>
      </c>
      <c r="G84" s="68">
        <f>G85+G86</f>
        <v>0</v>
      </c>
      <c r="H84" s="69">
        <f>I84+K84</f>
        <v>0</v>
      </c>
      <c r="I84" s="69">
        <f>I85+I86</f>
        <v>0</v>
      </c>
      <c r="J84" s="69">
        <f>J85+J86</f>
        <v>0</v>
      </c>
      <c r="K84" s="69">
        <f>K85+K86</f>
        <v>0</v>
      </c>
      <c r="L84" s="70">
        <f>M84+O84</f>
        <v>0</v>
      </c>
      <c r="M84" s="70">
        <f>E84+I84</f>
        <v>0</v>
      </c>
      <c r="N84" s="70">
        <f>F84+J84</f>
        <v>0</v>
      </c>
      <c r="O84" s="70">
        <f>G84+K84</f>
        <v>0</v>
      </c>
      <c r="Q84" s="196"/>
      <c r="R84" s="95"/>
    </row>
    <row r="85" spans="1:18" hidden="1" x14ac:dyDescent="0.25">
      <c r="A85" s="20"/>
      <c r="B85" s="203" t="s">
        <v>420</v>
      </c>
      <c r="C85" s="425" t="s">
        <v>51</v>
      </c>
      <c r="D85" s="154">
        <f>E85+G85</f>
        <v>0</v>
      </c>
      <c r="E85" s="154"/>
      <c r="F85" s="154"/>
      <c r="G85" s="204"/>
      <c r="H85" s="155">
        <f>I85+K85</f>
        <v>0</v>
      </c>
      <c r="I85" s="205"/>
      <c r="J85" s="155"/>
      <c r="K85" s="155"/>
      <c r="L85" s="156">
        <f>M85+O85</f>
        <v>0</v>
      </c>
      <c r="M85" s="156">
        <f>E85+I85</f>
        <v>0</v>
      </c>
      <c r="N85" s="156">
        <f>F85+J85</f>
        <v>0</v>
      </c>
      <c r="O85" s="156">
        <f>G85+K85</f>
        <v>0</v>
      </c>
      <c r="Q85" s="196"/>
      <c r="R85" s="95"/>
    </row>
    <row r="86" spans="1:18" s="38" customFormat="1" ht="27" hidden="1" customHeight="1" x14ac:dyDescent="0.25">
      <c r="A86" s="137"/>
      <c r="B86" s="173" t="s">
        <v>378</v>
      </c>
      <c r="C86" s="425" t="s">
        <v>51</v>
      </c>
      <c r="D86" s="154">
        <f>E86+G86</f>
        <v>0</v>
      </c>
      <c r="E86" s="154"/>
      <c r="F86" s="154"/>
      <c r="G86" s="204"/>
      <c r="H86" s="155">
        <f>I86+K86</f>
        <v>0</v>
      </c>
      <c r="I86" s="205"/>
      <c r="J86" s="155"/>
      <c r="K86" s="155"/>
      <c r="L86" s="156">
        <f>M86+O86</f>
        <v>0</v>
      </c>
      <c r="M86" s="156">
        <f>E86+I86</f>
        <v>0</v>
      </c>
      <c r="N86" s="156">
        <f>F86+J86</f>
        <v>0</v>
      </c>
      <c r="O86" s="156">
        <f>G86+K86</f>
        <v>0</v>
      </c>
      <c r="Q86" s="208"/>
      <c r="R86" s="209"/>
    </row>
    <row r="87" spans="1:18" hidden="1" x14ac:dyDescent="0.25">
      <c r="A87" s="6" t="s">
        <v>97</v>
      </c>
      <c r="B87" s="210" t="s">
        <v>153</v>
      </c>
      <c r="C87" s="487" t="s">
        <v>51</v>
      </c>
      <c r="D87" s="154">
        <f>E87+G87</f>
        <v>0</v>
      </c>
      <c r="E87" s="154"/>
      <c r="F87" s="154"/>
      <c r="G87" s="204"/>
      <c r="H87" s="155">
        <f>I87+K87</f>
        <v>0</v>
      </c>
      <c r="I87" s="155"/>
      <c r="J87" s="155"/>
      <c r="K87" s="205"/>
      <c r="L87" s="211">
        <f>M87+O87</f>
        <v>0</v>
      </c>
      <c r="M87" s="156">
        <f>E87+I87</f>
        <v>0</v>
      </c>
      <c r="N87" s="156">
        <f>F87+J87</f>
        <v>0</v>
      </c>
      <c r="O87" s="156">
        <f>G87+K87</f>
        <v>0</v>
      </c>
      <c r="Q87" s="196"/>
      <c r="R87" s="95"/>
    </row>
    <row r="88" spans="1:18" s="38" customFormat="1" hidden="1" x14ac:dyDescent="0.25">
      <c r="A88" s="137"/>
      <c r="B88" s="430" t="s">
        <v>420</v>
      </c>
      <c r="C88" s="488"/>
      <c r="D88" s="157" t="s">
        <v>178</v>
      </c>
      <c r="E88" s="157"/>
      <c r="F88" s="157"/>
      <c r="G88" s="206"/>
      <c r="H88" s="158">
        <f>I88+K88</f>
        <v>0</v>
      </c>
      <c r="I88" s="158"/>
      <c r="J88" s="158"/>
      <c r="K88" s="207"/>
      <c r="L88" s="212"/>
      <c r="M88" s="159"/>
      <c r="N88" s="159"/>
      <c r="O88" s="159"/>
      <c r="Q88" s="208"/>
      <c r="R88" s="209"/>
    </row>
    <row r="89" spans="1:18" hidden="1" x14ac:dyDescent="0.25">
      <c r="A89" s="141" t="s">
        <v>98</v>
      </c>
      <c r="B89" s="210" t="s">
        <v>368</v>
      </c>
      <c r="C89" s="426"/>
      <c r="D89" s="68">
        <f>E89+G89</f>
        <v>0</v>
      </c>
      <c r="E89" s="68">
        <f>E90+E91</f>
        <v>0</v>
      </c>
      <c r="F89" s="68">
        <f>F90+F91</f>
        <v>0</v>
      </c>
      <c r="G89" s="68">
        <f>G90+G91</f>
        <v>0</v>
      </c>
      <c r="H89" s="158">
        <f>I89+K89</f>
        <v>0</v>
      </c>
      <c r="I89" s="158">
        <f>I90+I91</f>
        <v>0</v>
      </c>
      <c r="J89" s="158">
        <f>J90+J91</f>
        <v>0</v>
      </c>
      <c r="K89" s="158">
        <f>K90+K91</f>
        <v>0</v>
      </c>
      <c r="L89" s="70">
        <f>M89+O89</f>
        <v>0</v>
      </c>
      <c r="M89" s="70">
        <f>E89+I89</f>
        <v>0</v>
      </c>
      <c r="N89" s="70">
        <f>F89+J89</f>
        <v>0</v>
      </c>
      <c r="O89" s="70">
        <f>G89+K89</f>
        <v>0</v>
      </c>
      <c r="Q89" s="196"/>
      <c r="R89" s="95"/>
    </row>
    <row r="90" spans="1:18" hidden="1" x14ac:dyDescent="0.25">
      <c r="A90" s="145"/>
      <c r="B90" s="430" t="s">
        <v>420</v>
      </c>
      <c r="C90" s="426" t="s">
        <v>51</v>
      </c>
      <c r="D90" s="154">
        <f>E90+G90</f>
        <v>0</v>
      </c>
      <c r="E90" s="154"/>
      <c r="F90" s="154"/>
      <c r="G90" s="204"/>
      <c r="H90" s="155">
        <f>I90+K90</f>
        <v>0</v>
      </c>
      <c r="I90" s="205"/>
      <c r="J90" s="155"/>
      <c r="K90" s="155"/>
      <c r="L90" s="156">
        <f>M90+O90</f>
        <v>0</v>
      </c>
      <c r="M90" s="156">
        <f>E90+I90</f>
        <v>0</v>
      </c>
      <c r="N90" s="156">
        <f>F90+J90</f>
        <v>0</v>
      </c>
      <c r="O90" s="156">
        <f>G90+K90</f>
        <v>0</v>
      </c>
      <c r="Q90" s="196"/>
      <c r="R90" s="95"/>
    </row>
    <row r="91" spans="1:18" s="38" customFormat="1" ht="27" hidden="1" customHeight="1" x14ac:dyDescent="0.25">
      <c r="A91" s="152"/>
      <c r="B91" s="173" t="s">
        <v>378</v>
      </c>
      <c r="C91" s="426" t="s">
        <v>51</v>
      </c>
      <c r="D91" s="154">
        <f>E91+G91</f>
        <v>0</v>
      </c>
      <c r="E91" s="154"/>
      <c r="F91" s="154"/>
      <c r="G91" s="204"/>
      <c r="H91" s="155">
        <f>I91+K91</f>
        <v>0</v>
      </c>
      <c r="I91" s="205"/>
      <c r="J91" s="155"/>
      <c r="K91" s="155"/>
      <c r="L91" s="156">
        <f>M91+O91</f>
        <v>0</v>
      </c>
      <c r="M91" s="156">
        <f>E91+I91</f>
        <v>0</v>
      </c>
      <c r="N91" s="156">
        <f>F91+J91</f>
        <v>0</v>
      </c>
      <c r="O91" s="156">
        <f>G91+K91</f>
        <v>0</v>
      </c>
      <c r="Q91" s="208"/>
      <c r="R91" s="209"/>
    </row>
    <row r="92" spans="1:18" hidden="1" x14ac:dyDescent="0.25">
      <c r="A92" s="6" t="s">
        <v>95</v>
      </c>
      <c r="B92" s="30" t="s">
        <v>156</v>
      </c>
      <c r="C92" s="487" t="s">
        <v>51</v>
      </c>
      <c r="D92" s="154">
        <f>E92+G92</f>
        <v>0</v>
      </c>
      <c r="E92" s="154"/>
      <c r="F92" s="154"/>
      <c r="G92" s="204"/>
      <c r="H92" s="155">
        <f>I92+K92</f>
        <v>0</v>
      </c>
      <c r="I92" s="205"/>
      <c r="J92" s="155"/>
      <c r="K92" s="155"/>
      <c r="L92" s="156">
        <f>M92+O92</f>
        <v>0</v>
      </c>
      <c r="M92" s="156">
        <f>E92+I92</f>
        <v>0</v>
      </c>
      <c r="N92" s="156">
        <f>F92+J92</f>
        <v>0</v>
      </c>
      <c r="O92" s="156">
        <f>G92+K92</f>
        <v>0</v>
      </c>
      <c r="Q92" s="196"/>
      <c r="R92" s="95">
        <f>L236</f>
        <v>0</v>
      </c>
    </row>
    <row r="93" spans="1:18" s="38" customFormat="1" hidden="1" x14ac:dyDescent="0.25">
      <c r="A93" s="137"/>
      <c r="B93" s="430" t="s">
        <v>420</v>
      </c>
      <c r="C93" s="488"/>
      <c r="D93" s="157" t="s">
        <v>178</v>
      </c>
      <c r="E93" s="157"/>
      <c r="F93" s="157"/>
      <c r="G93" s="206"/>
      <c r="H93" s="158">
        <f>I93+K93</f>
        <v>0</v>
      </c>
      <c r="I93" s="207"/>
      <c r="J93" s="158"/>
      <c r="K93" s="158"/>
      <c r="L93" s="159"/>
      <c r="M93" s="159"/>
      <c r="N93" s="159"/>
      <c r="O93" s="159"/>
      <c r="Q93" s="208"/>
      <c r="R93" s="209"/>
    </row>
    <row r="94" spans="1:18" hidden="1" x14ac:dyDescent="0.25">
      <c r="A94" s="141" t="s">
        <v>95</v>
      </c>
      <c r="B94" s="30" t="s">
        <v>155</v>
      </c>
      <c r="C94" s="426"/>
      <c r="D94" s="68">
        <f>E94+G94</f>
        <v>0</v>
      </c>
      <c r="E94" s="68">
        <f>E95+E96</f>
        <v>0</v>
      </c>
      <c r="F94" s="68">
        <f>F95+F96</f>
        <v>0</v>
      </c>
      <c r="G94" s="68">
        <f>G95+G96</f>
        <v>0</v>
      </c>
      <c r="H94" s="69">
        <f>I94+K94</f>
        <v>0</v>
      </c>
      <c r="I94" s="69">
        <f>I95+I96</f>
        <v>0</v>
      </c>
      <c r="J94" s="69">
        <f>J95+J96</f>
        <v>0</v>
      </c>
      <c r="K94" s="69">
        <f>K95+K96</f>
        <v>0</v>
      </c>
      <c r="L94" s="70">
        <f>M94+O94</f>
        <v>0</v>
      </c>
      <c r="M94" s="70">
        <f>E94+I94</f>
        <v>0</v>
      </c>
      <c r="N94" s="70">
        <f>F94+J94</f>
        <v>0</v>
      </c>
      <c r="O94" s="70">
        <f>G94+K94</f>
        <v>0</v>
      </c>
      <c r="Q94" s="196"/>
      <c r="R94" s="95"/>
    </row>
    <row r="95" spans="1:18" hidden="1" x14ac:dyDescent="0.25">
      <c r="A95" s="145"/>
      <c r="B95" s="430" t="s">
        <v>420</v>
      </c>
      <c r="C95" s="426" t="s">
        <v>51</v>
      </c>
      <c r="D95" s="154">
        <f>E95+G95</f>
        <v>0</v>
      </c>
      <c r="E95" s="154"/>
      <c r="F95" s="154"/>
      <c r="G95" s="204"/>
      <c r="H95" s="155">
        <f>I95+K95</f>
        <v>0</v>
      </c>
      <c r="I95" s="205"/>
      <c r="J95" s="155"/>
      <c r="K95" s="155"/>
      <c r="L95" s="156">
        <f>M95+O95</f>
        <v>0</v>
      </c>
      <c r="M95" s="156">
        <f>E95+I95</f>
        <v>0</v>
      </c>
      <c r="N95" s="156">
        <f>F95+J95</f>
        <v>0</v>
      </c>
      <c r="O95" s="156">
        <f>G95+K95</f>
        <v>0</v>
      </c>
      <c r="Q95" s="196"/>
      <c r="R95" s="95"/>
    </row>
    <row r="96" spans="1:18" s="38" customFormat="1" ht="27" hidden="1" customHeight="1" x14ac:dyDescent="0.25">
      <c r="A96" s="152"/>
      <c r="B96" s="173" t="s">
        <v>378</v>
      </c>
      <c r="C96" s="426" t="s">
        <v>51</v>
      </c>
      <c r="D96" s="154">
        <f>E96+G96</f>
        <v>0</v>
      </c>
      <c r="E96" s="154"/>
      <c r="F96" s="154"/>
      <c r="G96" s="204"/>
      <c r="H96" s="155">
        <f>I96+K96</f>
        <v>0</v>
      </c>
      <c r="I96" s="205"/>
      <c r="J96" s="155"/>
      <c r="K96" s="155"/>
      <c r="L96" s="156">
        <f>M96+O96</f>
        <v>0</v>
      </c>
      <c r="M96" s="156">
        <f>E96+I96</f>
        <v>0</v>
      </c>
      <c r="N96" s="156">
        <f>F96+J96</f>
        <v>0</v>
      </c>
      <c r="O96" s="156">
        <f>G96+K96</f>
        <v>0</v>
      </c>
      <c r="Q96" s="208"/>
      <c r="R96" s="209"/>
    </row>
    <row r="97" spans="1:18" hidden="1" x14ac:dyDescent="0.25">
      <c r="A97" s="6" t="s">
        <v>96</v>
      </c>
      <c r="B97" s="81" t="s">
        <v>154</v>
      </c>
      <c r="C97" s="426"/>
      <c r="D97" s="68">
        <f>E97+G97</f>
        <v>0</v>
      </c>
      <c r="E97" s="68">
        <f>E98+E99</f>
        <v>0</v>
      </c>
      <c r="F97" s="68">
        <f>F98+F99</f>
        <v>0</v>
      </c>
      <c r="G97" s="68">
        <f>G98+G99</f>
        <v>0</v>
      </c>
      <c r="H97" s="69">
        <f>I97+K97</f>
        <v>0</v>
      </c>
      <c r="I97" s="69">
        <f>I98+I99</f>
        <v>0</v>
      </c>
      <c r="J97" s="69">
        <f>J98+J99</f>
        <v>0</v>
      </c>
      <c r="K97" s="69">
        <f>K98+K99</f>
        <v>0</v>
      </c>
      <c r="L97" s="70">
        <f>M97+O97</f>
        <v>0</v>
      </c>
      <c r="M97" s="70">
        <f>E97+I97</f>
        <v>0</v>
      </c>
      <c r="N97" s="70">
        <f>F97+J97</f>
        <v>0</v>
      </c>
      <c r="O97" s="70">
        <f>G97+K97</f>
        <v>0</v>
      </c>
      <c r="Q97" s="196"/>
      <c r="R97" s="95"/>
    </row>
    <row r="98" spans="1:18" hidden="1" x14ac:dyDescent="0.25">
      <c r="A98" s="20"/>
      <c r="B98" s="430" t="s">
        <v>420</v>
      </c>
      <c r="C98" s="426" t="s">
        <v>51</v>
      </c>
      <c r="D98" s="154">
        <f>E98+G98</f>
        <v>0</v>
      </c>
      <c r="E98" s="154"/>
      <c r="F98" s="154"/>
      <c r="G98" s="204"/>
      <c r="H98" s="155">
        <f>I98+K98</f>
        <v>0</v>
      </c>
      <c r="I98" s="205"/>
      <c r="J98" s="155"/>
      <c r="K98" s="155"/>
      <c r="L98" s="156">
        <f>M98+O98</f>
        <v>0</v>
      </c>
      <c r="M98" s="156">
        <f>E98+I98</f>
        <v>0</v>
      </c>
      <c r="N98" s="156">
        <f>F98+J98</f>
        <v>0</v>
      </c>
      <c r="O98" s="156">
        <f>G98+K98</f>
        <v>0</v>
      </c>
      <c r="Q98" s="196"/>
      <c r="R98" s="95"/>
    </row>
    <row r="99" spans="1:18" s="38" customFormat="1" ht="27" hidden="1" customHeight="1" x14ac:dyDescent="0.25">
      <c r="A99" s="137"/>
      <c r="B99" s="173" t="s">
        <v>378</v>
      </c>
      <c r="C99" s="426" t="s">
        <v>51</v>
      </c>
      <c r="D99" s="154">
        <f>E99+G99</f>
        <v>0</v>
      </c>
      <c r="E99" s="154"/>
      <c r="F99" s="154"/>
      <c r="G99" s="204"/>
      <c r="H99" s="155">
        <f>I99+K99</f>
        <v>0</v>
      </c>
      <c r="I99" s="205"/>
      <c r="J99" s="155"/>
      <c r="K99" s="155"/>
      <c r="L99" s="156">
        <f>M99+O99</f>
        <v>0</v>
      </c>
      <c r="M99" s="156">
        <f>E99+I99</f>
        <v>0</v>
      </c>
      <c r="N99" s="156">
        <f>F99+J99</f>
        <v>0</v>
      </c>
      <c r="O99" s="156">
        <f>G99+K99</f>
        <v>0</v>
      </c>
      <c r="Q99" s="208"/>
      <c r="R99" s="209"/>
    </row>
    <row r="100" spans="1:18" hidden="1" x14ac:dyDescent="0.25">
      <c r="A100" s="6" t="s">
        <v>97</v>
      </c>
      <c r="B100" s="30" t="s">
        <v>424</v>
      </c>
      <c r="C100" s="426"/>
      <c r="D100" s="68">
        <f>E100+G100</f>
        <v>0</v>
      </c>
      <c r="E100" s="68">
        <f>E101+E102</f>
        <v>0</v>
      </c>
      <c r="F100" s="68">
        <f>F101+F102</f>
        <v>0</v>
      </c>
      <c r="G100" s="68">
        <f>G101+G102</f>
        <v>0</v>
      </c>
      <c r="H100" s="69">
        <f>I100+K100</f>
        <v>0</v>
      </c>
      <c r="I100" s="69">
        <f>I101+I102</f>
        <v>0</v>
      </c>
      <c r="J100" s="69">
        <f>J101+J102</f>
        <v>0</v>
      </c>
      <c r="K100" s="69">
        <f>K101+K102</f>
        <v>0</v>
      </c>
      <c r="L100" s="70">
        <f>M100+O100</f>
        <v>0</v>
      </c>
      <c r="M100" s="70">
        <f>E100+I100</f>
        <v>0</v>
      </c>
      <c r="N100" s="70">
        <f>F100+J100</f>
        <v>0</v>
      </c>
      <c r="O100" s="70">
        <f>G100+K100</f>
        <v>0</v>
      </c>
      <c r="Q100" s="196"/>
      <c r="R100" s="95"/>
    </row>
    <row r="101" spans="1:18" hidden="1" x14ac:dyDescent="0.25">
      <c r="A101" s="20"/>
      <c r="B101" s="430" t="s">
        <v>420</v>
      </c>
      <c r="C101" s="426" t="s">
        <v>51</v>
      </c>
      <c r="D101" s="154">
        <f>E101+G101</f>
        <v>0</v>
      </c>
      <c r="E101" s="154"/>
      <c r="F101" s="154"/>
      <c r="G101" s="204"/>
      <c r="H101" s="155">
        <f>I101+K101</f>
        <v>0</v>
      </c>
      <c r="I101" s="205"/>
      <c r="J101" s="155"/>
      <c r="K101" s="155"/>
      <c r="L101" s="156">
        <f>M101+O101</f>
        <v>0</v>
      </c>
      <c r="M101" s="156">
        <f>E101+I101</f>
        <v>0</v>
      </c>
      <c r="N101" s="156">
        <f>F101+J101</f>
        <v>0</v>
      </c>
      <c r="O101" s="156">
        <f>G101+K101</f>
        <v>0</v>
      </c>
      <c r="Q101" s="196"/>
      <c r="R101" s="95"/>
    </row>
    <row r="102" spans="1:18" s="38" customFormat="1" ht="27" hidden="1" customHeight="1" x14ac:dyDescent="0.25">
      <c r="A102" s="137"/>
      <c r="B102" s="173" t="s">
        <v>378</v>
      </c>
      <c r="C102" s="426" t="s">
        <v>51</v>
      </c>
      <c r="D102" s="154">
        <f>E102+G102</f>
        <v>0</v>
      </c>
      <c r="E102" s="154"/>
      <c r="F102" s="154"/>
      <c r="G102" s="204"/>
      <c r="H102" s="155">
        <f>I102+K102</f>
        <v>0</v>
      </c>
      <c r="I102" s="205"/>
      <c r="J102" s="155"/>
      <c r="K102" s="155"/>
      <c r="L102" s="156">
        <f>M102+O102</f>
        <v>0</v>
      </c>
      <c r="M102" s="156">
        <f>E102+I102</f>
        <v>0</v>
      </c>
      <c r="N102" s="156">
        <f>F102+J102</f>
        <v>0</v>
      </c>
      <c r="O102" s="156">
        <f>G102+K102</f>
        <v>0</v>
      </c>
      <c r="Q102" s="208"/>
      <c r="R102" s="209"/>
    </row>
    <row r="103" spans="1:18" hidden="1" x14ac:dyDescent="0.25">
      <c r="A103" s="6" t="s">
        <v>98</v>
      </c>
      <c r="B103" s="30" t="s">
        <v>46</v>
      </c>
      <c r="C103" s="487" t="s">
        <v>51</v>
      </c>
      <c r="D103" s="154">
        <f>E103+G103</f>
        <v>0</v>
      </c>
      <c r="E103" s="154"/>
      <c r="F103" s="154"/>
      <c r="G103" s="204"/>
      <c r="H103" s="155">
        <f>I103+K103</f>
        <v>0</v>
      </c>
      <c r="I103" s="205"/>
      <c r="J103" s="155"/>
      <c r="K103" s="155"/>
      <c r="L103" s="156">
        <f>M103+O103</f>
        <v>0</v>
      </c>
      <c r="M103" s="156">
        <f>E103+I103</f>
        <v>0</v>
      </c>
      <c r="N103" s="156">
        <f>F103+J103</f>
        <v>0</v>
      </c>
      <c r="O103" s="156">
        <f>G103+K103</f>
        <v>0</v>
      </c>
      <c r="Q103" s="196"/>
      <c r="R103" s="95"/>
    </row>
    <row r="104" spans="1:18" s="38" customFormat="1" hidden="1" x14ac:dyDescent="0.25">
      <c r="A104" s="137"/>
      <c r="B104" s="431" t="s">
        <v>420</v>
      </c>
      <c r="C104" s="488"/>
      <c r="D104" s="157" t="s">
        <v>178</v>
      </c>
      <c r="E104" s="157"/>
      <c r="F104" s="157"/>
      <c r="G104" s="206"/>
      <c r="H104" s="158">
        <f>I104+K104</f>
        <v>0</v>
      </c>
      <c r="I104" s="207"/>
      <c r="J104" s="158"/>
      <c r="K104" s="158"/>
      <c r="L104" s="159"/>
      <c r="M104" s="159"/>
      <c r="N104" s="159"/>
      <c r="O104" s="159"/>
      <c r="Q104" s="208"/>
      <c r="R104" s="209"/>
    </row>
    <row r="105" spans="1:18" hidden="1" x14ac:dyDescent="0.25">
      <c r="A105" s="6" t="s">
        <v>99</v>
      </c>
      <c r="B105" s="81" t="s">
        <v>43</v>
      </c>
      <c r="C105" s="426"/>
      <c r="D105" s="68">
        <f>E105+G105</f>
        <v>0</v>
      </c>
      <c r="E105" s="68">
        <f>E106+E107</f>
        <v>0</v>
      </c>
      <c r="F105" s="68">
        <f>F106+F107</f>
        <v>0</v>
      </c>
      <c r="G105" s="68">
        <f>G106+G107</f>
        <v>0</v>
      </c>
      <c r="H105" s="69">
        <f>I105+K105</f>
        <v>0</v>
      </c>
      <c r="I105" s="69">
        <f>I106+I107</f>
        <v>0</v>
      </c>
      <c r="J105" s="69">
        <f>J106+J107</f>
        <v>0</v>
      </c>
      <c r="K105" s="69">
        <f>K106+K107</f>
        <v>0</v>
      </c>
      <c r="L105" s="70">
        <f>M105+O105</f>
        <v>0</v>
      </c>
      <c r="M105" s="70">
        <f>E105+I105</f>
        <v>0</v>
      </c>
      <c r="N105" s="70">
        <f>F105+J105</f>
        <v>0</v>
      </c>
      <c r="O105" s="70">
        <f>G105+K105</f>
        <v>0</v>
      </c>
      <c r="Q105" s="196"/>
      <c r="R105" s="95"/>
    </row>
    <row r="106" spans="1:18" hidden="1" x14ac:dyDescent="0.25">
      <c r="A106" s="20"/>
      <c r="B106" s="430" t="s">
        <v>420</v>
      </c>
      <c r="C106" s="426" t="s">
        <v>51</v>
      </c>
      <c r="D106" s="154">
        <f>E106+G106</f>
        <v>0</v>
      </c>
      <c r="E106" s="154"/>
      <c r="F106" s="154"/>
      <c r="G106" s="204"/>
      <c r="H106" s="155">
        <f>I106+K106</f>
        <v>0</v>
      </c>
      <c r="I106" s="205"/>
      <c r="J106" s="155"/>
      <c r="K106" s="155"/>
      <c r="L106" s="156">
        <f>M106+O106</f>
        <v>0</v>
      </c>
      <c r="M106" s="156">
        <f>E106+I106</f>
        <v>0</v>
      </c>
      <c r="N106" s="156">
        <f>F106+J106</f>
        <v>0</v>
      </c>
      <c r="O106" s="156">
        <f>G106+K106</f>
        <v>0</v>
      </c>
      <c r="Q106" s="196"/>
      <c r="R106" s="95"/>
    </row>
    <row r="107" spans="1:18" s="38" customFormat="1" ht="27" hidden="1" customHeight="1" x14ac:dyDescent="0.25">
      <c r="A107" s="137"/>
      <c r="B107" s="173" t="s">
        <v>378</v>
      </c>
      <c r="C107" s="426" t="s">
        <v>51</v>
      </c>
      <c r="D107" s="154">
        <f>E107+G107</f>
        <v>0</v>
      </c>
      <c r="E107" s="154"/>
      <c r="F107" s="154"/>
      <c r="G107" s="204"/>
      <c r="H107" s="155">
        <f>I107+K107</f>
        <v>0</v>
      </c>
      <c r="I107" s="205"/>
      <c r="J107" s="155"/>
      <c r="K107" s="155"/>
      <c r="L107" s="156">
        <f>M107+O107</f>
        <v>0</v>
      </c>
      <c r="M107" s="156">
        <f>E107+I107</f>
        <v>0</v>
      </c>
      <c r="N107" s="156">
        <f>F107+J107</f>
        <v>0</v>
      </c>
      <c r="O107" s="156">
        <f>G107+K107</f>
        <v>0</v>
      </c>
      <c r="Q107" s="208"/>
      <c r="R107" s="209"/>
    </row>
    <row r="108" spans="1:18" hidden="1" x14ac:dyDescent="0.25">
      <c r="A108" s="6" t="s">
        <v>100</v>
      </c>
      <c r="B108" s="30" t="s">
        <v>45</v>
      </c>
      <c r="C108" s="487" t="s">
        <v>51</v>
      </c>
      <c r="D108" s="154">
        <f>E108+G108</f>
        <v>0</v>
      </c>
      <c r="E108" s="154"/>
      <c r="F108" s="154"/>
      <c r="G108" s="204"/>
      <c r="H108" s="155">
        <f>I108+K108</f>
        <v>0</v>
      </c>
      <c r="I108" s="205"/>
      <c r="J108" s="155"/>
      <c r="K108" s="155"/>
      <c r="L108" s="156">
        <f>M108+O108</f>
        <v>0</v>
      </c>
      <c r="M108" s="156">
        <f>E108+I108</f>
        <v>0</v>
      </c>
      <c r="N108" s="156">
        <f>F108+J108</f>
        <v>0</v>
      </c>
      <c r="O108" s="156">
        <f>G108+K108</f>
        <v>0</v>
      </c>
      <c r="Q108" s="196"/>
      <c r="R108" s="95">
        <f>L254-R107</f>
        <v>0</v>
      </c>
    </row>
    <row r="109" spans="1:18" s="38" customFormat="1" hidden="1" x14ac:dyDescent="0.25">
      <c r="A109" s="137"/>
      <c r="B109" s="431" t="s">
        <v>420</v>
      </c>
      <c r="C109" s="488"/>
      <c r="D109" s="157" t="s">
        <v>178</v>
      </c>
      <c r="E109" s="157"/>
      <c r="F109" s="157"/>
      <c r="G109" s="206"/>
      <c r="H109" s="158">
        <f>I109+K109</f>
        <v>0</v>
      </c>
      <c r="I109" s="207"/>
      <c r="J109" s="158"/>
      <c r="K109" s="158"/>
      <c r="L109" s="159"/>
      <c r="M109" s="159"/>
      <c r="N109" s="159"/>
      <c r="O109" s="159"/>
      <c r="Q109" s="208"/>
      <c r="R109" s="209"/>
    </row>
    <row r="110" spans="1:18" hidden="1" x14ac:dyDescent="0.25">
      <c r="A110" s="6" t="s">
        <v>101</v>
      </c>
      <c r="B110" s="30" t="s">
        <v>169</v>
      </c>
      <c r="C110" s="487" t="s">
        <v>51</v>
      </c>
      <c r="D110" s="154">
        <f>E110+G110</f>
        <v>0</v>
      </c>
      <c r="E110" s="154"/>
      <c r="F110" s="154"/>
      <c r="G110" s="204"/>
      <c r="H110" s="155">
        <f>I110+K110</f>
        <v>0</v>
      </c>
      <c r="I110" s="205"/>
      <c r="J110" s="155"/>
      <c r="K110" s="155"/>
      <c r="L110" s="156">
        <f>M110+O110</f>
        <v>0</v>
      </c>
      <c r="M110" s="156">
        <f>E110+I110</f>
        <v>0</v>
      </c>
      <c r="N110" s="156">
        <f>F110+J110</f>
        <v>0</v>
      </c>
      <c r="O110" s="156">
        <f>G110+K110</f>
        <v>0</v>
      </c>
      <c r="Q110" s="196"/>
      <c r="R110" s="95">
        <f>L256-R109</f>
        <v>0</v>
      </c>
    </row>
    <row r="111" spans="1:18" s="38" customFormat="1" hidden="1" x14ac:dyDescent="0.25">
      <c r="A111" s="137"/>
      <c r="B111" s="431" t="s">
        <v>420</v>
      </c>
      <c r="C111" s="488"/>
      <c r="D111" s="157" t="s">
        <v>178</v>
      </c>
      <c r="E111" s="157"/>
      <c r="F111" s="157"/>
      <c r="G111" s="206"/>
      <c r="H111" s="158">
        <f>I111+K111</f>
        <v>0</v>
      </c>
      <c r="I111" s="207"/>
      <c r="J111" s="158"/>
      <c r="K111" s="158"/>
      <c r="L111" s="159"/>
      <c r="M111" s="159"/>
      <c r="N111" s="159"/>
      <c r="O111" s="159"/>
      <c r="Q111" s="208"/>
      <c r="R111" s="209"/>
    </row>
    <row r="112" spans="1:18" hidden="1" x14ac:dyDescent="0.25">
      <c r="A112" s="6" t="s">
        <v>102</v>
      </c>
      <c r="B112" s="30" t="s">
        <v>44</v>
      </c>
      <c r="C112" s="487" t="s">
        <v>51</v>
      </c>
      <c r="D112" s="154">
        <f>E112+G112</f>
        <v>0</v>
      </c>
      <c r="E112" s="154"/>
      <c r="F112" s="154"/>
      <c r="G112" s="204"/>
      <c r="H112" s="155">
        <f>I112+K112</f>
        <v>0</v>
      </c>
      <c r="I112" s="205"/>
      <c r="J112" s="155"/>
      <c r="K112" s="155"/>
      <c r="L112" s="156">
        <f>M112+O112</f>
        <v>0</v>
      </c>
      <c r="M112" s="156">
        <f>E112+I112</f>
        <v>0</v>
      </c>
      <c r="N112" s="156">
        <f>F112+J112</f>
        <v>0</v>
      </c>
      <c r="O112" s="156">
        <f>G112+K112</f>
        <v>0</v>
      </c>
      <c r="Q112" s="196"/>
      <c r="R112" s="95">
        <f>L258-R111</f>
        <v>0</v>
      </c>
    </row>
    <row r="113" spans="1:18" s="38" customFormat="1" hidden="1" x14ac:dyDescent="0.25">
      <c r="A113" s="137"/>
      <c r="B113" s="431" t="s">
        <v>420</v>
      </c>
      <c r="C113" s="488"/>
      <c r="D113" s="157" t="s">
        <v>178</v>
      </c>
      <c r="E113" s="157"/>
      <c r="F113" s="157"/>
      <c r="G113" s="206"/>
      <c r="H113" s="158">
        <f>I113+K113</f>
        <v>0</v>
      </c>
      <c r="I113" s="207"/>
      <c r="J113" s="158"/>
      <c r="K113" s="158"/>
      <c r="L113" s="159"/>
      <c r="M113" s="159"/>
      <c r="N113" s="159"/>
      <c r="O113" s="159"/>
      <c r="Q113" s="208"/>
      <c r="R113" s="209"/>
    </row>
    <row r="114" spans="1:18" hidden="1" x14ac:dyDescent="0.25">
      <c r="A114" s="6" t="s">
        <v>103</v>
      </c>
      <c r="B114" s="30" t="s">
        <v>47</v>
      </c>
      <c r="C114" s="487" t="s">
        <v>51</v>
      </c>
      <c r="D114" s="154">
        <f>E114+G114</f>
        <v>0</v>
      </c>
      <c r="E114" s="154"/>
      <c r="F114" s="154"/>
      <c r="G114" s="204"/>
      <c r="H114" s="155">
        <f>I114+K114</f>
        <v>0</v>
      </c>
      <c r="I114" s="205"/>
      <c r="J114" s="155"/>
      <c r="K114" s="155"/>
      <c r="L114" s="156">
        <f>M114+O114</f>
        <v>0</v>
      </c>
      <c r="M114" s="156">
        <f>E114+I114</f>
        <v>0</v>
      </c>
      <c r="N114" s="156">
        <f>F114+J114</f>
        <v>0</v>
      </c>
      <c r="O114" s="156">
        <f>G114+K114</f>
        <v>0</v>
      </c>
      <c r="Q114" s="196"/>
      <c r="R114" s="95">
        <f>L260-R113</f>
        <v>0</v>
      </c>
    </row>
    <row r="115" spans="1:18" s="38" customFormat="1" hidden="1" x14ac:dyDescent="0.25">
      <c r="A115" s="137"/>
      <c r="B115" s="431" t="s">
        <v>420</v>
      </c>
      <c r="C115" s="488"/>
      <c r="D115" s="157" t="s">
        <v>178</v>
      </c>
      <c r="E115" s="157"/>
      <c r="F115" s="157"/>
      <c r="G115" s="206"/>
      <c r="H115" s="158">
        <f>I115+K115</f>
        <v>0</v>
      </c>
      <c r="I115" s="207"/>
      <c r="J115" s="158"/>
      <c r="K115" s="158"/>
      <c r="L115" s="159"/>
      <c r="M115" s="159"/>
      <c r="N115" s="159"/>
      <c r="O115" s="159"/>
      <c r="Q115" s="208"/>
      <c r="R115" s="209"/>
    </row>
    <row r="116" spans="1:18" hidden="1" x14ac:dyDescent="0.25">
      <c r="A116" s="6" t="s">
        <v>104</v>
      </c>
      <c r="B116" s="30" t="s">
        <v>425</v>
      </c>
      <c r="C116" s="497" t="s">
        <v>51</v>
      </c>
      <c r="D116" s="154">
        <f>E116+G116</f>
        <v>0</v>
      </c>
      <c r="E116" s="154"/>
      <c r="F116" s="154"/>
      <c r="G116" s="204"/>
      <c r="H116" s="155">
        <f>I116+K116</f>
        <v>0</v>
      </c>
      <c r="I116" s="205"/>
      <c r="J116" s="155"/>
      <c r="K116" s="155"/>
      <c r="L116" s="156">
        <f>M116+O116</f>
        <v>0</v>
      </c>
      <c r="M116" s="156">
        <f>E116+I116</f>
        <v>0</v>
      </c>
      <c r="N116" s="156">
        <f>F116+J116</f>
        <v>0</v>
      </c>
      <c r="O116" s="156">
        <f>G116+K116</f>
        <v>0</v>
      </c>
      <c r="Q116" s="196"/>
      <c r="R116" s="95">
        <f>L262-R115</f>
        <v>0</v>
      </c>
    </row>
    <row r="117" spans="1:18" s="38" customFormat="1" hidden="1" x14ac:dyDescent="0.25">
      <c r="A117" s="137"/>
      <c r="B117" s="431" t="s">
        <v>420</v>
      </c>
      <c r="C117" s="498"/>
      <c r="D117" s="157" t="s">
        <v>178</v>
      </c>
      <c r="E117" s="157"/>
      <c r="F117" s="157"/>
      <c r="G117" s="206"/>
      <c r="H117" s="158">
        <f>I117+K117</f>
        <v>0</v>
      </c>
      <c r="I117" s="207"/>
      <c r="J117" s="158"/>
      <c r="K117" s="158"/>
      <c r="L117" s="159"/>
      <c r="M117" s="159"/>
      <c r="N117" s="159"/>
      <c r="O117" s="159"/>
      <c r="Q117" s="208"/>
      <c r="R117" s="209"/>
    </row>
    <row r="118" spans="1:18" hidden="1" x14ac:dyDescent="0.25">
      <c r="A118" s="6" t="s">
        <v>105</v>
      </c>
      <c r="B118" s="30" t="s">
        <v>64</v>
      </c>
      <c r="C118" s="497" t="s">
        <v>51</v>
      </c>
      <c r="D118" s="154">
        <f>E118+G118</f>
        <v>0</v>
      </c>
      <c r="E118" s="154"/>
      <c r="F118" s="154"/>
      <c r="G118" s="204"/>
      <c r="H118" s="155">
        <f>I118+K118</f>
        <v>0</v>
      </c>
      <c r="I118" s="205"/>
      <c r="J118" s="155"/>
      <c r="K118" s="155"/>
      <c r="L118" s="156">
        <f>M118+O118</f>
        <v>0</v>
      </c>
      <c r="M118" s="156">
        <f>E118+I118</f>
        <v>0</v>
      </c>
      <c r="N118" s="156">
        <f>F118+J118</f>
        <v>0</v>
      </c>
      <c r="O118" s="156">
        <f>G118+K118</f>
        <v>0</v>
      </c>
      <c r="Q118" s="196"/>
      <c r="R118" s="95">
        <f>L262-R115</f>
        <v>0</v>
      </c>
    </row>
    <row r="119" spans="1:18" s="38" customFormat="1" hidden="1" x14ac:dyDescent="0.25">
      <c r="A119" s="137"/>
      <c r="B119" s="431" t="s">
        <v>420</v>
      </c>
      <c r="C119" s="498"/>
      <c r="D119" s="157" t="s">
        <v>178</v>
      </c>
      <c r="E119" s="157"/>
      <c r="F119" s="157"/>
      <c r="G119" s="206"/>
      <c r="H119" s="158">
        <f>I119+K119</f>
        <v>0</v>
      </c>
      <c r="I119" s="207"/>
      <c r="J119" s="158"/>
      <c r="K119" s="158"/>
      <c r="L119" s="159"/>
      <c r="M119" s="159"/>
      <c r="N119" s="159"/>
      <c r="O119" s="159"/>
      <c r="Q119" s="208"/>
      <c r="R119" s="209"/>
    </row>
    <row r="120" spans="1:18" hidden="1" x14ac:dyDescent="0.25">
      <c r="A120" s="6" t="s">
        <v>106</v>
      </c>
      <c r="B120" s="30" t="s">
        <v>42</v>
      </c>
      <c r="C120" s="497" t="s">
        <v>51</v>
      </c>
      <c r="D120" s="154">
        <f>E120+G120</f>
        <v>0</v>
      </c>
      <c r="E120" s="154"/>
      <c r="F120" s="154"/>
      <c r="G120" s="204"/>
      <c r="H120" s="155">
        <f>I120+K120</f>
        <v>0</v>
      </c>
      <c r="I120" s="205"/>
      <c r="J120" s="155"/>
      <c r="K120" s="155"/>
      <c r="L120" s="156">
        <f>M120+O120</f>
        <v>0</v>
      </c>
      <c r="M120" s="156">
        <f>E120+I120</f>
        <v>0</v>
      </c>
      <c r="N120" s="156">
        <f>F120+J120</f>
        <v>0</v>
      </c>
      <c r="O120" s="156">
        <f>G120+K120</f>
        <v>0</v>
      </c>
      <c r="Q120" s="196"/>
      <c r="R120" s="95">
        <f>L264-R119</f>
        <v>0</v>
      </c>
    </row>
    <row r="121" spans="1:18" s="38" customFormat="1" hidden="1" x14ac:dyDescent="0.25">
      <c r="A121" s="137"/>
      <c r="B121" s="431" t="s">
        <v>420</v>
      </c>
      <c r="C121" s="498"/>
      <c r="D121" s="157" t="s">
        <v>178</v>
      </c>
      <c r="E121" s="157"/>
      <c r="F121" s="157"/>
      <c r="G121" s="206"/>
      <c r="H121" s="158">
        <f>I121+K121</f>
        <v>0</v>
      </c>
      <c r="I121" s="207"/>
      <c r="J121" s="158"/>
      <c r="K121" s="158"/>
      <c r="L121" s="159"/>
      <c r="M121" s="159"/>
      <c r="N121" s="159"/>
      <c r="O121" s="159"/>
      <c r="Q121" s="208"/>
      <c r="R121" s="209"/>
    </row>
    <row r="122" spans="1:18" hidden="1" x14ac:dyDescent="0.25">
      <c r="A122" s="6" t="s">
        <v>107</v>
      </c>
      <c r="B122" s="30" t="s">
        <v>426</v>
      </c>
      <c r="C122" s="497" t="s">
        <v>51</v>
      </c>
      <c r="D122" s="154">
        <f>E122+G122</f>
        <v>0</v>
      </c>
      <c r="E122" s="154"/>
      <c r="F122" s="154"/>
      <c r="G122" s="204"/>
      <c r="H122" s="155">
        <f>I122+K122</f>
        <v>0</v>
      </c>
      <c r="I122" s="205"/>
      <c r="J122" s="155"/>
      <c r="K122" s="155"/>
      <c r="L122" s="156">
        <f>M122+O122</f>
        <v>0</v>
      </c>
      <c r="M122" s="156">
        <f>E122+I122</f>
        <v>0</v>
      </c>
      <c r="N122" s="156">
        <f>F122+J122</f>
        <v>0</v>
      </c>
      <c r="O122" s="156">
        <f>G122+K122</f>
        <v>0</v>
      </c>
      <c r="Q122" s="196"/>
      <c r="R122" s="95">
        <f>L268-R121</f>
        <v>0</v>
      </c>
    </row>
    <row r="123" spans="1:18" s="38" customFormat="1" hidden="1" x14ac:dyDescent="0.25">
      <c r="A123" s="137"/>
      <c r="B123" s="431" t="s">
        <v>420</v>
      </c>
      <c r="C123" s="498"/>
      <c r="D123" s="157" t="s">
        <v>178</v>
      </c>
      <c r="E123" s="157"/>
      <c r="F123" s="157"/>
      <c r="G123" s="206"/>
      <c r="H123" s="158">
        <f>I123+K123</f>
        <v>0</v>
      </c>
      <c r="I123" s="207"/>
      <c r="J123" s="158"/>
      <c r="K123" s="158"/>
      <c r="L123" s="159"/>
      <c r="M123" s="159"/>
      <c r="N123" s="159"/>
      <c r="O123" s="159"/>
      <c r="Q123" s="208"/>
      <c r="R123" s="209"/>
    </row>
    <row r="124" spans="1:18" hidden="1" x14ac:dyDescent="0.25">
      <c r="A124" s="6" t="s">
        <v>108</v>
      </c>
      <c r="B124" s="30" t="s">
        <v>41</v>
      </c>
      <c r="C124" s="497" t="s">
        <v>51</v>
      </c>
      <c r="D124" s="154">
        <f>E124+G124</f>
        <v>0</v>
      </c>
      <c r="E124" s="154"/>
      <c r="F124" s="154"/>
      <c r="G124" s="204"/>
      <c r="H124" s="155">
        <f>I124+K124</f>
        <v>0</v>
      </c>
      <c r="I124" s="205"/>
      <c r="J124" s="155"/>
      <c r="K124" s="155"/>
      <c r="L124" s="156">
        <f>M124+O124</f>
        <v>0</v>
      </c>
      <c r="M124" s="156">
        <f>E124+I124</f>
        <v>0</v>
      </c>
      <c r="N124" s="156">
        <f>F124+J124</f>
        <v>0</v>
      </c>
      <c r="O124" s="156">
        <f>G124+K124</f>
        <v>0</v>
      </c>
      <c r="Q124" s="196"/>
      <c r="R124" s="95">
        <f>L266-R121</f>
        <v>0</v>
      </c>
    </row>
    <row r="125" spans="1:18" s="38" customFormat="1" hidden="1" x14ac:dyDescent="0.25">
      <c r="A125" s="137"/>
      <c r="B125" s="431" t="s">
        <v>420</v>
      </c>
      <c r="C125" s="498"/>
      <c r="D125" s="157" t="s">
        <v>178</v>
      </c>
      <c r="E125" s="157"/>
      <c r="F125" s="157"/>
      <c r="G125" s="206"/>
      <c r="H125" s="158">
        <f>I125+K125</f>
        <v>0</v>
      </c>
      <c r="I125" s="207"/>
      <c r="J125" s="158"/>
      <c r="K125" s="158"/>
      <c r="L125" s="159"/>
      <c r="M125" s="159"/>
      <c r="N125" s="159"/>
      <c r="O125" s="159"/>
      <c r="Q125" s="208"/>
      <c r="R125" s="209"/>
    </row>
    <row r="126" spans="1:18" hidden="1" x14ac:dyDescent="0.25">
      <c r="A126" s="6" t="s">
        <v>109</v>
      </c>
      <c r="B126" s="30" t="s">
        <v>165</v>
      </c>
      <c r="C126" s="487" t="s">
        <v>51</v>
      </c>
      <c r="D126" s="154">
        <f>E126+G126</f>
        <v>0</v>
      </c>
      <c r="E126" s="154"/>
      <c r="F126" s="154"/>
      <c r="G126" s="204"/>
      <c r="H126" s="155">
        <f>I126+K126</f>
        <v>0</v>
      </c>
      <c r="I126" s="205"/>
      <c r="J126" s="155"/>
      <c r="K126" s="155"/>
      <c r="L126" s="156">
        <f>M126+O126</f>
        <v>0</v>
      </c>
      <c r="M126" s="156">
        <f>E126+I126</f>
        <v>0</v>
      </c>
      <c r="N126" s="156">
        <f>F126+J126</f>
        <v>0</v>
      </c>
      <c r="O126" s="156">
        <f>G126+K126</f>
        <v>0</v>
      </c>
      <c r="Q126" s="196"/>
      <c r="R126" s="95">
        <f>L268-R125</f>
        <v>0</v>
      </c>
    </row>
    <row r="127" spans="1:18" s="38" customFormat="1" hidden="1" x14ac:dyDescent="0.25">
      <c r="A127" s="137"/>
      <c r="B127" s="431" t="s">
        <v>420</v>
      </c>
      <c r="C127" s="488"/>
      <c r="D127" s="157" t="s">
        <v>178</v>
      </c>
      <c r="E127" s="157"/>
      <c r="F127" s="157"/>
      <c r="G127" s="206"/>
      <c r="H127" s="158">
        <f>I127+K127</f>
        <v>0</v>
      </c>
      <c r="I127" s="207"/>
      <c r="J127" s="158"/>
      <c r="K127" s="158"/>
      <c r="L127" s="159"/>
      <c r="M127" s="159"/>
      <c r="N127" s="159"/>
      <c r="O127" s="159"/>
      <c r="Q127" s="208"/>
      <c r="R127" s="209"/>
    </row>
    <row r="128" spans="1:18" hidden="1" x14ac:dyDescent="0.25">
      <c r="A128" s="6" t="s">
        <v>110</v>
      </c>
      <c r="B128" s="30" t="s">
        <v>157</v>
      </c>
      <c r="C128" s="487" t="s">
        <v>51</v>
      </c>
      <c r="D128" s="154">
        <f>E128+G128</f>
        <v>0</v>
      </c>
      <c r="E128" s="154"/>
      <c r="F128" s="154"/>
      <c r="G128" s="204"/>
      <c r="H128" s="155">
        <f>I128+K128</f>
        <v>0</v>
      </c>
      <c r="I128" s="205"/>
      <c r="J128" s="155"/>
      <c r="K128" s="155"/>
      <c r="L128" s="156">
        <f>M128+O128</f>
        <v>0</v>
      </c>
      <c r="M128" s="156">
        <f>E128+I128</f>
        <v>0</v>
      </c>
      <c r="N128" s="156">
        <f>F128+J128</f>
        <v>0</v>
      </c>
      <c r="O128" s="156">
        <f>G128+K128</f>
        <v>0</v>
      </c>
      <c r="Q128" s="196"/>
      <c r="R128" s="95">
        <f>L270-R127</f>
        <v>0</v>
      </c>
    </row>
    <row r="129" spans="1:18" s="38" customFormat="1" hidden="1" x14ac:dyDescent="0.25">
      <c r="A129" s="137"/>
      <c r="B129" s="431" t="s">
        <v>420</v>
      </c>
      <c r="C129" s="488"/>
      <c r="D129" s="157" t="s">
        <v>178</v>
      </c>
      <c r="E129" s="157"/>
      <c r="F129" s="157"/>
      <c r="G129" s="206"/>
      <c r="H129" s="158">
        <f>I129+K129</f>
        <v>0</v>
      </c>
      <c r="I129" s="207"/>
      <c r="J129" s="158"/>
      <c r="K129" s="158"/>
      <c r="L129" s="159"/>
      <c r="M129" s="159"/>
      <c r="N129" s="159"/>
      <c r="O129" s="159"/>
      <c r="Q129" s="208"/>
      <c r="R129" s="209"/>
    </row>
    <row r="130" spans="1:18" hidden="1" x14ac:dyDescent="0.25">
      <c r="A130" s="6" t="s">
        <v>159</v>
      </c>
      <c r="B130" s="30" t="s">
        <v>34</v>
      </c>
      <c r="C130" s="487" t="s">
        <v>51</v>
      </c>
      <c r="D130" s="154">
        <f>E130+G130</f>
        <v>0</v>
      </c>
      <c r="E130" s="154"/>
      <c r="F130" s="154"/>
      <c r="G130" s="204"/>
      <c r="H130" s="155">
        <f>I130+K130</f>
        <v>0</v>
      </c>
      <c r="I130" s="205"/>
      <c r="J130" s="155"/>
      <c r="K130" s="155"/>
      <c r="L130" s="156">
        <f>M130+O130</f>
        <v>0</v>
      </c>
      <c r="M130" s="156">
        <f>E130+I130</f>
        <v>0</v>
      </c>
      <c r="N130" s="156">
        <f>F130+J130</f>
        <v>0</v>
      </c>
      <c r="O130" s="156">
        <f>G130+K130</f>
        <v>0</v>
      </c>
      <c r="Q130" s="196"/>
      <c r="R130" s="95">
        <f>L272-R129</f>
        <v>0</v>
      </c>
    </row>
    <row r="131" spans="1:18" s="38" customFormat="1" hidden="1" x14ac:dyDescent="0.25">
      <c r="A131" s="137"/>
      <c r="B131" s="431" t="s">
        <v>420</v>
      </c>
      <c r="C131" s="488"/>
      <c r="D131" s="157" t="s">
        <v>178</v>
      </c>
      <c r="E131" s="157"/>
      <c r="F131" s="157"/>
      <c r="G131" s="206"/>
      <c r="H131" s="158">
        <f>I131+K131</f>
        <v>0</v>
      </c>
      <c r="I131" s="207"/>
      <c r="J131" s="158"/>
      <c r="K131" s="158"/>
      <c r="L131" s="159"/>
      <c r="M131" s="159"/>
      <c r="N131" s="159"/>
      <c r="O131" s="159"/>
      <c r="Q131" s="208"/>
      <c r="R131" s="209"/>
    </row>
    <row r="132" spans="1:18" hidden="1" x14ac:dyDescent="0.25">
      <c r="A132" s="6" t="s">
        <v>160</v>
      </c>
      <c r="B132" s="30" t="s">
        <v>36</v>
      </c>
      <c r="C132" s="487" t="s">
        <v>51</v>
      </c>
      <c r="D132" s="154">
        <f>E132+G132</f>
        <v>0</v>
      </c>
      <c r="E132" s="154"/>
      <c r="F132" s="154"/>
      <c r="G132" s="204"/>
      <c r="H132" s="155">
        <f>I132+K132</f>
        <v>0</v>
      </c>
      <c r="I132" s="205"/>
      <c r="J132" s="155"/>
      <c r="K132" s="155"/>
      <c r="L132" s="156">
        <f>M132+O132</f>
        <v>0</v>
      </c>
      <c r="M132" s="156">
        <f>E132+I132</f>
        <v>0</v>
      </c>
      <c r="N132" s="156">
        <f>F132+J132</f>
        <v>0</v>
      </c>
      <c r="O132" s="156">
        <f>G132+K132</f>
        <v>0</v>
      </c>
      <c r="Q132" s="196"/>
      <c r="R132" s="95">
        <f>L274-R131</f>
        <v>0</v>
      </c>
    </row>
    <row r="133" spans="1:18" s="38" customFormat="1" hidden="1" x14ac:dyDescent="0.25">
      <c r="A133" s="137"/>
      <c r="B133" s="431" t="s">
        <v>420</v>
      </c>
      <c r="C133" s="488"/>
      <c r="D133" s="157" t="s">
        <v>178</v>
      </c>
      <c r="E133" s="157"/>
      <c r="F133" s="157"/>
      <c r="G133" s="206"/>
      <c r="H133" s="158">
        <f>I133+K133</f>
        <v>0</v>
      </c>
      <c r="I133" s="207"/>
      <c r="J133" s="158"/>
      <c r="K133" s="158"/>
      <c r="L133" s="159"/>
      <c r="M133" s="159"/>
      <c r="N133" s="159"/>
      <c r="O133" s="159"/>
      <c r="Q133" s="208"/>
      <c r="R133" s="209"/>
    </row>
    <row r="134" spans="1:18" hidden="1" x14ac:dyDescent="0.25">
      <c r="A134" s="6" t="s">
        <v>111</v>
      </c>
      <c r="B134" s="30" t="s">
        <v>38</v>
      </c>
      <c r="C134" s="487" t="s">
        <v>51</v>
      </c>
      <c r="D134" s="154">
        <f>E134+G134</f>
        <v>0</v>
      </c>
      <c r="E134" s="154"/>
      <c r="F134" s="154"/>
      <c r="G134" s="204"/>
      <c r="H134" s="155">
        <f>I134+K134</f>
        <v>0</v>
      </c>
      <c r="I134" s="205"/>
      <c r="J134" s="155"/>
      <c r="K134" s="155"/>
      <c r="L134" s="156">
        <f>M134+O134</f>
        <v>0</v>
      </c>
      <c r="M134" s="156">
        <f>E134+I134</f>
        <v>0</v>
      </c>
      <c r="N134" s="156">
        <f>F134+J134</f>
        <v>0</v>
      </c>
      <c r="O134" s="156">
        <f>G134+K134</f>
        <v>0</v>
      </c>
      <c r="Q134" s="196"/>
      <c r="R134" s="95">
        <f>L276-R133</f>
        <v>0</v>
      </c>
    </row>
    <row r="135" spans="1:18" s="38" customFormat="1" hidden="1" x14ac:dyDescent="0.25">
      <c r="A135" s="137"/>
      <c r="B135" s="431" t="s">
        <v>420</v>
      </c>
      <c r="C135" s="488"/>
      <c r="D135" s="157" t="s">
        <v>178</v>
      </c>
      <c r="E135" s="157"/>
      <c r="F135" s="157"/>
      <c r="G135" s="206"/>
      <c r="H135" s="158">
        <f>I135+K135</f>
        <v>0</v>
      </c>
      <c r="I135" s="207"/>
      <c r="J135" s="158"/>
      <c r="K135" s="158"/>
      <c r="L135" s="159"/>
      <c r="M135" s="159"/>
      <c r="N135" s="159"/>
      <c r="O135" s="159"/>
      <c r="Q135" s="208"/>
      <c r="R135" s="209"/>
    </row>
    <row r="136" spans="1:18" hidden="1" x14ac:dyDescent="0.25">
      <c r="A136" s="6" t="s">
        <v>161</v>
      </c>
      <c r="B136" s="30" t="s">
        <v>37</v>
      </c>
      <c r="C136" s="487" t="s">
        <v>51</v>
      </c>
      <c r="D136" s="154">
        <f>E136+G136</f>
        <v>0</v>
      </c>
      <c r="E136" s="154"/>
      <c r="F136" s="154"/>
      <c r="G136" s="204"/>
      <c r="H136" s="155">
        <f>I136+K136</f>
        <v>0</v>
      </c>
      <c r="I136" s="205"/>
      <c r="J136" s="155"/>
      <c r="K136" s="155"/>
      <c r="L136" s="156">
        <f>M136+O136</f>
        <v>0</v>
      </c>
      <c r="M136" s="156">
        <f>E136+I136</f>
        <v>0</v>
      </c>
      <c r="N136" s="156">
        <f>F136+J136</f>
        <v>0</v>
      </c>
      <c r="O136" s="156">
        <f>G136+K136</f>
        <v>0</v>
      </c>
      <c r="Q136" s="196"/>
      <c r="R136" s="95">
        <f>L278-R135</f>
        <v>0</v>
      </c>
    </row>
    <row r="137" spans="1:18" s="38" customFormat="1" hidden="1" x14ac:dyDescent="0.25">
      <c r="A137" s="137"/>
      <c r="B137" s="431" t="s">
        <v>420</v>
      </c>
      <c r="C137" s="488"/>
      <c r="D137" s="157" t="s">
        <v>178</v>
      </c>
      <c r="E137" s="157"/>
      <c r="F137" s="157"/>
      <c r="G137" s="206"/>
      <c r="H137" s="158">
        <f>I137+K137</f>
        <v>0</v>
      </c>
      <c r="I137" s="207"/>
      <c r="J137" s="158"/>
      <c r="K137" s="158"/>
      <c r="L137" s="159"/>
      <c r="M137" s="159"/>
      <c r="N137" s="159"/>
      <c r="O137" s="159"/>
      <c r="Q137" s="208"/>
      <c r="R137" s="209"/>
    </row>
    <row r="138" spans="1:18" hidden="1" x14ac:dyDescent="0.25">
      <c r="A138" s="6" t="s">
        <v>162</v>
      </c>
      <c r="B138" s="30" t="s">
        <v>35</v>
      </c>
      <c r="C138" s="487" t="s">
        <v>51</v>
      </c>
      <c r="D138" s="154">
        <f>E138+G138</f>
        <v>0</v>
      </c>
      <c r="E138" s="154"/>
      <c r="F138" s="154"/>
      <c r="G138" s="204"/>
      <c r="H138" s="155">
        <f>I138+K138</f>
        <v>0</v>
      </c>
      <c r="I138" s="205"/>
      <c r="J138" s="155"/>
      <c r="K138" s="155"/>
      <c r="L138" s="156">
        <f>M138+O138</f>
        <v>0</v>
      </c>
      <c r="M138" s="156">
        <f>E138+I138</f>
        <v>0</v>
      </c>
      <c r="N138" s="156">
        <f>F138+J138</f>
        <v>0</v>
      </c>
      <c r="O138" s="156">
        <f>G138+K138</f>
        <v>0</v>
      </c>
      <c r="Q138" s="196"/>
      <c r="R138" s="95">
        <f>L280-R137</f>
        <v>0</v>
      </c>
    </row>
    <row r="139" spans="1:18" s="38" customFormat="1" hidden="1" x14ac:dyDescent="0.25">
      <c r="A139" s="145"/>
      <c r="B139" s="431" t="s">
        <v>420</v>
      </c>
      <c r="C139" s="488"/>
      <c r="D139" s="157" t="s">
        <v>178</v>
      </c>
      <c r="E139" s="157"/>
      <c r="F139" s="157"/>
      <c r="G139" s="206"/>
      <c r="H139" s="158">
        <f>I139+K139</f>
        <v>0</v>
      </c>
      <c r="I139" s="207"/>
      <c r="J139" s="158"/>
      <c r="K139" s="158"/>
      <c r="L139" s="159"/>
      <c r="M139" s="159"/>
      <c r="N139" s="159"/>
      <c r="O139" s="159"/>
      <c r="Q139" s="208"/>
      <c r="R139" s="209"/>
    </row>
    <row r="140" spans="1:18" hidden="1" x14ac:dyDescent="0.25">
      <c r="A140" s="6" t="s">
        <v>112</v>
      </c>
      <c r="B140" s="30" t="s">
        <v>422</v>
      </c>
      <c r="C140" s="487" t="s">
        <v>51</v>
      </c>
      <c r="D140" s="154">
        <f>E140+G140</f>
        <v>0</v>
      </c>
      <c r="E140" s="154"/>
      <c r="F140" s="154"/>
      <c r="G140" s="204"/>
      <c r="H140" s="155">
        <f>I140+K140</f>
        <v>0</v>
      </c>
      <c r="I140" s="205"/>
      <c r="J140" s="155"/>
      <c r="K140" s="155"/>
      <c r="L140" s="156">
        <f>M140+O140</f>
        <v>0</v>
      </c>
      <c r="M140" s="156">
        <f>E140+I140</f>
        <v>0</v>
      </c>
      <c r="N140" s="156">
        <f>F140+J140</f>
        <v>0</v>
      </c>
      <c r="O140" s="156">
        <f>G140+K140</f>
        <v>0</v>
      </c>
      <c r="Q140" s="196"/>
      <c r="R140" s="95">
        <f>L282-R139</f>
        <v>0</v>
      </c>
    </row>
    <row r="141" spans="1:18" s="38" customFormat="1" hidden="1" x14ac:dyDescent="0.25">
      <c r="A141" s="137"/>
      <c r="B141" s="431" t="s">
        <v>420</v>
      </c>
      <c r="C141" s="488"/>
      <c r="D141" s="157" t="s">
        <v>178</v>
      </c>
      <c r="E141" s="157"/>
      <c r="F141" s="157"/>
      <c r="G141" s="206"/>
      <c r="H141" s="158">
        <f>I141+K141</f>
        <v>0</v>
      </c>
      <c r="I141" s="207"/>
      <c r="J141" s="158"/>
      <c r="K141" s="158"/>
      <c r="L141" s="159"/>
      <c r="M141" s="159"/>
      <c r="N141" s="159"/>
      <c r="O141" s="159"/>
      <c r="Q141" s="208"/>
      <c r="R141" s="209"/>
    </row>
    <row r="142" spans="1:18" hidden="1" x14ac:dyDescent="0.25">
      <c r="A142" s="6" t="s">
        <v>113</v>
      </c>
      <c r="B142" s="18" t="s">
        <v>423</v>
      </c>
      <c r="C142" s="487" t="s">
        <v>51</v>
      </c>
      <c r="D142" s="154">
        <f>E142+G142</f>
        <v>0</v>
      </c>
      <c r="E142" s="154"/>
      <c r="F142" s="154"/>
      <c r="G142" s="204"/>
      <c r="H142" s="155">
        <f>I142+K142</f>
        <v>0</v>
      </c>
      <c r="I142" s="205"/>
      <c r="J142" s="155"/>
      <c r="K142" s="155"/>
      <c r="L142" s="156">
        <f>M142+O142</f>
        <v>0</v>
      </c>
      <c r="M142" s="156">
        <f>E142+I142</f>
        <v>0</v>
      </c>
      <c r="N142" s="156">
        <f>F142+J142</f>
        <v>0</v>
      </c>
      <c r="O142" s="156">
        <f>G142+K142</f>
        <v>0</v>
      </c>
      <c r="Q142" s="196"/>
      <c r="R142" s="95">
        <f>L284-R141</f>
        <v>0</v>
      </c>
    </row>
    <row r="143" spans="1:18" s="38" customFormat="1" hidden="1" x14ac:dyDescent="0.25">
      <c r="A143" s="137"/>
      <c r="B143" s="213" t="s">
        <v>420</v>
      </c>
      <c r="C143" s="488"/>
      <c r="D143" s="157" t="s">
        <v>178</v>
      </c>
      <c r="E143" s="157"/>
      <c r="F143" s="157"/>
      <c r="G143" s="206"/>
      <c r="H143" s="158">
        <f>I143+K143</f>
        <v>0</v>
      </c>
      <c r="I143" s="207"/>
      <c r="J143" s="158"/>
      <c r="K143" s="158"/>
      <c r="L143" s="159"/>
      <c r="M143" s="159"/>
      <c r="N143" s="159"/>
      <c r="O143" s="159"/>
      <c r="Q143" s="208"/>
      <c r="R143" s="209"/>
    </row>
    <row r="144" spans="1:18" hidden="1" x14ac:dyDescent="0.25">
      <c r="A144" s="6" t="s">
        <v>114</v>
      </c>
      <c r="B144" s="30" t="s">
        <v>49</v>
      </c>
      <c r="C144" s="426"/>
      <c r="D144" s="68">
        <f>E144+G144</f>
        <v>0</v>
      </c>
      <c r="E144" s="68">
        <f>E145+E146</f>
        <v>0</v>
      </c>
      <c r="F144" s="68">
        <f>F145+F146</f>
        <v>0</v>
      </c>
      <c r="G144" s="68">
        <f>G145+G146</f>
        <v>0</v>
      </c>
      <c r="H144" s="69">
        <f>I144+K144</f>
        <v>0</v>
      </c>
      <c r="I144" s="69">
        <f>I145+I146</f>
        <v>0</v>
      </c>
      <c r="J144" s="69">
        <f>J145+J146</f>
        <v>0</v>
      </c>
      <c r="K144" s="69">
        <f>K145+K146</f>
        <v>0</v>
      </c>
      <c r="L144" s="70">
        <f>M144+O144</f>
        <v>0</v>
      </c>
      <c r="M144" s="70">
        <f>E144+I144</f>
        <v>0</v>
      </c>
      <c r="N144" s="70">
        <f>F144+J144</f>
        <v>0</v>
      </c>
      <c r="O144" s="70">
        <f>G144+K144</f>
        <v>0</v>
      </c>
      <c r="Q144" s="196"/>
      <c r="R144" s="95">
        <f>L286-R143</f>
        <v>0</v>
      </c>
    </row>
    <row r="145" spans="1:18" s="38" customFormat="1" hidden="1" x14ac:dyDescent="0.25">
      <c r="A145" s="20"/>
      <c r="B145" s="430" t="s">
        <v>420</v>
      </c>
      <c r="C145" s="426" t="s">
        <v>51</v>
      </c>
      <c r="D145" s="154">
        <f>E145+G145</f>
        <v>0</v>
      </c>
      <c r="E145" s="154"/>
      <c r="F145" s="154"/>
      <c r="G145" s="204"/>
      <c r="H145" s="155">
        <f>I145+K145</f>
        <v>0</v>
      </c>
      <c r="I145" s="205"/>
      <c r="J145" s="155"/>
      <c r="K145" s="155"/>
      <c r="L145" s="156">
        <f>M145+O145</f>
        <v>0</v>
      </c>
      <c r="M145" s="156">
        <f>E145+I145</f>
        <v>0</v>
      </c>
      <c r="N145" s="156">
        <f>F145+J145</f>
        <v>0</v>
      </c>
      <c r="O145" s="156">
        <f>G145+K145</f>
        <v>0</v>
      </c>
      <c r="Q145" s="208"/>
      <c r="R145" s="209"/>
    </row>
    <row r="146" spans="1:18" s="38" customFormat="1" ht="25.5" hidden="1" x14ac:dyDescent="0.25">
      <c r="A146" s="20"/>
      <c r="B146" s="214" t="s">
        <v>419</v>
      </c>
      <c r="C146" s="426" t="s">
        <v>51</v>
      </c>
      <c r="D146" s="154">
        <f>E146+G146</f>
        <v>0</v>
      </c>
      <c r="E146" s="154"/>
      <c r="F146" s="154"/>
      <c r="G146" s="204"/>
      <c r="H146" s="155">
        <f>I146+K146</f>
        <v>0</v>
      </c>
      <c r="I146" s="205"/>
      <c r="J146" s="155"/>
      <c r="K146" s="155"/>
      <c r="L146" s="156">
        <f>M146+O146</f>
        <v>0</v>
      </c>
      <c r="M146" s="156">
        <f>E146+I146</f>
        <v>0</v>
      </c>
      <c r="N146" s="156">
        <f>F146+J146</f>
        <v>0</v>
      </c>
      <c r="O146" s="156">
        <f>G146+K146</f>
        <v>0</v>
      </c>
      <c r="Q146" s="208"/>
      <c r="R146" s="209"/>
    </row>
    <row r="147" spans="1:18" hidden="1" x14ac:dyDescent="0.25">
      <c r="A147" s="6" t="s">
        <v>115</v>
      </c>
      <c r="B147" s="7" t="s">
        <v>48</v>
      </c>
      <c r="C147" s="197"/>
      <c r="D147" s="68">
        <f>E147+G147</f>
        <v>0</v>
      </c>
      <c r="E147" s="68">
        <f>E148+E149</f>
        <v>0</v>
      </c>
      <c r="F147" s="68">
        <f>F148+F149</f>
        <v>0</v>
      </c>
      <c r="G147" s="68">
        <f>G148+G149</f>
        <v>0</v>
      </c>
      <c r="H147" s="69">
        <f>I147+K147</f>
        <v>0</v>
      </c>
      <c r="I147" s="69">
        <f>I148+I149</f>
        <v>0</v>
      </c>
      <c r="J147" s="69">
        <f>J148+J149</f>
        <v>0</v>
      </c>
      <c r="K147" s="69">
        <f>K148+K149</f>
        <v>0</v>
      </c>
      <c r="L147" s="70">
        <f>M147+O147</f>
        <v>0</v>
      </c>
      <c r="M147" s="70">
        <f>E147+I147</f>
        <v>0</v>
      </c>
      <c r="N147" s="70">
        <f>F147+J147</f>
        <v>0</v>
      </c>
      <c r="O147" s="70">
        <f>G147+K147</f>
        <v>0</v>
      </c>
      <c r="Q147" s="196"/>
      <c r="R147" s="95">
        <f>L288-R145</f>
        <v>0</v>
      </c>
    </row>
    <row r="148" spans="1:18" s="38" customFormat="1" hidden="1" x14ac:dyDescent="0.25">
      <c r="A148" s="20"/>
      <c r="B148" s="215" t="s">
        <v>420</v>
      </c>
      <c r="C148" s="426" t="s">
        <v>51</v>
      </c>
      <c r="D148" s="154">
        <f>E148+G148</f>
        <v>0</v>
      </c>
      <c r="E148" s="154"/>
      <c r="F148" s="154"/>
      <c r="G148" s="204"/>
      <c r="H148" s="155">
        <f>I148+K148</f>
        <v>0</v>
      </c>
      <c r="I148" s="205"/>
      <c r="J148" s="155"/>
      <c r="K148" s="155"/>
      <c r="L148" s="156">
        <f>M148+O148</f>
        <v>0</v>
      </c>
      <c r="M148" s="156">
        <f>E148+I148</f>
        <v>0</v>
      </c>
      <c r="N148" s="156">
        <f>F148+J148</f>
        <v>0</v>
      </c>
      <c r="O148" s="156">
        <f>G148+K148</f>
        <v>0</v>
      </c>
      <c r="Q148" s="208"/>
      <c r="R148" s="209"/>
    </row>
    <row r="149" spans="1:18" s="38" customFormat="1" ht="25.5" hidden="1" x14ac:dyDescent="0.25">
      <c r="A149" s="137"/>
      <c r="B149" s="214" t="s">
        <v>419</v>
      </c>
      <c r="C149" s="426" t="s">
        <v>51</v>
      </c>
      <c r="D149" s="154">
        <f>E149+G149</f>
        <v>0</v>
      </c>
      <c r="E149" s="154"/>
      <c r="F149" s="154"/>
      <c r="G149" s="204"/>
      <c r="H149" s="155">
        <f>I149+K149</f>
        <v>0</v>
      </c>
      <c r="I149" s="205"/>
      <c r="J149" s="155"/>
      <c r="K149" s="155"/>
      <c r="L149" s="156">
        <f>M149+O149</f>
        <v>0</v>
      </c>
      <c r="M149" s="156">
        <f>E149+I149</f>
        <v>0</v>
      </c>
      <c r="N149" s="156">
        <f>F149+J149</f>
        <v>0</v>
      </c>
      <c r="O149" s="156">
        <f>G149+K149</f>
        <v>0</v>
      </c>
      <c r="Q149" s="208"/>
      <c r="R149" s="209"/>
    </row>
    <row r="150" spans="1:18" hidden="1" x14ac:dyDescent="0.25">
      <c r="A150" s="20" t="s">
        <v>116</v>
      </c>
      <c r="B150" s="36" t="s">
        <v>66</v>
      </c>
      <c r="C150" s="487" t="s">
        <v>51</v>
      </c>
      <c r="D150" s="154">
        <f>E150+G150</f>
        <v>0</v>
      </c>
      <c r="E150" s="154"/>
      <c r="F150" s="154"/>
      <c r="G150" s="204"/>
      <c r="H150" s="155">
        <f>I150+K150</f>
        <v>0</v>
      </c>
      <c r="I150" s="205"/>
      <c r="J150" s="155"/>
      <c r="K150" s="155"/>
      <c r="L150" s="156">
        <f>M150+O150</f>
        <v>0</v>
      </c>
      <c r="M150" s="156">
        <f>E150+I150</f>
        <v>0</v>
      </c>
      <c r="N150" s="156">
        <f>F150+J150</f>
        <v>0</v>
      </c>
      <c r="O150" s="156">
        <f>G150+K150</f>
        <v>0</v>
      </c>
      <c r="Q150" s="196"/>
      <c r="R150" s="95">
        <f>L290-R148</f>
        <v>0</v>
      </c>
    </row>
    <row r="151" spans="1:18" s="38" customFormat="1" hidden="1" x14ac:dyDescent="0.25">
      <c r="A151" s="137"/>
      <c r="B151" s="430" t="s">
        <v>420</v>
      </c>
      <c r="C151" s="494"/>
      <c r="D151" s="162" t="s">
        <v>178</v>
      </c>
      <c r="E151" s="162"/>
      <c r="F151" s="162"/>
      <c r="G151" s="288"/>
      <c r="H151" s="163">
        <f>I151+K151</f>
        <v>0</v>
      </c>
      <c r="I151" s="289"/>
      <c r="J151" s="163"/>
      <c r="K151" s="163"/>
      <c r="L151" s="164"/>
      <c r="M151" s="164"/>
      <c r="N151" s="164"/>
      <c r="O151" s="164"/>
      <c r="Q151" s="208"/>
      <c r="R151" s="209"/>
    </row>
    <row r="152" spans="1:18" x14ac:dyDescent="0.25">
      <c r="A152" s="141" t="s">
        <v>82</v>
      </c>
      <c r="B152" s="36" t="s">
        <v>172</v>
      </c>
      <c r="C152" s="425" t="s">
        <v>51</v>
      </c>
      <c r="D152" s="154">
        <f>E152+G152</f>
        <v>135.4</v>
      </c>
      <c r="E152" s="154">
        <v>135.4</v>
      </c>
      <c r="F152" s="154">
        <v>91.9</v>
      </c>
      <c r="G152" s="154">
        <f>G153+G154</f>
        <v>0</v>
      </c>
      <c r="H152" s="155">
        <f>I152+K152</f>
        <v>0</v>
      </c>
      <c r="I152" s="155">
        <f>I153+I154</f>
        <v>0</v>
      </c>
      <c r="J152" s="155">
        <f>J153+J154</f>
        <v>0</v>
      </c>
      <c r="K152" s="155">
        <f>K153+K154</f>
        <v>0</v>
      </c>
      <c r="L152" s="156">
        <f>M152+O152</f>
        <v>135.4</v>
      </c>
      <c r="M152" s="156">
        <f>E152+I152</f>
        <v>135.4</v>
      </c>
      <c r="N152" s="156">
        <f>F152+J152</f>
        <v>91.9</v>
      </c>
      <c r="O152" s="156">
        <f>G152+K152</f>
        <v>0</v>
      </c>
      <c r="Q152" s="196"/>
      <c r="R152" s="95"/>
    </row>
    <row r="153" spans="1:18" hidden="1" x14ac:dyDescent="0.25">
      <c r="A153" s="145"/>
      <c r="B153" s="286" t="s">
        <v>420</v>
      </c>
      <c r="C153" s="423" t="s">
        <v>51</v>
      </c>
      <c r="D153" s="162">
        <f>E153+G153</f>
        <v>0</v>
      </c>
      <c r="E153" s="162"/>
      <c r="F153" s="162"/>
      <c r="G153" s="162"/>
      <c r="H153" s="163">
        <f>I153+K153</f>
        <v>0</v>
      </c>
      <c r="I153" s="163"/>
      <c r="J153" s="163"/>
      <c r="K153" s="163"/>
      <c r="L153" s="164">
        <f>M153+O153</f>
        <v>0</v>
      </c>
      <c r="M153" s="164">
        <f>E153+I153</f>
        <v>0</v>
      </c>
      <c r="N153" s="164">
        <f>F153+J153</f>
        <v>0</v>
      </c>
      <c r="O153" s="164">
        <f>G153+K153</f>
        <v>0</v>
      </c>
      <c r="Q153" s="196"/>
      <c r="R153" s="95"/>
    </row>
    <row r="154" spans="1:18" s="38" customFormat="1" ht="51.75" x14ac:dyDescent="0.25">
      <c r="A154" s="152"/>
      <c r="B154" s="287" t="s">
        <v>379</v>
      </c>
      <c r="C154" s="424"/>
      <c r="D154" s="157">
        <f>E154+G154</f>
        <v>0</v>
      </c>
      <c r="E154" s="157"/>
      <c r="F154" s="157"/>
      <c r="G154" s="157">
        <f>G156</f>
        <v>0</v>
      </c>
      <c r="H154" s="158">
        <f>I154+K154</f>
        <v>0</v>
      </c>
      <c r="I154" s="158"/>
      <c r="J154" s="158"/>
      <c r="K154" s="158"/>
      <c r="L154" s="159">
        <f>M154+O154</f>
        <v>0</v>
      </c>
      <c r="M154" s="159">
        <f>E154+I154</f>
        <v>0</v>
      </c>
      <c r="N154" s="159">
        <f>F154+J154</f>
        <v>0</v>
      </c>
      <c r="O154" s="159">
        <f>G154+K154</f>
        <v>0</v>
      </c>
      <c r="Q154" s="208"/>
      <c r="R154" s="209"/>
    </row>
    <row r="155" spans="1:18" s="38" customFormat="1" x14ac:dyDescent="0.25">
      <c r="A155" s="6" t="s">
        <v>83</v>
      </c>
      <c r="B155" s="81" t="s">
        <v>173</v>
      </c>
      <c r="C155" s="494" t="s">
        <v>51</v>
      </c>
      <c r="D155" s="162">
        <f>E155+G155</f>
        <v>189.5</v>
      </c>
      <c r="E155" s="162">
        <v>189.5</v>
      </c>
      <c r="F155" s="162">
        <v>113.3</v>
      </c>
      <c r="G155" s="162">
        <f>G156</f>
        <v>0</v>
      </c>
      <c r="H155" s="163">
        <f>I155+K155</f>
        <v>0</v>
      </c>
      <c r="I155" s="163"/>
      <c r="J155" s="163"/>
      <c r="K155" s="163"/>
      <c r="L155" s="164">
        <f>M155+O155</f>
        <v>189.5</v>
      </c>
      <c r="M155" s="164">
        <f>E155+I155</f>
        <v>189.5</v>
      </c>
      <c r="N155" s="164">
        <f>F155+J155</f>
        <v>113.3</v>
      </c>
      <c r="O155" s="164">
        <f>G155+K155</f>
        <v>0</v>
      </c>
      <c r="Q155" s="2"/>
      <c r="R155" s="2"/>
    </row>
    <row r="156" spans="1:18" ht="51.75" x14ac:dyDescent="0.25">
      <c r="A156" s="137"/>
      <c r="B156" s="173" t="s">
        <v>379</v>
      </c>
      <c r="C156" s="488"/>
      <c r="D156" s="157"/>
      <c r="E156" s="157"/>
      <c r="F156" s="157"/>
      <c r="G156" s="157"/>
      <c r="H156" s="158"/>
      <c r="I156" s="158"/>
      <c r="J156" s="158"/>
      <c r="K156" s="158"/>
      <c r="L156" s="159"/>
      <c r="M156" s="159"/>
      <c r="N156" s="159"/>
      <c r="O156" s="159"/>
      <c r="R156" s="216"/>
    </row>
    <row r="157" spans="1:18" x14ac:dyDescent="0.25">
      <c r="A157" s="202" t="s">
        <v>84</v>
      </c>
      <c r="B157" s="88" t="s">
        <v>182</v>
      </c>
      <c r="C157" s="199"/>
      <c r="D157" s="87">
        <f>D73+D76+D79+D81+D84+D87+D89+D92+D94+D97+D100+D103+D105+D108+D110+D112+D114+D118+D120+D124+D126+D128+D130+D132+D134+D136+D138+D140+D142+D144+D147+D150+D152+D155+D116+D122</f>
        <v>705.9</v>
      </c>
      <c r="E157" s="87">
        <f>E73+E76+E79+E81+E84+E87+E89+E92+E94+E97+E100+E103+E105+E108+E110+E112+E114+E118+E120+E124+E126+E128+E130+E132+E134+E136+E138+E140+E142+E144+E147+E150+E152+E155+E116+E122</f>
        <v>324.89999999999998</v>
      </c>
      <c r="F157" s="87">
        <f>F73+F76+F79+F81+F84+F87+F89+F92+F94+F97+F100+F103+F105+F108+F110+F112+F114+F118+F120+F124+F126+F128+F130+F132+F134+F136+F138+F140+F142+F144+F147+F150+F152+F155+F116+F122</f>
        <v>205.2</v>
      </c>
      <c r="G157" s="87">
        <f>G73+G76+G79+G81+G84+G87+G89+G92+G94+G97+G100+G103+G105+G108+G110+G112+G114+G118+G120+G124+G126+G128+G130+G132+G134+G136+G138+G140+G142+G144+G147+G150+G152+G155+G116+G122</f>
        <v>381</v>
      </c>
      <c r="H157" s="217">
        <f>H73+H76+H79+H81+H84+H87+H89+H92+H94+H97+H100+H103+H105+H108+H110+H112+H114+H118+H120+H124+H126+H128+H130+H132+H134+H136+H138+H140+H142+H144+H147+H150+H152+H155+H116+H122</f>
        <v>0</v>
      </c>
      <c r="I157" s="217">
        <f>I73+I76+I79+I81+I84+I87+I89+I92+I94+I97+I100+I103+I105+I108+I110+I112+I114+I118+I120+I124+I126+I128+I130+I132+I134+I136+I138+I140+I142+I144+I147+I150+I152+I155+I116+I122</f>
        <v>0</v>
      </c>
      <c r="J157" s="217">
        <f>J73+J76+J79+J81+J84+J87+J89+J92+J94+J97+J100+J103+J105+J108+J110+J112+J114+J118+J120+J124+J126+J128+J130+J132+J134+J136+J138+J140+J142+J144+J147+J150+J152+J155+J116+J122</f>
        <v>0</v>
      </c>
      <c r="K157" s="217">
        <f>K73+K76+K79+K81+K84+K87+K89+K92+K94+K97+K100+K103+K105+K108+K110+K112+K114+K118+K120+K124+K126+K128+K130+K132+K134+K136+K138+K140+K142+K144+K147+K150+K152+K155+K116+K122</f>
        <v>0</v>
      </c>
      <c r="L157" s="88">
        <f>L73+L76+L79+L81+L84+L87+L89+L92+L94+L97+L100+L103+L105+L108+L110+L112+L114+L118+L120+L124+L126+L128+L130+L132+L134+L136+L138+L140+L142+L144+L147+L150+L152+L155+L116+L122</f>
        <v>705.9</v>
      </c>
      <c r="M157" s="88">
        <f>M73+M76+M79+M81+M84+M87+M89+M92+M94+M97+M100+M103+M105+M108+M110+M112+M114+M118+M120+M124+M126+M128+M130+M132+M134+M136+M138+M140+M142+M144+M147+M150+M152+M155+M116+M122</f>
        <v>324.89999999999998</v>
      </c>
      <c r="N157" s="88">
        <f>N73+N76+N79+N81+N84+N87+N89+N92+N94+N97+N100+N103+N105+N108+N110+N112+N114+N118+N120+N124+N126+N128+N130+N132+N134+N136+N138+N140+N142+N144+N147+N150+N152+N155+N116+N122</f>
        <v>205.2</v>
      </c>
      <c r="O157" s="88">
        <f>O73+O76+O79+O81+O84+O87+O89+O92+O94+O97+O100+O103+O105+O108+O110+O112+O114+O118+O120+O124+O126+O128+O130+O132+O134+O136+O138+O140+O142+O144+O147+O150+O152+O155+O116+O122</f>
        <v>381</v>
      </c>
    </row>
    <row r="158" spans="1:18" hidden="1" x14ac:dyDescent="0.25">
      <c r="A158" s="6" t="s">
        <v>119</v>
      </c>
      <c r="B158" s="504" t="s">
        <v>186</v>
      </c>
      <c r="C158" s="504"/>
      <c r="D158" s="504"/>
      <c r="E158" s="504"/>
      <c r="F158" s="504"/>
      <c r="G158" s="504"/>
      <c r="H158" s="504"/>
      <c r="I158" s="504"/>
      <c r="J158" s="504"/>
      <c r="K158" s="504"/>
      <c r="L158" s="504"/>
      <c r="M158" s="504"/>
      <c r="N158" s="504"/>
      <c r="O158" s="504"/>
      <c r="Q158" s="196"/>
      <c r="R158" s="95"/>
    </row>
    <row r="159" spans="1:18" hidden="1" x14ac:dyDescent="0.25">
      <c r="A159" s="6" t="s">
        <v>120</v>
      </c>
      <c r="B159" s="30" t="s">
        <v>20</v>
      </c>
      <c r="C159" s="487" t="s">
        <v>25</v>
      </c>
      <c r="D159" s="154">
        <f>E159+G159</f>
        <v>0</v>
      </c>
      <c r="E159" s="154"/>
      <c r="F159" s="154"/>
      <c r="G159" s="154"/>
      <c r="H159" s="155">
        <f>I159+K159</f>
        <v>0</v>
      </c>
      <c r="I159" s="155"/>
      <c r="J159" s="155"/>
      <c r="K159" s="155"/>
      <c r="L159" s="156">
        <f>M159+O159</f>
        <v>0</v>
      </c>
      <c r="M159" s="156">
        <f>E159+I159</f>
        <v>0</v>
      </c>
      <c r="N159" s="156">
        <f>F159+J159</f>
        <v>0</v>
      </c>
      <c r="O159" s="156">
        <f>G159+K159</f>
        <v>0</v>
      </c>
      <c r="Q159" s="196"/>
      <c r="R159" s="95"/>
    </row>
    <row r="160" spans="1:18" hidden="1" x14ac:dyDescent="0.25">
      <c r="A160" s="137"/>
      <c r="B160" s="430" t="s">
        <v>420</v>
      </c>
      <c r="C160" s="488"/>
      <c r="D160" s="157"/>
      <c r="E160" s="157"/>
      <c r="F160" s="157"/>
      <c r="G160" s="157"/>
      <c r="H160" s="158"/>
      <c r="I160" s="158"/>
      <c r="J160" s="158"/>
      <c r="K160" s="158"/>
      <c r="L160" s="159"/>
      <c r="M160" s="159"/>
      <c r="N160" s="159"/>
      <c r="O160" s="159"/>
      <c r="Q160" s="196"/>
      <c r="R160" s="95"/>
    </row>
    <row r="161" spans="1:18" hidden="1" x14ac:dyDescent="0.25">
      <c r="A161" s="202" t="s">
        <v>121</v>
      </c>
      <c r="B161" s="22" t="s">
        <v>181</v>
      </c>
      <c r="C161" s="199"/>
      <c r="D161" s="87">
        <f>D159</f>
        <v>0</v>
      </c>
      <c r="E161" s="87">
        <f>E159</f>
        <v>0</v>
      </c>
      <c r="F161" s="87">
        <f>F159</f>
        <v>0</v>
      </c>
      <c r="G161" s="87">
        <f>G159</f>
        <v>0</v>
      </c>
      <c r="H161" s="217">
        <f>H159</f>
        <v>0</v>
      </c>
      <c r="I161" s="217">
        <f>I159</f>
        <v>0</v>
      </c>
      <c r="J161" s="217">
        <f>J159</f>
        <v>0</v>
      </c>
      <c r="K161" s="217">
        <f>K159</f>
        <v>0</v>
      </c>
      <c r="L161" s="88">
        <f>L159</f>
        <v>0</v>
      </c>
      <c r="M161" s="88">
        <f>M159</f>
        <v>0</v>
      </c>
      <c r="N161" s="88">
        <f>N159</f>
        <v>0</v>
      </c>
      <c r="O161" s="88">
        <f>O159</f>
        <v>0</v>
      </c>
      <c r="Q161" s="196"/>
      <c r="R161" s="216"/>
    </row>
    <row r="162" spans="1:18" x14ac:dyDescent="0.25">
      <c r="A162" s="6" t="s">
        <v>85</v>
      </c>
      <c r="B162" s="504" t="s">
        <v>67</v>
      </c>
      <c r="C162" s="504"/>
      <c r="D162" s="504"/>
      <c r="E162" s="504"/>
      <c r="F162" s="504"/>
      <c r="G162" s="504"/>
      <c r="H162" s="504"/>
      <c r="I162" s="504"/>
      <c r="J162" s="504"/>
      <c r="K162" s="504"/>
      <c r="L162" s="504"/>
      <c r="M162" s="504"/>
      <c r="N162" s="504"/>
      <c r="O162" s="504"/>
    </row>
    <row r="163" spans="1:18" ht="19.5" customHeight="1" x14ac:dyDescent="0.25">
      <c r="A163" s="6" t="s">
        <v>86</v>
      </c>
      <c r="B163" s="36" t="s">
        <v>20</v>
      </c>
      <c r="C163" s="363" t="s">
        <v>30</v>
      </c>
      <c r="D163" s="224">
        <f>E163+G163</f>
        <v>445</v>
      </c>
      <c r="E163" s="224">
        <f>E164+E165</f>
        <v>0</v>
      </c>
      <c r="F163" s="224">
        <f>F164+F165</f>
        <v>0</v>
      </c>
      <c r="G163" s="224">
        <v>445</v>
      </c>
      <c r="H163" s="225">
        <f>I163+K163</f>
        <v>0</v>
      </c>
      <c r="I163" s="225">
        <f>I164+I165</f>
        <v>0</v>
      </c>
      <c r="J163" s="225">
        <f>J164+J165</f>
        <v>0</v>
      </c>
      <c r="K163" s="225">
        <f>K164+K165</f>
        <v>0</v>
      </c>
      <c r="L163" s="156">
        <f>M163+O163</f>
        <v>445</v>
      </c>
      <c r="M163" s="226">
        <f>E163+I163</f>
        <v>0</v>
      </c>
      <c r="N163" s="156">
        <f>F163+J163</f>
        <v>0</v>
      </c>
      <c r="O163" s="211">
        <f>G163+K163</f>
        <v>445</v>
      </c>
    </row>
    <row r="164" spans="1:18" hidden="1" x14ac:dyDescent="0.25">
      <c r="A164" s="20"/>
      <c r="B164" s="286" t="s">
        <v>420</v>
      </c>
      <c r="C164" s="364" t="s">
        <v>30</v>
      </c>
      <c r="D164" s="290">
        <f>E164+G164</f>
        <v>0</v>
      </c>
      <c r="E164" s="290"/>
      <c r="F164" s="290"/>
      <c r="G164" s="290"/>
      <c r="H164" s="291">
        <f>I164+K164</f>
        <v>0</v>
      </c>
      <c r="I164" s="291"/>
      <c r="J164" s="291"/>
      <c r="K164" s="291"/>
      <c r="L164" s="164">
        <f>M164+O164</f>
        <v>0</v>
      </c>
      <c r="M164" s="292">
        <f>E164+I164</f>
        <v>0</v>
      </c>
      <c r="N164" s="164">
        <f>F164+J164</f>
        <v>0</v>
      </c>
      <c r="O164" s="294">
        <f>G164+K164</f>
        <v>0</v>
      </c>
    </row>
    <row r="165" spans="1:18" ht="26.25" x14ac:dyDescent="0.25">
      <c r="A165" s="137"/>
      <c r="B165" s="287" t="s">
        <v>342</v>
      </c>
      <c r="C165" s="365"/>
      <c r="D165" s="359">
        <f>E165+G165</f>
        <v>0</v>
      </c>
      <c r="E165" s="359"/>
      <c r="F165" s="359"/>
      <c r="G165" s="359"/>
      <c r="H165" s="360">
        <f>I165+K165</f>
        <v>0</v>
      </c>
      <c r="I165" s="360"/>
      <c r="J165" s="360"/>
      <c r="K165" s="360"/>
      <c r="L165" s="159">
        <f>M165+O165</f>
        <v>0</v>
      </c>
      <c r="M165" s="361">
        <f>E165+I165</f>
        <v>0</v>
      </c>
      <c r="N165" s="159">
        <f>F165+J165</f>
        <v>0</v>
      </c>
      <c r="O165" s="212">
        <f>G165+K165</f>
        <v>0</v>
      </c>
    </row>
    <row r="166" spans="1:18" hidden="1" x14ac:dyDescent="0.25">
      <c r="A166" s="6" t="s">
        <v>123</v>
      </c>
      <c r="B166" s="30" t="s">
        <v>7</v>
      </c>
      <c r="C166" s="362"/>
      <c r="D166" s="157">
        <f>E166+G166</f>
        <v>0</v>
      </c>
      <c r="E166" s="157">
        <f>E167+E168</f>
        <v>0</v>
      </c>
      <c r="F166" s="157">
        <f>F167+F168</f>
        <v>0</v>
      </c>
      <c r="G166" s="157">
        <f>G167+G168</f>
        <v>0</v>
      </c>
      <c r="H166" s="158">
        <f>I166+K166</f>
        <v>0</v>
      </c>
      <c r="I166" s="158">
        <f>I167+I168</f>
        <v>0</v>
      </c>
      <c r="J166" s="158">
        <f>J167+J168</f>
        <v>0</v>
      </c>
      <c r="K166" s="158">
        <f>K167+K168</f>
        <v>0</v>
      </c>
      <c r="L166" s="159">
        <f>M166+O166</f>
        <v>0</v>
      </c>
      <c r="M166" s="159">
        <f>E166+I166</f>
        <v>0</v>
      </c>
      <c r="N166" s="159">
        <f>F166+J166</f>
        <v>0</v>
      </c>
      <c r="O166" s="159">
        <f>G166+K166</f>
        <v>0</v>
      </c>
      <c r="Q166" s="196"/>
      <c r="R166" s="95">
        <f>L306-R165</f>
        <v>0</v>
      </c>
    </row>
    <row r="167" spans="1:18" hidden="1" x14ac:dyDescent="0.25">
      <c r="A167" s="20"/>
      <c r="B167" s="215" t="s">
        <v>420</v>
      </c>
      <c r="C167" s="218" t="s">
        <v>30</v>
      </c>
      <c r="D167" s="154">
        <f>E167+G167</f>
        <v>0</v>
      </c>
      <c r="E167" s="154"/>
      <c r="F167" s="154"/>
      <c r="G167" s="204"/>
      <c r="H167" s="155">
        <f>I167+K167</f>
        <v>0</v>
      </c>
      <c r="I167" s="205"/>
      <c r="J167" s="155"/>
      <c r="K167" s="155"/>
      <c r="L167" s="156">
        <f>M167+O167</f>
        <v>0</v>
      </c>
      <c r="M167" s="156">
        <f>E167+I167</f>
        <v>0</v>
      </c>
      <c r="N167" s="156">
        <f>F167+J167</f>
        <v>0</v>
      </c>
      <c r="O167" s="156">
        <f>G167+K167</f>
        <v>0</v>
      </c>
      <c r="Q167" s="196"/>
      <c r="R167" s="95"/>
    </row>
    <row r="168" spans="1:18" s="38" customFormat="1" ht="25.5" hidden="1" x14ac:dyDescent="0.25">
      <c r="A168" s="137"/>
      <c r="B168" s="214" t="s">
        <v>419</v>
      </c>
      <c r="C168" s="219" t="s">
        <v>30</v>
      </c>
      <c r="D168" s="154">
        <f>E168+G168</f>
        <v>0</v>
      </c>
      <c r="E168" s="154"/>
      <c r="F168" s="154"/>
      <c r="G168" s="204"/>
      <c r="H168" s="155">
        <f>I168+K168</f>
        <v>0</v>
      </c>
      <c r="I168" s="205"/>
      <c r="J168" s="155"/>
      <c r="K168" s="155"/>
      <c r="L168" s="156">
        <f>M168+O168</f>
        <v>0</v>
      </c>
      <c r="M168" s="156">
        <f>E168+I168</f>
        <v>0</v>
      </c>
      <c r="N168" s="156">
        <f>F168+J168</f>
        <v>0</v>
      </c>
      <c r="O168" s="156">
        <f>G168+K168</f>
        <v>0</v>
      </c>
      <c r="Q168" s="208"/>
      <c r="R168" s="209"/>
    </row>
    <row r="169" spans="1:18" hidden="1" x14ac:dyDescent="0.25">
      <c r="A169" s="6" t="s">
        <v>124</v>
      </c>
      <c r="B169" s="30" t="s">
        <v>10</v>
      </c>
      <c r="C169" s="426"/>
      <c r="D169" s="68">
        <f>E169+G169</f>
        <v>0</v>
      </c>
      <c r="E169" s="68">
        <f>E170+E171</f>
        <v>0</v>
      </c>
      <c r="F169" s="68">
        <f>F170+F171</f>
        <v>0</v>
      </c>
      <c r="G169" s="68">
        <f>G170+G171</f>
        <v>0</v>
      </c>
      <c r="H169" s="69">
        <f>I169+K169</f>
        <v>0</v>
      </c>
      <c r="I169" s="69">
        <f>I170+I171</f>
        <v>0</v>
      </c>
      <c r="J169" s="69">
        <f>J170+J171</f>
        <v>0</v>
      </c>
      <c r="K169" s="69">
        <f>K170+K171</f>
        <v>0</v>
      </c>
      <c r="L169" s="70">
        <f>M169+O169</f>
        <v>0</v>
      </c>
      <c r="M169" s="70">
        <f>E169+I169</f>
        <v>0</v>
      </c>
      <c r="N169" s="70">
        <f>F169+J169</f>
        <v>0</v>
      </c>
      <c r="O169" s="70">
        <f>G169+K169</f>
        <v>0</v>
      </c>
      <c r="Q169" s="196"/>
      <c r="R169" s="95">
        <f>L309-R168</f>
        <v>0</v>
      </c>
    </row>
    <row r="170" spans="1:18" hidden="1" x14ac:dyDescent="0.25">
      <c r="A170" s="20"/>
      <c r="B170" s="215" t="s">
        <v>420</v>
      </c>
      <c r="C170" s="218" t="s">
        <v>30</v>
      </c>
      <c r="D170" s="154">
        <f>E170+G170</f>
        <v>0</v>
      </c>
      <c r="E170" s="220"/>
      <c r="F170" s="154"/>
      <c r="G170" s="204"/>
      <c r="H170" s="155">
        <f>I170+K170</f>
        <v>0</v>
      </c>
      <c r="I170" s="205"/>
      <c r="J170" s="155"/>
      <c r="K170" s="155"/>
      <c r="L170" s="156">
        <f>M170+O170</f>
        <v>0</v>
      </c>
      <c r="M170" s="156">
        <f>E170+I170</f>
        <v>0</v>
      </c>
      <c r="N170" s="156">
        <f>F170+J170</f>
        <v>0</v>
      </c>
      <c r="O170" s="156">
        <f>G170+K170</f>
        <v>0</v>
      </c>
      <c r="Q170" s="196"/>
      <c r="R170" s="95"/>
    </row>
    <row r="171" spans="1:18" s="38" customFormat="1" ht="25.5" hidden="1" x14ac:dyDescent="0.25">
      <c r="A171" s="137"/>
      <c r="B171" s="214" t="s">
        <v>419</v>
      </c>
      <c r="C171" s="219" t="s">
        <v>30</v>
      </c>
      <c r="D171" s="154">
        <f>E171+G171</f>
        <v>0</v>
      </c>
      <c r="E171" s="220"/>
      <c r="F171" s="154"/>
      <c r="G171" s="204"/>
      <c r="H171" s="155">
        <f>I171+K171</f>
        <v>0</v>
      </c>
      <c r="I171" s="205"/>
      <c r="J171" s="155"/>
      <c r="K171" s="155"/>
      <c r="L171" s="156">
        <f>M171+O171</f>
        <v>0</v>
      </c>
      <c r="M171" s="156">
        <f>E171+I171</f>
        <v>0</v>
      </c>
      <c r="N171" s="156">
        <f>F171+J171</f>
        <v>0</v>
      </c>
      <c r="O171" s="156">
        <f>G171+K171</f>
        <v>0</v>
      </c>
      <c r="Q171" s="208"/>
      <c r="R171" s="209"/>
    </row>
    <row r="172" spans="1:18" hidden="1" x14ac:dyDescent="0.25">
      <c r="A172" s="6" t="s">
        <v>125</v>
      </c>
      <c r="B172" s="30" t="s">
        <v>11</v>
      </c>
      <c r="C172" s="426"/>
      <c r="D172" s="68">
        <f>E172+G172</f>
        <v>0</v>
      </c>
      <c r="E172" s="68">
        <f>E173+E174</f>
        <v>0</v>
      </c>
      <c r="F172" s="68">
        <f>F173+F174</f>
        <v>0</v>
      </c>
      <c r="G172" s="68">
        <f>G173+G174</f>
        <v>0</v>
      </c>
      <c r="H172" s="69">
        <f>I172+K172</f>
        <v>0</v>
      </c>
      <c r="I172" s="69">
        <f>I173+I174</f>
        <v>0</v>
      </c>
      <c r="J172" s="69">
        <f>J173+J174</f>
        <v>0</v>
      </c>
      <c r="K172" s="69">
        <f>K173+K174</f>
        <v>0</v>
      </c>
      <c r="L172" s="70">
        <f>M172+O172</f>
        <v>0</v>
      </c>
      <c r="M172" s="70">
        <f>E172+I172</f>
        <v>0</v>
      </c>
      <c r="N172" s="70">
        <f>F172+J172</f>
        <v>0</v>
      </c>
      <c r="O172" s="70">
        <f>G172+K172</f>
        <v>0</v>
      </c>
      <c r="Q172" s="196"/>
      <c r="R172" s="95">
        <f>L312-R171</f>
        <v>0</v>
      </c>
    </row>
    <row r="173" spans="1:18" hidden="1" x14ac:dyDescent="0.25">
      <c r="A173" s="20"/>
      <c r="B173" s="215" t="s">
        <v>420</v>
      </c>
      <c r="C173" s="218" t="s">
        <v>30</v>
      </c>
      <c r="D173" s="154">
        <f>E173+G173</f>
        <v>0</v>
      </c>
      <c r="E173" s="220"/>
      <c r="F173" s="154"/>
      <c r="G173" s="204"/>
      <c r="H173" s="155">
        <f>I173+K173</f>
        <v>0</v>
      </c>
      <c r="I173" s="205"/>
      <c r="J173" s="155"/>
      <c r="K173" s="155"/>
      <c r="L173" s="156">
        <f>M173+O173</f>
        <v>0</v>
      </c>
      <c r="M173" s="156">
        <f>E173+I173</f>
        <v>0</v>
      </c>
      <c r="N173" s="156">
        <f>F173+J173</f>
        <v>0</v>
      </c>
      <c r="O173" s="156">
        <f>G173+K173</f>
        <v>0</v>
      </c>
      <c r="Q173" s="196"/>
      <c r="R173" s="95"/>
    </row>
    <row r="174" spans="1:18" s="38" customFormat="1" ht="25.5" hidden="1" x14ac:dyDescent="0.25">
      <c r="A174" s="137"/>
      <c r="B174" s="214" t="s">
        <v>419</v>
      </c>
      <c r="C174" s="219" t="s">
        <v>30</v>
      </c>
      <c r="D174" s="154">
        <f>E174+G174</f>
        <v>0</v>
      </c>
      <c r="E174" s="220"/>
      <c r="F174" s="154"/>
      <c r="G174" s="204"/>
      <c r="H174" s="155">
        <f>I174+K174</f>
        <v>0</v>
      </c>
      <c r="I174" s="205"/>
      <c r="J174" s="155"/>
      <c r="K174" s="155"/>
      <c r="L174" s="156">
        <f>M174+O174</f>
        <v>0</v>
      </c>
      <c r="M174" s="156">
        <f>E174+I174</f>
        <v>0</v>
      </c>
      <c r="N174" s="156">
        <f>F174+J174</f>
        <v>0</v>
      </c>
      <c r="O174" s="156">
        <f>G174+K174</f>
        <v>0</v>
      </c>
      <c r="Q174" s="208"/>
      <c r="R174" s="209"/>
    </row>
    <row r="175" spans="1:18" hidden="1" x14ac:dyDescent="0.25">
      <c r="A175" s="6" t="s">
        <v>126</v>
      </c>
      <c r="B175" s="30" t="s">
        <v>15</v>
      </c>
      <c r="C175" s="426"/>
      <c r="D175" s="68">
        <f>E175+G175</f>
        <v>0</v>
      </c>
      <c r="E175" s="68">
        <f>E176+E177</f>
        <v>0</v>
      </c>
      <c r="F175" s="68">
        <f>F176+F177</f>
        <v>0</v>
      </c>
      <c r="G175" s="68">
        <f>G176+G177</f>
        <v>0</v>
      </c>
      <c r="H175" s="69">
        <f>I175+K175</f>
        <v>0</v>
      </c>
      <c r="I175" s="69">
        <f>I176+I177</f>
        <v>0</v>
      </c>
      <c r="J175" s="69">
        <f>J176+J177</f>
        <v>0</v>
      </c>
      <c r="K175" s="69">
        <f>K176+K177</f>
        <v>0</v>
      </c>
      <c r="L175" s="70">
        <f>M175+O175</f>
        <v>0</v>
      </c>
      <c r="M175" s="70">
        <f>E175+I175</f>
        <v>0</v>
      </c>
      <c r="N175" s="70">
        <f>F175+J175</f>
        <v>0</v>
      </c>
      <c r="O175" s="70">
        <f>G175+K175</f>
        <v>0</v>
      </c>
      <c r="Q175" s="196"/>
      <c r="R175" s="95">
        <f>L315-R174</f>
        <v>0</v>
      </c>
    </row>
    <row r="176" spans="1:18" hidden="1" x14ac:dyDescent="0.25">
      <c r="A176" s="20"/>
      <c r="B176" s="215" t="s">
        <v>420</v>
      </c>
      <c r="C176" s="218" t="s">
        <v>30</v>
      </c>
      <c r="D176" s="154">
        <f>E176+G176</f>
        <v>0</v>
      </c>
      <c r="E176" s="220"/>
      <c r="F176" s="154"/>
      <c r="G176" s="204"/>
      <c r="H176" s="155">
        <f>I176+K176</f>
        <v>0</v>
      </c>
      <c r="I176" s="205"/>
      <c r="J176" s="155"/>
      <c r="K176" s="155"/>
      <c r="L176" s="156">
        <f>M176+O176</f>
        <v>0</v>
      </c>
      <c r="M176" s="156">
        <f>E176+I176</f>
        <v>0</v>
      </c>
      <c r="N176" s="156">
        <f>F176+J176</f>
        <v>0</v>
      </c>
      <c r="O176" s="156">
        <f>G176+K176</f>
        <v>0</v>
      </c>
      <c r="Q176" s="196"/>
      <c r="R176" s="95"/>
    </row>
    <row r="177" spans="1:18" s="38" customFormat="1" ht="25.5" hidden="1" x14ac:dyDescent="0.25">
      <c r="A177" s="137"/>
      <c r="B177" s="214" t="s">
        <v>419</v>
      </c>
      <c r="C177" s="219" t="s">
        <v>30</v>
      </c>
      <c r="D177" s="154">
        <f>E177+G177</f>
        <v>0</v>
      </c>
      <c r="E177" s="220"/>
      <c r="F177" s="154"/>
      <c r="G177" s="204"/>
      <c r="H177" s="155">
        <f>I177+K177</f>
        <v>0</v>
      </c>
      <c r="I177" s="205"/>
      <c r="J177" s="155"/>
      <c r="K177" s="155"/>
      <c r="L177" s="156">
        <f>M177+O177</f>
        <v>0</v>
      </c>
      <c r="M177" s="156">
        <f>E177+I177</f>
        <v>0</v>
      </c>
      <c r="N177" s="156">
        <f>F177+J177</f>
        <v>0</v>
      </c>
      <c r="O177" s="156">
        <f>G177+K177</f>
        <v>0</v>
      </c>
      <c r="Q177" s="208"/>
      <c r="R177" s="209"/>
    </row>
    <row r="178" spans="1:18" hidden="1" x14ac:dyDescent="0.25">
      <c r="A178" s="6" t="s">
        <v>127</v>
      </c>
      <c r="B178" s="30" t="s">
        <v>27</v>
      </c>
      <c r="C178" s="426"/>
      <c r="D178" s="68">
        <f>E178+G178</f>
        <v>0</v>
      </c>
      <c r="E178" s="68">
        <f>E179+E180</f>
        <v>0</v>
      </c>
      <c r="F178" s="68">
        <f>F179+F180</f>
        <v>0</v>
      </c>
      <c r="G178" s="68">
        <f>G179+G180</f>
        <v>0</v>
      </c>
      <c r="H178" s="69">
        <f>I178+K178</f>
        <v>0</v>
      </c>
      <c r="I178" s="69">
        <f>I179+I180</f>
        <v>0</v>
      </c>
      <c r="J178" s="69">
        <f>J179+J180</f>
        <v>0</v>
      </c>
      <c r="K178" s="69">
        <f>K179+K180</f>
        <v>0</v>
      </c>
      <c r="L178" s="70">
        <f>M178+O178</f>
        <v>0</v>
      </c>
      <c r="M178" s="70">
        <f>E178+I178</f>
        <v>0</v>
      </c>
      <c r="N178" s="70">
        <f>F178+J178</f>
        <v>0</v>
      </c>
      <c r="O178" s="70">
        <f>G178+K178</f>
        <v>0</v>
      </c>
      <c r="Q178" s="196"/>
      <c r="R178" s="95">
        <f>L318-R177</f>
        <v>0</v>
      </c>
    </row>
    <row r="179" spans="1:18" hidden="1" x14ac:dyDescent="0.25">
      <c r="A179" s="20"/>
      <c r="B179" s="215" t="s">
        <v>420</v>
      </c>
      <c r="C179" s="218" t="s">
        <v>30</v>
      </c>
      <c r="D179" s="154">
        <f>E179+G179</f>
        <v>0</v>
      </c>
      <c r="E179" s="220"/>
      <c r="F179" s="154"/>
      <c r="G179" s="204"/>
      <c r="H179" s="155">
        <f>I179+K179</f>
        <v>0</v>
      </c>
      <c r="I179" s="205"/>
      <c r="J179" s="155"/>
      <c r="K179" s="155"/>
      <c r="L179" s="156">
        <f>M179+O179</f>
        <v>0</v>
      </c>
      <c r="M179" s="156">
        <f>E179+I179</f>
        <v>0</v>
      </c>
      <c r="N179" s="156">
        <f>F179+J179</f>
        <v>0</v>
      </c>
      <c r="O179" s="156">
        <f>G179+K179</f>
        <v>0</v>
      </c>
      <c r="Q179" s="196"/>
      <c r="R179" s="95"/>
    </row>
    <row r="180" spans="1:18" s="38" customFormat="1" ht="25.5" hidden="1" x14ac:dyDescent="0.25">
      <c r="A180" s="137"/>
      <c r="B180" s="214" t="s">
        <v>419</v>
      </c>
      <c r="C180" s="219" t="s">
        <v>30</v>
      </c>
      <c r="D180" s="154">
        <f>E180+G180</f>
        <v>0</v>
      </c>
      <c r="E180" s="220"/>
      <c r="F180" s="154"/>
      <c r="G180" s="204"/>
      <c r="H180" s="155">
        <f>I180+K180</f>
        <v>0</v>
      </c>
      <c r="I180" s="205"/>
      <c r="J180" s="155"/>
      <c r="K180" s="155"/>
      <c r="L180" s="156">
        <f>M180+O180</f>
        <v>0</v>
      </c>
      <c r="M180" s="156">
        <f>E180+I180</f>
        <v>0</v>
      </c>
      <c r="N180" s="156">
        <f>F180+J180</f>
        <v>0</v>
      </c>
      <c r="O180" s="156">
        <f>G180+K180</f>
        <v>0</v>
      </c>
      <c r="Q180" s="208"/>
      <c r="R180" s="209"/>
    </row>
    <row r="181" spans="1:18" hidden="1" x14ac:dyDescent="0.25">
      <c r="A181" s="6" t="s">
        <v>128</v>
      </c>
      <c r="B181" s="30" t="s">
        <v>57</v>
      </c>
      <c r="C181" s="426"/>
      <c r="D181" s="68">
        <f>E181+G181</f>
        <v>0</v>
      </c>
      <c r="E181" s="68">
        <f>E182+E183</f>
        <v>0</v>
      </c>
      <c r="F181" s="68">
        <f>F182+F183</f>
        <v>0</v>
      </c>
      <c r="G181" s="68">
        <f>G182+G183</f>
        <v>0</v>
      </c>
      <c r="H181" s="69">
        <f>I181+K181</f>
        <v>0</v>
      </c>
      <c r="I181" s="69">
        <f>I182+I183</f>
        <v>0</v>
      </c>
      <c r="J181" s="69">
        <f>J182+J183</f>
        <v>0</v>
      </c>
      <c r="K181" s="69">
        <f>K182+K183</f>
        <v>0</v>
      </c>
      <c r="L181" s="70">
        <f>M181+O181</f>
        <v>0</v>
      </c>
      <c r="M181" s="70">
        <f>E181+I181</f>
        <v>0</v>
      </c>
      <c r="N181" s="70">
        <f>F181+J181</f>
        <v>0</v>
      </c>
      <c r="O181" s="70">
        <f>G181+K181</f>
        <v>0</v>
      </c>
      <c r="Q181" s="196"/>
      <c r="R181" s="95">
        <f>L321-R180</f>
        <v>0</v>
      </c>
    </row>
    <row r="182" spans="1:18" hidden="1" x14ac:dyDescent="0.25">
      <c r="A182" s="20"/>
      <c r="B182" s="215" t="s">
        <v>420</v>
      </c>
      <c r="C182" s="218" t="s">
        <v>30</v>
      </c>
      <c r="D182" s="154">
        <f>E182+G182</f>
        <v>0</v>
      </c>
      <c r="E182" s="220"/>
      <c r="F182" s="154"/>
      <c r="G182" s="204"/>
      <c r="H182" s="155">
        <f>I182+K182</f>
        <v>0</v>
      </c>
      <c r="I182" s="205"/>
      <c r="J182" s="155"/>
      <c r="K182" s="155"/>
      <c r="L182" s="156">
        <f>M182+O182</f>
        <v>0</v>
      </c>
      <c r="M182" s="156">
        <f>E182+I182</f>
        <v>0</v>
      </c>
      <c r="N182" s="156">
        <f>F182+J182</f>
        <v>0</v>
      </c>
      <c r="O182" s="156">
        <f>G182+K182</f>
        <v>0</v>
      </c>
      <c r="Q182" s="196"/>
      <c r="R182" s="95"/>
    </row>
    <row r="183" spans="1:18" s="38" customFormat="1" ht="25.5" hidden="1" x14ac:dyDescent="0.25">
      <c r="A183" s="137"/>
      <c r="B183" s="214" t="s">
        <v>419</v>
      </c>
      <c r="C183" s="219" t="s">
        <v>30</v>
      </c>
      <c r="D183" s="154">
        <f>E183+G183</f>
        <v>0</v>
      </c>
      <c r="E183" s="220"/>
      <c r="F183" s="154"/>
      <c r="G183" s="204"/>
      <c r="H183" s="155">
        <f>I183+K183</f>
        <v>0</v>
      </c>
      <c r="I183" s="205"/>
      <c r="J183" s="155"/>
      <c r="K183" s="155"/>
      <c r="L183" s="156">
        <f>M183+O183</f>
        <v>0</v>
      </c>
      <c r="M183" s="156">
        <f>E183+I183</f>
        <v>0</v>
      </c>
      <c r="N183" s="156">
        <f>F183+J183</f>
        <v>0</v>
      </c>
      <c r="O183" s="156">
        <f>G183+K183</f>
        <v>0</v>
      </c>
      <c r="Q183" s="208"/>
      <c r="R183" s="209"/>
    </row>
    <row r="184" spans="1:18" hidden="1" x14ac:dyDescent="0.25">
      <c r="A184" s="6" t="s">
        <v>129</v>
      </c>
      <c r="B184" s="30" t="s">
        <v>58</v>
      </c>
      <c r="C184" s="426"/>
      <c r="D184" s="68">
        <f>E184+G184</f>
        <v>0</v>
      </c>
      <c r="E184" s="68">
        <f>E185+E186</f>
        <v>0</v>
      </c>
      <c r="F184" s="68">
        <f>F185+F186</f>
        <v>0</v>
      </c>
      <c r="G184" s="68">
        <f>G185+G186</f>
        <v>0</v>
      </c>
      <c r="H184" s="69">
        <f>I184+K184</f>
        <v>0</v>
      </c>
      <c r="I184" s="69">
        <f>I185+I186</f>
        <v>0</v>
      </c>
      <c r="J184" s="69">
        <f>J185+J186</f>
        <v>0</v>
      </c>
      <c r="K184" s="69">
        <f>K185+K186</f>
        <v>0</v>
      </c>
      <c r="L184" s="70">
        <f>M184+O184</f>
        <v>0</v>
      </c>
      <c r="M184" s="70">
        <f>E184+I184</f>
        <v>0</v>
      </c>
      <c r="N184" s="70">
        <f>F184+J184</f>
        <v>0</v>
      </c>
      <c r="O184" s="70">
        <f>G184+K184</f>
        <v>0</v>
      </c>
      <c r="Q184" s="196"/>
      <c r="R184" s="95">
        <f>L324-R183</f>
        <v>0</v>
      </c>
    </row>
    <row r="185" spans="1:18" hidden="1" x14ac:dyDescent="0.25">
      <c r="A185" s="20"/>
      <c r="B185" s="215" t="s">
        <v>420</v>
      </c>
      <c r="C185" s="218" t="s">
        <v>30</v>
      </c>
      <c r="D185" s="154">
        <f>E185+G185</f>
        <v>0</v>
      </c>
      <c r="E185" s="220"/>
      <c r="F185" s="154"/>
      <c r="G185" s="204"/>
      <c r="H185" s="155">
        <f>I185+K185</f>
        <v>0</v>
      </c>
      <c r="I185" s="205"/>
      <c r="J185" s="155"/>
      <c r="K185" s="155"/>
      <c r="L185" s="156">
        <f>M185+O185</f>
        <v>0</v>
      </c>
      <c r="M185" s="156">
        <f>E185+I185</f>
        <v>0</v>
      </c>
      <c r="N185" s="156">
        <f>F185+J185</f>
        <v>0</v>
      </c>
      <c r="O185" s="156">
        <f>G185+K185</f>
        <v>0</v>
      </c>
      <c r="Q185" s="196"/>
      <c r="R185" s="95"/>
    </row>
    <row r="186" spans="1:18" s="38" customFormat="1" ht="25.5" hidden="1" x14ac:dyDescent="0.25">
      <c r="A186" s="137"/>
      <c r="B186" s="214" t="s">
        <v>419</v>
      </c>
      <c r="C186" s="219" t="s">
        <v>30</v>
      </c>
      <c r="D186" s="154">
        <f>E186+G186</f>
        <v>0</v>
      </c>
      <c r="E186" s="220"/>
      <c r="F186" s="154"/>
      <c r="G186" s="204"/>
      <c r="H186" s="155">
        <f>I186+K186</f>
        <v>0</v>
      </c>
      <c r="I186" s="205"/>
      <c r="J186" s="155"/>
      <c r="K186" s="155"/>
      <c r="L186" s="156">
        <f>M186+O186</f>
        <v>0</v>
      </c>
      <c r="M186" s="156">
        <f>E186+I186</f>
        <v>0</v>
      </c>
      <c r="N186" s="156">
        <f>F186+J186</f>
        <v>0</v>
      </c>
      <c r="O186" s="156">
        <f>G186+K186</f>
        <v>0</v>
      </c>
      <c r="Q186" s="208"/>
      <c r="R186" s="209"/>
    </row>
    <row r="187" spans="1:18" hidden="1" x14ac:dyDescent="0.25">
      <c r="A187" s="6" t="s">
        <v>130</v>
      </c>
      <c r="B187" s="30" t="s">
        <v>427</v>
      </c>
      <c r="C187" s="426"/>
      <c r="D187" s="68">
        <f>E187+G187</f>
        <v>0</v>
      </c>
      <c r="E187" s="68">
        <f>E188+E189</f>
        <v>0</v>
      </c>
      <c r="F187" s="68">
        <f>F188+F189</f>
        <v>0</v>
      </c>
      <c r="G187" s="68">
        <f>G188+G189</f>
        <v>0</v>
      </c>
      <c r="H187" s="69">
        <f>I187+K187</f>
        <v>0</v>
      </c>
      <c r="I187" s="69">
        <f>I188+I189</f>
        <v>0</v>
      </c>
      <c r="J187" s="69">
        <f>J188+J189</f>
        <v>0</v>
      </c>
      <c r="K187" s="69">
        <f>K188+K189</f>
        <v>0</v>
      </c>
      <c r="L187" s="70">
        <f>M187+O187</f>
        <v>0</v>
      </c>
      <c r="M187" s="70">
        <f>E187+I187</f>
        <v>0</v>
      </c>
      <c r="N187" s="70">
        <f>F187+J187</f>
        <v>0</v>
      </c>
      <c r="O187" s="70">
        <f>G187+K187</f>
        <v>0</v>
      </c>
      <c r="Q187" s="196"/>
      <c r="R187" s="95">
        <f>L327-R186</f>
        <v>0</v>
      </c>
    </row>
    <row r="188" spans="1:18" hidden="1" x14ac:dyDescent="0.25">
      <c r="A188" s="20"/>
      <c r="B188" s="215" t="s">
        <v>420</v>
      </c>
      <c r="C188" s="218" t="s">
        <v>30</v>
      </c>
      <c r="D188" s="154">
        <f>E188+G188</f>
        <v>0</v>
      </c>
      <c r="E188" s="220"/>
      <c r="F188" s="154"/>
      <c r="G188" s="204"/>
      <c r="H188" s="155">
        <f>I188+K188</f>
        <v>0</v>
      </c>
      <c r="I188" s="205"/>
      <c r="J188" s="155"/>
      <c r="K188" s="155"/>
      <c r="L188" s="156">
        <f>M188+O188</f>
        <v>0</v>
      </c>
      <c r="M188" s="156">
        <f>E188+I188</f>
        <v>0</v>
      </c>
      <c r="N188" s="156">
        <f>F188+J188</f>
        <v>0</v>
      </c>
      <c r="O188" s="156">
        <f>G188+K188</f>
        <v>0</v>
      </c>
      <c r="Q188" s="196"/>
      <c r="R188" s="95"/>
    </row>
    <row r="189" spans="1:18" s="38" customFormat="1" ht="25.5" hidden="1" x14ac:dyDescent="0.25">
      <c r="A189" s="137"/>
      <c r="B189" s="214" t="s">
        <v>419</v>
      </c>
      <c r="C189" s="219" t="s">
        <v>30</v>
      </c>
      <c r="D189" s="154">
        <f>E189+G189</f>
        <v>0</v>
      </c>
      <c r="E189" s="220"/>
      <c r="F189" s="154"/>
      <c r="G189" s="204"/>
      <c r="H189" s="155">
        <f>I189+K189</f>
        <v>0</v>
      </c>
      <c r="I189" s="205"/>
      <c r="J189" s="155"/>
      <c r="K189" s="155"/>
      <c r="L189" s="156">
        <f>M189+O189</f>
        <v>0</v>
      </c>
      <c r="M189" s="156">
        <f>E189+I189</f>
        <v>0</v>
      </c>
      <c r="N189" s="156">
        <f>F189+J189</f>
        <v>0</v>
      </c>
      <c r="O189" s="156">
        <f>G189+K189</f>
        <v>0</v>
      </c>
      <c r="Q189" s="208"/>
      <c r="R189" s="209"/>
    </row>
    <row r="190" spans="1:18" hidden="1" x14ac:dyDescent="0.25">
      <c r="A190" s="6" t="s">
        <v>131</v>
      </c>
      <c r="B190" s="30" t="s">
        <v>429</v>
      </c>
      <c r="C190" s="426"/>
      <c r="D190" s="68">
        <f>E190+G190</f>
        <v>0</v>
      </c>
      <c r="E190" s="68">
        <f>E191+E192</f>
        <v>0</v>
      </c>
      <c r="F190" s="68">
        <f>F191+F192</f>
        <v>0</v>
      </c>
      <c r="G190" s="68">
        <f>G191+G192</f>
        <v>0</v>
      </c>
      <c r="H190" s="69">
        <f>I190+K190</f>
        <v>0</v>
      </c>
      <c r="I190" s="69">
        <f>I191+I192</f>
        <v>0</v>
      </c>
      <c r="J190" s="69">
        <f>J191+J192</f>
        <v>0</v>
      </c>
      <c r="K190" s="69">
        <f>K191+K192</f>
        <v>0</v>
      </c>
      <c r="L190" s="70">
        <f>M190+O190</f>
        <v>0</v>
      </c>
      <c r="M190" s="70">
        <f>E190+I190</f>
        <v>0</v>
      </c>
      <c r="N190" s="70">
        <f>F190+J190</f>
        <v>0</v>
      </c>
      <c r="O190" s="70">
        <f>G190+K190</f>
        <v>0</v>
      </c>
      <c r="Q190" s="196"/>
      <c r="R190" s="95">
        <f>L330-R189</f>
        <v>0</v>
      </c>
    </row>
    <row r="191" spans="1:18" hidden="1" x14ac:dyDescent="0.25">
      <c r="A191" s="20"/>
      <c r="B191" s="215" t="s">
        <v>420</v>
      </c>
      <c r="C191" s="218" t="s">
        <v>30</v>
      </c>
      <c r="D191" s="154">
        <f>E191+G191</f>
        <v>0</v>
      </c>
      <c r="E191" s="220"/>
      <c r="F191" s="154"/>
      <c r="G191" s="204"/>
      <c r="H191" s="155">
        <f>I191+K191</f>
        <v>0</v>
      </c>
      <c r="I191" s="205"/>
      <c r="J191" s="155"/>
      <c r="K191" s="155"/>
      <c r="L191" s="156">
        <f>M191+O191</f>
        <v>0</v>
      </c>
      <c r="M191" s="156">
        <f>E191+I191</f>
        <v>0</v>
      </c>
      <c r="N191" s="156">
        <f>F191+J191</f>
        <v>0</v>
      </c>
      <c r="O191" s="156">
        <f>G191+K191</f>
        <v>0</v>
      </c>
      <c r="Q191" s="196"/>
      <c r="R191" s="95"/>
    </row>
    <row r="192" spans="1:18" s="38" customFormat="1" ht="25.5" hidden="1" x14ac:dyDescent="0.25">
      <c r="A192" s="137"/>
      <c r="B192" s="214" t="s">
        <v>419</v>
      </c>
      <c r="C192" s="219" t="s">
        <v>30</v>
      </c>
      <c r="D192" s="154">
        <f>E192+G192</f>
        <v>0</v>
      </c>
      <c r="E192" s="220"/>
      <c r="F192" s="154"/>
      <c r="G192" s="204"/>
      <c r="H192" s="155">
        <f>I192+K192</f>
        <v>0</v>
      </c>
      <c r="I192" s="205"/>
      <c r="J192" s="155"/>
      <c r="K192" s="155"/>
      <c r="L192" s="156">
        <f>M192+O192</f>
        <v>0</v>
      </c>
      <c r="M192" s="156">
        <f>E192+I192</f>
        <v>0</v>
      </c>
      <c r="N192" s="156">
        <f>F192+J192</f>
        <v>0</v>
      </c>
      <c r="O192" s="156">
        <f>G192+K192</f>
        <v>0</v>
      </c>
      <c r="Q192" s="208"/>
      <c r="R192" s="209"/>
    </row>
    <row r="193" spans="1:18" hidden="1" x14ac:dyDescent="0.25">
      <c r="A193" s="6" t="s">
        <v>132</v>
      </c>
      <c r="B193" s="30" t="s">
        <v>68</v>
      </c>
      <c r="C193" s="426"/>
      <c r="D193" s="68">
        <f>E193+G193</f>
        <v>0</v>
      </c>
      <c r="E193" s="68">
        <f>E194+E195</f>
        <v>0</v>
      </c>
      <c r="F193" s="68">
        <f>F194+F195</f>
        <v>0</v>
      </c>
      <c r="G193" s="68">
        <f>G194+G195</f>
        <v>0</v>
      </c>
      <c r="H193" s="69">
        <f>I193+K193</f>
        <v>0</v>
      </c>
      <c r="I193" s="69">
        <f>I194+I195</f>
        <v>0</v>
      </c>
      <c r="J193" s="69">
        <f>J194+J195</f>
        <v>0</v>
      </c>
      <c r="K193" s="69">
        <f>K194+K195</f>
        <v>0</v>
      </c>
      <c r="L193" s="70">
        <f>M193+O193</f>
        <v>0</v>
      </c>
      <c r="M193" s="70">
        <f>E193+I193</f>
        <v>0</v>
      </c>
      <c r="N193" s="70">
        <f>F193+J193</f>
        <v>0</v>
      </c>
      <c r="O193" s="70">
        <f>G193+K193</f>
        <v>0</v>
      </c>
      <c r="Q193" s="196"/>
      <c r="R193" s="95">
        <f>L333-R192</f>
        <v>0</v>
      </c>
    </row>
    <row r="194" spans="1:18" hidden="1" x14ac:dyDescent="0.25">
      <c r="A194" s="20"/>
      <c r="B194" s="215" t="s">
        <v>420</v>
      </c>
      <c r="C194" s="218" t="s">
        <v>30</v>
      </c>
      <c r="D194" s="154">
        <f>E194+G194</f>
        <v>0</v>
      </c>
      <c r="E194" s="220"/>
      <c r="F194" s="154"/>
      <c r="G194" s="204"/>
      <c r="H194" s="155">
        <f>I194+K194</f>
        <v>0</v>
      </c>
      <c r="I194" s="205"/>
      <c r="J194" s="155"/>
      <c r="K194" s="155"/>
      <c r="L194" s="156">
        <f>M194+O194</f>
        <v>0</v>
      </c>
      <c r="M194" s="156">
        <f>E194+I194</f>
        <v>0</v>
      </c>
      <c r="N194" s="156">
        <f>F194+J194</f>
        <v>0</v>
      </c>
      <c r="O194" s="156">
        <f>G194+K194</f>
        <v>0</v>
      </c>
      <c r="Q194" s="196"/>
      <c r="R194" s="95"/>
    </row>
    <row r="195" spans="1:18" s="38" customFormat="1" ht="25.5" hidden="1" x14ac:dyDescent="0.25">
      <c r="A195" s="137"/>
      <c r="B195" s="214" t="s">
        <v>419</v>
      </c>
      <c r="C195" s="219" t="s">
        <v>30</v>
      </c>
      <c r="D195" s="154">
        <f>E195+G195</f>
        <v>0</v>
      </c>
      <c r="E195" s="220"/>
      <c r="F195" s="154"/>
      <c r="G195" s="204"/>
      <c r="H195" s="155">
        <f>I195+K195</f>
        <v>0</v>
      </c>
      <c r="I195" s="205"/>
      <c r="J195" s="155"/>
      <c r="K195" s="155"/>
      <c r="L195" s="156">
        <f>M195+O195</f>
        <v>0</v>
      </c>
      <c r="M195" s="156">
        <f>E195+I195</f>
        <v>0</v>
      </c>
      <c r="N195" s="156">
        <f>F195+J195</f>
        <v>0</v>
      </c>
      <c r="O195" s="156">
        <f>G195+K195</f>
        <v>0</v>
      </c>
      <c r="Q195" s="208"/>
      <c r="R195" s="209"/>
    </row>
    <row r="196" spans="1:18" hidden="1" x14ac:dyDescent="0.25">
      <c r="A196" s="6" t="s">
        <v>133</v>
      </c>
      <c r="B196" s="30" t="s">
        <v>158</v>
      </c>
      <c r="C196" s="426"/>
      <c r="D196" s="68">
        <f>E196+G196</f>
        <v>0</v>
      </c>
      <c r="E196" s="68">
        <f>E197+E198</f>
        <v>0</v>
      </c>
      <c r="F196" s="68">
        <f>F197+F198</f>
        <v>0</v>
      </c>
      <c r="G196" s="68">
        <f>G197+G198</f>
        <v>0</v>
      </c>
      <c r="H196" s="69">
        <f>I196+K196</f>
        <v>0</v>
      </c>
      <c r="I196" s="69">
        <f>I197+I198</f>
        <v>0</v>
      </c>
      <c r="J196" s="69">
        <f>J197+J198</f>
        <v>0</v>
      </c>
      <c r="K196" s="69">
        <f>K197+K198</f>
        <v>0</v>
      </c>
      <c r="L196" s="70">
        <f>M196+O196</f>
        <v>0</v>
      </c>
      <c r="M196" s="70">
        <f>E196+I196</f>
        <v>0</v>
      </c>
      <c r="N196" s="70">
        <f>F196+J196</f>
        <v>0</v>
      </c>
      <c r="O196" s="70">
        <f>G196+K196</f>
        <v>0</v>
      </c>
      <c r="Q196" s="196"/>
      <c r="R196" s="95">
        <f>L336-R195</f>
        <v>0</v>
      </c>
    </row>
    <row r="197" spans="1:18" hidden="1" x14ac:dyDescent="0.25">
      <c r="A197" s="20"/>
      <c r="B197" s="215" t="s">
        <v>420</v>
      </c>
      <c r="C197" s="218" t="s">
        <v>30</v>
      </c>
      <c r="D197" s="154">
        <f>E197+G197</f>
        <v>0</v>
      </c>
      <c r="E197" s="220"/>
      <c r="F197" s="154"/>
      <c r="G197" s="204"/>
      <c r="H197" s="155">
        <f>I197+K197</f>
        <v>0</v>
      </c>
      <c r="I197" s="205"/>
      <c r="J197" s="155"/>
      <c r="K197" s="155"/>
      <c r="L197" s="156">
        <f>M197+O197</f>
        <v>0</v>
      </c>
      <c r="M197" s="156">
        <f>E197+I197</f>
        <v>0</v>
      </c>
      <c r="N197" s="156">
        <f>F197+J197</f>
        <v>0</v>
      </c>
      <c r="O197" s="156">
        <f>G197+K197</f>
        <v>0</v>
      </c>
      <c r="Q197" s="196"/>
      <c r="R197" s="95"/>
    </row>
    <row r="198" spans="1:18" s="38" customFormat="1" ht="25.5" hidden="1" x14ac:dyDescent="0.25">
      <c r="A198" s="137"/>
      <c r="B198" s="214" t="s">
        <v>419</v>
      </c>
      <c r="C198" s="219" t="s">
        <v>30</v>
      </c>
      <c r="D198" s="154">
        <f>E198+G198</f>
        <v>0</v>
      </c>
      <c r="E198" s="220"/>
      <c r="F198" s="154"/>
      <c r="G198" s="204"/>
      <c r="H198" s="155">
        <f>I198+K198</f>
        <v>0</v>
      </c>
      <c r="I198" s="205"/>
      <c r="J198" s="155"/>
      <c r="K198" s="155"/>
      <c r="L198" s="156">
        <f>M198+O198</f>
        <v>0</v>
      </c>
      <c r="M198" s="156">
        <f>E198+I198</f>
        <v>0</v>
      </c>
      <c r="N198" s="156">
        <f>F198+J198</f>
        <v>0</v>
      </c>
      <c r="O198" s="156">
        <f>G198+K198</f>
        <v>0</v>
      </c>
      <c r="Q198" s="208"/>
      <c r="R198" s="209"/>
    </row>
    <row r="199" spans="1:18" hidden="1" x14ac:dyDescent="0.25">
      <c r="A199" s="6" t="s">
        <v>167</v>
      </c>
      <c r="B199" s="30" t="s">
        <v>28</v>
      </c>
      <c r="C199" s="426"/>
      <c r="D199" s="68">
        <f>E199+G199</f>
        <v>0</v>
      </c>
      <c r="E199" s="68">
        <f>E200+E201</f>
        <v>0</v>
      </c>
      <c r="F199" s="68">
        <f>F200+F201</f>
        <v>0</v>
      </c>
      <c r="G199" s="68">
        <f>G200+G201</f>
        <v>0</v>
      </c>
      <c r="H199" s="69">
        <f>I199+K199</f>
        <v>0</v>
      </c>
      <c r="I199" s="69">
        <f>I200+I201</f>
        <v>0</v>
      </c>
      <c r="J199" s="69">
        <f>J200+J201</f>
        <v>0</v>
      </c>
      <c r="K199" s="69">
        <f>K200+K201</f>
        <v>0</v>
      </c>
      <c r="L199" s="70">
        <f>M199+O199</f>
        <v>0</v>
      </c>
      <c r="M199" s="70">
        <f>E199+I199</f>
        <v>0</v>
      </c>
      <c r="N199" s="70">
        <f>F199+J199</f>
        <v>0</v>
      </c>
      <c r="O199" s="70">
        <f>G199+K199</f>
        <v>0</v>
      </c>
      <c r="Q199" s="196"/>
      <c r="R199" s="95">
        <f>L339-R198</f>
        <v>0</v>
      </c>
    </row>
    <row r="200" spans="1:18" hidden="1" x14ac:dyDescent="0.25">
      <c r="A200" s="20"/>
      <c r="B200" s="215" t="s">
        <v>420</v>
      </c>
      <c r="C200" s="218" t="s">
        <v>30</v>
      </c>
      <c r="D200" s="154">
        <f>E200+G200</f>
        <v>0</v>
      </c>
      <c r="E200" s="220"/>
      <c r="F200" s="154"/>
      <c r="G200" s="204"/>
      <c r="H200" s="155">
        <f>I200+K200</f>
        <v>0</v>
      </c>
      <c r="I200" s="205"/>
      <c r="J200" s="155"/>
      <c r="K200" s="155"/>
      <c r="L200" s="156">
        <f>M200+O200</f>
        <v>0</v>
      </c>
      <c r="M200" s="156">
        <f>E200+I200</f>
        <v>0</v>
      </c>
      <c r="N200" s="156">
        <f>F200+J200</f>
        <v>0</v>
      </c>
      <c r="O200" s="156">
        <f>G200+K200</f>
        <v>0</v>
      </c>
      <c r="Q200" s="196"/>
      <c r="R200" s="95"/>
    </row>
    <row r="201" spans="1:18" s="38" customFormat="1" ht="25.5" hidden="1" x14ac:dyDescent="0.25">
      <c r="A201" s="137"/>
      <c r="B201" s="214" t="s">
        <v>419</v>
      </c>
      <c r="C201" s="219" t="s">
        <v>30</v>
      </c>
      <c r="D201" s="154">
        <f>E201+G201</f>
        <v>0</v>
      </c>
      <c r="E201" s="220"/>
      <c r="F201" s="154"/>
      <c r="G201" s="204"/>
      <c r="H201" s="155">
        <f>I201+K201</f>
        <v>0</v>
      </c>
      <c r="I201" s="205"/>
      <c r="J201" s="155"/>
      <c r="K201" s="155"/>
      <c r="L201" s="156">
        <f>M201+O201</f>
        <v>0</v>
      </c>
      <c r="M201" s="156">
        <f>E201+I201</f>
        <v>0</v>
      </c>
      <c r="N201" s="156">
        <f>F201+J201</f>
        <v>0</v>
      </c>
      <c r="O201" s="156">
        <f>G201+K201</f>
        <v>0</v>
      </c>
      <c r="Q201" s="208"/>
      <c r="R201" s="209"/>
    </row>
    <row r="202" spans="1:18" hidden="1" x14ac:dyDescent="0.25">
      <c r="A202" s="6" t="s">
        <v>134</v>
      </c>
      <c r="B202" s="30" t="s">
        <v>29</v>
      </c>
      <c r="C202" s="426"/>
      <c r="D202" s="68">
        <f>E202+G202</f>
        <v>0</v>
      </c>
      <c r="E202" s="68">
        <f>E203+E204</f>
        <v>0</v>
      </c>
      <c r="F202" s="68">
        <f>F203+F204</f>
        <v>0</v>
      </c>
      <c r="G202" s="68">
        <f>G203+G204</f>
        <v>0</v>
      </c>
      <c r="H202" s="69">
        <f>I202+K202</f>
        <v>0</v>
      </c>
      <c r="I202" s="69">
        <f>I203+I204</f>
        <v>0</v>
      </c>
      <c r="J202" s="69">
        <f>J203+J204</f>
        <v>0</v>
      </c>
      <c r="K202" s="69">
        <f>K203+K204</f>
        <v>0</v>
      </c>
      <c r="L202" s="70">
        <f>M202+O202</f>
        <v>0</v>
      </c>
      <c r="M202" s="70">
        <f>E202+I202</f>
        <v>0</v>
      </c>
      <c r="N202" s="70">
        <f>F202+J202</f>
        <v>0</v>
      </c>
      <c r="O202" s="70">
        <f>G202+K202</f>
        <v>0</v>
      </c>
      <c r="Q202" s="196"/>
      <c r="R202" s="95">
        <f>L342-R201</f>
        <v>0</v>
      </c>
    </row>
    <row r="203" spans="1:18" hidden="1" x14ac:dyDescent="0.25">
      <c r="A203" s="20"/>
      <c r="B203" s="215" t="s">
        <v>420</v>
      </c>
      <c r="C203" s="218" t="s">
        <v>30</v>
      </c>
      <c r="D203" s="154">
        <f>E203+G203</f>
        <v>0</v>
      </c>
      <c r="E203" s="220"/>
      <c r="F203" s="154"/>
      <c r="G203" s="204"/>
      <c r="H203" s="155">
        <f>I203+K203</f>
        <v>0</v>
      </c>
      <c r="I203" s="205"/>
      <c r="J203" s="155"/>
      <c r="K203" s="155"/>
      <c r="L203" s="156">
        <f>M203+O203</f>
        <v>0</v>
      </c>
      <c r="M203" s="156">
        <f>E203+I203</f>
        <v>0</v>
      </c>
      <c r="N203" s="156">
        <f>F203+J203</f>
        <v>0</v>
      </c>
      <c r="O203" s="156">
        <f>G203+K203</f>
        <v>0</v>
      </c>
      <c r="Q203" s="196"/>
      <c r="R203" s="95"/>
    </row>
    <row r="204" spans="1:18" s="38" customFormat="1" ht="25.5" hidden="1" x14ac:dyDescent="0.25">
      <c r="A204" s="137"/>
      <c r="B204" s="214" t="s">
        <v>419</v>
      </c>
      <c r="C204" s="219" t="s">
        <v>30</v>
      </c>
      <c r="D204" s="154">
        <f>E204+G204</f>
        <v>0</v>
      </c>
      <c r="E204" s="220"/>
      <c r="F204" s="154"/>
      <c r="G204" s="204"/>
      <c r="H204" s="155">
        <f>I204+K204</f>
        <v>0</v>
      </c>
      <c r="I204" s="205"/>
      <c r="J204" s="155"/>
      <c r="K204" s="155"/>
      <c r="L204" s="156">
        <f>M204+O204</f>
        <v>0</v>
      </c>
      <c r="M204" s="156">
        <f>E204+I204</f>
        <v>0</v>
      </c>
      <c r="N204" s="156">
        <f>F204+J204</f>
        <v>0</v>
      </c>
      <c r="O204" s="156">
        <f>G204+K204</f>
        <v>0</v>
      </c>
      <c r="Q204" s="208"/>
      <c r="R204" s="209"/>
    </row>
    <row r="205" spans="1:18" hidden="1" x14ac:dyDescent="0.25">
      <c r="A205" s="6" t="s">
        <v>135</v>
      </c>
      <c r="B205" s="30" t="s">
        <v>65</v>
      </c>
      <c r="C205" s="497" t="s">
        <v>30</v>
      </c>
      <c r="D205" s="154">
        <f>E205+G205</f>
        <v>0</v>
      </c>
      <c r="E205" s="220"/>
      <c r="F205" s="154"/>
      <c r="G205" s="204"/>
      <c r="H205" s="155">
        <f>I205+K205</f>
        <v>0</v>
      </c>
      <c r="I205" s="205"/>
      <c r="J205" s="155"/>
      <c r="K205" s="155"/>
      <c r="L205" s="156">
        <f>M205+O205</f>
        <v>0</v>
      </c>
      <c r="M205" s="156">
        <f>E205+I205</f>
        <v>0</v>
      </c>
      <c r="N205" s="156">
        <f>F205+J205</f>
        <v>0</v>
      </c>
      <c r="O205" s="156">
        <f>G205+K205</f>
        <v>0</v>
      </c>
      <c r="Q205" s="196"/>
      <c r="R205" s="95">
        <f>L345-R204</f>
        <v>0</v>
      </c>
    </row>
    <row r="206" spans="1:18" hidden="1" x14ac:dyDescent="0.25">
      <c r="A206" s="20"/>
      <c r="B206" s="215" t="s">
        <v>420</v>
      </c>
      <c r="C206" s="498"/>
      <c r="D206" s="157" t="s">
        <v>178</v>
      </c>
      <c r="E206" s="221"/>
      <c r="F206" s="157"/>
      <c r="G206" s="206"/>
      <c r="H206" s="158">
        <f>I206+K206</f>
        <v>0</v>
      </c>
      <c r="I206" s="207"/>
      <c r="J206" s="158"/>
      <c r="K206" s="158"/>
      <c r="L206" s="159"/>
      <c r="M206" s="159"/>
      <c r="N206" s="159"/>
      <c r="O206" s="159"/>
      <c r="Q206" s="196"/>
      <c r="R206" s="95"/>
    </row>
    <row r="207" spans="1:18" x14ac:dyDescent="0.25">
      <c r="A207" s="21" t="s">
        <v>87</v>
      </c>
      <c r="B207" s="22" t="s">
        <v>184</v>
      </c>
      <c r="C207" s="222"/>
      <c r="D207" s="24">
        <f>D163+D166+D169+D172+D175+D178+D181+D184+D187+D190+D193+D196+D199+D202+D205</f>
        <v>445</v>
      </c>
      <c r="E207" s="24">
        <f>E163+E166+E169+E172+E175+E178+E181+E184+E187+E190+E193+E196+E199+E202+E205</f>
        <v>0</v>
      </c>
      <c r="F207" s="24">
        <f>F163+F166+F169+F172+F175+F178+F181+F184+F187+F190+F193+F196+F199+F202+F205</f>
        <v>0</v>
      </c>
      <c r="G207" s="24">
        <f>G163+G166+G169+G172+G175+G178+G181+G184+G187+G190+G193+G196+G199+G202+G205</f>
        <v>445</v>
      </c>
      <c r="H207" s="217">
        <f>H163+H166+H169+H172+H175+H178+H181+H184+H187+H190+H193+H196+H199+H202+H205</f>
        <v>0</v>
      </c>
      <c r="I207" s="217">
        <f>I163+I166+I169+I172+I175+I178+I181+I184+I187+I190+I193+I196+I199+I202+I205</f>
        <v>0</v>
      </c>
      <c r="J207" s="217">
        <f>J163+J166+J169+J172+J175+J178+J181+J184+J187+J190+J193+J196+J199+J202+J205</f>
        <v>0</v>
      </c>
      <c r="K207" s="217">
        <f>K163+K166+K169+K172+K175+K178+K181+K184+K187+K190+K193+K196+K199+K202+K205</f>
        <v>0</v>
      </c>
      <c r="L207" s="88">
        <f>L163+L166+L169+L172+L175+L178+L181+L184+L187+L190+L193+L196+L199+L202+L205</f>
        <v>445</v>
      </c>
      <c r="M207" s="88">
        <f>M163+M166+M169+M172+M175+M178+M181+M184+M187+M190+M193+M196+M199+M202+M205</f>
        <v>0</v>
      </c>
      <c r="N207" s="88">
        <f>N163+N166+N169+N172+N175+N178+N181+N184+N187+N190+N193+N196+N199+N202+N205</f>
        <v>0</v>
      </c>
      <c r="O207" s="88">
        <f>O163+O166+O169+O172+O175+O178+O181+O184+O187+O190+O193+O196+O199+O202+O205</f>
        <v>445</v>
      </c>
    </row>
    <row r="208" spans="1:18" ht="15.95" customHeight="1" x14ac:dyDescent="0.25">
      <c r="A208" s="20" t="s">
        <v>88</v>
      </c>
      <c r="B208" s="505" t="s">
        <v>69</v>
      </c>
      <c r="C208" s="505"/>
      <c r="D208" s="505"/>
      <c r="E208" s="505"/>
      <c r="F208" s="505"/>
      <c r="G208" s="505"/>
      <c r="H208" s="505"/>
      <c r="I208" s="505"/>
      <c r="J208" s="505"/>
      <c r="K208" s="505"/>
      <c r="L208" s="505"/>
      <c r="M208" s="505"/>
      <c r="N208" s="505"/>
      <c r="O208" s="505"/>
    </row>
    <row r="209" spans="1:18" ht="19.5" hidden="1" customHeight="1" x14ac:dyDescent="0.25">
      <c r="A209" s="141" t="s">
        <v>138</v>
      </c>
      <c r="B209" s="30" t="s">
        <v>20</v>
      </c>
      <c r="C209" s="223" t="s">
        <v>24</v>
      </c>
      <c r="D209" s="68">
        <f>E209+G209</f>
        <v>0</v>
      </c>
      <c r="E209" s="68">
        <f>E210+E211</f>
        <v>0</v>
      </c>
      <c r="F209" s="68">
        <f>F210+F211</f>
        <v>0</v>
      </c>
      <c r="G209" s="68">
        <f>G210+G211</f>
        <v>0</v>
      </c>
      <c r="H209" s="69">
        <f>I209+K209</f>
        <v>0</v>
      </c>
      <c r="I209" s="69">
        <f>I210+I211</f>
        <v>0</v>
      </c>
      <c r="J209" s="69">
        <f>J210+J211</f>
        <v>0</v>
      </c>
      <c r="K209" s="69">
        <f>K210+K211</f>
        <v>0</v>
      </c>
      <c r="L209" s="70">
        <f>M209+O209</f>
        <v>0</v>
      </c>
      <c r="M209" s="70">
        <f>E209+I209</f>
        <v>0</v>
      </c>
      <c r="N209" s="70">
        <f>F209+J209</f>
        <v>0</v>
      </c>
      <c r="O209" s="70">
        <f>G209+K209</f>
        <v>0</v>
      </c>
    </row>
    <row r="210" spans="1:18" ht="26.25" hidden="1" x14ac:dyDescent="0.25">
      <c r="A210" s="145"/>
      <c r="B210" s="432" t="s">
        <v>342</v>
      </c>
      <c r="C210" s="415" t="s">
        <v>24</v>
      </c>
      <c r="D210" s="68">
        <f>E210+G210</f>
        <v>0</v>
      </c>
      <c r="E210" s="68"/>
      <c r="F210" s="68"/>
      <c r="G210" s="68"/>
      <c r="H210" s="69">
        <f>I210+K210</f>
        <v>0</v>
      </c>
      <c r="I210" s="69"/>
      <c r="J210" s="69"/>
      <c r="K210" s="69"/>
      <c r="L210" s="70">
        <f>M210+O210</f>
        <v>0</v>
      </c>
      <c r="M210" s="70">
        <f>E210+I210</f>
        <v>0</v>
      </c>
      <c r="N210" s="70">
        <f>F210+J210</f>
        <v>0</v>
      </c>
      <c r="O210" s="70">
        <f>G210+K210</f>
        <v>0</v>
      </c>
    </row>
    <row r="211" spans="1:18" ht="39.75" hidden="1" customHeight="1" x14ac:dyDescent="0.25">
      <c r="A211" s="152"/>
      <c r="B211" s="173" t="s">
        <v>430</v>
      </c>
      <c r="C211" s="415" t="s">
        <v>24</v>
      </c>
      <c r="D211" s="68">
        <f>E211+G211</f>
        <v>0</v>
      </c>
      <c r="E211" s="68"/>
      <c r="F211" s="68"/>
      <c r="G211" s="68"/>
      <c r="H211" s="69">
        <f>I211+K211</f>
        <v>0</v>
      </c>
      <c r="I211" s="69"/>
      <c r="J211" s="69"/>
      <c r="K211" s="69"/>
      <c r="L211" s="70">
        <f>M211+O211</f>
        <v>0</v>
      </c>
      <c r="M211" s="70">
        <f>E211+I211</f>
        <v>0</v>
      </c>
      <c r="N211" s="70">
        <f>F211+J211</f>
        <v>0</v>
      </c>
      <c r="O211" s="70">
        <f>G211+K211</f>
        <v>0</v>
      </c>
    </row>
    <row r="212" spans="1:18" s="38" customFormat="1" hidden="1" x14ac:dyDescent="0.25">
      <c r="A212" s="6" t="s">
        <v>139</v>
      </c>
      <c r="B212" s="27" t="s">
        <v>52</v>
      </c>
      <c r="C212" s="487" t="s">
        <v>24</v>
      </c>
      <c r="D212" s="154">
        <f>E212+G212</f>
        <v>0</v>
      </c>
      <c r="E212" s="224"/>
      <c r="F212" s="154"/>
      <c r="G212" s="224">
        <f>G213</f>
        <v>0</v>
      </c>
      <c r="H212" s="155">
        <f>I212+K212</f>
        <v>0</v>
      </c>
      <c r="I212" s="225"/>
      <c r="J212" s="155"/>
      <c r="K212" s="225"/>
      <c r="L212" s="156">
        <f>M212+O212</f>
        <v>0</v>
      </c>
      <c r="M212" s="226">
        <f>E212+I212</f>
        <v>0</v>
      </c>
      <c r="N212" s="156">
        <f>F212+J212</f>
        <v>0</v>
      </c>
      <c r="O212" s="211">
        <f>G212+K212</f>
        <v>0</v>
      </c>
      <c r="Q212" s="2"/>
      <c r="R212" s="2"/>
    </row>
    <row r="213" spans="1:18" s="38" customFormat="1" hidden="1" x14ac:dyDescent="0.25">
      <c r="A213" s="137"/>
      <c r="B213" s="215" t="s">
        <v>420</v>
      </c>
      <c r="C213" s="494"/>
      <c r="D213" s="162"/>
      <c r="E213" s="162"/>
      <c r="F213" s="162"/>
      <c r="G213" s="290"/>
      <c r="H213" s="163"/>
      <c r="I213" s="291"/>
      <c r="J213" s="163"/>
      <c r="K213" s="291"/>
      <c r="L213" s="164"/>
      <c r="M213" s="292"/>
      <c r="N213" s="164"/>
      <c r="O213" s="294"/>
      <c r="Q213" s="2"/>
      <c r="R213" s="2"/>
    </row>
    <row r="214" spans="1:18" s="38" customFormat="1" x14ac:dyDescent="0.25">
      <c r="A214" s="141" t="s">
        <v>89</v>
      </c>
      <c r="B214" s="36" t="s">
        <v>70</v>
      </c>
      <c r="C214" s="425" t="s">
        <v>24</v>
      </c>
      <c r="D214" s="220">
        <f>E214+G214</f>
        <v>146</v>
      </c>
      <c r="E214" s="154">
        <v>146</v>
      </c>
      <c r="F214" s="154">
        <v>106.6</v>
      </c>
      <c r="G214" s="154">
        <f>G215+G217+G216</f>
        <v>0</v>
      </c>
      <c r="H214" s="155">
        <f>I214+K214</f>
        <v>0</v>
      </c>
      <c r="I214" s="155">
        <f>I215+I217+I216</f>
        <v>0</v>
      </c>
      <c r="J214" s="155">
        <f>J215+J217+J216</f>
        <v>0</v>
      </c>
      <c r="K214" s="155">
        <f>K215+K217+K216</f>
        <v>0</v>
      </c>
      <c r="L214" s="156">
        <f>M214+O214</f>
        <v>146</v>
      </c>
      <c r="M214" s="156">
        <f>E214+I214</f>
        <v>146</v>
      </c>
      <c r="N214" s="156">
        <f>F214+J214</f>
        <v>106.6</v>
      </c>
      <c r="O214" s="156">
        <f>G214+K214</f>
        <v>0</v>
      </c>
      <c r="Q214" s="2"/>
      <c r="R214" s="2"/>
    </row>
    <row r="215" spans="1:18" s="38" customFormat="1" hidden="1" x14ac:dyDescent="0.25">
      <c r="A215" s="145"/>
      <c r="B215" s="286" t="s">
        <v>420</v>
      </c>
      <c r="C215" s="423" t="s">
        <v>24</v>
      </c>
      <c r="D215" s="371">
        <f>E215+G215</f>
        <v>0</v>
      </c>
      <c r="E215" s="162"/>
      <c r="F215" s="162"/>
      <c r="G215" s="162"/>
      <c r="H215" s="163">
        <f>I215+K215</f>
        <v>0</v>
      </c>
      <c r="I215" s="163"/>
      <c r="J215" s="163"/>
      <c r="K215" s="163"/>
      <c r="L215" s="164">
        <f>M215+O215</f>
        <v>0</v>
      </c>
      <c r="M215" s="164">
        <f>E215+I215</f>
        <v>0</v>
      </c>
      <c r="N215" s="164">
        <f>F215+J215</f>
        <v>0</v>
      </c>
      <c r="O215" s="164">
        <f>G215+K215</f>
        <v>0</v>
      </c>
      <c r="Q215" s="2"/>
      <c r="R215" s="2"/>
    </row>
    <row r="216" spans="1:18" s="38" customFormat="1" ht="25.5" hidden="1" x14ac:dyDescent="0.25">
      <c r="A216" s="145"/>
      <c r="B216" s="293" t="s">
        <v>419</v>
      </c>
      <c r="C216" s="423" t="s">
        <v>24</v>
      </c>
      <c r="D216" s="371">
        <f>E216+G216</f>
        <v>0</v>
      </c>
      <c r="E216" s="162"/>
      <c r="F216" s="162"/>
      <c r="G216" s="162"/>
      <c r="H216" s="163">
        <f>I216+K216</f>
        <v>0</v>
      </c>
      <c r="I216" s="163"/>
      <c r="J216" s="163"/>
      <c r="K216" s="163"/>
      <c r="L216" s="164">
        <f>M216+O216</f>
        <v>0</v>
      </c>
      <c r="M216" s="164">
        <f>E216+I216</f>
        <v>0</v>
      </c>
      <c r="N216" s="164">
        <f>F216+J216</f>
        <v>0</v>
      </c>
      <c r="O216" s="164">
        <f>G216+K216</f>
        <v>0</v>
      </c>
      <c r="Q216" s="2"/>
      <c r="R216" s="2"/>
    </row>
    <row r="217" spans="1:18" s="38" customFormat="1" ht="26.25" x14ac:dyDescent="0.25">
      <c r="A217" s="152"/>
      <c r="B217" s="287" t="s">
        <v>380</v>
      </c>
      <c r="C217" s="424"/>
      <c r="D217" s="221">
        <f>E217+G217</f>
        <v>0</v>
      </c>
      <c r="E217" s="157"/>
      <c r="F217" s="157"/>
      <c r="G217" s="157"/>
      <c r="H217" s="158">
        <f>I217+K217</f>
        <v>0</v>
      </c>
      <c r="I217" s="158"/>
      <c r="J217" s="158"/>
      <c r="K217" s="158"/>
      <c r="L217" s="159">
        <f>M217+O217</f>
        <v>0</v>
      </c>
      <c r="M217" s="159">
        <f>E217+I217</f>
        <v>0</v>
      </c>
      <c r="N217" s="159">
        <f>F217+J217</f>
        <v>0</v>
      </c>
      <c r="O217" s="159">
        <f>G217+K217</f>
        <v>0</v>
      </c>
      <c r="Q217" s="2"/>
      <c r="R217" s="2"/>
    </row>
    <row r="218" spans="1:18" ht="18" customHeight="1" x14ac:dyDescent="0.25">
      <c r="A218" s="21" t="s">
        <v>90</v>
      </c>
      <c r="B218" s="85" t="s">
        <v>185</v>
      </c>
      <c r="C218" s="241"/>
      <c r="D218" s="87">
        <f>D214+D209+D212</f>
        <v>146</v>
      </c>
      <c r="E218" s="87">
        <f>E214+E209+E212</f>
        <v>146</v>
      </c>
      <c r="F218" s="87">
        <f>F214+F209+F212</f>
        <v>106.6</v>
      </c>
      <c r="G218" s="87">
        <f>G214+G209+G212</f>
        <v>0</v>
      </c>
      <c r="H218" s="217">
        <f>H214+H209+H212</f>
        <v>0</v>
      </c>
      <c r="I218" s="217">
        <f>I214+I209+I212</f>
        <v>0</v>
      </c>
      <c r="J218" s="217">
        <f>J214+J209+J212</f>
        <v>0</v>
      </c>
      <c r="K218" s="217">
        <f>K214+K209+K212</f>
        <v>0</v>
      </c>
      <c r="L218" s="88">
        <f>L214+L209+L212</f>
        <v>146</v>
      </c>
      <c r="M218" s="88">
        <f>M214+M209+M212</f>
        <v>146</v>
      </c>
      <c r="N218" s="88">
        <f>N214+N209+N212</f>
        <v>106.6</v>
      </c>
      <c r="O218" s="88">
        <f>O214+O209+O212</f>
        <v>0</v>
      </c>
    </row>
    <row r="219" spans="1:18" x14ac:dyDescent="0.25">
      <c r="A219" s="269" t="s">
        <v>91</v>
      </c>
      <c r="B219" s="104" t="s">
        <v>177</v>
      </c>
      <c r="C219" s="366"/>
      <c r="D219" s="48">
        <f>D221+D222+D223+D224+D226+D225+D227+D228+D229</f>
        <v>1657.9</v>
      </c>
      <c r="E219" s="48">
        <f>E221+E222+E223+E224+E226+E225+E227+E228+E229</f>
        <v>470.9</v>
      </c>
      <c r="F219" s="48">
        <f>F221+F222+F223+F224+F226+F225+F227+F228+F229</f>
        <v>311.79999999999995</v>
      </c>
      <c r="G219" s="48">
        <f>G221+G222+G223+G224+G226+G225+G227+G228+G229</f>
        <v>1187</v>
      </c>
      <c r="H219" s="49">
        <f>H221+H222+H223+H224+H226+H225+H227+H228+H229</f>
        <v>1690.1</v>
      </c>
      <c r="I219" s="49">
        <f>I221+I222+I223+I224+I226+I225+I227+I228+I229</f>
        <v>808.6</v>
      </c>
      <c r="J219" s="49">
        <f>J221+J222+J223+J224+J226+J225+J227+J228+J229</f>
        <v>0</v>
      </c>
      <c r="K219" s="49">
        <f>K221+K222+K223+K224+K226+K225+K227+K228+K229</f>
        <v>881.5</v>
      </c>
      <c r="L219" s="50">
        <f>L221+L222+L223+L224+L226+L225+L227+L228+L229</f>
        <v>3348</v>
      </c>
      <c r="M219" s="50">
        <f>M221+M222+M223+M224+M226+M225+M227+M228+M229</f>
        <v>1279.5</v>
      </c>
      <c r="N219" s="50">
        <f>N221+N222+N223+N224+N226+N225+N227+N228+N229</f>
        <v>311.79999999999995</v>
      </c>
      <c r="O219" s="50">
        <f>O221+O222+O223+O224+O226+O225+O227+O228+O229</f>
        <v>2068.5</v>
      </c>
    </row>
    <row r="220" spans="1:18" x14ac:dyDescent="0.25">
      <c r="A220" s="369"/>
      <c r="B220" s="227" t="s">
        <v>210</v>
      </c>
      <c r="C220" s="367"/>
      <c r="D220" s="228"/>
      <c r="E220" s="228"/>
      <c r="F220" s="228"/>
      <c r="G220" s="228"/>
      <c r="H220" s="229"/>
      <c r="I220" s="229"/>
      <c r="J220" s="229"/>
      <c r="K220" s="229"/>
      <c r="L220" s="230"/>
      <c r="M220" s="230"/>
      <c r="N220" s="230"/>
      <c r="O220" s="230"/>
      <c r="Q220" s="38"/>
      <c r="R220" s="38"/>
    </row>
    <row r="221" spans="1:18" ht="25.5" x14ac:dyDescent="0.25">
      <c r="A221" s="369"/>
      <c r="B221" s="231" t="s">
        <v>342</v>
      </c>
      <c r="C221" s="367"/>
      <c r="D221" s="228">
        <f>D14+D69+D73+D163+D210</f>
        <v>1187</v>
      </c>
      <c r="E221" s="228">
        <f>E14+E69+E73+E163+E210</f>
        <v>0</v>
      </c>
      <c r="F221" s="228">
        <f>F14+F69+F73+F163+F210</f>
        <v>0</v>
      </c>
      <c r="G221" s="228">
        <f>G14+G69+G73+G163+G210</f>
        <v>1187</v>
      </c>
      <c r="H221" s="229">
        <f>H14+H69+H73+H163+H210</f>
        <v>0</v>
      </c>
      <c r="I221" s="229">
        <f>I14+I69+I73+I163+I210</f>
        <v>0</v>
      </c>
      <c r="J221" s="229">
        <f>J14+J69+J73+J163+J210</f>
        <v>0</v>
      </c>
      <c r="K221" s="229">
        <f>K14+K69+K73+K163+K210</f>
        <v>0</v>
      </c>
      <c r="L221" s="525">
        <f>L14+L69+L73+L163+L210</f>
        <v>1187</v>
      </c>
      <c r="M221" s="525">
        <f>M14+M69+M73+M163+M210</f>
        <v>0</v>
      </c>
      <c r="N221" s="525">
        <f>N14+N69+N73+N163+N210</f>
        <v>0</v>
      </c>
      <c r="O221" s="525">
        <f>O14+O69+O73+O163+O210</f>
        <v>1187</v>
      </c>
    </row>
    <row r="222" spans="1:18" ht="38.25" customHeight="1" x14ac:dyDescent="0.25">
      <c r="A222" s="369"/>
      <c r="B222" s="231" t="s">
        <v>341</v>
      </c>
      <c r="C222" s="367"/>
      <c r="D222" s="232">
        <f>D64+D65</f>
        <v>0</v>
      </c>
      <c r="E222" s="232">
        <f>E64+E65</f>
        <v>0</v>
      </c>
      <c r="F222" s="232">
        <f>F64+F65</f>
        <v>0</v>
      </c>
      <c r="G222" s="232">
        <f>G64+G65</f>
        <v>0</v>
      </c>
      <c r="H222" s="233">
        <f>H64+H65</f>
        <v>1690.1</v>
      </c>
      <c r="I222" s="233">
        <f>I64+I65</f>
        <v>808.6</v>
      </c>
      <c r="J222" s="233">
        <f>J64+J65</f>
        <v>0</v>
      </c>
      <c r="K222" s="233">
        <f>K64+K65</f>
        <v>881.5</v>
      </c>
      <c r="L222" s="234">
        <f>L64+L65</f>
        <v>1690.1</v>
      </c>
      <c r="M222" s="234">
        <f>M64+M65</f>
        <v>808.6</v>
      </c>
      <c r="N222" s="234">
        <f>N64+N65</f>
        <v>0</v>
      </c>
      <c r="O222" s="234">
        <f>O64+O65</f>
        <v>881.5</v>
      </c>
    </row>
    <row r="223" spans="1:18" ht="16.5" hidden="1" customHeight="1" x14ac:dyDescent="0.25">
      <c r="A223" s="369"/>
      <c r="B223" s="105" t="s">
        <v>438</v>
      </c>
      <c r="C223" s="367"/>
      <c r="D223" s="232">
        <f>D66</f>
        <v>0</v>
      </c>
      <c r="E223" s="232">
        <f>E66</f>
        <v>0</v>
      </c>
      <c r="F223" s="232">
        <f>F66</f>
        <v>0</v>
      </c>
      <c r="G223" s="232">
        <f>G66</f>
        <v>0</v>
      </c>
      <c r="H223" s="233">
        <f>H66</f>
        <v>0</v>
      </c>
      <c r="I223" s="233">
        <f>I66</f>
        <v>0</v>
      </c>
      <c r="J223" s="233">
        <f>J66</f>
        <v>0</v>
      </c>
      <c r="K223" s="233">
        <f>K66</f>
        <v>0</v>
      </c>
      <c r="L223" s="234">
        <f>L66</f>
        <v>0</v>
      </c>
      <c r="M223" s="234">
        <f>M66</f>
        <v>0</v>
      </c>
      <c r="N223" s="234">
        <f>N66</f>
        <v>0</v>
      </c>
      <c r="O223" s="234">
        <f>O66</f>
        <v>0</v>
      </c>
    </row>
    <row r="224" spans="1:18" ht="51.75" x14ac:dyDescent="0.25">
      <c r="A224" s="369"/>
      <c r="B224" s="105" t="s">
        <v>379</v>
      </c>
      <c r="C224" s="367"/>
      <c r="D224" s="232">
        <f>D152+D155</f>
        <v>324.89999999999998</v>
      </c>
      <c r="E224" s="232">
        <f>E152+E155</f>
        <v>324.89999999999998</v>
      </c>
      <c r="F224" s="232">
        <f>F152+F155</f>
        <v>205.2</v>
      </c>
      <c r="G224" s="232">
        <f>G152+G155</f>
        <v>0</v>
      </c>
      <c r="H224" s="233">
        <f>H152+H155</f>
        <v>0</v>
      </c>
      <c r="I224" s="233">
        <f>I152+I155</f>
        <v>0</v>
      </c>
      <c r="J224" s="233">
        <f>J152+J155</f>
        <v>0</v>
      </c>
      <c r="K224" s="233">
        <f>K152+K155</f>
        <v>0</v>
      </c>
      <c r="L224" s="234">
        <f>L152+L155</f>
        <v>324.89999999999998</v>
      </c>
      <c r="M224" s="234">
        <f>M152+M155</f>
        <v>324.89999999999998</v>
      </c>
      <c r="N224" s="234">
        <f>N152+N155</f>
        <v>205.2</v>
      </c>
      <c r="O224" s="234">
        <f>O152+O155</f>
        <v>0</v>
      </c>
    </row>
    <row r="225" spans="1:15" ht="26.25" hidden="1" customHeight="1" x14ac:dyDescent="0.25">
      <c r="A225" s="369"/>
      <c r="B225" s="105" t="s">
        <v>378</v>
      </c>
      <c r="C225" s="367"/>
      <c r="D225" s="232">
        <f>D78+D83+D86+D91+D96+D99+D102+D107</f>
        <v>0</v>
      </c>
      <c r="E225" s="232">
        <f>E78+E83+E86+E91+E96+E99+E102+E107</f>
        <v>0</v>
      </c>
      <c r="F225" s="232">
        <f>F78+F83+F86+F91+F96+F99+F102+F107</f>
        <v>0</v>
      </c>
      <c r="G225" s="232">
        <f>G78+G83+G86+G91+G96+G99+G102+G107</f>
        <v>0</v>
      </c>
      <c r="H225" s="233">
        <f>H78+H83+H86+H91+H96+H99+H102+H107</f>
        <v>0</v>
      </c>
      <c r="I225" s="233">
        <f>I78+I83+I86+I91+I96+I99+I102+I107</f>
        <v>0</v>
      </c>
      <c r="J225" s="233">
        <f>J78+J83+J86+J91+J96+J99+J102+J107</f>
        <v>0</v>
      </c>
      <c r="K225" s="233">
        <f>K78+K83+K86+K91+K96+K99+K102+K107</f>
        <v>0</v>
      </c>
      <c r="L225" s="234">
        <f>L78+L83+L86+L91+L96+L99+L102+L107</f>
        <v>0</v>
      </c>
      <c r="M225" s="234">
        <f>M78+M83+M86+M91+M96+M99+M102+M107</f>
        <v>0</v>
      </c>
      <c r="N225" s="234">
        <f>N78+N83+N86+N91+N96+N99+N102+N107</f>
        <v>0</v>
      </c>
      <c r="O225" s="234">
        <f>O78+O83+O86+O91+O96+O99+O102+O107</f>
        <v>0</v>
      </c>
    </row>
    <row r="226" spans="1:15" ht="26.25" x14ac:dyDescent="0.25">
      <c r="A226" s="370"/>
      <c r="B226" s="235" t="s">
        <v>380</v>
      </c>
      <c r="C226" s="368"/>
      <c r="D226" s="232">
        <f>D214</f>
        <v>146</v>
      </c>
      <c r="E226" s="232">
        <f>E214</f>
        <v>146</v>
      </c>
      <c r="F226" s="232">
        <f>F214</f>
        <v>106.6</v>
      </c>
      <c r="G226" s="232">
        <f>G214</f>
        <v>0</v>
      </c>
      <c r="H226" s="233">
        <f>H214</f>
        <v>0</v>
      </c>
      <c r="I226" s="233">
        <f>I214</f>
        <v>0</v>
      </c>
      <c r="J226" s="233">
        <f>J214</f>
        <v>0</v>
      </c>
      <c r="K226" s="233">
        <f>K214</f>
        <v>0</v>
      </c>
      <c r="L226" s="234">
        <f>L214</f>
        <v>146</v>
      </c>
      <c r="M226" s="234">
        <f>M214</f>
        <v>146</v>
      </c>
      <c r="N226" s="234">
        <f>N214</f>
        <v>106.6</v>
      </c>
      <c r="O226" s="234">
        <f>O214</f>
        <v>0</v>
      </c>
    </row>
    <row r="227" spans="1:15" hidden="1" x14ac:dyDescent="0.25">
      <c r="A227" s="369"/>
      <c r="B227" s="105" t="s">
        <v>420</v>
      </c>
      <c r="C227" s="367"/>
      <c r="D227" s="232">
        <f>D215</f>
        <v>0</v>
      </c>
      <c r="E227" s="232">
        <f>E215</f>
        <v>0</v>
      </c>
      <c r="F227" s="232">
        <f>F215</f>
        <v>0</v>
      </c>
      <c r="G227" s="232">
        <f>G215</f>
        <v>0</v>
      </c>
      <c r="H227" s="233">
        <f>H215</f>
        <v>0</v>
      </c>
      <c r="I227" s="233">
        <f>I215</f>
        <v>0</v>
      </c>
      <c r="J227" s="233">
        <f>J215</f>
        <v>0</v>
      </c>
      <c r="K227" s="233">
        <f>K215</f>
        <v>0</v>
      </c>
      <c r="L227" s="234">
        <f>L215</f>
        <v>0</v>
      </c>
      <c r="M227" s="234">
        <f>M215</f>
        <v>0</v>
      </c>
      <c r="N227" s="234">
        <f>N215</f>
        <v>0</v>
      </c>
      <c r="O227" s="234">
        <f>O215</f>
        <v>0</v>
      </c>
    </row>
    <row r="228" spans="1:15" ht="26.25" hidden="1" x14ac:dyDescent="0.25">
      <c r="A228" s="369"/>
      <c r="B228" s="105" t="s">
        <v>419</v>
      </c>
      <c r="C228" s="367"/>
      <c r="D228" s="232">
        <f>D146+D149+D168+D171+D174+D177+D180+D183+D186+D189+D192+D195+D198+D201+D204+D216</f>
        <v>0</v>
      </c>
      <c r="E228" s="232">
        <f>E146+E149+E168+E171+E174+E177+E180+E183+E186+E189+E192+E195+E198+E201+E204+E216</f>
        <v>0</v>
      </c>
      <c r="F228" s="232">
        <f>F146+F149+F168+F171+F174+F177+F180+F183+F186+F189+F192+F195+F198+F201+F204+F216</f>
        <v>0</v>
      </c>
      <c r="G228" s="232">
        <f>G146+G149+G168+G171+G174+G177+G180+G183+G186+G189+G192+G195+G198+G201+G204+G216</f>
        <v>0</v>
      </c>
      <c r="H228" s="233">
        <f>H146+H149+H168+H171+H174+H177+H180+H183+H186+H189+H192+H195+H198+H201+H204+H216</f>
        <v>0</v>
      </c>
      <c r="I228" s="233">
        <f>I146+I149+I168+I171+I174+I177+I180+I183+I186+I189+I192+I195+I198+I201+I204+I216</f>
        <v>0</v>
      </c>
      <c r="J228" s="233">
        <f>J146+J149+J168+J171+J174+J177+J180+J183+J186+J189+J192+J195+J198+J201+J204+J216</f>
        <v>0</v>
      </c>
      <c r="K228" s="233">
        <f>K146+K149+K168+K171+K174+K177+K180+K183+K186+K189+K192+K195+K198+K201+K204+K216</f>
        <v>0</v>
      </c>
      <c r="L228" s="234">
        <f>L146+L149+L168+L171+L174+L177+L180+L183+L186+L189+L192+L195+L198+L201+L204+L216</f>
        <v>0</v>
      </c>
      <c r="M228" s="234">
        <f>M146+M149+M168+M171+M174+M177+M180+M183+M186+M189+M192+M195+M198+M201+M204+M216</f>
        <v>0</v>
      </c>
      <c r="N228" s="234">
        <f>N146+N149+N168+N171+N174+N177+N180+N183+N186+N189+N192+N195+N198+N201+N204+N216</f>
        <v>0</v>
      </c>
      <c r="O228" s="234">
        <f>O146+O149+O168+O171+O174+O177+O180+O183+O186+O189+O192+O195+O198+O201+O204+O216</f>
        <v>0</v>
      </c>
    </row>
    <row r="229" spans="1:15" ht="39" hidden="1" customHeight="1" x14ac:dyDescent="0.25">
      <c r="A229" s="370"/>
      <c r="B229" s="235" t="s">
        <v>430</v>
      </c>
      <c r="C229" s="368"/>
      <c r="D229" s="232">
        <f>D211</f>
        <v>0</v>
      </c>
      <c r="E229" s="232">
        <f>E211</f>
        <v>0</v>
      </c>
      <c r="F229" s="232">
        <f>F211</f>
        <v>0</v>
      </c>
      <c r="G229" s="232">
        <f>G211</f>
        <v>0</v>
      </c>
      <c r="H229" s="233">
        <f>H211</f>
        <v>0</v>
      </c>
      <c r="I229" s="233">
        <f>I211</f>
        <v>0</v>
      </c>
      <c r="J229" s="233">
        <f>J211</f>
        <v>0</v>
      </c>
      <c r="K229" s="233">
        <f>K211</f>
        <v>0</v>
      </c>
      <c r="L229" s="234">
        <f>L211</f>
        <v>0</v>
      </c>
      <c r="M229" s="234">
        <f>M211</f>
        <v>0</v>
      </c>
      <c r="N229" s="234">
        <f>N211</f>
        <v>0</v>
      </c>
      <c r="O229" s="234">
        <f>O211</f>
        <v>0</v>
      </c>
    </row>
    <row r="230" spans="1:15" x14ac:dyDescent="0.25">
      <c r="A230" s="106"/>
      <c r="B230" s="116"/>
      <c r="C230" s="236"/>
      <c r="D230" s="116"/>
      <c r="E230" s="116"/>
      <c r="F230" s="237"/>
      <c r="G230" s="237"/>
      <c r="H230" s="237"/>
      <c r="I230" s="237"/>
      <c r="J230" s="237"/>
      <c r="K230" s="116"/>
      <c r="L230" s="237"/>
      <c r="M230" s="237"/>
      <c r="N230" s="237"/>
      <c r="O230" s="18"/>
    </row>
    <row r="231" spans="1:15" x14ac:dyDescent="0.25">
      <c r="A231" s="106"/>
      <c r="B231" s="7"/>
      <c r="C231" s="238"/>
      <c r="D231" s="7"/>
      <c r="E231" s="7"/>
      <c r="F231" s="110"/>
      <c r="G231" s="7"/>
      <c r="H231" s="7"/>
      <c r="I231" s="7"/>
      <c r="J231" s="7"/>
      <c r="L231" s="7"/>
      <c r="M231" s="7"/>
      <c r="N231" s="7"/>
      <c r="O231" s="7"/>
    </row>
    <row r="232" spans="1:15" x14ac:dyDescent="0.25">
      <c r="A232" s="7"/>
      <c r="B232" s="7"/>
      <c r="C232" s="239"/>
      <c r="D232" s="7"/>
      <c r="E232" s="7"/>
      <c r="F232" s="7"/>
      <c r="G232" s="7"/>
      <c r="H232" s="7"/>
      <c r="I232" s="7"/>
      <c r="J232" s="7"/>
      <c r="L232" s="7"/>
      <c r="M232" s="7"/>
      <c r="N232" s="7"/>
    </row>
    <row r="233" spans="1:15" x14ac:dyDescent="0.25">
      <c r="A233" s="7"/>
      <c r="B233" s="7"/>
      <c r="C233" s="239"/>
      <c r="D233" s="7"/>
      <c r="E233" s="7"/>
      <c r="F233" s="7"/>
      <c r="G233" s="7"/>
      <c r="H233" s="7"/>
      <c r="I233" s="7"/>
      <c r="J233" s="7"/>
      <c r="L233" s="7"/>
      <c r="M233" s="7"/>
      <c r="N233" s="7"/>
    </row>
    <row r="234" spans="1:15" x14ac:dyDescent="0.25">
      <c r="A234" s="7"/>
      <c r="B234" s="7"/>
      <c r="C234" s="239"/>
      <c r="D234" s="7"/>
      <c r="E234" s="7"/>
      <c r="F234" s="7"/>
      <c r="G234" s="7"/>
      <c r="H234" s="7"/>
      <c r="I234" s="7"/>
      <c r="J234" s="7"/>
      <c r="L234" s="7"/>
      <c r="M234" s="7"/>
      <c r="N234" s="7"/>
    </row>
    <row r="235" spans="1:15" x14ac:dyDescent="0.25">
      <c r="A235" s="7"/>
      <c r="B235" s="7"/>
      <c r="C235" s="239"/>
      <c r="D235" s="7"/>
      <c r="E235" s="7"/>
      <c r="F235" s="7"/>
      <c r="G235" s="7"/>
      <c r="H235" s="7"/>
      <c r="I235" s="7"/>
      <c r="J235" s="7"/>
      <c r="L235" s="7"/>
      <c r="M235" s="7"/>
      <c r="N235" s="7"/>
    </row>
    <row r="236" spans="1:15" x14ac:dyDescent="0.25">
      <c r="A236" s="7"/>
      <c r="B236" s="7"/>
      <c r="C236" s="239"/>
      <c r="D236" s="7"/>
      <c r="E236" s="7"/>
      <c r="F236" s="7"/>
      <c r="G236" s="7"/>
      <c r="H236" s="7"/>
      <c r="I236" s="7"/>
      <c r="J236" s="7"/>
      <c r="L236" s="7"/>
      <c r="M236" s="7"/>
      <c r="N236" s="7"/>
    </row>
    <row r="237" spans="1:15" x14ac:dyDescent="0.25">
      <c r="A237" s="7"/>
      <c r="B237" s="7"/>
      <c r="C237" s="239"/>
      <c r="D237" s="7"/>
      <c r="E237" s="7"/>
      <c r="F237" s="7"/>
      <c r="G237" s="7" t="s">
        <v>178</v>
      </c>
      <c r="H237" s="7"/>
      <c r="I237" s="7"/>
      <c r="J237" s="7"/>
      <c r="L237" s="7"/>
      <c r="M237" s="7"/>
      <c r="N237" s="7"/>
    </row>
    <row r="238" spans="1:15" x14ac:dyDescent="0.25">
      <c r="A238" s="7"/>
      <c r="B238" s="7"/>
      <c r="C238" s="239"/>
      <c r="D238" s="7"/>
      <c r="E238" s="7"/>
      <c r="F238" s="7"/>
      <c r="G238" s="7"/>
      <c r="H238" s="7"/>
      <c r="I238" s="7"/>
      <c r="J238" s="7"/>
      <c r="L238" s="7"/>
      <c r="M238" s="7"/>
      <c r="N238" s="7"/>
    </row>
    <row r="239" spans="1:15" x14ac:dyDescent="0.25">
      <c r="A239" s="7"/>
      <c r="B239" s="7"/>
      <c r="C239" s="239"/>
      <c r="D239" s="7"/>
      <c r="E239" s="7"/>
      <c r="F239" s="7"/>
      <c r="G239" s="7"/>
      <c r="H239" s="7"/>
      <c r="I239" s="7"/>
      <c r="J239" s="7"/>
      <c r="L239" s="7"/>
      <c r="M239" s="7"/>
      <c r="N239" s="7"/>
    </row>
    <row r="240" spans="1:15" x14ac:dyDescent="0.25">
      <c r="A240" s="7"/>
      <c r="B240" s="7"/>
      <c r="C240" s="239"/>
      <c r="D240" s="7"/>
      <c r="E240" s="7"/>
      <c r="F240" s="7"/>
      <c r="G240" s="7"/>
      <c r="H240" s="7"/>
      <c r="I240" s="7"/>
      <c r="J240" s="7"/>
      <c r="L240" s="7"/>
      <c r="M240" s="7"/>
      <c r="N240" s="7"/>
    </row>
    <row r="241" spans="1:14" x14ac:dyDescent="0.25">
      <c r="A241" s="7"/>
      <c r="B241" s="7"/>
      <c r="C241" s="239"/>
      <c r="D241" s="7"/>
      <c r="E241" s="7"/>
      <c r="F241" s="7"/>
      <c r="G241" s="7"/>
      <c r="H241" s="7"/>
      <c r="I241" s="7"/>
      <c r="J241" s="7"/>
      <c r="L241" s="7"/>
      <c r="M241" s="7"/>
      <c r="N241" s="7"/>
    </row>
    <row r="242" spans="1:14" x14ac:dyDescent="0.25">
      <c r="A242" s="7"/>
      <c r="B242" s="7"/>
      <c r="C242" s="239"/>
      <c r="D242" s="7"/>
      <c r="E242" s="7"/>
      <c r="F242" s="7"/>
      <c r="G242" s="7"/>
      <c r="H242" s="7"/>
      <c r="I242" s="7"/>
      <c r="J242" s="7"/>
      <c r="L242" s="7"/>
      <c r="M242" s="7"/>
      <c r="N242" s="7"/>
    </row>
    <row r="243" spans="1:14" x14ac:dyDescent="0.25">
      <c r="A243" s="7"/>
      <c r="B243" s="7"/>
      <c r="C243" s="239"/>
      <c r="D243" s="7"/>
      <c r="E243" s="7"/>
      <c r="F243" s="7"/>
      <c r="G243" s="7"/>
      <c r="H243" s="7"/>
      <c r="I243" s="7"/>
      <c r="J243" s="7"/>
      <c r="L243" s="7"/>
      <c r="M243" s="7"/>
      <c r="N243" s="7"/>
    </row>
    <row r="244" spans="1:14" x14ac:dyDescent="0.25">
      <c r="A244" s="7"/>
      <c r="B244" s="7"/>
      <c r="C244" s="239"/>
      <c r="D244" s="7"/>
      <c r="E244" s="7"/>
      <c r="F244" s="7"/>
      <c r="G244" s="7"/>
      <c r="H244" s="7"/>
      <c r="I244" s="7"/>
      <c r="J244" s="7"/>
      <c r="L244" s="7"/>
      <c r="M244" s="7"/>
      <c r="N244" s="7"/>
    </row>
    <row r="245" spans="1:14" x14ac:dyDescent="0.25">
      <c r="A245" s="7"/>
      <c r="B245" s="7"/>
      <c r="C245" s="239"/>
      <c r="D245" s="7"/>
      <c r="E245" s="7"/>
      <c r="F245" s="7"/>
      <c r="G245" s="7"/>
      <c r="H245" s="7"/>
      <c r="I245" s="7"/>
      <c r="J245" s="7"/>
      <c r="L245" s="7"/>
      <c r="M245" s="7"/>
      <c r="N245" s="7"/>
    </row>
    <row r="246" spans="1:14" x14ac:dyDescent="0.25">
      <c r="A246" s="7"/>
      <c r="B246" s="7"/>
      <c r="C246" s="239"/>
      <c r="D246" s="7"/>
      <c r="E246" s="7"/>
      <c r="F246" s="7"/>
      <c r="G246" s="7"/>
      <c r="H246" s="7"/>
      <c r="I246" s="7"/>
      <c r="J246" s="7"/>
      <c r="L246" s="7"/>
      <c r="M246" s="7"/>
      <c r="N246" s="7"/>
    </row>
    <row r="247" spans="1:14" x14ac:dyDescent="0.25">
      <c r="A247" s="7"/>
      <c r="B247" s="7"/>
      <c r="C247" s="239"/>
      <c r="D247" s="7"/>
      <c r="E247" s="7"/>
      <c r="F247" s="7"/>
      <c r="G247" s="7"/>
      <c r="H247" s="7"/>
      <c r="I247" s="7"/>
      <c r="J247" s="7"/>
      <c r="L247" s="7"/>
      <c r="M247" s="7"/>
      <c r="N247" s="7"/>
    </row>
    <row r="248" spans="1:14" x14ac:dyDescent="0.25">
      <c r="A248" s="7"/>
      <c r="B248" s="7"/>
      <c r="C248" s="239"/>
      <c r="D248" s="7"/>
      <c r="E248" s="7"/>
      <c r="F248" s="7"/>
      <c r="G248" s="7"/>
      <c r="H248" s="7"/>
      <c r="I248" s="7"/>
      <c r="J248" s="7"/>
      <c r="L248" s="7"/>
      <c r="M248" s="7"/>
      <c r="N248" s="7"/>
    </row>
    <row r="249" spans="1:14" x14ac:dyDescent="0.25">
      <c r="A249" s="7"/>
      <c r="B249" s="7"/>
      <c r="C249" s="239"/>
      <c r="D249" s="7"/>
      <c r="E249" s="7"/>
      <c r="F249" s="7"/>
      <c r="G249" s="7"/>
      <c r="H249" s="7"/>
      <c r="I249" s="7"/>
      <c r="J249" s="7"/>
      <c r="L249" s="7"/>
      <c r="M249" s="7"/>
      <c r="N249" s="7"/>
    </row>
    <row r="250" spans="1:14" x14ac:dyDescent="0.25">
      <c r="A250" s="7"/>
      <c r="B250" s="7"/>
      <c r="C250" s="239"/>
      <c r="D250" s="7"/>
      <c r="E250" s="7"/>
      <c r="F250" s="7"/>
      <c r="G250" s="7"/>
      <c r="H250" s="7"/>
      <c r="I250" s="7"/>
      <c r="J250" s="7"/>
      <c r="L250" s="7"/>
      <c r="M250" s="7"/>
      <c r="N250" s="7"/>
    </row>
    <row r="251" spans="1:14" x14ac:dyDescent="0.25">
      <c r="A251" s="7"/>
      <c r="B251" s="7"/>
      <c r="C251" s="239"/>
      <c r="D251" s="7"/>
      <c r="E251" s="7"/>
      <c r="F251" s="7"/>
      <c r="G251" s="7"/>
      <c r="H251" s="7"/>
      <c r="I251" s="7"/>
      <c r="J251" s="7"/>
      <c r="L251" s="7"/>
      <c r="M251" s="7"/>
      <c r="N251" s="7"/>
    </row>
    <row r="252" spans="1:14" x14ac:dyDescent="0.25">
      <c r="A252" s="7"/>
      <c r="B252" s="7"/>
      <c r="C252" s="239"/>
      <c r="D252" s="7"/>
      <c r="E252" s="7"/>
      <c r="F252" s="7"/>
      <c r="G252" s="7"/>
      <c r="H252" s="7"/>
      <c r="I252" s="7"/>
      <c r="J252" s="7"/>
      <c r="L252" s="7"/>
      <c r="M252" s="7"/>
      <c r="N252" s="7"/>
    </row>
    <row r="253" spans="1:14" x14ac:dyDescent="0.25">
      <c r="A253" s="7"/>
      <c r="B253" s="7"/>
      <c r="C253" s="239"/>
      <c r="D253" s="7"/>
      <c r="E253" s="7"/>
      <c r="F253" s="7"/>
      <c r="G253" s="7"/>
      <c r="H253" s="7"/>
      <c r="I253" s="7"/>
      <c r="J253" s="7"/>
      <c r="L253" s="7"/>
      <c r="M253" s="7"/>
      <c r="N253" s="7"/>
    </row>
    <row r="254" spans="1:14" x14ac:dyDescent="0.25">
      <c r="A254" s="7"/>
      <c r="B254" s="7"/>
      <c r="C254" s="239"/>
      <c r="D254" s="7"/>
      <c r="E254" s="7"/>
      <c r="F254" s="7"/>
      <c r="G254" s="7"/>
      <c r="H254" s="7"/>
      <c r="I254" s="7"/>
      <c r="J254" s="7"/>
      <c r="L254" s="7"/>
      <c r="M254" s="7"/>
      <c r="N254" s="7"/>
    </row>
    <row r="255" spans="1:14" x14ac:dyDescent="0.25">
      <c r="A255" s="7"/>
      <c r="B255" s="7"/>
      <c r="C255" s="239"/>
      <c r="D255" s="7"/>
      <c r="E255" s="7"/>
      <c r="F255" s="7"/>
      <c r="G255" s="7"/>
      <c r="H255" s="7"/>
      <c r="I255" s="7"/>
      <c r="J255" s="7"/>
      <c r="L255" s="7"/>
      <c r="M255" s="7"/>
      <c r="N255" s="7"/>
    </row>
    <row r="256" spans="1:14" x14ac:dyDescent="0.25">
      <c r="A256" s="7"/>
      <c r="B256" s="7"/>
      <c r="C256" s="239"/>
      <c r="D256" s="7"/>
      <c r="E256" s="7"/>
      <c r="F256" s="7"/>
      <c r="G256" s="7"/>
      <c r="H256" s="7"/>
      <c r="I256" s="7"/>
      <c r="J256" s="7"/>
      <c r="L256" s="7"/>
      <c r="M256" s="7"/>
      <c r="N256" s="7"/>
    </row>
    <row r="257" spans="1:14" x14ac:dyDescent="0.25">
      <c r="A257" s="7"/>
      <c r="B257" s="7"/>
      <c r="C257" s="239"/>
      <c r="D257" s="7"/>
      <c r="E257" s="7"/>
      <c r="F257" s="7"/>
      <c r="G257" s="7"/>
      <c r="H257" s="7"/>
      <c r="I257" s="7"/>
      <c r="J257" s="7"/>
      <c r="L257" s="7"/>
      <c r="M257" s="7"/>
      <c r="N257" s="7"/>
    </row>
    <row r="258" spans="1:14" x14ac:dyDescent="0.25">
      <c r="A258" s="7"/>
      <c r="B258" s="7"/>
      <c r="C258" s="239"/>
      <c r="D258" s="7"/>
      <c r="E258" s="7"/>
      <c r="F258" s="7"/>
      <c r="G258" s="7"/>
      <c r="H258" s="7"/>
      <c r="I258" s="7"/>
      <c r="J258" s="7"/>
      <c r="L258" s="7"/>
      <c r="M258" s="7"/>
      <c r="N258" s="7"/>
    </row>
    <row r="259" spans="1:14" x14ac:dyDescent="0.25">
      <c r="A259" s="7"/>
      <c r="B259" s="7"/>
      <c r="C259" s="239"/>
      <c r="D259" s="7"/>
      <c r="E259" s="7"/>
      <c r="F259" s="7"/>
      <c r="G259" s="7"/>
      <c r="H259" s="7"/>
      <c r="I259" s="7"/>
      <c r="J259" s="7"/>
      <c r="L259" s="7"/>
      <c r="M259" s="7"/>
      <c r="N259" s="7"/>
    </row>
    <row r="260" spans="1:14" x14ac:dyDescent="0.25">
      <c r="A260" s="7"/>
      <c r="B260" s="7"/>
      <c r="C260" s="239"/>
      <c r="D260" s="7"/>
      <c r="E260" s="7"/>
      <c r="F260" s="7"/>
      <c r="G260" s="7"/>
      <c r="H260" s="7"/>
      <c r="I260" s="7"/>
      <c r="J260" s="7"/>
      <c r="L260" s="7"/>
      <c r="M260" s="7"/>
      <c r="N260" s="7"/>
    </row>
    <row r="261" spans="1:14" x14ac:dyDescent="0.25">
      <c r="A261" s="7"/>
      <c r="B261" s="7"/>
      <c r="C261" s="239"/>
      <c r="D261" s="7"/>
      <c r="E261" s="7"/>
      <c r="F261" s="7"/>
      <c r="G261" s="7"/>
      <c r="H261" s="7"/>
      <c r="I261" s="7"/>
      <c r="J261" s="7"/>
      <c r="L261" s="7"/>
      <c r="M261" s="7"/>
      <c r="N261" s="7"/>
    </row>
    <row r="262" spans="1:14" x14ac:dyDescent="0.25">
      <c r="A262" s="7"/>
      <c r="B262" s="7"/>
      <c r="C262" s="239"/>
      <c r="D262" s="7"/>
      <c r="E262" s="7"/>
      <c r="F262" s="7"/>
      <c r="G262" s="7"/>
      <c r="H262" s="7"/>
      <c r="I262" s="7"/>
      <c r="J262" s="7"/>
      <c r="L262" s="7"/>
      <c r="M262" s="7"/>
      <c r="N262" s="7"/>
    </row>
    <row r="263" spans="1:14" x14ac:dyDescent="0.25">
      <c r="A263" s="7"/>
      <c r="B263" s="7"/>
      <c r="C263" s="239"/>
      <c r="D263" s="7"/>
      <c r="E263" s="7"/>
      <c r="F263" s="7"/>
      <c r="G263" s="7"/>
      <c r="H263" s="7"/>
      <c r="I263" s="7"/>
      <c r="J263" s="7"/>
      <c r="L263" s="7"/>
      <c r="M263" s="7"/>
      <c r="N263" s="7"/>
    </row>
    <row r="264" spans="1:14" x14ac:dyDescent="0.25">
      <c r="A264" s="7"/>
      <c r="B264" s="7"/>
      <c r="C264" s="239"/>
      <c r="D264" s="7"/>
      <c r="E264" s="7"/>
      <c r="F264" s="7"/>
      <c r="G264" s="7"/>
      <c r="H264" s="7"/>
      <c r="I264" s="7"/>
      <c r="J264" s="7"/>
      <c r="L264" s="7"/>
      <c r="M264" s="7"/>
      <c r="N264" s="7"/>
    </row>
    <row r="265" spans="1:14" x14ac:dyDescent="0.25">
      <c r="A265" s="7"/>
      <c r="B265" s="7"/>
      <c r="C265" s="239"/>
      <c r="D265" s="7"/>
      <c r="E265" s="7"/>
      <c r="F265" s="7"/>
      <c r="G265" s="7"/>
      <c r="H265" s="7"/>
      <c r="I265" s="7"/>
      <c r="J265" s="7"/>
      <c r="L265" s="7"/>
      <c r="M265" s="7"/>
      <c r="N265" s="7"/>
    </row>
    <row r="266" spans="1:14" x14ac:dyDescent="0.25">
      <c r="A266" s="7"/>
      <c r="B266" s="7"/>
      <c r="C266" s="239"/>
      <c r="D266" s="7"/>
      <c r="E266" s="7"/>
      <c r="F266" s="7"/>
      <c r="G266" s="7"/>
      <c r="H266" s="7"/>
      <c r="I266" s="7"/>
      <c r="J266" s="7"/>
      <c r="L266" s="7"/>
      <c r="M266" s="7"/>
      <c r="N266" s="7"/>
    </row>
    <row r="267" spans="1:14" x14ac:dyDescent="0.25">
      <c r="A267" s="7"/>
      <c r="B267" s="7"/>
      <c r="C267" s="239"/>
      <c r="D267" s="7"/>
      <c r="E267" s="7"/>
      <c r="F267" s="7"/>
      <c r="G267" s="7"/>
      <c r="H267" s="7"/>
      <c r="I267" s="7"/>
      <c r="J267" s="7"/>
      <c r="L267" s="7"/>
      <c r="M267" s="7"/>
      <c r="N267" s="7"/>
    </row>
    <row r="268" spans="1:14" x14ac:dyDescent="0.25">
      <c r="A268" s="7"/>
      <c r="B268" s="7"/>
      <c r="C268" s="239"/>
      <c r="D268" s="7"/>
      <c r="E268" s="7"/>
      <c r="F268" s="7"/>
      <c r="G268" s="7"/>
      <c r="H268" s="7"/>
      <c r="I268" s="7"/>
      <c r="J268" s="7"/>
      <c r="L268" s="7"/>
      <c r="M268" s="7"/>
      <c r="N268" s="7"/>
    </row>
    <row r="269" spans="1:14" x14ac:dyDescent="0.25">
      <c r="A269" s="7"/>
      <c r="B269" s="7"/>
      <c r="C269" s="239"/>
      <c r="D269" s="7"/>
      <c r="E269" s="7"/>
      <c r="F269" s="7"/>
      <c r="G269" s="7"/>
      <c r="H269" s="7"/>
      <c r="I269" s="7"/>
      <c r="J269" s="7"/>
      <c r="L269" s="7"/>
      <c r="M269" s="7"/>
      <c r="N269" s="7"/>
    </row>
    <row r="270" spans="1:14" x14ac:dyDescent="0.25">
      <c r="A270" s="7"/>
      <c r="B270" s="7"/>
      <c r="C270" s="239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4" x14ac:dyDescent="0.25">
      <c r="A271" s="7"/>
      <c r="B271" s="7"/>
      <c r="C271" s="239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4" x14ac:dyDescent="0.25">
      <c r="A272" s="7"/>
      <c r="B272" s="7"/>
      <c r="C272" s="239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39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39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39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39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39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39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39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39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39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39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39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39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39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39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39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39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39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39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39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39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39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39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39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39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39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39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39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39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39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39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39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39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39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39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39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39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39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39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39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39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39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39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39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39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39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39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39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39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39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39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39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39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39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39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39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39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39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39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39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39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39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39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39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39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39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39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39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39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39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39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C343" s="240"/>
    </row>
    <row r="344" spans="1:14" x14ac:dyDescent="0.25">
      <c r="C344" s="240"/>
    </row>
    <row r="345" spans="1:14" x14ac:dyDescent="0.25">
      <c r="C345" s="240"/>
    </row>
    <row r="346" spans="1:14" x14ac:dyDescent="0.25">
      <c r="C346" s="240"/>
    </row>
    <row r="347" spans="1:14" x14ac:dyDescent="0.25">
      <c r="C347" s="240"/>
    </row>
    <row r="348" spans="1:14" x14ac:dyDescent="0.25">
      <c r="C348" s="240"/>
    </row>
    <row r="349" spans="1:14" x14ac:dyDescent="0.25">
      <c r="C349" s="240"/>
    </row>
    <row r="350" spans="1:14" x14ac:dyDescent="0.25">
      <c r="C350" s="240"/>
    </row>
    <row r="351" spans="1:14" x14ac:dyDescent="0.25">
      <c r="C351" s="240"/>
    </row>
    <row r="352" spans="1:14" x14ac:dyDescent="0.25">
      <c r="C352" s="240"/>
    </row>
    <row r="353" spans="3:3" x14ac:dyDescent="0.25">
      <c r="C353" s="240"/>
    </row>
    <row r="354" spans="3:3" x14ac:dyDescent="0.25">
      <c r="C354" s="240"/>
    </row>
    <row r="355" spans="3:3" x14ac:dyDescent="0.25">
      <c r="C355" s="240"/>
    </row>
    <row r="356" spans="3:3" x14ac:dyDescent="0.25">
      <c r="C356" s="240"/>
    </row>
    <row r="357" spans="3:3" x14ac:dyDescent="0.25">
      <c r="C357" s="240"/>
    </row>
    <row r="358" spans="3:3" x14ac:dyDescent="0.25">
      <c r="C358" s="240"/>
    </row>
    <row r="359" spans="3:3" x14ac:dyDescent="0.25">
      <c r="C359" s="240"/>
    </row>
    <row r="360" spans="3:3" x14ac:dyDescent="0.25">
      <c r="C360" s="240"/>
    </row>
    <row r="361" spans="3:3" x14ac:dyDescent="0.25">
      <c r="C361" s="240"/>
    </row>
    <row r="362" spans="3:3" x14ac:dyDescent="0.25">
      <c r="C362" s="240"/>
    </row>
    <row r="363" spans="3:3" x14ac:dyDescent="0.25">
      <c r="C363" s="240"/>
    </row>
    <row r="364" spans="3:3" x14ac:dyDescent="0.25">
      <c r="C364" s="240"/>
    </row>
    <row r="365" spans="3:3" x14ac:dyDescent="0.25">
      <c r="C365" s="240"/>
    </row>
    <row r="366" spans="3:3" x14ac:dyDescent="0.25">
      <c r="C366" s="240"/>
    </row>
    <row r="367" spans="3:3" x14ac:dyDescent="0.25">
      <c r="C367" s="240"/>
    </row>
    <row r="368" spans="3:3" x14ac:dyDescent="0.25">
      <c r="C368" s="240"/>
    </row>
    <row r="369" spans="3:3" x14ac:dyDescent="0.25">
      <c r="C369" s="240"/>
    </row>
    <row r="370" spans="3:3" x14ac:dyDescent="0.25">
      <c r="C370" s="240"/>
    </row>
    <row r="371" spans="3:3" x14ac:dyDescent="0.25">
      <c r="C371" s="240"/>
    </row>
    <row r="372" spans="3:3" x14ac:dyDescent="0.25">
      <c r="C372" s="240"/>
    </row>
    <row r="373" spans="3:3" x14ac:dyDescent="0.25">
      <c r="C373" s="240"/>
    </row>
    <row r="374" spans="3:3" x14ac:dyDescent="0.25">
      <c r="C374" s="240"/>
    </row>
    <row r="375" spans="3:3" x14ac:dyDescent="0.25">
      <c r="C375" s="240"/>
    </row>
    <row r="376" spans="3:3" x14ac:dyDescent="0.25">
      <c r="C376" s="240"/>
    </row>
    <row r="377" spans="3:3" x14ac:dyDescent="0.25">
      <c r="C377" s="240"/>
    </row>
    <row r="378" spans="3:3" x14ac:dyDescent="0.25">
      <c r="C378" s="240"/>
    </row>
    <row r="379" spans="3:3" x14ac:dyDescent="0.25">
      <c r="C379" s="240"/>
    </row>
    <row r="380" spans="3:3" x14ac:dyDescent="0.25">
      <c r="C380" s="240"/>
    </row>
    <row r="381" spans="3:3" x14ac:dyDescent="0.25">
      <c r="C381" s="240"/>
    </row>
    <row r="382" spans="3:3" x14ac:dyDescent="0.25">
      <c r="C382" s="240"/>
    </row>
    <row r="383" spans="3:3" x14ac:dyDescent="0.25">
      <c r="C383" s="240"/>
    </row>
    <row r="384" spans="3:3" x14ac:dyDescent="0.25">
      <c r="C384" s="240"/>
    </row>
    <row r="385" spans="3:3" x14ac:dyDescent="0.25">
      <c r="C385" s="240"/>
    </row>
    <row r="386" spans="3:3" x14ac:dyDescent="0.25">
      <c r="C386" s="240"/>
    </row>
    <row r="387" spans="3:3" x14ac:dyDescent="0.25">
      <c r="C387" s="240"/>
    </row>
    <row r="388" spans="3:3" x14ac:dyDescent="0.25">
      <c r="C388" s="240"/>
    </row>
    <row r="389" spans="3:3" x14ac:dyDescent="0.25">
      <c r="C389" s="240"/>
    </row>
    <row r="390" spans="3:3" x14ac:dyDescent="0.25">
      <c r="C390" s="240"/>
    </row>
    <row r="391" spans="3:3" x14ac:dyDescent="0.25">
      <c r="C391" s="240"/>
    </row>
    <row r="392" spans="3:3" x14ac:dyDescent="0.25">
      <c r="C392" s="240"/>
    </row>
    <row r="393" spans="3:3" x14ac:dyDescent="0.25">
      <c r="C393" s="240"/>
    </row>
    <row r="394" spans="3:3" x14ac:dyDescent="0.25">
      <c r="C394" s="240"/>
    </row>
    <row r="395" spans="3:3" x14ac:dyDescent="0.25">
      <c r="C395" s="240"/>
    </row>
    <row r="396" spans="3:3" x14ac:dyDescent="0.25">
      <c r="C396" s="240"/>
    </row>
    <row r="397" spans="3:3" x14ac:dyDescent="0.25">
      <c r="C397" s="240"/>
    </row>
    <row r="398" spans="3:3" x14ac:dyDescent="0.25">
      <c r="C398" s="240"/>
    </row>
    <row r="399" spans="3:3" x14ac:dyDescent="0.25">
      <c r="C399" s="240"/>
    </row>
    <row r="400" spans="3:3" x14ac:dyDescent="0.25">
      <c r="C400" s="240"/>
    </row>
    <row r="401" spans="3:3" x14ac:dyDescent="0.25">
      <c r="C401" s="240"/>
    </row>
    <row r="402" spans="3:3" x14ac:dyDescent="0.25">
      <c r="C402" s="240"/>
    </row>
    <row r="403" spans="3:3" x14ac:dyDescent="0.25">
      <c r="C403" s="240"/>
    </row>
    <row r="404" spans="3:3" x14ac:dyDescent="0.25">
      <c r="C404" s="240"/>
    </row>
    <row r="405" spans="3:3" x14ac:dyDescent="0.25">
      <c r="C405" s="240"/>
    </row>
    <row r="406" spans="3:3" x14ac:dyDescent="0.25">
      <c r="C406" s="240"/>
    </row>
    <row r="407" spans="3:3" x14ac:dyDescent="0.25">
      <c r="C407" s="240"/>
    </row>
    <row r="408" spans="3:3" x14ac:dyDescent="0.25">
      <c r="C408" s="240"/>
    </row>
    <row r="409" spans="3:3" x14ac:dyDescent="0.25">
      <c r="C409" s="240"/>
    </row>
    <row r="410" spans="3:3" x14ac:dyDescent="0.25">
      <c r="C410" s="240"/>
    </row>
    <row r="411" spans="3:3" x14ac:dyDescent="0.25">
      <c r="C411" s="240"/>
    </row>
    <row r="412" spans="3:3" x14ac:dyDescent="0.25">
      <c r="C412" s="240"/>
    </row>
    <row r="413" spans="3:3" x14ac:dyDescent="0.25">
      <c r="C413" s="240"/>
    </row>
    <row r="414" spans="3:3" x14ac:dyDescent="0.25">
      <c r="C414" s="240"/>
    </row>
    <row r="415" spans="3:3" x14ac:dyDescent="0.25">
      <c r="C415" s="240"/>
    </row>
    <row r="416" spans="3:3" x14ac:dyDescent="0.25">
      <c r="C416" s="240"/>
    </row>
    <row r="417" spans="3:3" x14ac:dyDescent="0.25">
      <c r="C417" s="240"/>
    </row>
    <row r="418" spans="3:3" x14ac:dyDescent="0.25">
      <c r="C418" s="240"/>
    </row>
    <row r="419" spans="3:3" x14ac:dyDescent="0.25">
      <c r="C419" s="240"/>
    </row>
    <row r="420" spans="3:3" x14ac:dyDescent="0.25">
      <c r="C420" s="240"/>
    </row>
    <row r="421" spans="3:3" x14ac:dyDescent="0.25">
      <c r="C421" s="240"/>
    </row>
    <row r="422" spans="3:3" x14ac:dyDescent="0.25">
      <c r="C422" s="240"/>
    </row>
    <row r="423" spans="3:3" x14ac:dyDescent="0.25">
      <c r="C423" s="240"/>
    </row>
    <row r="424" spans="3:3" x14ac:dyDescent="0.25">
      <c r="C424" s="240"/>
    </row>
    <row r="425" spans="3:3" x14ac:dyDescent="0.25">
      <c r="C425" s="240"/>
    </row>
    <row r="426" spans="3:3" x14ac:dyDescent="0.25">
      <c r="C426" s="240"/>
    </row>
    <row r="427" spans="3:3" x14ac:dyDescent="0.25">
      <c r="C427" s="240"/>
    </row>
    <row r="428" spans="3:3" x14ac:dyDescent="0.25">
      <c r="C428" s="240"/>
    </row>
    <row r="429" spans="3:3" x14ac:dyDescent="0.25">
      <c r="C429" s="240"/>
    </row>
    <row r="430" spans="3:3" x14ac:dyDescent="0.25">
      <c r="C430" s="240"/>
    </row>
    <row r="431" spans="3:3" x14ac:dyDescent="0.25">
      <c r="C431" s="240"/>
    </row>
    <row r="432" spans="3:3" x14ac:dyDescent="0.25">
      <c r="C432" s="240"/>
    </row>
    <row r="433" spans="3:3" x14ac:dyDescent="0.25">
      <c r="C433" s="240"/>
    </row>
    <row r="434" spans="3:3" x14ac:dyDescent="0.25">
      <c r="C434" s="240"/>
    </row>
    <row r="435" spans="3:3" x14ac:dyDescent="0.25">
      <c r="C435" s="240"/>
    </row>
    <row r="436" spans="3:3" x14ac:dyDescent="0.25">
      <c r="C436" s="240"/>
    </row>
    <row r="437" spans="3:3" x14ac:dyDescent="0.25">
      <c r="C437" s="240"/>
    </row>
    <row r="438" spans="3:3" x14ac:dyDescent="0.25">
      <c r="C438" s="240"/>
    </row>
    <row r="439" spans="3:3" x14ac:dyDescent="0.25">
      <c r="C439" s="240"/>
    </row>
    <row r="440" spans="3:3" x14ac:dyDescent="0.25">
      <c r="C440" s="240"/>
    </row>
    <row r="441" spans="3:3" x14ac:dyDescent="0.25">
      <c r="C441" s="240"/>
    </row>
    <row r="442" spans="3:3" x14ac:dyDescent="0.25">
      <c r="C442" s="240"/>
    </row>
    <row r="443" spans="3:3" x14ac:dyDescent="0.25">
      <c r="C443" s="240"/>
    </row>
    <row r="444" spans="3:3" x14ac:dyDescent="0.25">
      <c r="C444" s="240"/>
    </row>
    <row r="445" spans="3:3" x14ac:dyDescent="0.25">
      <c r="C445" s="240"/>
    </row>
    <row r="446" spans="3:3" x14ac:dyDescent="0.25">
      <c r="C446" s="240"/>
    </row>
    <row r="447" spans="3:3" x14ac:dyDescent="0.25">
      <c r="C447" s="240"/>
    </row>
    <row r="448" spans="3:3" x14ac:dyDescent="0.25">
      <c r="C448" s="240"/>
    </row>
    <row r="449" spans="3:3" x14ac:dyDescent="0.25">
      <c r="C449" s="240"/>
    </row>
    <row r="450" spans="3:3" x14ac:dyDescent="0.25">
      <c r="C450" s="240"/>
    </row>
    <row r="451" spans="3:3" x14ac:dyDescent="0.25">
      <c r="C451" s="240"/>
    </row>
    <row r="452" spans="3:3" x14ac:dyDescent="0.25">
      <c r="C452" s="240"/>
    </row>
    <row r="453" spans="3:3" x14ac:dyDescent="0.25">
      <c r="C453" s="240"/>
    </row>
    <row r="454" spans="3:3" x14ac:dyDescent="0.25">
      <c r="C454" s="240"/>
    </row>
    <row r="455" spans="3:3" x14ac:dyDescent="0.25">
      <c r="C455" s="240"/>
    </row>
    <row r="456" spans="3:3" x14ac:dyDescent="0.25">
      <c r="C456" s="240"/>
    </row>
    <row r="457" spans="3:3" x14ac:dyDescent="0.25">
      <c r="C457" s="240"/>
    </row>
    <row r="458" spans="3:3" x14ac:dyDescent="0.25">
      <c r="C458" s="240"/>
    </row>
    <row r="459" spans="3:3" x14ac:dyDescent="0.25">
      <c r="C459" s="240"/>
    </row>
    <row r="460" spans="3:3" x14ac:dyDescent="0.25">
      <c r="C460" s="240"/>
    </row>
    <row r="461" spans="3:3" x14ac:dyDescent="0.25">
      <c r="C461" s="240"/>
    </row>
    <row r="462" spans="3:3" x14ac:dyDescent="0.25">
      <c r="C462" s="240"/>
    </row>
    <row r="463" spans="3:3" x14ac:dyDescent="0.25">
      <c r="C463" s="240"/>
    </row>
    <row r="464" spans="3:3" x14ac:dyDescent="0.25">
      <c r="C464" s="240"/>
    </row>
    <row r="465" spans="3:3" x14ac:dyDescent="0.25">
      <c r="C465" s="240"/>
    </row>
    <row r="466" spans="3:3" x14ac:dyDescent="0.25">
      <c r="C466" s="240"/>
    </row>
    <row r="467" spans="3:3" x14ac:dyDescent="0.25">
      <c r="C467" s="240"/>
    </row>
    <row r="468" spans="3:3" x14ac:dyDescent="0.25">
      <c r="C468" s="240"/>
    </row>
    <row r="469" spans="3:3" x14ac:dyDescent="0.25">
      <c r="C469" s="240"/>
    </row>
    <row r="470" spans="3:3" x14ac:dyDescent="0.25">
      <c r="C470" s="240"/>
    </row>
    <row r="471" spans="3:3" x14ac:dyDescent="0.25">
      <c r="C471" s="240"/>
    </row>
    <row r="472" spans="3:3" x14ac:dyDescent="0.25">
      <c r="C472" s="240"/>
    </row>
    <row r="473" spans="3:3" x14ac:dyDescent="0.25">
      <c r="C473" s="240"/>
    </row>
    <row r="474" spans="3:3" x14ac:dyDescent="0.25">
      <c r="C474" s="240"/>
    </row>
    <row r="475" spans="3:3" x14ac:dyDescent="0.25">
      <c r="C475" s="240"/>
    </row>
    <row r="476" spans="3:3" x14ac:dyDescent="0.25">
      <c r="C476" s="240"/>
    </row>
    <row r="477" spans="3:3" x14ac:dyDescent="0.25">
      <c r="C477" s="240"/>
    </row>
    <row r="478" spans="3:3" x14ac:dyDescent="0.25">
      <c r="C478" s="240"/>
    </row>
    <row r="479" spans="3:3" x14ac:dyDescent="0.25">
      <c r="C479" s="240"/>
    </row>
    <row r="480" spans="3:3" x14ac:dyDescent="0.25">
      <c r="C480" s="240"/>
    </row>
    <row r="481" spans="3:3" x14ac:dyDescent="0.25">
      <c r="C481" s="240"/>
    </row>
    <row r="482" spans="3:3" x14ac:dyDescent="0.25">
      <c r="C482" s="240"/>
    </row>
    <row r="483" spans="3:3" x14ac:dyDescent="0.25">
      <c r="C483" s="240"/>
    </row>
    <row r="484" spans="3:3" x14ac:dyDescent="0.25">
      <c r="C484" s="240"/>
    </row>
    <row r="485" spans="3:3" x14ac:dyDescent="0.25">
      <c r="C485" s="240"/>
    </row>
    <row r="486" spans="3:3" x14ac:dyDescent="0.25">
      <c r="C486" s="240"/>
    </row>
    <row r="487" spans="3:3" x14ac:dyDescent="0.25">
      <c r="C487" s="240"/>
    </row>
    <row r="488" spans="3:3" x14ac:dyDescent="0.25">
      <c r="C488" s="240"/>
    </row>
    <row r="489" spans="3:3" x14ac:dyDescent="0.25">
      <c r="C489" s="240"/>
    </row>
    <row r="490" spans="3:3" x14ac:dyDescent="0.25">
      <c r="C490" s="240"/>
    </row>
    <row r="491" spans="3:3" x14ac:dyDescent="0.25">
      <c r="C491" s="240"/>
    </row>
    <row r="492" spans="3:3" x14ac:dyDescent="0.25">
      <c r="C492" s="240"/>
    </row>
    <row r="493" spans="3:3" x14ac:dyDescent="0.25">
      <c r="C493" s="240"/>
    </row>
    <row r="494" spans="3:3" x14ac:dyDescent="0.25">
      <c r="C494" s="240"/>
    </row>
    <row r="495" spans="3:3" x14ac:dyDescent="0.25">
      <c r="C495" s="240"/>
    </row>
    <row r="496" spans="3:3" x14ac:dyDescent="0.25">
      <c r="C496" s="240"/>
    </row>
    <row r="497" spans="3:3" x14ac:dyDescent="0.25">
      <c r="C497" s="240"/>
    </row>
    <row r="498" spans="3:3" x14ac:dyDescent="0.25">
      <c r="C498" s="240"/>
    </row>
    <row r="499" spans="3:3" x14ac:dyDescent="0.25">
      <c r="C499" s="240"/>
    </row>
    <row r="500" spans="3:3" x14ac:dyDescent="0.25">
      <c r="C500" s="240"/>
    </row>
    <row r="501" spans="3:3" x14ac:dyDescent="0.25">
      <c r="C501" s="240"/>
    </row>
    <row r="502" spans="3:3" x14ac:dyDescent="0.25">
      <c r="C502" s="240"/>
    </row>
    <row r="503" spans="3:3" x14ac:dyDescent="0.25">
      <c r="C503" s="240"/>
    </row>
    <row r="504" spans="3:3" x14ac:dyDescent="0.25">
      <c r="C504" s="240"/>
    </row>
    <row r="505" spans="3:3" x14ac:dyDescent="0.25">
      <c r="C505" s="240"/>
    </row>
    <row r="506" spans="3:3" x14ac:dyDescent="0.25">
      <c r="C506" s="240"/>
    </row>
    <row r="507" spans="3:3" x14ac:dyDescent="0.25">
      <c r="C507" s="240"/>
    </row>
    <row r="508" spans="3:3" x14ac:dyDescent="0.25">
      <c r="C508" s="240"/>
    </row>
    <row r="509" spans="3:3" x14ac:dyDescent="0.25">
      <c r="C509" s="240"/>
    </row>
    <row r="510" spans="3:3" x14ac:dyDescent="0.25">
      <c r="C510" s="240"/>
    </row>
    <row r="511" spans="3:3" x14ac:dyDescent="0.25">
      <c r="C511" s="240"/>
    </row>
    <row r="512" spans="3:3" x14ac:dyDescent="0.25">
      <c r="C512" s="240"/>
    </row>
    <row r="513" spans="3:3" x14ac:dyDescent="0.25">
      <c r="C513" s="240"/>
    </row>
    <row r="514" spans="3:3" x14ac:dyDescent="0.25">
      <c r="C514" s="240"/>
    </row>
    <row r="515" spans="3:3" x14ac:dyDescent="0.25">
      <c r="C515" s="240"/>
    </row>
    <row r="516" spans="3:3" x14ac:dyDescent="0.25">
      <c r="C516" s="240"/>
    </row>
    <row r="517" spans="3:3" x14ac:dyDescent="0.25">
      <c r="C517" s="240"/>
    </row>
    <row r="518" spans="3:3" x14ac:dyDescent="0.25">
      <c r="C518" s="240"/>
    </row>
    <row r="519" spans="3:3" x14ac:dyDescent="0.25">
      <c r="C519" s="240"/>
    </row>
    <row r="520" spans="3:3" x14ac:dyDescent="0.25">
      <c r="C520" s="240"/>
    </row>
    <row r="521" spans="3:3" x14ac:dyDescent="0.25">
      <c r="C521" s="240"/>
    </row>
    <row r="522" spans="3:3" x14ac:dyDescent="0.25">
      <c r="C522" s="240"/>
    </row>
    <row r="523" spans="3:3" x14ac:dyDescent="0.25">
      <c r="C523" s="240"/>
    </row>
    <row r="524" spans="3:3" x14ac:dyDescent="0.25">
      <c r="C524" s="240"/>
    </row>
    <row r="525" spans="3:3" x14ac:dyDescent="0.25">
      <c r="C525" s="240"/>
    </row>
    <row r="526" spans="3:3" x14ac:dyDescent="0.25">
      <c r="C526" s="240"/>
    </row>
    <row r="527" spans="3:3" x14ac:dyDescent="0.25">
      <c r="C527" s="240"/>
    </row>
    <row r="528" spans="3:3" x14ac:dyDescent="0.25">
      <c r="C528" s="240"/>
    </row>
    <row r="529" spans="3:3" x14ac:dyDescent="0.25">
      <c r="C529" s="240"/>
    </row>
    <row r="530" spans="3:3" x14ac:dyDescent="0.25">
      <c r="C530" s="240"/>
    </row>
    <row r="531" spans="3:3" x14ac:dyDescent="0.25">
      <c r="C531" s="240"/>
    </row>
    <row r="532" spans="3:3" x14ac:dyDescent="0.25">
      <c r="C532" s="240"/>
    </row>
    <row r="533" spans="3:3" x14ac:dyDescent="0.25">
      <c r="C533" s="240"/>
    </row>
    <row r="534" spans="3:3" x14ac:dyDescent="0.25">
      <c r="C534" s="240"/>
    </row>
    <row r="535" spans="3:3" x14ac:dyDescent="0.25">
      <c r="C535" s="240"/>
    </row>
    <row r="536" spans="3:3" x14ac:dyDescent="0.25">
      <c r="C536" s="240"/>
    </row>
    <row r="537" spans="3:3" x14ac:dyDescent="0.25">
      <c r="C537" s="240"/>
    </row>
    <row r="538" spans="3:3" x14ac:dyDescent="0.25">
      <c r="C538" s="240"/>
    </row>
    <row r="539" spans="3:3" x14ac:dyDescent="0.25">
      <c r="C539" s="240"/>
    </row>
    <row r="540" spans="3:3" x14ac:dyDescent="0.25">
      <c r="C540" s="240"/>
    </row>
    <row r="541" spans="3:3" x14ac:dyDescent="0.25">
      <c r="C541" s="240"/>
    </row>
    <row r="542" spans="3:3" x14ac:dyDescent="0.25">
      <c r="C542" s="240"/>
    </row>
    <row r="543" spans="3:3" x14ac:dyDescent="0.25">
      <c r="C543" s="240"/>
    </row>
    <row r="544" spans="3:3" x14ac:dyDescent="0.25">
      <c r="C544" s="240"/>
    </row>
    <row r="545" spans="3:3" x14ac:dyDescent="0.25">
      <c r="C545" s="240"/>
    </row>
    <row r="546" spans="3:3" x14ac:dyDescent="0.25">
      <c r="C546" s="240"/>
    </row>
    <row r="547" spans="3:3" x14ac:dyDescent="0.25">
      <c r="C547" s="240"/>
    </row>
    <row r="548" spans="3:3" x14ac:dyDescent="0.25">
      <c r="C548" s="240"/>
    </row>
    <row r="549" spans="3:3" x14ac:dyDescent="0.25">
      <c r="C549" s="240"/>
    </row>
    <row r="550" spans="3:3" x14ac:dyDescent="0.25">
      <c r="C550" s="240"/>
    </row>
    <row r="551" spans="3:3" x14ac:dyDescent="0.25">
      <c r="C551" s="240"/>
    </row>
    <row r="552" spans="3:3" x14ac:dyDescent="0.25">
      <c r="C552" s="240"/>
    </row>
    <row r="553" spans="3:3" x14ac:dyDescent="0.25">
      <c r="C553" s="240"/>
    </row>
    <row r="554" spans="3:3" x14ac:dyDescent="0.25">
      <c r="C554" s="240"/>
    </row>
    <row r="555" spans="3:3" x14ac:dyDescent="0.25">
      <c r="C555" s="240"/>
    </row>
    <row r="556" spans="3:3" x14ac:dyDescent="0.25">
      <c r="C556" s="240"/>
    </row>
    <row r="557" spans="3:3" x14ac:dyDescent="0.25">
      <c r="C557" s="240"/>
    </row>
    <row r="558" spans="3:3" x14ac:dyDescent="0.25">
      <c r="C558" s="240"/>
    </row>
    <row r="559" spans="3:3" x14ac:dyDescent="0.25">
      <c r="C559" s="240"/>
    </row>
    <row r="560" spans="3:3" x14ac:dyDescent="0.25">
      <c r="C560" s="240"/>
    </row>
    <row r="561" spans="3:3" x14ac:dyDescent="0.25">
      <c r="C561" s="240"/>
    </row>
    <row r="562" spans="3:3" x14ac:dyDescent="0.25">
      <c r="C562" s="240"/>
    </row>
    <row r="563" spans="3:3" x14ac:dyDescent="0.25">
      <c r="C563" s="240"/>
    </row>
    <row r="564" spans="3:3" x14ac:dyDescent="0.25">
      <c r="C564" s="240"/>
    </row>
    <row r="565" spans="3:3" x14ac:dyDescent="0.25">
      <c r="C565" s="240"/>
    </row>
    <row r="566" spans="3:3" x14ac:dyDescent="0.25">
      <c r="C566" s="240"/>
    </row>
    <row r="567" spans="3:3" x14ac:dyDescent="0.25">
      <c r="C567" s="240"/>
    </row>
    <row r="568" spans="3:3" x14ac:dyDescent="0.25">
      <c r="C568" s="240"/>
    </row>
    <row r="569" spans="3:3" x14ac:dyDescent="0.25">
      <c r="C569" s="240"/>
    </row>
    <row r="570" spans="3:3" x14ac:dyDescent="0.25">
      <c r="C570" s="240"/>
    </row>
    <row r="571" spans="3:3" x14ac:dyDescent="0.25">
      <c r="C571" s="240"/>
    </row>
    <row r="572" spans="3:3" x14ac:dyDescent="0.25">
      <c r="C572" s="240"/>
    </row>
    <row r="573" spans="3:3" x14ac:dyDescent="0.25">
      <c r="C573" s="240"/>
    </row>
    <row r="574" spans="3:3" x14ac:dyDescent="0.25">
      <c r="C574" s="240"/>
    </row>
    <row r="575" spans="3:3" x14ac:dyDescent="0.25">
      <c r="C575" s="240"/>
    </row>
    <row r="576" spans="3:3" x14ac:dyDescent="0.25">
      <c r="C576" s="240"/>
    </row>
    <row r="577" spans="3:3" x14ac:dyDescent="0.25">
      <c r="C577" s="240"/>
    </row>
    <row r="578" spans="3:3" x14ac:dyDescent="0.25">
      <c r="C578" s="240"/>
    </row>
    <row r="579" spans="3:3" x14ac:dyDescent="0.25">
      <c r="C579" s="240"/>
    </row>
    <row r="580" spans="3:3" x14ac:dyDescent="0.25">
      <c r="C580" s="240"/>
    </row>
    <row r="581" spans="3:3" x14ac:dyDescent="0.25">
      <c r="C581" s="240"/>
    </row>
    <row r="582" spans="3:3" x14ac:dyDescent="0.25">
      <c r="C582" s="240"/>
    </row>
    <row r="583" spans="3:3" x14ac:dyDescent="0.25">
      <c r="C583" s="240"/>
    </row>
    <row r="584" spans="3:3" x14ac:dyDescent="0.25">
      <c r="C584" s="240"/>
    </row>
    <row r="585" spans="3:3" x14ac:dyDescent="0.25">
      <c r="C585" s="240"/>
    </row>
    <row r="586" spans="3:3" x14ac:dyDescent="0.25">
      <c r="C586" s="240"/>
    </row>
    <row r="587" spans="3:3" x14ac:dyDescent="0.25">
      <c r="C587" s="240"/>
    </row>
    <row r="588" spans="3:3" x14ac:dyDescent="0.25">
      <c r="C588" s="240"/>
    </row>
    <row r="589" spans="3:3" x14ac:dyDescent="0.25">
      <c r="C589" s="240"/>
    </row>
    <row r="590" spans="3:3" x14ac:dyDescent="0.25">
      <c r="C590" s="240"/>
    </row>
    <row r="591" spans="3:3" x14ac:dyDescent="0.25">
      <c r="C591" s="240"/>
    </row>
    <row r="592" spans="3:3" x14ac:dyDescent="0.25">
      <c r="C592" s="240"/>
    </row>
    <row r="593" spans="3:3" x14ac:dyDescent="0.25">
      <c r="C593" s="240"/>
    </row>
    <row r="594" spans="3:3" x14ac:dyDescent="0.25">
      <c r="C594" s="240"/>
    </row>
    <row r="595" spans="3:3" x14ac:dyDescent="0.25">
      <c r="C595" s="240"/>
    </row>
    <row r="596" spans="3:3" x14ac:dyDescent="0.25">
      <c r="C596" s="240"/>
    </row>
    <row r="597" spans="3:3" x14ac:dyDescent="0.25">
      <c r="C597" s="240"/>
    </row>
    <row r="598" spans="3:3" x14ac:dyDescent="0.25">
      <c r="C598" s="240"/>
    </row>
    <row r="599" spans="3:3" x14ac:dyDescent="0.25">
      <c r="C599" s="240"/>
    </row>
    <row r="600" spans="3:3" x14ac:dyDescent="0.25">
      <c r="C600" s="240"/>
    </row>
    <row r="601" spans="3:3" x14ac:dyDescent="0.25">
      <c r="C601" s="240"/>
    </row>
    <row r="602" spans="3:3" x14ac:dyDescent="0.25">
      <c r="C602" s="240"/>
    </row>
    <row r="603" spans="3:3" x14ac:dyDescent="0.25">
      <c r="C603" s="240"/>
    </row>
    <row r="604" spans="3:3" x14ac:dyDescent="0.25">
      <c r="C604" s="240"/>
    </row>
    <row r="605" spans="3:3" x14ac:dyDescent="0.25">
      <c r="C605" s="240"/>
    </row>
    <row r="606" spans="3:3" x14ac:dyDescent="0.25">
      <c r="C606" s="240"/>
    </row>
    <row r="607" spans="3:3" x14ac:dyDescent="0.25">
      <c r="C607" s="240"/>
    </row>
    <row r="608" spans="3:3" x14ac:dyDescent="0.25">
      <c r="C608" s="240"/>
    </row>
    <row r="609" spans="3:3" x14ac:dyDescent="0.25">
      <c r="C609" s="240"/>
    </row>
    <row r="610" spans="3:3" x14ac:dyDescent="0.25">
      <c r="C610" s="240"/>
    </row>
    <row r="611" spans="3:3" x14ac:dyDescent="0.25">
      <c r="C611" s="240"/>
    </row>
    <row r="612" spans="3:3" x14ac:dyDescent="0.25">
      <c r="C612" s="240"/>
    </row>
    <row r="613" spans="3:3" x14ac:dyDescent="0.25">
      <c r="C613" s="240"/>
    </row>
    <row r="614" spans="3:3" x14ac:dyDescent="0.25">
      <c r="C614" s="240"/>
    </row>
    <row r="615" spans="3:3" x14ac:dyDescent="0.25">
      <c r="C615" s="240"/>
    </row>
    <row r="616" spans="3:3" x14ac:dyDescent="0.25">
      <c r="C616" s="240"/>
    </row>
    <row r="617" spans="3:3" x14ac:dyDescent="0.25">
      <c r="C617" s="240"/>
    </row>
    <row r="618" spans="3:3" x14ac:dyDescent="0.25">
      <c r="C618" s="240"/>
    </row>
    <row r="619" spans="3:3" x14ac:dyDescent="0.25">
      <c r="C619" s="240"/>
    </row>
    <row r="620" spans="3:3" x14ac:dyDescent="0.25">
      <c r="C620" s="240"/>
    </row>
    <row r="621" spans="3:3" x14ac:dyDescent="0.25">
      <c r="C621" s="240"/>
    </row>
    <row r="622" spans="3:3" x14ac:dyDescent="0.25">
      <c r="C622" s="240"/>
    </row>
    <row r="623" spans="3:3" x14ac:dyDescent="0.25">
      <c r="C623" s="240"/>
    </row>
    <row r="624" spans="3:3" x14ac:dyDescent="0.25">
      <c r="C624" s="240"/>
    </row>
    <row r="625" spans="3:3" x14ac:dyDescent="0.25">
      <c r="C625" s="240"/>
    </row>
    <row r="626" spans="3:3" x14ac:dyDescent="0.25">
      <c r="C626" s="240"/>
    </row>
    <row r="627" spans="3:3" x14ac:dyDescent="0.25">
      <c r="C627" s="240"/>
    </row>
    <row r="628" spans="3:3" x14ac:dyDescent="0.25">
      <c r="C628" s="240"/>
    </row>
    <row r="629" spans="3:3" x14ac:dyDescent="0.25">
      <c r="C629" s="240"/>
    </row>
    <row r="630" spans="3:3" x14ac:dyDescent="0.25">
      <c r="C630" s="240"/>
    </row>
    <row r="631" spans="3:3" x14ac:dyDescent="0.25">
      <c r="C631" s="240"/>
    </row>
    <row r="632" spans="3:3" x14ac:dyDescent="0.25">
      <c r="C632" s="240"/>
    </row>
    <row r="633" spans="3:3" x14ac:dyDescent="0.25">
      <c r="C633" s="240"/>
    </row>
    <row r="634" spans="3:3" x14ac:dyDescent="0.25">
      <c r="C634" s="240"/>
    </row>
    <row r="635" spans="3:3" x14ac:dyDescent="0.25">
      <c r="C635" s="240"/>
    </row>
    <row r="636" spans="3:3" x14ac:dyDescent="0.25">
      <c r="C636" s="240"/>
    </row>
    <row r="637" spans="3:3" x14ac:dyDescent="0.25">
      <c r="C637" s="240"/>
    </row>
    <row r="638" spans="3:3" x14ac:dyDescent="0.25">
      <c r="C638" s="240"/>
    </row>
    <row r="639" spans="3:3" x14ac:dyDescent="0.25">
      <c r="C639" s="240"/>
    </row>
    <row r="640" spans="3:3" x14ac:dyDescent="0.25">
      <c r="C640" s="240"/>
    </row>
    <row r="641" spans="3:3" x14ac:dyDescent="0.25">
      <c r="C641" s="240"/>
    </row>
    <row r="642" spans="3:3" x14ac:dyDescent="0.25">
      <c r="C642" s="240"/>
    </row>
    <row r="643" spans="3:3" x14ac:dyDescent="0.25">
      <c r="C643" s="240"/>
    </row>
    <row r="644" spans="3:3" x14ac:dyDescent="0.25">
      <c r="C644" s="240"/>
    </row>
    <row r="645" spans="3:3" x14ac:dyDescent="0.25">
      <c r="C645" s="240"/>
    </row>
    <row r="646" spans="3:3" x14ac:dyDescent="0.25">
      <c r="C646" s="240"/>
    </row>
    <row r="647" spans="3:3" x14ac:dyDescent="0.25">
      <c r="C647" s="240"/>
    </row>
    <row r="648" spans="3:3" x14ac:dyDescent="0.25">
      <c r="C648" s="240"/>
    </row>
    <row r="649" spans="3:3" x14ac:dyDescent="0.25">
      <c r="C649" s="240"/>
    </row>
    <row r="650" spans="3:3" x14ac:dyDescent="0.25">
      <c r="C650" s="240"/>
    </row>
    <row r="651" spans="3:3" x14ac:dyDescent="0.25">
      <c r="C651" s="240"/>
    </row>
    <row r="652" spans="3:3" x14ac:dyDescent="0.25">
      <c r="C652" s="240"/>
    </row>
    <row r="653" spans="3:3" x14ac:dyDescent="0.25">
      <c r="C653" s="240"/>
    </row>
    <row r="654" spans="3:3" x14ac:dyDescent="0.25">
      <c r="C654" s="240"/>
    </row>
    <row r="655" spans="3:3" x14ac:dyDescent="0.25">
      <c r="C655" s="240"/>
    </row>
    <row r="656" spans="3:3" x14ac:dyDescent="0.25">
      <c r="C656" s="240"/>
    </row>
    <row r="657" spans="3:3" x14ac:dyDescent="0.25">
      <c r="C657" s="240"/>
    </row>
    <row r="658" spans="3:3" x14ac:dyDescent="0.25">
      <c r="C658" s="240"/>
    </row>
    <row r="659" spans="3:3" x14ac:dyDescent="0.25">
      <c r="C659" s="240"/>
    </row>
    <row r="660" spans="3:3" x14ac:dyDescent="0.25">
      <c r="C660" s="240"/>
    </row>
    <row r="661" spans="3:3" x14ac:dyDescent="0.25">
      <c r="C661" s="240"/>
    </row>
    <row r="662" spans="3:3" x14ac:dyDescent="0.25">
      <c r="C662" s="240"/>
    </row>
    <row r="663" spans="3:3" x14ac:dyDescent="0.25">
      <c r="C663" s="240"/>
    </row>
    <row r="664" spans="3:3" x14ac:dyDescent="0.25">
      <c r="C664" s="240"/>
    </row>
    <row r="665" spans="3:3" x14ac:dyDescent="0.25">
      <c r="C665" s="240"/>
    </row>
    <row r="666" spans="3:3" x14ac:dyDescent="0.25">
      <c r="C666" s="240"/>
    </row>
    <row r="667" spans="3:3" x14ac:dyDescent="0.25">
      <c r="C667" s="240"/>
    </row>
    <row r="668" spans="3:3" x14ac:dyDescent="0.25">
      <c r="C668" s="240"/>
    </row>
    <row r="669" spans="3:3" x14ac:dyDescent="0.25">
      <c r="C669" s="240"/>
    </row>
    <row r="670" spans="3:3" x14ac:dyDescent="0.25">
      <c r="C670" s="240"/>
    </row>
    <row r="671" spans="3:3" x14ac:dyDescent="0.25">
      <c r="C671" s="240"/>
    </row>
  </sheetData>
  <mergeCells count="69">
    <mergeCell ref="A10:A12"/>
    <mergeCell ref="B18:B20"/>
    <mergeCell ref="E10:G10"/>
    <mergeCell ref="E11:F11"/>
    <mergeCell ref="I10:K10"/>
    <mergeCell ref="M10:O10"/>
    <mergeCell ref="I11:J11"/>
    <mergeCell ref="G11:G12"/>
    <mergeCell ref="C10:C12"/>
    <mergeCell ref="O11:O12"/>
    <mergeCell ref="B10:B12"/>
    <mergeCell ref="L10:L12"/>
    <mergeCell ref="B42:B44"/>
    <mergeCell ref="B46:B48"/>
    <mergeCell ref="B1:O1"/>
    <mergeCell ref="B2:O2"/>
    <mergeCell ref="B3:O3"/>
    <mergeCell ref="B4:O4"/>
    <mergeCell ref="B30:B32"/>
    <mergeCell ref="A8:O8"/>
    <mergeCell ref="B50:B52"/>
    <mergeCell ref="K11:K12"/>
    <mergeCell ref="M11:N11"/>
    <mergeCell ref="B13:O13"/>
    <mergeCell ref="B34:B36"/>
    <mergeCell ref="B26:B28"/>
    <mergeCell ref="B22:B24"/>
    <mergeCell ref="B38:B40"/>
    <mergeCell ref="H10:H12"/>
    <mergeCell ref="D10:D12"/>
    <mergeCell ref="C138:C139"/>
    <mergeCell ref="C128:C129"/>
    <mergeCell ref="C134:C135"/>
    <mergeCell ref="C126:C127"/>
    <mergeCell ref="C130:C131"/>
    <mergeCell ref="C132:C133"/>
    <mergeCell ref="C136:C137"/>
    <mergeCell ref="C122:C123"/>
    <mergeCell ref="B54:B56"/>
    <mergeCell ref="B58:B60"/>
    <mergeCell ref="B62:O62"/>
    <mergeCell ref="C79:C80"/>
    <mergeCell ref="C69:C70"/>
    <mergeCell ref="B72:O72"/>
    <mergeCell ref="B68:O68"/>
    <mergeCell ref="B64:B65"/>
    <mergeCell ref="C205:C206"/>
    <mergeCell ref="C212:C213"/>
    <mergeCell ref="B162:O162"/>
    <mergeCell ref="B208:O208"/>
    <mergeCell ref="C150:C151"/>
    <mergeCell ref="B158:O158"/>
    <mergeCell ref="C155:C156"/>
    <mergeCell ref="C108:C109"/>
    <mergeCell ref="C92:C93"/>
    <mergeCell ref="C103:C104"/>
    <mergeCell ref="C110:C111"/>
    <mergeCell ref="C114:C115"/>
    <mergeCell ref="C118:C119"/>
    <mergeCell ref="B5:O5"/>
    <mergeCell ref="B6:O6"/>
    <mergeCell ref="C140:C141"/>
    <mergeCell ref="C142:C143"/>
    <mergeCell ref="C159:C160"/>
    <mergeCell ref="C124:C125"/>
    <mergeCell ref="C112:C113"/>
    <mergeCell ref="C87:C88"/>
    <mergeCell ref="C116:C117"/>
    <mergeCell ref="C120:C121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C3" sqref="C3:O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1"/>
      <c r="C1" s="514" t="s">
        <v>354</v>
      </c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1:17" x14ac:dyDescent="0.25">
      <c r="B2" s="111"/>
      <c r="C2" s="514" t="s">
        <v>445</v>
      </c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1:17" x14ac:dyDescent="0.25">
      <c r="B3" s="111"/>
      <c r="C3" s="514" t="s">
        <v>466</v>
      </c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1:17" x14ac:dyDescent="0.25">
      <c r="B4" s="111"/>
      <c r="C4" s="514" t="s">
        <v>370</v>
      </c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1:17" x14ac:dyDescent="0.25">
      <c r="C5" s="112"/>
      <c r="D5" s="113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3"/>
    </row>
    <row r="6" spans="1:17" ht="29.25" customHeight="1" x14ac:dyDescent="0.25">
      <c r="A6" s="438" t="s">
        <v>451</v>
      </c>
      <c r="B6" s="438"/>
      <c r="C6" s="438"/>
      <c r="D6" s="438"/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</row>
    <row r="7" spans="1:17" ht="17.25" customHeight="1" x14ac:dyDescent="0.25">
      <c r="A7" s="59"/>
      <c r="B7" s="59"/>
      <c r="C7" s="59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5" t="s">
        <v>456</v>
      </c>
    </row>
    <row r="8" spans="1:17" x14ac:dyDescent="0.25">
      <c r="A8" s="513" t="s">
        <v>5</v>
      </c>
      <c r="B8" s="441" t="s">
        <v>351</v>
      </c>
      <c r="C8" s="441" t="s">
        <v>54</v>
      </c>
      <c r="D8" s="466" t="s">
        <v>362</v>
      </c>
      <c r="E8" s="474" t="s">
        <v>200</v>
      </c>
      <c r="F8" s="474"/>
      <c r="G8" s="474"/>
      <c r="H8" s="442" t="s">
        <v>364</v>
      </c>
      <c r="I8" s="472" t="s">
        <v>200</v>
      </c>
      <c r="J8" s="472"/>
      <c r="K8" s="472"/>
      <c r="L8" s="459" t="s">
        <v>0</v>
      </c>
      <c r="M8" s="459" t="s">
        <v>200</v>
      </c>
      <c r="N8" s="459"/>
      <c r="O8" s="459"/>
    </row>
    <row r="9" spans="1:17" x14ac:dyDescent="0.25">
      <c r="A9" s="513"/>
      <c r="B9" s="441"/>
      <c r="C9" s="441"/>
      <c r="D9" s="466"/>
      <c r="E9" s="474" t="s">
        <v>1</v>
      </c>
      <c r="F9" s="474"/>
      <c r="G9" s="466" t="s">
        <v>2</v>
      </c>
      <c r="H9" s="442"/>
      <c r="I9" s="472" t="s">
        <v>1</v>
      </c>
      <c r="J9" s="472"/>
      <c r="K9" s="442" t="s">
        <v>2</v>
      </c>
      <c r="L9" s="459"/>
      <c r="M9" s="459" t="s">
        <v>1</v>
      </c>
      <c r="N9" s="459"/>
      <c r="O9" s="441" t="s">
        <v>2</v>
      </c>
      <c r="Q9" s="114"/>
    </row>
    <row r="10" spans="1:17" ht="29.25" customHeight="1" x14ac:dyDescent="0.25">
      <c r="A10" s="513"/>
      <c r="B10" s="441"/>
      <c r="C10" s="441"/>
      <c r="D10" s="466"/>
      <c r="E10" s="132" t="s">
        <v>3</v>
      </c>
      <c r="F10" s="131" t="s">
        <v>4</v>
      </c>
      <c r="G10" s="466"/>
      <c r="H10" s="442"/>
      <c r="I10" s="133" t="s">
        <v>3</v>
      </c>
      <c r="J10" s="128" t="s">
        <v>4</v>
      </c>
      <c r="K10" s="442"/>
      <c r="L10" s="459"/>
      <c r="M10" s="129" t="s">
        <v>3</v>
      </c>
      <c r="N10" s="127" t="s">
        <v>4</v>
      </c>
      <c r="O10" s="441"/>
      <c r="P10" s="71" t="s">
        <v>329</v>
      </c>
      <c r="Q10" s="72"/>
    </row>
    <row r="11" spans="1:17" ht="15.95" customHeight="1" x14ac:dyDescent="0.25">
      <c r="A11" s="14" t="s">
        <v>72</v>
      </c>
      <c r="B11" s="437" t="s">
        <v>59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  <c r="P11" s="71" t="s">
        <v>330</v>
      </c>
      <c r="Q11" s="72"/>
    </row>
    <row r="12" spans="1:17" ht="15" customHeight="1" x14ac:dyDescent="0.25">
      <c r="A12" s="14" t="s">
        <v>187</v>
      </c>
      <c r="B12" s="13" t="s">
        <v>20</v>
      </c>
      <c r="C12" s="16" t="s">
        <v>31</v>
      </c>
      <c r="D12" s="17">
        <f>E12+G12</f>
        <v>117.89999999999999</v>
      </c>
      <c r="E12" s="17">
        <v>113.6</v>
      </c>
      <c r="F12" s="17"/>
      <c r="G12" s="17">
        <v>4.3</v>
      </c>
      <c r="H12" s="11">
        <f>I12+K12</f>
        <v>0</v>
      </c>
      <c r="I12" s="11"/>
      <c r="J12" s="11"/>
      <c r="K12" s="11"/>
      <c r="L12" s="13">
        <f>M12+O12</f>
        <v>117.89999999999999</v>
      </c>
      <c r="M12" s="13">
        <f>E12+I12</f>
        <v>113.6</v>
      </c>
      <c r="N12" s="13">
        <f>F12+J12</f>
        <v>0</v>
      </c>
      <c r="O12" s="13">
        <f>G12+K12</f>
        <v>4.3</v>
      </c>
      <c r="P12" s="71" t="s">
        <v>331</v>
      </c>
      <c r="Q12" s="72"/>
    </row>
    <row r="13" spans="1:17" ht="15.95" customHeight="1" x14ac:dyDescent="0.25">
      <c r="A13" s="21" t="s">
        <v>73</v>
      </c>
      <c r="B13" s="22" t="s">
        <v>180</v>
      </c>
      <c r="C13" s="29"/>
      <c r="D13" s="24">
        <f>D12</f>
        <v>117.89999999999999</v>
      </c>
      <c r="E13" s="24">
        <f>E12</f>
        <v>113.6</v>
      </c>
      <c r="F13" s="24">
        <f>F12</f>
        <v>0</v>
      </c>
      <c r="G13" s="24">
        <f>G12</f>
        <v>4.3</v>
      </c>
      <c r="H13" s="25">
        <f t="shared" ref="H13:O13" si="0">H12</f>
        <v>0</v>
      </c>
      <c r="I13" s="25">
        <f t="shared" si="0"/>
        <v>0</v>
      </c>
      <c r="J13" s="25">
        <f t="shared" si="0"/>
        <v>0</v>
      </c>
      <c r="K13" s="25">
        <f t="shared" si="0"/>
        <v>0</v>
      </c>
      <c r="L13" s="22">
        <f t="shared" si="0"/>
        <v>117.89999999999999</v>
      </c>
      <c r="M13" s="22">
        <f t="shared" si="0"/>
        <v>113.6</v>
      </c>
      <c r="N13" s="22">
        <f t="shared" si="0"/>
        <v>0</v>
      </c>
      <c r="O13" s="22">
        <f t="shared" si="0"/>
        <v>4.3</v>
      </c>
      <c r="P13" s="71" t="s">
        <v>332</v>
      </c>
      <c r="Q13" s="72"/>
    </row>
    <row r="14" spans="1:17" ht="15.95" customHeight="1" x14ac:dyDescent="0.25">
      <c r="A14" s="14" t="s">
        <v>74</v>
      </c>
      <c r="B14" s="437" t="s">
        <v>63</v>
      </c>
      <c r="C14" s="437"/>
      <c r="D14" s="437"/>
      <c r="E14" s="437"/>
      <c r="F14" s="437"/>
      <c r="G14" s="437"/>
      <c r="H14" s="437"/>
      <c r="I14" s="437"/>
      <c r="J14" s="437"/>
      <c r="K14" s="437"/>
      <c r="L14" s="437"/>
      <c r="M14" s="437"/>
      <c r="N14" s="437"/>
      <c r="O14" s="437"/>
      <c r="P14" s="71" t="s">
        <v>335</v>
      </c>
      <c r="Q14" s="72">
        <f>L12</f>
        <v>117.89999999999999</v>
      </c>
    </row>
    <row r="15" spans="1:17" ht="15" customHeight="1" x14ac:dyDescent="0.25">
      <c r="A15" s="14" t="s">
        <v>75</v>
      </c>
      <c r="B15" s="13" t="s">
        <v>20</v>
      </c>
      <c r="C15" s="16" t="s">
        <v>32</v>
      </c>
      <c r="D15" s="17">
        <f>E15+G15</f>
        <v>26.9</v>
      </c>
      <c r="E15" s="17">
        <v>26.9</v>
      </c>
      <c r="F15" s="17"/>
      <c r="G15" s="17"/>
      <c r="H15" s="11">
        <f>I15+K15</f>
        <v>0</v>
      </c>
      <c r="I15" s="11"/>
      <c r="J15" s="11"/>
      <c r="K15" s="11"/>
      <c r="L15" s="13">
        <f>M15+O15</f>
        <v>26.9</v>
      </c>
      <c r="M15" s="13">
        <f>E15+I15</f>
        <v>26.9</v>
      </c>
      <c r="N15" s="13">
        <f>F15+J15</f>
        <v>0</v>
      </c>
      <c r="O15" s="13">
        <f>G15+K15</f>
        <v>0</v>
      </c>
      <c r="P15" s="71" t="s">
        <v>333</v>
      </c>
      <c r="Q15" s="72">
        <f>SUM(I20:I30)</f>
        <v>0</v>
      </c>
    </row>
    <row r="16" spans="1:17" ht="15.95" customHeight="1" x14ac:dyDescent="0.25">
      <c r="A16" s="21" t="s">
        <v>76</v>
      </c>
      <c r="B16" s="22" t="s">
        <v>181</v>
      </c>
      <c r="C16" s="29"/>
      <c r="D16" s="24">
        <f>D15</f>
        <v>26.9</v>
      </c>
      <c r="E16" s="24">
        <f>E15</f>
        <v>26.9</v>
      </c>
      <c r="F16" s="24">
        <f>F15</f>
        <v>0</v>
      </c>
      <c r="G16" s="24">
        <f>G15</f>
        <v>0</v>
      </c>
      <c r="H16" s="25">
        <f t="shared" ref="H16:O16" si="1">H15</f>
        <v>0</v>
      </c>
      <c r="I16" s="25">
        <f t="shared" si="1"/>
        <v>0</v>
      </c>
      <c r="J16" s="25">
        <f t="shared" si="1"/>
        <v>0</v>
      </c>
      <c r="K16" s="25">
        <f t="shared" si="1"/>
        <v>0</v>
      </c>
      <c r="L16" s="22">
        <f t="shared" si="1"/>
        <v>26.9</v>
      </c>
      <c r="M16" s="22">
        <f t="shared" si="1"/>
        <v>26.9</v>
      </c>
      <c r="N16" s="22">
        <f t="shared" si="1"/>
        <v>0</v>
      </c>
      <c r="O16" s="22">
        <f t="shared" si="1"/>
        <v>0</v>
      </c>
      <c r="P16" s="71" t="s">
        <v>334</v>
      </c>
      <c r="Q16" s="72">
        <f>L15</f>
        <v>26.9</v>
      </c>
    </row>
    <row r="17" spans="1:17" ht="15.95" customHeight="1" x14ac:dyDescent="0.25">
      <c r="A17" s="115" t="s">
        <v>77</v>
      </c>
      <c r="B17" s="139" t="s">
        <v>177</v>
      </c>
      <c r="C17" s="140"/>
      <c r="D17" s="48">
        <f>D13+D16</f>
        <v>144.79999999999998</v>
      </c>
      <c r="E17" s="48">
        <f>E13+E16</f>
        <v>140.5</v>
      </c>
      <c r="F17" s="48">
        <f>F13+F16</f>
        <v>0</v>
      </c>
      <c r="G17" s="48">
        <f>G13+G16</f>
        <v>4.3</v>
      </c>
      <c r="H17" s="49">
        <f t="shared" ref="H17:O17" si="2">H13+H16</f>
        <v>0</v>
      </c>
      <c r="I17" s="49">
        <f t="shared" si="2"/>
        <v>0</v>
      </c>
      <c r="J17" s="49">
        <f t="shared" si="2"/>
        <v>0</v>
      </c>
      <c r="K17" s="49">
        <f t="shared" si="2"/>
        <v>0</v>
      </c>
      <c r="L17" s="50">
        <f t="shared" si="2"/>
        <v>144.79999999999998</v>
      </c>
      <c r="M17" s="50">
        <f t="shared" si="2"/>
        <v>140.5</v>
      </c>
      <c r="N17" s="50">
        <f t="shared" si="2"/>
        <v>0</v>
      </c>
      <c r="O17" s="50">
        <f t="shared" si="2"/>
        <v>4.3</v>
      </c>
      <c r="P17" s="71" t="s">
        <v>336</v>
      </c>
      <c r="Q17" s="72">
        <f>SUM(I66:I79)</f>
        <v>0</v>
      </c>
    </row>
    <row r="18" spans="1:17" ht="15" customHeight="1" x14ac:dyDescent="0.25">
      <c r="A18" s="106" t="s">
        <v>178</v>
      </c>
      <c r="B18" s="116"/>
      <c r="C18" s="117"/>
      <c r="D18" s="116"/>
      <c r="E18" s="116"/>
      <c r="F18" s="108"/>
      <c r="G18" s="108"/>
      <c r="H18" s="108"/>
      <c r="I18" s="108"/>
      <c r="J18" s="108"/>
      <c r="K18" s="108"/>
      <c r="L18" s="108"/>
      <c r="M18" s="108"/>
      <c r="N18" s="108"/>
      <c r="P18" s="71" t="s">
        <v>337</v>
      </c>
      <c r="Q18" s="72">
        <f>SUM(I37:I63)</f>
        <v>0</v>
      </c>
    </row>
    <row r="19" spans="1:17" x14ac:dyDescent="0.25">
      <c r="A19" s="106"/>
      <c r="B19" s="7"/>
      <c r="C19" s="109"/>
      <c r="D19" s="7"/>
      <c r="E19" s="7"/>
      <c r="F19" s="110"/>
      <c r="G19" s="7"/>
      <c r="H19" s="7"/>
      <c r="I19" s="7"/>
      <c r="J19" s="7"/>
      <c r="K19" s="7"/>
      <c r="L19" s="7"/>
      <c r="M19" s="7"/>
      <c r="N19" s="7"/>
      <c r="P19" s="71" t="s">
        <v>338</v>
      </c>
      <c r="Q19" s="72">
        <f>SUM(I82:I85)</f>
        <v>0</v>
      </c>
    </row>
    <row r="20" spans="1:17" x14ac:dyDescent="0.25">
      <c r="A20" s="7"/>
      <c r="B20" s="7"/>
      <c r="C20" s="53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P20" s="76" t="s">
        <v>177</v>
      </c>
      <c r="Q20" s="77">
        <f>SUM(Q10:Q19)</f>
        <v>144.79999999999998</v>
      </c>
    </row>
    <row r="21" spans="1:17" x14ac:dyDescent="0.25">
      <c r="A21" s="7"/>
      <c r="B21" s="7"/>
      <c r="C21" s="53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78"/>
      <c r="Q21" s="78"/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78"/>
      <c r="Q22" s="78">
        <f>Q20-L17</f>
        <v>0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Q24" s="2">
        <f>L17-Q20</f>
        <v>0</v>
      </c>
    </row>
    <row r="25" spans="1:17" x14ac:dyDescent="0.25">
      <c r="A25" s="7"/>
      <c r="B25" s="7"/>
      <c r="C25" s="53"/>
      <c r="D25" s="7"/>
      <c r="E25" s="7"/>
      <c r="F25" s="7"/>
      <c r="G25" s="7" t="s">
        <v>178</v>
      </c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C131" s="54"/>
    </row>
    <row r="132" spans="1:14" x14ac:dyDescent="0.25">
      <c r="C132" s="54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</sheetData>
  <mergeCells count="22">
    <mergeCell ref="A8:A10"/>
    <mergeCell ref="C1:O1"/>
    <mergeCell ref="C2:O2"/>
    <mergeCell ref="C3:O3"/>
    <mergeCell ref="C4:O4"/>
    <mergeCell ref="A6:O6"/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0"/>
  <sheetViews>
    <sheetView showZeros="0" workbookViewId="0">
      <selection activeCell="B3" sqref="B3:O3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79" t="s">
        <v>354</v>
      </c>
      <c r="C1" s="479"/>
      <c r="D1" s="479"/>
      <c r="E1" s="479"/>
      <c r="F1" s="479"/>
      <c r="G1" s="479"/>
      <c r="H1" s="479"/>
      <c r="I1" s="479"/>
      <c r="J1" s="479"/>
      <c r="K1" s="479"/>
      <c r="L1" s="479"/>
      <c r="M1" s="479"/>
      <c r="N1" s="479"/>
      <c r="O1" s="479"/>
    </row>
    <row r="2" spans="1:17" x14ac:dyDescent="0.25">
      <c r="B2" s="479" t="s">
        <v>445</v>
      </c>
      <c r="C2" s="479"/>
      <c r="D2" s="479"/>
      <c r="E2" s="479"/>
      <c r="F2" s="479"/>
      <c r="G2" s="479"/>
      <c r="H2" s="479"/>
      <c r="I2" s="479"/>
      <c r="J2" s="479"/>
      <c r="K2" s="479"/>
      <c r="L2" s="479"/>
      <c r="M2" s="479"/>
      <c r="N2" s="479"/>
      <c r="O2" s="479"/>
    </row>
    <row r="3" spans="1:17" x14ac:dyDescent="0.25">
      <c r="B3" s="479" t="s">
        <v>466</v>
      </c>
      <c r="C3" s="479"/>
      <c r="D3" s="479"/>
      <c r="E3" s="479"/>
      <c r="F3" s="479"/>
      <c r="G3" s="479"/>
      <c r="H3" s="479"/>
      <c r="I3" s="479"/>
      <c r="J3" s="479"/>
      <c r="K3" s="479"/>
      <c r="L3" s="479"/>
      <c r="M3" s="479"/>
      <c r="N3" s="479"/>
      <c r="O3" s="479"/>
    </row>
    <row r="4" spans="1:17" x14ac:dyDescent="0.25">
      <c r="B4" s="479" t="s">
        <v>371</v>
      </c>
      <c r="C4" s="479"/>
      <c r="D4" s="479"/>
      <c r="E4" s="479"/>
      <c r="F4" s="479"/>
      <c r="G4" s="479"/>
      <c r="H4" s="479"/>
      <c r="I4" s="479"/>
      <c r="J4" s="479"/>
      <c r="K4" s="479"/>
      <c r="L4" s="479"/>
      <c r="M4" s="479"/>
      <c r="N4" s="479"/>
      <c r="O4" s="479"/>
    </row>
    <row r="5" spans="1:17" ht="15.75" x14ac:dyDescent="0.25">
      <c r="A5" s="57"/>
      <c r="B5" s="57"/>
      <c r="C5" s="57"/>
      <c r="D5" s="57"/>
      <c r="E5" s="57"/>
      <c r="F5" s="57"/>
      <c r="G5" s="57"/>
      <c r="H5" s="58"/>
      <c r="I5" s="58"/>
      <c r="J5" s="58"/>
      <c r="K5" s="58"/>
      <c r="L5" s="57"/>
      <c r="M5" s="57"/>
      <c r="N5" s="57"/>
      <c r="O5" s="57"/>
    </row>
    <row r="6" spans="1:17" ht="29.25" customHeight="1" x14ac:dyDescent="0.25">
      <c r="A6" s="438" t="s">
        <v>452</v>
      </c>
      <c r="B6" s="438"/>
      <c r="C6" s="438"/>
      <c r="D6" s="438"/>
      <c r="E6" s="438"/>
      <c r="F6" s="438"/>
      <c r="G6" s="438"/>
      <c r="H6" s="438"/>
      <c r="I6" s="438"/>
      <c r="J6" s="438"/>
      <c r="K6" s="438"/>
      <c r="L6" s="438"/>
      <c r="M6" s="438"/>
      <c r="N6" s="438"/>
      <c r="O6" s="438"/>
    </row>
    <row r="7" spans="1:17" ht="15" customHeight="1" x14ac:dyDescent="0.25">
      <c r="A7" s="59"/>
      <c r="B7" s="59"/>
      <c r="C7" s="59"/>
      <c r="D7" s="59"/>
      <c r="E7" s="59"/>
      <c r="F7" s="59"/>
      <c r="G7" s="59"/>
      <c r="H7" s="60"/>
      <c r="I7" s="60"/>
      <c r="J7" s="60"/>
      <c r="K7" s="60"/>
      <c r="L7" s="59"/>
      <c r="M7" s="59"/>
      <c r="N7" s="59"/>
      <c r="O7" s="5" t="s">
        <v>456</v>
      </c>
    </row>
    <row r="8" spans="1:17" x14ac:dyDescent="0.25">
      <c r="A8" s="446" t="s">
        <v>5</v>
      </c>
      <c r="B8" s="449" t="s">
        <v>351</v>
      </c>
      <c r="C8" s="449" t="s">
        <v>54</v>
      </c>
      <c r="D8" s="460" t="s">
        <v>362</v>
      </c>
      <c r="E8" s="464" t="s">
        <v>200</v>
      </c>
      <c r="F8" s="464"/>
      <c r="G8" s="465"/>
      <c r="H8" s="452" t="s">
        <v>364</v>
      </c>
      <c r="I8" s="455" t="s">
        <v>200</v>
      </c>
      <c r="J8" s="456"/>
      <c r="K8" s="457"/>
      <c r="L8" s="459" t="s">
        <v>0</v>
      </c>
      <c r="M8" s="467" t="s">
        <v>200</v>
      </c>
      <c r="N8" s="468"/>
      <c r="O8" s="469"/>
    </row>
    <row r="9" spans="1:17" x14ac:dyDescent="0.25">
      <c r="A9" s="447"/>
      <c r="B9" s="450"/>
      <c r="C9" s="450"/>
      <c r="D9" s="461"/>
      <c r="E9" s="465" t="s">
        <v>1</v>
      </c>
      <c r="F9" s="474"/>
      <c r="G9" s="466" t="s">
        <v>2</v>
      </c>
      <c r="H9" s="453"/>
      <c r="I9" s="472" t="s">
        <v>1</v>
      </c>
      <c r="J9" s="472"/>
      <c r="K9" s="442" t="s">
        <v>2</v>
      </c>
      <c r="L9" s="459"/>
      <c r="M9" s="459" t="s">
        <v>1</v>
      </c>
      <c r="N9" s="459"/>
      <c r="O9" s="441" t="s">
        <v>2</v>
      </c>
    </row>
    <row r="10" spans="1:17" ht="30" customHeight="1" x14ac:dyDescent="0.25">
      <c r="A10" s="448"/>
      <c r="B10" s="451"/>
      <c r="C10" s="451"/>
      <c r="D10" s="462"/>
      <c r="E10" s="61" t="s">
        <v>3</v>
      </c>
      <c r="F10" s="62" t="s">
        <v>4</v>
      </c>
      <c r="G10" s="460"/>
      <c r="H10" s="454"/>
      <c r="I10" s="63" t="s">
        <v>3</v>
      </c>
      <c r="J10" s="64" t="s">
        <v>4</v>
      </c>
      <c r="K10" s="452"/>
      <c r="L10" s="501"/>
      <c r="M10" s="65" t="s">
        <v>3</v>
      </c>
      <c r="N10" s="66" t="s">
        <v>4</v>
      </c>
      <c r="O10" s="449"/>
    </row>
    <row r="11" spans="1:17" ht="15.95" customHeight="1" x14ac:dyDescent="0.25">
      <c r="A11" s="6" t="s">
        <v>72</v>
      </c>
      <c r="B11" s="437" t="s">
        <v>6</v>
      </c>
      <c r="C11" s="437"/>
      <c r="D11" s="437"/>
      <c r="E11" s="437"/>
      <c r="F11" s="437"/>
      <c r="G11" s="437"/>
      <c r="H11" s="437"/>
      <c r="I11" s="437"/>
      <c r="J11" s="437"/>
      <c r="K11" s="437"/>
      <c r="L11" s="437"/>
      <c r="M11" s="437"/>
      <c r="N11" s="437"/>
      <c r="O11" s="437"/>
    </row>
    <row r="12" spans="1:17" ht="15" customHeight="1" x14ac:dyDescent="0.25">
      <c r="A12" s="6" t="s">
        <v>187</v>
      </c>
      <c r="B12" s="27" t="s">
        <v>20</v>
      </c>
      <c r="C12" s="8" t="s">
        <v>9</v>
      </c>
      <c r="D12" s="9">
        <f>E12+G12</f>
        <v>4</v>
      </c>
      <c r="E12" s="9">
        <v>4</v>
      </c>
      <c r="F12" s="9"/>
      <c r="G12" s="9"/>
      <c r="H12" s="10">
        <f>I12+K12</f>
        <v>0</v>
      </c>
      <c r="I12" s="10"/>
      <c r="J12" s="10"/>
      <c r="K12" s="10"/>
      <c r="L12" s="12">
        <f>M12+O12</f>
        <v>4</v>
      </c>
      <c r="M12" s="12">
        <f>E12+I12</f>
        <v>4</v>
      </c>
      <c r="N12" s="12">
        <f>F12+J12</f>
        <v>0</v>
      </c>
      <c r="O12" s="12">
        <f>G12+K12</f>
        <v>0</v>
      </c>
    </row>
    <row r="13" spans="1:17" x14ac:dyDescent="0.25">
      <c r="A13" s="6" t="s">
        <v>73</v>
      </c>
      <c r="B13" s="67" t="s">
        <v>350</v>
      </c>
      <c r="C13" s="16" t="s">
        <v>9</v>
      </c>
      <c r="D13" s="68">
        <f t="shared" ref="D13:D21" si="0">E13+G13</f>
        <v>2.9</v>
      </c>
      <c r="E13" s="68">
        <v>2.9</v>
      </c>
      <c r="F13" s="68"/>
      <c r="G13" s="68"/>
      <c r="H13" s="69">
        <f t="shared" ref="H13:H21" si="1">I13+K13</f>
        <v>0</v>
      </c>
      <c r="I13" s="69"/>
      <c r="J13" s="69"/>
      <c r="K13" s="69"/>
      <c r="L13" s="70">
        <f t="shared" ref="L13:L21" si="2">M13+O13</f>
        <v>2.9</v>
      </c>
      <c r="M13" s="70">
        <f t="shared" ref="M13:M21" si="3">E13+I13</f>
        <v>2.9</v>
      </c>
      <c r="N13" s="70">
        <f t="shared" ref="N13:N21" si="4">F13+J13</f>
        <v>0</v>
      </c>
      <c r="O13" s="70">
        <f t="shared" ref="O13:O21" si="5">G13+K13</f>
        <v>0</v>
      </c>
      <c r="P13" s="517"/>
      <c r="Q13" s="517"/>
    </row>
    <row r="14" spans="1:17" ht="15" customHeight="1" x14ac:dyDescent="0.25">
      <c r="A14" s="6" t="s">
        <v>74</v>
      </c>
      <c r="B14" s="36" t="s">
        <v>10</v>
      </c>
      <c r="C14" s="16" t="s">
        <v>9</v>
      </c>
      <c r="D14" s="17">
        <f t="shared" si="0"/>
        <v>0.6</v>
      </c>
      <c r="E14" s="17">
        <v>0.6</v>
      </c>
      <c r="F14" s="17"/>
      <c r="G14" s="17"/>
      <c r="H14" s="11">
        <f t="shared" si="1"/>
        <v>0</v>
      </c>
      <c r="I14" s="11"/>
      <c r="J14" s="11"/>
      <c r="K14" s="11"/>
      <c r="L14" s="13">
        <f t="shared" si="2"/>
        <v>0.6</v>
      </c>
      <c r="M14" s="13">
        <f t="shared" si="3"/>
        <v>0.6</v>
      </c>
      <c r="N14" s="13">
        <f t="shared" si="4"/>
        <v>0</v>
      </c>
      <c r="O14" s="13">
        <f t="shared" si="5"/>
        <v>0</v>
      </c>
      <c r="P14" s="71" t="s">
        <v>329</v>
      </c>
      <c r="Q14" s="72">
        <f>SUM(L12:L21)</f>
        <v>14.299999999999999</v>
      </c>
    </row>
    <row r="15" spans="1:17" ht="15" customHeight="1" x14ac:dyDescent="0.25">
      <c r="A15" s="6" t="s">
        <v>75</v>
      </c>
      <c r="B15" s="36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1">
        <f t="shared" si="1"/>
        <v>0</v>
      </c>
      <c r="I15" s="11"/>
      <c r="J15" s="11"/>
      <c r="K15" s="11"/>
      <c r="L15" s="13">
        <f t="shared" si="2"/>
        <v>0.5</v>
      </c>
      <c r="M15" s="13">
        <f t="shared" si="3"/>
        <v>0.5</v>
      </c>
      <c r="N15" s="13">
        <f t="shared" si="4"/>
        <v>0</v>
      </c>
      <c r="O15" s="13">
        <f t="shared" si="5"/>
        <v>0</v>
      </c>
      <c r="P15" s="71" t="s">
        <v>330</v>
      </c>
      <c r="Q15" s="72"/>
    </row>
    <row r="16" spans="1:17" ht="15" customHeight="1" x14ac:dyDescent="0.25">
      <c r="A16" s="6" t="s">
        <v>76</v>
      </c>
      <c r="B16" s="36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si="1"/>
        <v>0</v>
      </c>
      <c r="I16" s="11"/>
      <c r="J16" s="11"/>
      <c r="K16" s="11"/>
      <c r="L16" s="13">
        <f t="shared" si="2"/>
        <v>1.5</v>
      </c>
      <c r="M16" s="13">
        <f t="shared" si="3"/>
        <v>1.5</v>
      </c>
      <c r="N16" s="13">
        <f t="shared" si="4"/>
        <v>0</v>
      </c>
      <c r="O16" s="13">
        <f t="shared" si="5"/>
        <v>0</v>
      </c>
      <c r="P16" s="71" t="s">
        <v>331</v>
      </c>
      <c r="Q16" s="72"/>
    </row>
    <row r="17" spans="1:17" ht="15" customHeight="1" x14ac:dyDescent="0.25">
      <c r="A17" s="14" t="s">
        <v>77</v>
      </c>
      <c r="B17" s="13" t="s">
        <v>14</v>
      </c>
      <c r="C17" s="16" t="s">
        <v>9</v>
      </c>
      <c r="D17" s="17">
        <f t="shared" si="0"/>
        <v>1.2</v>
      </c>
      <c r="E17" s="17">
        <v>1.2</v>
      </c>
      <c r="F17" s="17"/>
      <c r="G17" s="17"/>
      <c r="H17" s="11">
        <f t="shared" si="1"/>
        <v>0</v>
      </c>
      <c r="I17" s="11"/>
      <c r="J17" s="11"/>
      <c r="K17" s="11"/>
      <c r="L17" s="13">
        <f t="shared" si="2"/>
        <v>1.2</v>
      </c>
      <c r="M17" s="13">
        <f t="shared" si="3"/>
        <v>1.2</v>
      </c>
      <c r="N17" s="13">
        <f t="shared" si="4"/>
        <v>0</v>
      </c>
      <c r="O17" s="13">
        <f t="shared" si="5"/>
        <v>0</v>
      </c>
      <c r="P17" s="71" t="s">
        <v>332</v>
      </c>
      <c r="Q17" s="72"/>
    </row>
    <row r="18" spans="1:17" ht="15" customHeight="1" x14ac:dyDescent="0.25">
      <c r="A18" s="20" t="s">
        <v>78</v>
      </c>
      <c r="B18" s="27" t="s">
        <v>15</v>
      </c>
      <c r="C18" s="16" t="s">
        <v>9</v>
      </c>
      <c r="D18" s="17">
        <f t="shared" si="0"/>
        <v>0.1</v>
      </c>
      <c r="E18" s="17">
        <v>0.1</v>
      </c>
      <c r="F18" s="17"/>
      <c r="G18" s="17"/>
      <c r="H18" s="11">
        <f t="shared" si="1"/>
        <v>0</v>
      </c>
      <c r="I18" s="11"/>
      <c r="J18" s="11"/>
      <c r="K18" s="11"/>
      <c r="L18" s="13">
        <f t="shared" si="2"/>
        <v>0.1</v>
      </c>
      <c r="M18" s="13">
        <f t="shared" si="3"/>
        <v>0.1</v>
      </c>
      <c r="N18" s="13">
        <f t="shared" si="4"/>
        <v>0</v>
      </c>
      <c r="O18" s="13">
        <f t="shared" si="5"/>
        <v>0</v>
      </c>
      <c r="P18" s="71" t="s">
        <v>335</v>
      </c>
      <c r="Q18" s="72"/>
    </row>
    <row r="19" spans="1:17" ht="15" customHeight="1" x14ac:dyDescent="0.25">
      <c r="A19" s="6" t="s">
        <v>79</v>
      </c>
      <c r="B19" s="36" t="s">
        <v>16</v>
      </c>
      <c r="C19" s="16" t="s">
        <v>9</v>
      </c>
      <c r="D19" s="17">
        <f t="shared" si="0"/>
        <v>2.2000000000000002</v>
      </c>
      <c r="E19" s="17">
        <v>2.2000000000000002</v>
      </c>
      <c r="F19" s="17"/>
      <c r="G19" s="17"/>
      <c r="H19" s="11">
        <f t="shared" si="1"/>
        <v>0</v>
      </c>
      <c r="I19" s="11"/>
      <c r="J19" s="11"/>
      <c r="K19" s="11"/>
      <c r="L19" s="13">
        <f t="shared" si="2"/>
        <v>2.2000000000000002</v>
      </c>
      <c r="M19" s="13">
        <f t="shared" si="3"/>
        <v>2.2000000000000002</v>
      </c>
      <c r="N19" s="13">
        <f t="shared" si="4"/>
        <v>0</v>
      </c>
      <c r="O19" s="13">
        <f t="shared" si="5"/>
        <v>0</v>
      </c>
      <c r="P19" s="71" t="s">
        <v>333</v>
      </c>
      <c r="Q19" s="72">
        <f>SUM(L24:L34)</f>
        <v>38.5</v>
      </c>
    </row>
    <row r="20" spans="1:17" ht="15" customHeight="1" x14ac:dyDescent="0.25">
      <c r="A20" s="6" t="s">
        <v>80</v>
      </c>
      <c r="B20" s="36" t="s">
        <v>17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si="1"/>
        <v>0</v>
      </c>
      <c r="I20" s="11"/>
      <c r="J20" s="11"/>
      <c r="K20" s="11"/>
      <c r="L20" s="13">
        <f t="shared" si="2"/>
        <v>0.6</v>
      </c>
      <c r="M20" s="13">
        <f t="shared" si="3"/>
        <v>0.6</v>
      </c>
      <c r="N20" s="13">
        <f t="shared" si="4"/>
        <v>0</v>
      </c>
      <c r="O20" s="13">
        <f t="shared" si="5"/>
        <v>0</v>
      </c>
      <c r="P20" s="71" t="s">
        <v>334</v>
      </c>
      <c r="Q20" s="72">
        <f>L37</f>
        <v>98.8</v>
      </c>
    </row>
    <row r="21" spans="1:17" ht="15" customHeight="1" x14ac:dyDescent="0.25">
      <c r="A21" s="6" t="s">
        <v>81</v>
      </c>
      <c r="B21" s="36" t="s">
        <v>18</v>
      </c>
      <c r="C21" s="16" t="s">
        <v>9</v>
      </c>
      <c r="D21" s="17">
        <f t="shared" si="0"/>
        <v>0.7</v>
      </c>
      <c r="E21" s="17">
        <v>0.7</v>
      </c>
      <c r="F21" s="17"/>
      <c r="G21" s="17"/>
      <c r="H21" s="11">
        <f t="shared" si="1"/>
        <v>0</v>
      </c>
      <c r="I21" s="11"/>
      <c r="J21" s="11"/>
      <c r="K21" s="11"/>
      <c r="L21" s="13">
        <f t="shared" si="2"/>
        <v>0.7</v>
      </c>
      <c r="M21" s="13">
        <f t="shared" si="3"/>
        <v>0.7</v>
      </c>
      <c r="N21" s="13">
        <f t="shared" si="4"/>
        <v>0</v>
      </c>
      <c r="O21" s="13">
        <f t="shared" si="5"/>
        <v>0</v>
      </c>
      <c r="P21" s="71" t="s">
        <v>336</v>
      </c>
      <c r="Q21" s="72">
        <f>SUM(L71:L84)</f>
        <v>54.1</v>
      </c>
    </row>
    <row r="22" spans="1:17" ht="15.95" customHeight="1" x14ac:dyDescent="0.25">
      <c r="A22" s="21" t="s">
        <v>82</v>
      </c>
      <c r="B22" s="45" t="s">
        <v>179</v>
      </c>
      <c r="C22" s="73"/>
      <c r="D22" s="74">
        <f>SUM(D12:D21)</f>
        <v>14.299999999999999</v>
      </c>
      <c r="E22" s="74">
        <f>SUM(E12:E21)</f>
        <v>14.299999999999999</v>
      </c>
      <c r="F22" s="74">
        <f>SUM(F12:F21)</f>
        <v>0</v>
      </c>
      <c r="G22" s="74">
        <f>SUM(G12:G21)</f>
        <v>0</v>
      </c>
      <c r="H22" s="75">
        <f t="shared" ref="H22:O22" si="6">SUM(H12:H21)</f>
        <v>0</v>
      </c>
      <c r="I22" s="75">
        <f t="shared" si="6"/>
        <v>0</v>
      </c>
      <c r="J22" s="75">
        <f t="shared" si="6"/>
        <v>0</v>
      </c>
      <c r="K22" s="75">
        <f t="shared" si="6"/>
        <v>0</v>
      </c>
      <c r="L22" s="45">
        <f t="shared" si="6"/>
        <v>14.299999999999999</v>
      </c>
      <c r="M22" s="45">
        <f t="shared" si="6"/>
        <v>14.299999999999999</v>
      </c>
      <c r="N22" s="45">
        <f t="shared" si="6"/>
        <v>0</v>
      </c>
      <c r="O22" s="45">
        <f t="shared" si="6"/>
        <v>0</v>
      </c>
      <c r="P22" s="71" t="s">
        <v>337</v>
      </c>
      <c r="Q22" s="72">
        <f>SUM(L40:L68)</f>
        <v>596</v>
      </c>
    </row>
    <row r="23" spans="1:17" ht="15.95" customHeight="1" x14ac:dyDescent="0.25">
      <c r="A23" s="20" t="s">
        <v>83</v>
      </c>
      <c r="B23" s="437" t="s">
        <v>59</v>
      </c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  <c r="N23" s="437"/>
      <c r="O23" s="437"/>
      <c r="P23" s="71" t="s">
        <v>338</v>
      </c>
      <c r="Q23" s="72">
        <f>SUM(L87:L90)</f>
        <v>251.1</v>
      </c>
    </row>
    <row r="24" spans="1:17" ht="15" customHeight="1" x14ac:dyDescent="0.25">
      <c r="A24" s="6" t="s">
        <v>84</v>
      </c>
      <c r="B24" s="27" t="s">
        <v>7</v>
      </c>
      <c r="C24" s="8" t="s">
        <v>22</v>
      </c>
      <c r="D24" s="9">
        <f>E24+G24</f>
        <v>0.1</v>
      </c>
      <c r="E24" s="9">
        <v>0.1</v>
      </c>
      <c r="F24" s="9"/>
      <c r="G24" s="9"/>
      <c r="H24" s="10">
        <f t="shared" ref="H24:H34" si="7">I24+K24</f>
        <v>0</v>
      </c>
      <c r="I24" s="10"/>
      <c r="J24" s="10"/>
      <c r="K24" s="10"/>
      <c r="L24" s="12">
        <f t="shared" ref="L24:L34" si="8">M24+O24</f>
        <v>0.1</v>
      </c>
      <c r="M24" s="12">
        <f t="shared" ref="M24:M34" si="9">E24+I24</f>
        <v>0.1</v>
      </c>
      <c r="N24" s="12">
        <f t="shared" ref="N24:N34" si="10">F24+J24</f>
        <v>0</v>
      </c>
      <c r="O24" s="12">
        <f t="shared" ref="O24:O34" si="11">G24+K24</f>
        <v>0</v>
      </c>
      <c r="P24" s="76" t="s">
        <v>177</v>
      </c>
      <c r="Q24" s="77">
        <f>SUM(Q14:Q23)</f>
        <v>1052.8</v>
      </c>
    </row>
    <row r="25" spans="1:17" ht="15" customHeight="1" x14ac:dyDescent="0.25">
      <c r="A25" s="6" t="s">
        <v>85</v>
      </c>
      <c r="B25" s="36" t="s">
        <v>10</v>
      </c>
      <c r="C25" s="16" t="s">
        <v>22</v>
      </c>
      <c r="D25" s="17">
        <f t="shared" ref="D25:D34" si="12">E25+G25</f>
        <v>0.7</v>
      </c>
      <c r="E25" s="17">
        <v>0.7</v>
      </c>
      <c r="F25" s="17"/>
      <c r="G25" s="17"/>
      <c r="H25" s="11">
        <f t="shared" si="7"/>
        <v>0</v>
      </c>
      <c r="I25" s="11"/>
      <c r="J25" s="11"/>
      <c r="K25" s="11"/>
      <c r="L25" s="13">
        <f t="shared" si="8"/>
        <v>0.7</v>
      </c>
      <c r="M25" s="13">
        <f t="shared" si="9"/>
        <v>0.7</v>
      </c>
      <c r="N25" s="13">
        <f t="shared" si="10"/>
        <v>0</v>
      </c>
      <c r="O25" s="13">
        <f t="shared" si="11"/>
        <v>0</v>
      </c>
      <c r="P25" s="78"/>
      <c r="Q25" s="78"/>
    </row>
    <row r="26" spans="1:17" ht="15" customHeight="1" x14ac:dyDescent="0.25">
      <c r="A26" s="6" t="s">
        <v>86</v>
      </c>
      <c r="B26" s="36" t="s">
        <v>11</v>
      </c>
      <c r="C26" s="16" t="s">
        <v>22</v>
      </c>
      <c r="D26" s="17">
        <f t="shared" si="12"/>
        <v>16.3</v>
      </c>
      <c r="E26" s="17">
        <v>13.3</v>
      </c>
      <c r="F26" s="17"/>
      <c r="G26" s="17">
        <v>3</v>
      </c>
      <c r="H26" s="11">
        <f t="shared" si="7"/>
        <v>0</v>
      </c>
      <c r="I26" s="11"/>
      <c r="J26" s="11"/>
      <c r="K26" s="11"/>
      <c r="L26" s="13">
        <f t="shared" si="8"/>
        <v>16.3</v>
      </c>
      <c r="M26" s="13">
        <f t="shared" si="9"/>
        <v>13.3</v>
      </c>
      <c r="N26" s="13">
        <f t="shared" si="10"/>
        <v>0</v>
      </c>
      <c r="O26" s="13">
        <f t="shared" si="11"/>
        <v>3</v>
      </c>
      <c r="P26" s="78"/>
      <c r="Q26" s="78">
        <f>Q24-L92</f>
        <v>0</v>
      </c>
    </row>
    <row r="27" spans="1:17" ht="15" customHeight="1" x14ac:dyDescent="0.25">
      <c r="A27" s="6" t="s">
        <v>87</v>
      </c>
      <c r="B27" s="36" t="s">
        <v>12</v>
      </c>
      <c r="C27" s="16" t="s">
        <v>22</v>
      </c>
      <c r="D27" s="17">
        <f t="shared" si="12"/>
        <v>1.1000000000000001</v>
      </c>
      <c r="E27" s="17">
        <v>1.1000000000000001</v>
      </c>
      <c r="F27" s="17"/>
      <c r="G27" s="17"/>
      <c r="H27" s="11">
        <f t="shared" si="7"/>
        <v>0</v>
      </c>
      <c r="I27" s="11"/>
      <c r="J27" s="11"/>
      <c r="K27" s="11"/>
      <c r="L27" s="13">
        <f t="shared" si="8"/>
        <v>1.1000000000000001</v>
      </c>
      <c r="M27" s="13">
        <f t="shared" si="9"/>
        <v>1.1000000000000001</v>
      </c>
      <c r="N27" s="13">
        <f t="shared" si="10"/>
        <v>0</v>
      </c>
      <c r="O27" s="13">
        <f t="shared" si="11"/>
        <v>0</v>
      </c>
    </row>
    <row r="28" spans="1:17" ht="15" customHeight="1" x14ac:dyDescent="0.25">
      <c r="A28" s="6" t="s">
        <v>88</v>
      </c>
      <c r="B28" s="36" t="s">
        <v>13</v>
      </c>
      <c r="C28" s="16" t="s">
        <v>22</v>
      </c>
      <c r="D28" s="17">
        <f t="shared" si="12"/>
        <v>1.6</v>
      </c>
      <c r="E28" s="17">
        <v>1.6</v>
      </c>
      <c r="F28" s="17"/>
      <c r="G28" s="17"/>
      <c r="H28" s="11">
        <f t="shared" si="7"/>
        <v>0</v>
      </c>
      <c r="I28" s="11"/>
      <c r="J28" s="11"/>
      <c r="K28" s="11"/>
      <c r="L28" s="13">
        <f t="shared" si="8"/>
        <v>1.6</v>
      </c>
      <c r="M28" s="13">
        <f t="shared" si="9"/>
        <v>1.6</v>
      </c>
      <c r="N28" s="13">
        <f t="shared" si="10"/>
        <v>0</v>
      </c>
      <c r="O28" s="13">
        <f t="shared" si="11"/>
        <v>0</v>
      </c>
      <c r="Q28" s="2">
        <f>L92-Q24</f>
        <v>0</v>
      </c>
    </row>
    <row r="29" spans="1:17" ht="15" customHeight="1" x14ac:dyDescent="0.25">
      <c r="A29" s="14" t="s">
        <v>89</v>
      </c>
      <c r="B29" s="13" t="s">
        <v>14</v>
      </c>
      <c r="C29" s="16" t="s">
        <v>22</v>
      </c>
      <c r="D29" s="17">
        <f t="shared" si="12"/>
        <v>3.4</v>
      </c>
      <c r="E29" s="17">
        <v>3.4</v>
      </c>
      <c r="F29" s="17"/>
      <c r="G29" s="17"/>
      <c r="H29" s="11">
        <f t="shared" si="7"/>
        <v>0</v>
      </c>
      <c r="I29" s="11"/>
      <c r="J29" s="11"/>
      <c r="K29" s="11"/>
      <c r="L29" s="13">
        <f t="shared" si="8"/>
        <v>3.4</v>
      </c>
      <c r="M29" s="13">
        <f t="shared" si="9"/>
        <v>3.4</v>
      </c>
      <c r="N29" s="13">
        <f t="shared" si="10"/>
        <v>0</v>
      </c>
      <c r="O29" s="13">
        <f t="shared" si="11"/>
        <v>0</v>
      </c>
    </row>
    <row r="30" spans="1:17" x14ac:dyDescent="0.25">
      <c r="A30" s="14" t="s">
        <v>90</v>
      </c>
      <c r="B30" s="13" t="s">
        <v>15</v>
      </c>
      <c r="C30" s="16" t="s">
        <v>22</v>
      </c>
      <c r="D30" s="17">
        <f t="shared" si="12"/>
        <v>3</v>
      </c>
      <c r="E30" s="17">
        <v>3</v>
      </c>
      <c r="F30" s="17"/>
      <c r="G30" s="17"/>
      <c r="H30" s="11">
        <f t="shared" si="7"/>
        <v>0</v>
      </c>
      <c r="I30" s="11"/>
      <c r="J30" s="11"/>
      <c r="K30" s="11"/>
      <c r="L30" s="13">
        <f t="shared" si="8"/>
        <v>3</v>
      </c>
      <c r="M30" s="13">
        <f t="shared" si="9"/>
        <v>3</v>
      </c>
      <c r="N30" s="13">
        <f t="shared" si="10"/>
        <v>0</v>
      </c>
      <c r="O30" s="13">
        <f t="shared" si="11"/>
        <v>0</v>
      </c>
    </row>
    <row r="31" spans="1:17" ht="15" customHeight="1" x14ac:dyDescent="0.25">
      <c r="A31" s="6" t="s">
        <v>91</v>
      </c>
      <c r="B31" s="36" t="s">
        <v>16</v>
      </c>
      <c r="C31" s="16" t="s">
        <v>22</v>
      </c>
      <c r="D31" s="17">
        <f t="shared" si="12"/>
        <v>9.5</v>
      </c>
      <c r="E31" s="17">
        <v>9.5</v>
      </c>
      <c r="F31" s="17"/>
      <c r="G31" s="17"/>
      <c r="H31" s="11">
        <f t="shared" si="7"/>
        <v>0</v>
      </c>
      <c r="I31" s="11"/>
      <c r="J31" s="11"/>
      <c r="K31" s="11"/>
      <c r="L31" s="13">
        <f t="shared" si="8"/>
        <v>9.5</v>
      </c>
      <c r="M31" s="13">
        <f t="shared" si="9"/>
        <v>9.5</v>
      </c>
      <c r="N31" s="13">
        <f t="shared" si="10"/>
        <v>0</v>
      </c>
      <c r="O31" s="13">
        <f t="shared" si="11"/>
        <v>0</v>
      </c>
    </row>
    <row r="32" spans="1:17" ht="15" customHeight="1" x14ac:dyDescent="0.25">
      <c r="A32" s="6" t="s">
        <v>92</v>
      </c>
      <c r="B32" s="36" t="s">
        <v>17</v>
      </c>
      <c r="C32" s="16" t="s">
        <v>22</v>
      </c>
      <c r="D32" s="17">
        <f t="shared" si="12"/>
        <v>0.4</v>
      </c>
      <c r="E32" s="17">
        <v>0.4</v>
      </c>
      <c r="F32" s="17"/>
      <c r="G32" s="17"/>
      <c r="H32" s="11">
        <f t="shared" si="7"/>
        <v>0</v>
      </c>
      <c r="I32" s="11"/>
      <c r="J32" s="11"/>
      <c r="K32" s="11"/>
      <c r="L32" s="13">
        <f t="shared" si="8"/>
        <v>0.4</v>
      </c>
      <c r="M32" s="13">
        <f t="shared" si="9"/>
        <v>0.4</v>
      </c>
      <c r="N32" s="13">
        <f t="shared" si="10"/>
        <v>0</v>
      </c>
      <c r="O32" s="13">
        <f t="shared" si="11"/>
        <v>0</v>
      </c>
    </row>
    <row r="33" spans="1:15" ht="15" customHeight="1" x14ac:dyDescent="0.25">
      <c r="A33" s="6" t="s">
        <v>93</v>
      </c>
      <c r="B33" s="36" t="s">
        <v>18</v>
      </c>
      <c r="C33" s="16" t="s">
        <v>22</v>
      </c>
      <c r="D33" s="17">
        <f t="shared" si="12"/>
        <v>1.5</v>
      </c>
      <c r="E33" s="17">
        <v>1.5</v>
      </c>
      <c r="F33" s="17"/>
      <c r="G33" s="17"/>
      <c r="H33" s="11">
        <f t="shared" si="7"/>
        <v>0</v>
      </c>
      <c r="I33" s="11"/>
      <c r="J33" s="11"/>
      <c r="K33" s="11"/>
      <c r="L33" s="13">
        <f t="shared" si="8"/>
        <v>1.5</v>
      </c>
      <c r="M33" s="13">
        <f t="shared" si="9"/>
        <v>1.5</v>
      </c>
      <c r="N33" s="13">
        <f t="shared" si="10"/>
        <v>0</v>
      </c>
      <c r="O33" s="13">
        <f t="shared" si="11"/>
        <v>0</v>
      </c>
    </row>
    <row r="34" spans="1:15" ht="15" customHeight="1" x14ac:dyDescent="0.25">
      <c r="A34" s="6" t="s">
        <v>94</v>
      </c>
      <c r="B34" s="36" t="s">
        <v>19</v>
      </c>
      <c r="C34" s="16" t="s">
        <v>22</v>
      </c>
      <c r="D34" s="17">
        <f t="shared" si="12"/>
        <v>0.9</v>
      </c>
      <c r="E34" s="17">
        <v>0.9</v>
      </c>
      <c r="F34" s="17"/>
      <c r="G34" s="17"/>
      <c r="H34" s="11">
        <f t="shared" si="7"/>
        <v>0</v>
      </c>
      <c r="I34" s="11"/>
      <c r="J34" s="11"/>
      <c r="K34" s="11"/>
      <c r="L34" s="13">
        <f t="shared" si="8"/>
        <v>0.9</v>
      </c>
      <c r="M34" s="13">
        <f t="shared" si="9"/>
        <v>0.9</v>
      </c>
      <c r="N34" s="13">
        <f t="shared" si="10"/>
        <v>0</v>
      </c>
      <c r="O34" s="13">
        <f t="shared" si="11"/>
        <v>0</v>
      </c>
    </row>
    <row r="35" spans="1:15" ht="15.95" customHeight="1" x14ac:dyDescent="0.25">
      <c r="A35" s="21" t="s">
        <v>95</v>
      </c>
      <c r="B35" s="22" t="s">
        <v>180</v>
      </c>
      <c r="C35" s="26"/>
      <c r="D35" s="24">
        <f>SUM(D24:D34)</f>
        <v>38.5</v>
      </c>
      <c r="E35" s="24">
        <f>SUM(E24:E34)</f>
        <v>35.5</v>
      </c>
      <c r="F35" s="24">
        <f>SUM(F24:F34)</f>
        <v>0</v>
      </c>
      <c r="G35" s="24">
        <f t="shared" ref="G35:O35" si="13">SUM(G24:G34)</f>
        <v>3</v>
      </c>
      <c r="H35" s="25">
        <f t="shared" si="13"/>
        <v>0</v>
      </c>
      <c r="I35" s="25">
        <f t="shared" si="13"/>
        <v>0</v>
      </c>
      <c r="J35" s="25">
        <f t="shared" si="13"/>
        <v>0</v>
      </c>
      <c r="K35" s="25">
        <f t="shared" si="13"/>
        <v>0</v>
      </c>
      <c r="L35" s="22">
        <f t="shared" si="13"/>
        <v>38.5</v>
      </c>
      <c r="M35" s="22">
        <f t="shared" si="13"/>
        <v>35.5</v>
      </c>
      <c r="N35" s="22">
        <f t="shared" si="13"/>
        <v>0</v>
      </c>
      <c r="O35" s="22">
        <f t="shared" si="13"/>
        <v>3</v>
      </c>
    </row>
    <row r="36" spans="1:15" ht="15.95" customHeight="1" x14ac:dyDescent="0.25">
      <c r="A36" s="14" t="s">
        <v>96</v>
      </c>
      <c r="B36" s="515" t="s">
        <v>63</v>
      </c>
      <c r="C36" s="516"/>
      <c r="D36" s="516"/>
      <c r="E36" s="516"/>
      <c r="F36" s="516"/>
      <c r="G36" s="516"/>
      <c r="H36" s="516"/>
      <c r="I36" s="516"/>
      <c r="J36" s="516"/>
      <c r="K36" s="516"/>
      <c r="L36" s="516"/>
      <c r="M36" s="516"/>
      <c r="N36" s="516"/>
      <c r="O36" s="516"/>
    </row>
    <row r="37" spans="1:15" ht="15" customHeight="1" x14ac:dyDescent="0.25">
      <c r="A37" s="6" t="s">
        <v>97</v>
      </c>
      <c r="B37" s="36" t="s">
        <v>20</v>
      </c>
      <c r="C37" s="16" t="s">
        <v>32</v>
      </c>
      <c r="D37" s="17">
        <f>E37+G37</f>
        <v>98.8</v>
      </c>
      <c r="E37" s="17">
        <v>33</v>
      </c>
      <c r="F37" s="17"/>
      <c r="G37" s="17">
        <v>65.8</v>
      </c>
      <c r="H37" s="11">
        <f t="shared" ref="H37:H90" si="14">I37+K37</f>
        <v>0</v>
      </c>
      <c r="I37" s="11"/>
      <c r="J37" s="11"/>
      <c r="K37" s="11"/>
      <c r="L37" s="13">
        <f t="shared" ref="L37:L90" si="15">M37+O37</f>
        <v>98.8</v>
      </c>
      <c r="M37" s="13">
        <f t="shared" ref="M37:M90" si="16">E37+I37</f>
        <v>33</v>
      </c>
      <c r="N37" s="13">
        <f t="shared" ref="N37:N90" si="17">F37+J37</f>
        <v>0</v>
      </c>
      <c r="O37" s="13">
        <f t="shared" ref="O37:O90" si="18">G37+K37</f>
        <v>65.8</v>
      </c>
    </row>
    <row r="38" spans="1:15" ht="15.95" customHeight="1" x14ac:dyDescent="0.25">
      <c r="A38" s="21" t="s">
        <v>98</v>
      </c>
      <c r="B38" s="45" t="s">
        <v>181</v>
      </c>
      <c r="C38" s="79"/>
      <c r="D38" s="74">
        <f t="shared" ref="D38:O38" si="19">D37</f>
        <v>98.8</v>
      </c>
      <c r="E38" s="74">
        <f t="shared" si="19"/>
        <v>33</v>
      </c>
      <c r="F38" s="74">
        <f t="shared" si="19"/>
        <v>0</v>
      </c>
      <c r="G38" s="74">
        <f>G37</f>
        <v>65.8</v>
      </c>
      <c r="H38" s="80">
        <f t="shared" si="19"/>
        <v>0</v>
      </c>
      <c r="I38" s="80">
        <f t="shared" si="19"/>
        <v>0</v>
      </c>
      <c r="J38" s="80">
        <f t="shared" si="19"/>
        <v>0</v>
      </c>
      <c r="K38" s="80">
        <f t="shared" si="19"/>
        <v>0</v>
      </c>
      <c r="L38" s="45">
        <f t="shared" si="19"/>
        <v>98.8</v>
      </c>
      <c r="M38" s="45">
        <f t="shared" si="19"/>
        <v>33</v>
      </c>
      <c r="N38" s="45">
        <f t="shared" si="19"/>
        <v>0</v>
      </c>
      <c r="O38" s="45">
        <f t="shared" si="19"/>
        <v>65.8</v>
      </c>
    </row>
    <row r="39" spans="1:15" ht="15.95" customHeight="1" x14ac:dyDescent="0.25">
      <c r="A39" s="14" t="s">
        <v>99</v>
      </c>
      <c r="B39" s="437" t="s">
        <v>176</v>
      </c>
      <c r="C39" s="437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</row>
    <row r="40" spans="1:15" ht="15" customHeight="1" x14ac:dyDescent="0.25">
      <c r="A40" s="6" t="s">
        <v>100</v>
      </c>
      <c r="B40" s="81" t="s">
        <v>164</v>
      </c>
      <c r="C40" s="82" t="s">
        <v>51</v>
      </c>
      <c r="D40" s="9">
        <f t="shared" ref="D40:D68" si="20">E40+G40</f>
        <v>1.5</v>
      </c>
      <c r="E40" s="9">
        <v>1.5</v>
      </c>
      <c r="F40" s="9"/>
      <c r="G40" s="9"/>
      <c r="H40" s="10">
        <f t="shared" si="14"/>
        <v>0</v>
      </c>
      <c r="I40" s="10"/>
      <c r="J40" s="10"/>
      <c r="K40" s="10"/>
      <c r="L40" s="12">
        <f t="shared" si="15"/>
        <v>1.5</v>
      </c>
      <c r="M40" s="12">
        <f t="shared" si="16"/>
        <v>1.5</v>
      </c>
      <c r="N40" s="12">
        <f t="shared" si="17"/>
        <v>0</v>
      </c>
      <c r="O40" s="12">
        <f t="shared" si="18"/>
        <v>0</v>
      </c>
    </row>
    <row r="41" spans="1:15" ht="15" customHeight="1" x14ac:dyDescent="0.25">
      <c r="A41" s="6" t="s">
        <v>101</v>
      </c>
      <c r="B41" s="30" t="s">
        <v>171</v>
      </c>
      <c r="C41" s="31" t="s">
        <v>51</v>
      </c>
      <c r="D41" s="17">
        <f t="shared" si="20"/>
        <v>6.8</v>
      </c>
      <c r="E41" s="17">
        <v>6.8</v>
      </c>
      <c r="F41" s="17"/>
      <c r="G41" s="17"/>
      <c r="H41" s="11">
        <f t="shared" si="14"/>
        <v>0</v>
      </c>
      <c r="I41" s="11"/>
      <c r="J41" s="11"/>
      <c r="K41" s="11"/>
      <c r="L41" s="13">
        <f t="shared" si="15"/>
        <v>6.8</v>
      </c>
      <c r="M41" s="13">
        <f t="shared" si="16"/>
        <v>6.8</v>
      </c>
      <c r="N41" s="13">
        <f t="shared" si="17"/>
        <v>0</v>
      </c>
      <c r="O41" s="13">
        <f t="shared" si="18"/>
        <v>0</v>
      </c>
    </row>
    <row r="42" spans="1:15" ht="15" customHeight="1" x14ac:dyDescent="0.25">
      <c r="A42" s="14" t="s">
        <v>102</v>
      </c>
      <c r="B42" s="13" t="s">
        <v>153</v>
      </c>
      <c r="C42" s="31" t="s">
        <v>51</v>
      </c>
      <c r="D42" s="17">
        <f t="shared" si="20"/>
        <v>7.3</v>
      </c>
      <c r="E42" s="17">
        <v>7.3</v>
      </c>
      <c r="F42" s="17"/>
      <c r="G42" s="17"/>
      <c r="H42" s="11">
        <f t="shared" si="14"/>
        <v>0</v>
      </c>
      <c r="I42" s="11"/>
      <c r="J42" s="11"/>
      <c r="K42" s="11"/>
      <c r="L42" s="13">
        <f t="shared" si="15"/>
        <v>7.3</v>
      </c>
      <c r="M42" s="13">
        <f t="shared" si="16"/>
        <v>7.3</v>
      </c>
      <c r="N42" s="13">
        <f t="shared" si="17"/>
        <v>0</v>
      </c>
      <c r="O42" s="13">
        <f t="shared" si="18"/>
        <v>0</v>
      </c>
    </row>
    <row r="43" spans="1:15" ht="15" customHeight="1" x14ac:dyDescent="0.25">
      <c r="A43" s="20" t="s">
        <v>103</v>
      </c>
      <c r="B43" s="32" t="s">
        <v>368</v>
      </c>
      <c r="C43" s="31" t="s">
        <v>51</v>
      </c>
      <c r="D43" s="17">
        <f t="shared" si="20"/>
        <v>6.5</v>
      </c>
      <c r="E43" s="17">
        <v>6.5</v>
      </c>
      <c r="F43" s="17"/>
      <c r="G43" s="17"/>
      <c r="H43" s="11">
        <f t="shared" si="14"/>
        <v>0</v>
      </c>
      <c r="I43" s="11"/>
      <c r="J43" s="11"/>
      <c r="K43" s="11"/>
      <c r="L43" s="13">
        <f t="shared" si="15"/>
        <v>6.5</v>
      </c>
      <c r="M43" s="13">
        <f t="shared" si="16"/>
        <v>6.5</v>
      </c>
      <c r="N43" s="13">
        <f t="shared" si="17"/>
        <v>0</v>
      </c>
      <c r="O43" s="13">
        <f t="shared" si="18"/>
        <v>0</v>
      </c>
    </row>
    <row r="44" spans="1:15" ht="15" customHeight="1" x14ac:dyDescent="0.25">
      <c r="A44" s="6" t="s">
        <v>104</v>
      </c>
      <c r="B44" s="30" t="s">
        <v>156</v>
      </c>
      <c r="C44" s="16" t="s">
        <v>51</v>
      </c>
      <c r="D44" s="17">
        <f t="shared" si="20"/>
        <v>35.799999999999997</v>
      </c>
      <c r="E44" s="17">
        <v>35.799999999999997</v>
      </c>
      <c r="F44" s="17">
        <v>18.100000000000001</v>
      </c>
      <c r="G44" s="17"/>
      <c r="H44" s="11">
        <f t="shared" si="14"/>
        <v>0</v>
      </c>
      <c r="I44" s="11"/>
      <c r="J44" s="11"/>
      <c r="K44" s="11"/>
      <c r="L44" s="13">
        <f t="shared" si="15"/>
        <v>35.799999999999997</v>
      </c>
      <c r="M44" s="13">
        <f t="shared" si="16"/>
        <v>35.799999999999997</v>
      </c>
      <c r="N44" s="13">
        <f t="shared" si="17"/>
        <v>18.100000000000001</v>
      </c>
      <c r="O44" s="13">
        <f t="shared" si="18"/>
        <v>0</v>
      </c>
    </row>
    <row r="45" spans="1:15" ht="15" customHeight="1" x14ac:dyDescent="0.25">
      <c r="A45" s="6" t="s">
        <v>105</v>
      </c>
      <c r="B45" s="30" t="s">
        <v>155</v>
      </c>
      <c r="C45" s="16" t="s">
        <v>51</v>
      </c>
      <c r="D45" s="17">
        <f t="shared" si="20"/>
        <v>1.4</v>
      </c>
      <c r="E45" s="17">
        <v>1.4</v>
      </c>
      <c r="F45" s="17"/>
      <c r="G45" s="17"/>
      <c r="H45" s="11">
        <f t="shared" si="14"/>
        <v>0</v>
      </c>
      <c r="I45" s="11"/>
      <c r="J45" s="11"/>
      <c r="K45" s="11"/>
      <c r="L45" s="13">
        <f t="shared" si="15"/>
        <v>1.4</v>
      </c>
      <c r="M45" s="13">
        <f t="shared" si="16"/>
        <v>1.4</v>
      </c>
      <c r="N45" s="13">
        <f t="shared" si="17"/>
        <v>0</v>
      </c>
      <c r="O45" s="13">
        <f t="shared" si="18"/>
        <v>0</v>
      </c>
    </row>
    <row r="46" spans="1:15" ht="15" customHeight="1" x14ac:dyDescent="0.25">
      <c r="A46" s="6" t="s">
        <v>106</v>
      </c>
      <c r="B46" s="30" t="s">
        <v>424</v>
      </c>
      <c r="C46" s="16" t="s">
        <v>51</v>
      </c>
      <c r="D46" s="17">
        <f t="shared" si="20"/>
        <v>1.7</v>
      </c>
      <c r="E46" s="17">
        <v>1.7</v>
      </c>
      <c r="F46" s="17"/>
      <c r="G46" s="17"/>
      <c r="H46" s="11">
        <f t="shared" si="14"/>
        <v>0</v>
      </c>
      <c r="I46" s="11"/>
      <c r="J46" s="11"/>
      <c r="K46" s="11"/>
      <c r="L46" s="13">
        <f t="shared" si="15"/>
        <v>1.7</v>
      </c>
      <c r="M46" s="13">
        <f t="shared" si="16"/>
        <v>1.7</v>
      </c>
      <c r="N46" s="13">
        <f t="shared" si="17"/>
        <v>0</v>
      </c>
      <c r="O46" s="13">
        <f t="shared" si="18"/>
        <v>0</v>
      </c>
    </row>
    <row r="47" spans="1:15" ht="15" customHeight="1" x14ac:dyDescent="0.25">
      <c r="A47" s="33" t="s">
        <v>107</v>
      </c>
      <c r="B47" s="34" t="s">
        <v>169</v>
      </c>
      <c r="C47" s="83" t="s">
        <v>51</v>
      </c>
      <c r="D47" s="17">
        <f t="shared" si="20"/>
        <v>6.5</v>
      </c>
      <c r="E47" s="17">
        <v>6.5</v>
      </c>
      <c r="F47" s="17"/>
      <c r="G47" s="17"/>
      <c r="H47" s="11">
        <f t="shared" si="14"/>
        <v>0</v>
      </c>
      <c r="I47" s="11"/>
      <c r="J47" s="11"/>
      <c r="K47" s="11"/>
      <c r="L47" s="13">
        <f t="shared" si="15"/>
        <v>6.5</v>
      </c>
      <c r="M47" s="13">
        <f t="shared" si="16"/>
        <v>6.5</v>
      </c>
      <c r="N47" s="13">
        <f t="shared" si="17"/>
        <v>0</v>
      </c>
      <c r="O47" s="13">
        <f t="shared" si="18"/>
        <v>0</v>
      </c>
    </row>
    <row r="48" spans="1:15" ht="15" customHeight="1" x14ac:dyDescent="0.25">
      <c r="A48" s="33" t="s">
        <v>108</v>
      </c>
      <c r="B48" s="34" t="s">
        <v>44</v>
      </c>
      <c r="C48" s="83" t="s">
        <v>51</v>
      </c>
      <c r="D48" s="17">
        <f t="shared" si="20"/>
        <v>0.1</v>
      </c>
      <c r="E48" s="17">
        <v>0.1</v>
      </c>
      <c r="F48" s="17"/>
      <c r="G48" s="17"/>
      <c r="H48" s="11">
        <f t="shared" si="14"/>
        <v>0</v>
      </c>
      <c r="I48" s="11"/>
      <c r="J48" s="11"/>
      <c r="K48" s="11"/>
      <c r="L48" s="13">
        <f t="shared" ref="L48" si="21">M48+O48</f>
        <v>0.1</v>
      </c>
      <c r="M48" s="13">
        <f t="shared" ref="M48" si="22">E48+I48</f>
        <v>0.1</v>
      </c>
      <c r="N48" s="13">
        <f t="shared" ref="N48" si="23">F48+J48</f>
        <v>0</v>
      </c>
      <c r="O48" s="13">
        <f t="shared" ref="O48" si="24">G48+K48</f>
        <v>0</v>
      </c>
    </row>
    <row r="49" spans="1:15" ht="15" customHeight="1" x14ac:dyDescent="0.25">
      <c r="A49" s="33" t="s">
        <v>109</v>
      </c>
      <c r="B49" s="34" t="s">
        <v>425</v>
      </c>
      <c r="C49" s="83" t="s">
        <v>51</v>
      </c>
      <c r="D49" s="17">
        <f>E49+G49</f>
        <v>7</v>
      </c>
      <c r="E49" s="17">
        <v>7</v>
      </c>
      <c r="F49" s="17"/>
      <c r="G49" s="17"/>
      <c r="H49" s="11">
        <f>I49+K49</f>
        <v>0</v>
      </c>
      <c r="I49" s="11"/>
      <c r="J49" s="11"/>
      <c r="K49" s="11"/>
      <c r="L49" s="13">
        <f>M49+O49</f>
        <v>7</v>
      </c>
      <c r="M49" s="13">
        <f>E49+I49</f>
        <v>7</v>
      </c>
      <c r="N49" s="13">
        <f>F49+J49</f>
        <v>0</v>
      </c>
      <c r="O49" s="13">
        <f>G49+K49</f>
        <v>0</v>
      </c>
    </row>
    <row r="50" spans="1:15" ht="15" customHeight="1" x14ac:dyDescent="0.25">
      <c r="A50" s="33" t="s">
        <v>110</v>
      </c>
      <c r="B50" s="34" t="s">
        <v>64</v>
      </c>
      <c r="C50" s="83" t="s">
        <v>51</v>
      </c>
      <c r="D50" s="17">
        <f t="shared" si="20"/>
        <v>9.4</v>
      </c>
      <c r="E50" s="17">
        <v>9.4</v>
      </c>
      <c r="F50" s="17"/>
      <c r="G50" s="17"/>
      <c r="H50" s="11">
        <f t="shared" si="14"/>
        <v>0</v>
      </c>
      <c r="I50" s="11"/>
      <c r="J50" s="11"/>
      <c r="K50" s="11"/>
      <c r="L50" s="13">
        <f t="shared" si="15"/>
        <v>9.4</v>
      </c>
      <c r="M50" s="13">
        <f t="shared" si="16"/>
        <v>9.4</v>
      </c>
      <c r="N50" s="13">
        <f t="shared" si="17"/>
        <v>0</v>
      </c>
      <c r="O50" s="13">
        <f t="shared" si="18"/>
        <v>0</v>
      </c>
    </row>
    <row r="51" spans="1:15" ht="15" customHeight="1" x14ac:dyDescent="0.25">
      <c r="A51" s="33" t="s">
        <v>159</v>
      </c>
      <c r="B51" s="34" t="s">
        <v>42</v>
      </c>
      <c r="C51" s="83" t="s">
        <v>51</v>
      </c>
      <c r="D51" s="17">
        <f t="shared" si="20"/>
        <v>27</v>
      </c>
      <c r="E51" s="17">
        <v>27</v>
      </c>
      <c r="F51" s="17"/>
      <c r="G51" s="17"/>
      <c r="H51" s="11">
        <f t="shared" si="14"/>
        <v>0</v>
      </c>
      <c r="I51" s="11"/>
      <c r="J51" s="11"/>
      <c r="K51" s="11"/>
      <c r="L51" s="13">
        <f t="shared" si="15"/>
        <v>27</v>
      </c>
      <c r="M51" s="13">
        <f t="shared" si="16"/>
        <v>27</v>
      </c>
      <c r="N51" s="13">
        <f t="shared" si="17"/>
        <v>0</v>
      </c>
      <c r="O51" s="13">
        <f t="shared" si="18"/>
        <v>0</v>
      </c>
    </row>
    <row r="52" spans="1:15" ht="15" customHeight="1" x14ac:dyDescent="0.25">
      <c r="A52" s="33" t="s">
        <v>160</v>
      </c>
      <c r="B52" s="35" t="s">
        <v>426</v>
      </c>
      <c r="C52" s="83" t="s">
        <v>51</v>
      </c>
      <c r="D52" s="17">
        <f>E52+G52</f>
        <v>12</v>
      </c>
      <c r="E52" s="17">
        <v>12</v>
      </c>
      <c r="F52" s="17"/>
      <c r="G52" s="17"/>
      <c r="H52" s="11">
        <f>I52+K52</f>
        <v>0</v>
      </c>
      <c r="I52" s="11"/>
      <c r="J52" s="11"/>
      <c r="K52" s="11"/>
      <c r="L52" s="13">
        <f>M52+O52</f>
        <v>12</v>
      </c>
      <c r="M52" s="13">
        <f>E52+I52</f>
        <v>12</v>
      </c>
      <c r="N52" s="13">
        <f>F52+J52</f>
        <v>0</v>
      </c>
      <c r="O52" s="13">
        <f>G52+K52</f>
        <v>0</v>
      </c>
    </row>
    <row r="53" spans="1:15" ht="15" customHeight="1" x14ac:dyDescent="0.25">
      <c r="A53" s="33" t="s">
        <v>111</v>
      </c>
      <c r="B53" s="35" t="s">
        <v>41</v>
      </c>
      <c r="C53" s="83" t="s">
        <v>51</v>
      </c>
      <c r="D53" s="17">
        <f t="shared" si="20"/>
        <v>22.6</v>
      </c>
      <c r="E53" s="17">
        <v>22.6</v>
      </c>
      <c r="F53" s="17"/>
      <c r="G53" s="17"/>
      <c r="H53" s="11">
        <f t="shared" si="14"/>
        <v>0</v>
      </c>
      <c r="I53" s="11"/>
      <c r="J53" s="11"/>
      <c r="K53" s="11"/>
      <c r="L53" s="13">
        <f t="shared" si="15"/>
        <v>22.6</v>
      </c>
      <c r="M53" s="13">
        <f t="shared" si="16"/>
        <v>22.6</v>
      </c>
      <c r="N53" s="13">
        <f t="shared" si="17"/>
        <v>0</v>
      </c>
      <c r="O53" s="13">
        <f t="shared" si="18"/>
        <v>0</v>
      </c>
    </row>
    <row r="54" spans="1:15" ht="15" customHeight="1" x14ac:dyDescent="0.25">
      <c r="A54" s="33" t="s">
        <v>161</v>
      </c>
      <c r="B54" s="30" t="s">
        <v>165</v>
      </c>
      <c r="C54" s="31" t="s">
        <v>51</v>
      </c>
      <c r="D54" s="17">
        <f t="shared" si="20"/>
        <v>10.3</v>
      </c>
      <c r="E54" s="17">
        <v>10.3</v>
      </c>
      <c r="F54" s="17"/>
      <c r="G54" s="17"/>
      <c r="H54" s="11">
        <f t="shared" si="14"/>
        <v>0</v>
      </c>
      <c r="I54" s="11"/>
      <c r="J54" s="11"/>
      <c r="K54" s="11"/>
      <c r="L54" s="13">
        <f t="shared" si="15"/>
        <v>10.3</v>
      </c>
      <c r="M54" s="13">
        <f t="shared" si="16"/>
        <v>10.3</v>
      </c>
      <c r="N54" s="13">
        <f t="shared" si="17"/>
        <v>0</v>
      </c>
      <c r="O54" s="13">
        <f t="shared" si="18"/>
        <v>0</v>
      </c>
    </row>
    <row r="55" spans="1:15" ht="15" customHeight="1" x14ac:dyDescent="0.25">
      <c r="A55" s="6" t="s">
        <v>162</v>
      </c>
      <c r="B55" s="30" t="s">
        <v>157</v>
      </c>
      <c r="C55" s="31" t="s">
        <v>51</v>
      </c>
      <c r="D55" s="17">
        <f t="shared" si="20"/>
        <v>60.4</v>
      </c>
      <c r="E55" s="17">
        <v>60.4</v>
      </c>
      <c r="F55" s="17"/>
      <c r="G55" s="17"/>
      <c r="H55" s="11">
        <f t="shared" si="14"/>
        <v>0</v>
      </c>
      <c r="I55" s="11"/>
      <c r="J55" s="11"/>
      <c r="K55" s="11"/>
      <c r="L55" s="13">
        <f t="shared" si="15"/>
        <v>60.4</v>
      </c>
      <c r="M55" s="13">
        <f t="shared" si="16"/>
        <v>60.4</v>
      </c>
      <c r="N55" s="13">
        <f t="shared" si="17"/>
        <v>0</v>
      </c>
      <c r="O55" s="13">
        <f t="shared" si="18"/>
        <v>0</v>
      </c>
    </row>
    <row r="56" spans="1:15" ht="15" customHeight="1" x14ac:dyDescent="0.25">
      <c r="A56" s="6" t="s">
        <v>112</v>
      </c>
      <c r="B56" s="30" t="s">
        <v>34</v>
      </c>
      <c r="C56" s="31" t="s">
        <v>51</v>
      </c>
      <c r="D56" s="17">
        <f t="shared" si="20"/>
        <v>35.299999999999997</v>
      </c>
      <c r="E56" s="17">
        <v>35.299999999999997</v>
      </c>
      <c r="F56" s="17"/>
      <c r="G56" s="17"/>
      <c r="H56" s="11">
        <f t="shared" si="14"/>
        <v>0</v>
      </c>
      <c r="I56" s="11"/>
      <c r="J56" s="11"/>
      <c r="K56" s="11"/>
      <c r="L56" s="13">
        <f t="shared" si="15"/>
        <v>35.299999999999997</v>
      </c>
      <c r="M56" s="13">
        <f t="shared" si="16"/>
        <v>35.299999999999997</v>
      </c>
      <c r="N56" s="13">
        <f t="shared" si="17"/>
        <v>0</v>
      </c>
      <c r="O56" s="13">
        <f t="shared" si="18"/>
        <v>0</v>
      </c>
    </row>
    <row r="57" spans="1:15" ht="15" customHeight="1" x14ac:dyDescent="0.25">
      <c r="A57" s="6" t="s">
        <v>113</v>
      </c>
      <c r="B57" s="30" t="s">
        <v>36</v>
      </c>
      <c r="C57" s="31" t="s">
        <v>51</v>
      </c>
      <c r="D57" s="17">
        <f t="shared" si="20"/>
        <v>34.1</v>
      </c>
      <c r="E57" s="17">
        <v>34.1</v>
      </c>
      <c r="F57" s="17"/>
      <c r="G57" s="17"/>
      <c r="H57" s="11">
        <f t="shared" si="14"/>
        <v>0</v>
      </c>
      <c r="I57" s="11"/>
      <c r="J57" s="11"/>
      <c r="K57" s="11"/>
      <c r="L57" s="13">
        <f t="shared" si="15"/>
        <v>34.1</v>
      </c>
      <c r="M57" s="13">
        <f t="shared" si="16"/>
        <v>34.1</v>
      </c>
      <c r="N57" s="13">
        <f t="shared" si="17"/>
        <v>0</v>
      </c>
      <c r="O57" s="13">
        <f t="shared" si="18"/>
        <v>0</v>
      </c>
    </row>
    <row r="58" spans="1:15" ht="15" customHeight="1" x14ac:dyDescent="0.25">
      <c r="A58" s="6" t="s">
        <v>114</v>
      </c>
      <c r="B58" s="30" t="s">
        <v>38</v>
      </c>
      <c r="C58" s="31" t="s">
        <v>51</v>
      </c>
      <c r="D58" s="17">
        <f t="shared" si="20"/>
        <v>76.400000000000006</v>
      </c>
      <c r="E58" s="17">
        <v>76.400000000000006</v>
      </c>
      <c r="F58" s="17"/>
      <c r="G58" s="17"/>
      <c r="H58" s="11">
        <f t="shared" si="14"/>
        <v>0</v>
      </c>
      <c r="I58" s="11"/>
      <c r="J58" s="11"/>
      <c r="K58" s="11"/>
      <c r="L58" s="13">
        <f t="shared" si="15"/>
        <v>76.400000000000006</v>
      </c>
      <c r="M58" s="13">
        <f t="shared" si="16"/>
        <v>76.400000000000006</v>
      </c>
      <c r="N58" s="13">
        <f t="shared" si="17"/>
        <v>0</v>
      </c>
      <c r="O58" s="13">
        <f t="shared" si="18"/>
        <v>0</v>
      </c>
    </row>
    <row r="59" spans="1:15" ht="16.5" customHeight="1" x14ac:dyDescent="0.25">
      <c r="A59" s="6" t="s">
        <v>115</v>
      </c>
      <c r="B59" s="13" t="s">
        <v>37</v>
      </c>
      <c r="C59" s="31" t="s">
        <v>51</v>
      </c>
      <c r="D59" s="17">
        <f t="shared" si="20"/>
        <v>37.9</v>
      </c>
      <c r="E59" s="17">
        <v>37.9</v>
      </c>
      <c r="F59" s="17"/>
      <c r="G59" s="17"/>
      <c r="H59" s="11">
        <f t="shared" si="14"/>
        <v>0</v>
      </c>
      <c r="I59" s="11"/>
      <c r="J59" s="11"/>
      <c r="K59" s="11"/>
      <c r="L59" s="13">
        <f t="shared" si="15"/>
        <v>37.9</v>
      </c>
      <c r="M59" s="13">
        <f t="shared" si="16"/>
        <v>37.9</v>
      </c>
      <c r="N59" s="13">
        <f t="shared" si="17"/>
        <v>0</v>
      </c>
      <c r="O59" s="13">
        <f t="shared" si="18"/>
        <v>0</v>
      </c>
    </row>
    <row r="60" spans="1:15" x14ac:dyDescent="0.25">
      <c r="A60" s="6" t="s">
        <v>116</v>
      </c>
      <c r="B60" s="36" t="s">
        <v>35</v>
      </c>
      <c r="C60" s="16" t="s">
        <v>51</v>
      </c>
      <c r="D60" s="17">
        <f t="shared" si="20"/>
        <v>62</v>
      </c>
      <c r="E60" s="17">
        <v>62</v>
      </c>
      <c r="F60" s="17"/>
      <c r="G60" s="17"/>
      <c r="H60" s="11">
        <f t="shared" si="14"/>
        <v>0</v>
      </c>
      <c r="I60" s="11"/>
      <c r="J60" s="11"/>
      <c r="K60" s="11"/>
      <c r="L60" s="13">
        <f t="shared" si="15"/>
        <v>62</v>
      </c>
      <c r="M60" s="13">
        <f t="shared" si="16"/>
        <v>62</v>
      </c>
      <c r="N60" s="13">
        <f t="shared" si="17"/>
        <v>0</v>
      </c>
      <c r="O60" s="13">
        <f t="shared" si="18"/>
        <v>0</v>
      </c>
    </row>
    <row r="61" spans="1:15" ht="15" customHeight="1" x14ac:dyDescent="0.25">
      <c r="A61" s="6" t="s">
        <v>170</v>
      </c>
      <c r="B61" s="37" t="s">
        <v>39</v>
      </c>
      <c r="C61" s="16" t="s">
        <v>51</v>
      </c>
      <c r="D61" s="17">
        <f t="shared" si="20"/>
        <v>9.6</v>
      </c>
      <c r="E61" s="17">
        <v>9.6</v>
      </c>
      <c r="F61" s="17"/>
      <c r="G61" s="17"/>
      <c r="H61" s="11">
        <f t="shared" si="14"/>
        <v>0</v>
      </c>
      <c r="I61" s="11"/>
      <c r="J61" s="11"/>
      <c r="K61" s="11"/>
      <c r="L61" s="13">
        <f t="shared" si="15"/>
        <v>9.6</v>
      </c>
      <c r="M61" s="13">
        <f t="shared" si="16"/>
        <v>9.6</v>
      </c>
      <c r="N61" s="13">
        <f t="shared" si="17"/>
        <v>0</v>
      </c>
      <c r="O61" s="13">
        <f t="shared" si="18"/>
        <v>0</v>
      </c>
    </row>
    <row r="62" spans="1:15" ht="15" customHeight="1" x14ac:dyDescent="0.25">
      <c r="A62" s="6" t="s">
        <v>117</v>
      </c>
      <c r="B62" s="37" t="s">
        <v>40</v>
      </c>
      <c r="C62" s="16" t="s">
        <v>51</v>
      </c>
      <c r="D62" s="17">
        <f t="shared" si="20"/>
        <v>16.100000000000001</v>
      </c>
      <c r="E62" s="17">
        <v>16.100000000000001</v>
      </c>
      <c r="F62" s="17"/>
      <c r="G62" s="17"/>
      <c r="H62" s="11">
        <f t="shared" si="14"/>
        <v>0</v>
      </c>
      <c r="I62" s="11"/>
      <c r="J62" s="11"/>
      <c r="K62" s="11"/>
      <c r="L62" s="13">
        <f t="shared" si="15"/>
        <v>16.100000000000001</v>
      </c>
      <c r="M62" s="13">
        <f t="shared" si="16"/>
        <v>16.100000000000001</v>
      </c>
      <c r="N62" s="13">
        <f t="shared" si="17"/>
        <v>0</v>
      </c>
      <c r="O62" s="13">
        <f t="shared" si="18"/>
        <v>0</v>
      </c>
    </row>
    <row r="63" spans="1:15" ht="15" customHeight="1" x14ac:dyDescent="0.25">
      <c r="A63" s="6" t="s">
        <v>118</v>
      </c>
      <c r="B63" s="36" t="s">
        <v>49</v>
      </c>
      <c r="C63" s="16" t="s">
        <v>51</v>
      </c>
      <c r="D63" s="17">
        <f t="shared" si="20"/>
        <v>4</v>
      </c>
      <c r="E63" s="17">
        <v>4</v>
      </c>
      <c r="F63" s="17">
        <v>1.7</v>
      </c>
      <c r="G63" s="17"/>
      <c r="H63" s="11">
        <f t="shared" si="14"/>
        <v>0</v>
      </c>
      <c r="I63" s="11"/>
      <c r="J63" s="11"/>
      <c r="K63" s="11"/>
      <c r="L63" s="13">
        <f t="shared" si="15"/>
        <v>4</v>
      </c>
      <c r="M63" s="13">
        <f t="shared" si="16"/>
        <v>4</v>
      </c>
      <c r="N63" s="13">
        <f t="shared" si="17"/>
        <v>1.7</v>
      </c>
      <c r="O63" s="13">
        <f t="shared" si="18"/>
        <v>0</v>
      </c>
    </row>
    <row r="64" spans="1:15" ht="15" customHeight="1" x14ac:dyDescent="0.25">
      <c r="A64" s="6" t="s">
        <v>119</v>
      </c>
      <c r="B64" s="36" t="s">
        <v>48</v>
      </c>
      <c r="C64" s="16" t="s">
        <v>51</v>
      </c>
      <c r="D64" s="17">
        <f t="shared" si="20"/>
        <v>52.3</v>
      </c>
      <c r="E64" s="17">
        <v>52.3</v>
      </c>
      <c r="F64" s="17">
        <v>30.4</v>
      </c>
      <c r="G64" s="17"/>
      <c r="H64" s="11">
        <f t="shared" si="14"/>
        <v>0</v>
      </c>
      <c r="I64" s="11"/>
      <c r="J64" s="11"/>
      <c r="K64" s="11"/>
      <c r="L64" s="13">
        <f t="shared" si="15"/>
        <v>52.3</v>
      </c>
      <c r="M64" s="13">
        <f t="shared" si="16"/>
        <v>52.3</v>
      </c>
      <c r="N64" s="13">
        <f t="shared" si="17"/>
        <v>30.4</v>
      </c>
      <c r="O64" s="13">
        <f t="shared" si="18"/>
        <v>0</v>
      </c>
    </row>
    <row r="65" spans="1:15" ht="15" customHeight="1" x14ac:dyDescent="0.25">
      <c r="A65" s="6" t="s">
        <v>120</v>
      </c>
      <c r="B65" s="36" t="s">
        <v>66</v>
      </c>
      <c r="C65" s="16" t="s">
        <v>51</v>
      </c>
      <c r="D65" s="17">
        <f t="shared" si="20"/>
        <v>9.4</v>
      </c>
      <c r="E65" s="17">
        <v>9.4</v>
      </c>
      <c r="F65" s="17">
        <v>3.6</v>
      </c>
      <c r="G65" s="17"/>
      <c r="H65" s="11">
        <f t="shared" si="14"/>
        <v>0</v>
      </c>
      <c r="I65" s="11"/>
      <c r="J65" s="11"/>
      <c r="K65" s="11"/>
      <c r="L65" s="13">
        <f t="shared" si="15"/>
        <v>9.4</v>
      </c>
      <c r="M65" s="13">
        <f t="shared" si="16"/>
        <v>9.4</v>
      </c>
      <c r="N65" s="13">
        <f t="shared" si="17"/>
        <v>3.6</v>
      </c>
      <c r="O65" s="13">
        <f t="shared" si="18"/>
        <v>0</v>
      </c>
    </row>
    <row r="66" spans="1:15" ht="15" customHeight="1" x14ac:dyDescent="0.25">
      <c r="A66" s="6" t="s">
        <v>121</v>
      </c>
      <c r="B66" s="36" t="s">
        <v>50</v>
      </c>
      <c r="C66" s="16" t="s">
        <v>51</v>
      </c>
      <c r="D66" s="17">
        <f t="shared" si="20"/>
        <v>26.5</v>
      </c>
      <c r="E66" s="17">
        <v>26.5</v>
      </c>
      <c r="F66" s="17"/>
      <c r="G66" s="17"/>
      <c r="H66" s="11">
        <f t="shared" si="14"/>
        <v>0</v>
      </c>
      <c r="I66" s="11"/>
      <c r="J66" s="11"/>
      <c r="K66" s="11"/>
      <c r="L66" s="13">
        <f t="shared" si="15"/>
        <v>26.5</v>
      </c>
      <c r="M66" s="13">
        <f t="shared" si="16"/>
        <v>26.5</v>
      </c>
      <c r="N66" s="13">
        <f t="shared" si="17"/>
        <v>0</v>
      </c>
      <c r="O66" s="13">
        <f t="shared" si="18"/>
        <v>0</v>
      </c>
    </row>
    <row r="67" spans="1:15" ht="15" customHeight="1" x14ac:dyDescent="0.25">
      <c r="A67" s="6" t="s">
        <v>166</v>
      </c>
      <c r="B67" s="36" t="s">
        <v>172</v>
      </c>
      <c r="C67" s="16" t="s">
        <v>51</v>
      </c>
      <c r="D67" s="17">
        <f t="shared" si="20"/>
        <v>14.1</v>
      </c>
      <c r="E67" s="17">
        <v>14.1</v>
      </c>
      <c r="F67" s="17"/>
      <c r="G67" s="17"/>
      <c r="H67" s="11">
        <f t="shared" si="14"/>
        <v>0</v>
      </c>
      <c r="I67" s="11"/>
      <c r="J67" s="11"/>
      <c r="K67" s="11"/>
      <c r="L67" s="13">
        <f t="shared" si="15"/>
        <v>14.1</v>
      </c>
      <c r="M67" s="13">
        <f t="shared" si="16"/>
        <v>14.1</v>
      </c>
      <c r="N67" s="13">
        <f t="shared" si="17"/>
        <v>0</v>
      </c>
      <c r="O67" s="13">
        <f t="shared" si="18"/>
        <v>0</v>
      </c>
    </row>
    <row r="68" spans="1:15" s="38" customFormat="1" ht="15" customHeight="1" x14ac:dyDescent="0.25">
      <c r="A68" s="6" t="s">
        <v>122</v>
      </c>
      <c r="B68" s="36" t="s">
        <v>173</v>
      </c>
      <c r="C68" s="16" t="s">
        <v>51</v>
      </c>
      <c r="D68" s="17">
        <f t="shared" si="20"/>
        <v>2</v>
      </c>
      <c r="E68" s="17">
        <v>2</v>
      </c>
      <c r="F68" s="17"/>
      <c r="G68" s="17"/>
      <c r="H68" s="11">
        <f t="shared" si="14"/>
        <v>0</v>
      </c>
      <c r="I68" s="11"/>
      <c r="J68" s="11"/>
      <c r="K68" s="11"/>
      <c r="L68" s="13">
        <f t="shared" si="15"/>
        <v>2</v>
      </c>
      <c r="M68" s="13">
        <f t="shared" si="16"/>
        <v>2</v>
      </c>
      <c r="N68" s="13">
        <f t="shared" si="17"/>
        <v>0</v>
      </c>
      <c r="O68" s="13">
        <f t="shared" si="18"/>
        <v>0</v>
      </c>
    </row>
    <row r="69" spans="1:15" ht="15.95" customHeight="1" x14ac:dyDescent="0.25">
      <c r="A69" s="55" t="s">
        <v>123</v>
      </c>
      <c r="B69" s="22" t="s">
        <v>182</v>
      </c>
      <c r="C69" s="26"/>
      <c r="D69" s="24">
        <f t="shared" ref="D69:O69" si="25">SUM(D40:D68)</f>
        <v>596</v>
      </c>
      <c r="E69" s="24">
        <f t="shared" si="25"/>
        <v>596</v>
      </c>
      <c r="F69" s="24">
        <f t="shared" si="25"/>
        <v>53.800000000000004</v>
      </c>
      <c r="G69" s="24">
        <f t="shared" si="25"/>
        <v>0</v>
      </c>
      <c r="H69" s="25">
        <f t="shared" si="25"/>
        <v>0</v>
      </c>
      <c r="I69" s="25">
        <f t="shared" si="25"/>
        <v>0</v>
      </c>
      <c r="J69" s="25">
        <f t="shared" si="25"/>
        <v>0</v>
      </c>
      <c r="K69" s="25">
        <f t="shared" si="25"/>
        <v>0</v>
      </c>
      <c r="L69" s="22">
        <f t="shared" si="25"/>
        <v>596</v>
      </c>
      <c r="M69" s="22">
        <f t="shared" si="25"/>
        <v>596</v>
      </c>
      <c r="N69" s="22">
        <f t="shared" si="25"/>
        <v>53.800000000000004</v>
      </c>
      <c r="O69" s="22">
        <f t="shared" si="25"/>
        <v>0</v>
      </c>
    </row>
    <row r="70" spans="1:15" ht="15.95" customHeight="1" x14ac:dyDescent="0.25">
      <c r="A70" s="39" t="s">
        <v>124</v>
      </c>
      <c r="B70" s="515" t="s">
        <v>67</v>
      </c>
      <c r="C70" s="516"/>
      <c r="D70" s="516"/>
      <c r="E70" s="516"/>
      <c r="F70" s="516"/>
      <c r="G70" s="516"/>
      <c r="H70" s="516"/>
      <c r="I70" s="516"/>
      <c r="J70" s="516"/>
      <c r="K70" s="516"/>
      <c r="L70" s="516"/>
      <c r="M70" s="516"/>
      <c r="N70" s="516"/>
      <c r="O70" s="516"/>
    </row>
    <row r="71" spans="1:15" ht="15" customHeight="1" x14ac:dyDescent="0.25">
      <c r="A71" s="20" t="s">
        <v>125</v>
      </c>
      <c r="B71" s="30" t="s">
        <v>7</v>
      </c>
      <c r="C71" s="40" t="s">
        <v>30</v>
      </c>
      <c r="D71" s="17">
        <f t="shared" ref="D71:D84" si="26">E71+G71</f>
        <v>0.7</v>
      </c>
      <c r="E71" s="17">
        <v>0.7</v>
      </c>
      <c r="F71" s="17"/>
      <c r="G71" s="17"/>
      <c r="H71" s="11">
        <f t="shared" si="14"/>
        <v>0</v>
      </c>
      <c r="I71" s="11"/>
      <c r="J71" s="11"/>
      <c r="K71" s="11"/>
      <c r="L71" s="13">
        <f t="shared" si="15"/>
        <v>0.7</v>
      </c>
      <c r="M71" s="13">
        <f t="shared" si="16"/>
        <v>0.7</v>
      </c>
      <c r="N71" s="13">
        <f t="shared" si="17"/>
        <v>0</v>
      </c>
      <c r="O71" s="13">
        <f t="shared" si="18"/>
        <v>0</v>
      </c>
    </row>
    <row r="72" spans="1:15" ht="15" customHeight="1" x14ac:dyDescent="0.25">
      <c r="A72" s="39" t="s">
        <v>126</v>
      </c>
      <c r="B72" s="30" t="s">
        <v>10</v>
      </c>
      <c r="C72" s="40" t="s">
        <v>30</v>
      </c>
      <c r="D72" s="17">
        <f t="shared" si="26"/>
        <v>0.8</v>
      </c>
      <c r="E72" s="17">
        <v>0.8</v>
      </c>
      <c r="F72" s="17"/>
      <c r="G72" s="17"/>
      <c r="H72" s="11">
        <f t="shared" si="14"/>
        <v>0</v>
      </c>
      <c r="I72" s="11"/>
      <c r="J72" s="11"/>
      <c r="K72" s="11"/>
      <c r="L72" s="13">
        <f t="shared" si="15"/>
        <v>0.8</v>
      </c>
      <c r="M72" s="13">
        <f t="shared" si="16"/>
        <v>0.8</v>
      </c>
      <c r="N72" s="13">
        <f t="shared" si="17"/>
        <v>0</v>
      </c>
      <c r="O72" s="13">
        <f t="shared" si="18"/>
        <v>0</v>
      </c>
    </row>
    <row r="73" spans="1:15" ht="15" customHeight="1" x14ac:dyDescent="0.25">
      <c r="A73" s="41" t="s">
        <v>127</v>
      </c>
      <c r="B73" s="30" t="s">
        <v>11</v>
      </c>
      <c r="C73" s="40" t="s">
        <v>30</v>
      </c>
      <c r="D73" s="17">
        <f t="shared" si="26"/>
        <v>2</v>
      </c>
      <c r="E73" s="17">
        <v>2</v>
      </c>
      <c r="F73" s="17"/>
      <c r="G73" s="17"/>
      <c r="H73" s="11">
        <f t="shared" si="14"/>
        <v>0</v>
      </c>
      <c r="I73" s="11"/>
      <c r="J73" s="11"/>
      <c r="K73" s="11"/>
      <c r="L73" s="13">
        <f t="shared" si="15"/>
        <v>2</v>
      </c>
      <c r="M73" s="13">
        <f t="shared" si="16"/>
        <v>2</v>
      </c>
      <c r="N73" s="13">
        <f t="shared" si="17"/>
        <v>0</v>
      </c>
      <c r="O73" s="13">
        <f t="shared" si="18"/>
        <v>0</v>
      </c>
    </row>
    <row r="74" spans="1:15" ht="15" customHeight="1" x14ac:dyDescent="0.25">
      <c r="A74" s="33" t="s">
        <v>128</v>
      </c>
      <c r="B74" s="30" t="s">
        <v>15</v>
      </c>
      <c r="C74" s="40" t="s">
        <v>30</v>
      </c>
      <c r="D74" s="17">
        <f t="shared" si="26"/>
        <v>1</v>
      </c>
      <c r="E74" s="17">
        <v>1</v>
      </c>
      <c r="F74" s="17"/>
      <c r="G74" s="17"/>
      <c r="H74" s="11">
        <f t="shared" si="14"/>
        <v>0</v>
      </c>
      <c r="I74" s="11"/>
      <c r="J74" s="11"/>
      <c r="K74" s="11"/>
      <c r="L74" s="13">
        <f t="shared" si="15"/>
        <v>1</v>
      </c>
      <c r="M74" s="13">
        <f t="shared" si="16"/>
        <v>1</v>
      </c>
      <c r="N74" s="13">
        <f t="shared" si="17"/>
        <v>0</v>
      </c>
      <c r="O74" s="13">
        <f t="shared" si="18"/>
        <v>0</v>
      </c>
    </row>
    <row r="75" spans="1:15" ht="15" customHeight="1" x14ac:dyDescent="0.25">
      <c r="A75" s="33" t="s">
        <v>129</v>
      </c>
      <c r="B75" s="30" t="s">
        <v>27</v>
      </c>
      <c r="C75" s="40" t="s">
        <v>30</v>
      </c>
      <c r="D75" s="17">
        <f t="shared" si="26"/>
        <v>12.799999999999999</v>
      </c>
      <c r="E75" s="17">
        <v>12.1</v>
      </c>
      <c r="F75" s="17"/>
      <c r="G75" s="17">
        <v>0.7</v>
      </c>
      <c r="H75" s="11">
        <f t="shared" si="14"/>
        <v>0</v>
      </c>
      <c r="I75" s="11"/>
      <c r="J75" s="11"/>
      <c r="K75" s="11"/>
      <c r="L75" s="13">
        <f t="shared" si="15"/>
        <v>12.799999999999999</v>
      </c>
      <c r="M75" s="13">
        <f t="shared" si="16"/>
        <v>12.1</v>
      </c>
      <c r="N75" s="13">
        <f t="shared" si="17"/>
        <v>0</v>
      </c>
      <c r="O75" s="13">
        <f t="shared" si="18"/>
        <v>0.7</v>
      </c>
    </row>
    <row r="76" spans="1:15" ht="15" customHeight="1" x14ac:dyDescent="0.25">
      <c r="A76" s="33" t="s">
        <v>130</v>
      </c>
      <c r="B76" s="30" t="s">
        <v>57</v>
      </c>
      <c r="C76" s="40" t="s">
        <v>30</v>
      </c>
      <c r="D76" s="17">
        <f t="shared" si="26"/>
        <v>2.8</v>
      </c>
      <c r="E76" s="17">
        <v>2.8</v>
      </c>
      <c r="F76" s="17"/>
      <c r="G76" s="17"/>
      <c r="H76" s="11">
        <f t="shared" si="14"/>
        <v>0</v>
      </c>
      <c r="I76" s="11"/>
      <c r="J76" s="11"/>
      <c r="K76" s="11"/>
      <c r="L76" s="13">
        <f t="shared" si="15"/>
        <v>2.8</v>
      </c>
      <c r="M76" s="13">
        <f t="shared" si="16"/>
        <v>2.8</v>
      </c>
      <c r="N76" s="13">
        <f t="shared" si="17"/>
        <v>0</v>
      </c>
      <c r="O76" s="13">
        <f t="shared" si="18"/>
        <v>0</v>
      </c>
    </row>
    <row r="77" spans="1:15" ht="15" customHeight="1" x14ac:dyDescent="0.25">
      <c r="A77" s="33" t="s">
        <v>131</v>
      </c>
      <c r="B77" s="30" t="s">
        <v>58</v>
      </c>
      <c r="C77" s="40" t="s">
        <v>30</v>
      </c>
      <c r="D77" s="17">
        <f t="shared" si="26"/>
        <v>2.1</v>
      </c>
      <c r="E77" s="17">
        <v>2.1</v>
      </c>
      <c r="F77" s="17"/>
      <c r="G77" s="17"/>
      <c r="H77" s="11">
        <f t="shared" si="14"/>
        <v>0</v>
      </c>
      <c r="I77" s="11"/>
      <c r="J77" s="11"/>
      <c r="K77" s="11"/>
      <c r="L77" s="13">
        <f t="shared" si="15"/>
        <v>2.1</v>
      </c>
      <c r="M77" s="13">
        <f t="shared" si="16"/>
        <v>2.1</v>
      </c>
      <c r="N77" s="13">
        <f t="shared" si="17"/>
        <v>0</v>
      </c>
      <c r="O77" s="13">
        <f t="shared" si="18"/>
        <v>0</v>
      </c>
    </row>
    <row r="78" spans="1:15" ht="15" customHeight="1" x14ac:dyDescent="0.25">
      <c r="A78" s="33" t="s">
        <v>132</v>
      </c>
      <c r="B78" s="30" t="s">
        <v>427</v>
      </c>
      <c r="C78" s="40" t="s">
        <v>30</v>
      </c>
      <c r="D78" s="17">
        <f t="shared" si="26"/>
        <v>2.6</v>
      </c>
      <c r="E78" s="17">
        <v>2.6</v>
      </c>
      <c r="F78" s="17"/>
      <c r="G78" s="17"/>
      <c r="H78" s="11">
        <f t="shared" si="14"/>
        <v>0</v>
      </c>
      <c r="I78" s="11"/>
      <c r="J78" s="11"/>
      <c r="K78" s="11"/>
      <c r="L78" s="13">
        <f t="shared" si="15"/>
        <v>2.6</v>
      </c>
      <c r="M78" s="13">
        <f t="shared" si="16"/>
        <v>2.6</v>
      </c>
      <c r="N78" s="13">
        <f t="shared" si="17"/>
        <v>0</v>
      </c>
      <c r="O78" s="13">
        <f t="shared" si="18"/>
        <v>0</v>
      </c>
    </row>
    <row r="79" spans="1:15" ht="15" customHeight="1" x14ac:dyDescent="0.25">
      <c r="A79" s="33" t="s">
        <v>133</v>
      </c>
      <c r="B79" s="30" t="s">
        <v>429</v>
      </c>
      <c r="C79" s="40" t="s">
        <v>30</v>
      </c>
      <c r="D79" s="17">
        <f t="shared" si="26"/>
        <v>0.8</v>
      </c>
      <c r="E79" s="17">
        <v>0.8</v>
      </c>
      <c r="F79" s="17"/>
      <c r="G79" s="17"/>
      <c r="H79" s="11">
        <f t="shared" si="14"/>
        <v>0</v>
      </c>
      <c r="I79" s="11"/>
      <c r="J79" s="11"/>
      <c r="K79" s="11"/>
      <c r="L79" s="13">
        <f t="shared" si="15"/>
        <v>0.8</v>
      </c>
      <c r="M79" s="13">
        <f t="shared" si="16"/>
        <v>0.8</v>
      </c>
      <c r="N79" s="13">
        <f t="shared" si="17"/>
        <v>0</v>
      </c>
      <c r="O79" s="13">
        <f t="shared" si="18"/>
        <v>0</v>
      </c>
    </row>
    <row r="80" spans="1:15" ht="15" customHeight="1" x14ac:dyDescent="0.25">
      <c r="A80" s="33" t="s">
        <v>167</v>
      </c>
      <c r="B80" s="30" t="s">
        <v>68</v>
      </c>
      <c r="C80" s="40" t="s">
        <v>30</v>
      </c>
      <c r="D80" s="17">
        <f t="shared" si="26"/>
        <v>1.5</v>
      </c>
      <c r="E80" s="17">
        <v>1.5</v>
      </c>
      <c r="F80" s="17"/>
      <c r="G80" s="17"/>
      <c r="H80" s="11">
        <f t="shared" si="14"/>
        <v>0</v>
      </c>
      <c r="I80" s="11"/>
      <c r="J80" s="11"/>
      <c r="K80" s="11"/>
      <c r="L80" s="13">
        <f t="shared" si="15"/>
        <v>1.5</v>
      </c>
      <c r="M80" s="13">
        <f t="shared" si="16"/>
        <v>1.5</v>
      </c>
      <c r="N80" s="13">
        <f t="shared" si="17"/>
        <v>0</v>
      </c>
      <c r="O80" s="13">
        <f t="shared" si="18"/>
        <v>0</v>
      </c>
    </row>
    <row r="81" spans="1:15" ht="15" customHeight="1" x14ac:dyDescent="0.25">
      <c r="A81" s="33" t="s">
        <v>134</v>
      </c>
      <c r="B81" s="30" t="s">
        <v>158</v>
      </c>
      <c r="C81" s="40" t="s">
        <v>30</v>
      </c>
      <c r="D81" s="17">
        <f t="shared" si="26"/>
        <v>1.1000000000000001</v>
      </c>
      <c r="E81" s="17">
        <v>1.1000000000000001</v>
      </c>
      <c r="F81" s="17"/>
      <c r="G81" s="17"/>
      <c r="H81" s="11">
        <f t="shared" si="14"/>
        <v>0</v>
      </c>
      <c r="I81" s="11"/>
      <c r="J81" s="11"/>
      <c r="K81" s="11"/>
      <c r="L81" s="13">
        <f t="shared" si="15"/>
        <v>1.1000000000000001</v>
      </c>
      <c r="M81" s="13">
        <f t="shared" si="16"/>
        <v>1.1000000000000001</v>
      </c>
      <c r="N81" s="13">
        <f t="shared" si="17"/>
        <v>0</v>
      </c>
      <c r="O81" s="13">
        <f t="shared" si="18"/>
        <v>0</v>
      </c>
    </row>
    <row r="82" spans="1:15" ht="15" customHeight="1" x14ac:dyDescent="0.25">
      <c r="A82" s="33" t="s">
        <v>135</v>
      </c>
      <c r="B82" s="30" t="s">
        <v>28</v>
      </c>
      <c r="C82" s="40" t="s">
        <v>30</v>
      </c>
      <c r="D82" s="17">
        <f t="shared" si="26"/>
        <v>1.3</v>
      </c>
      <c r="E82" s="17">
        <v>1.3</v>
      </c>
      <c r="F82" s="17"/>
      <c r="G82" s="17"/>
      <c r="H82" s="11">
        <f t="shared" si="14"/>
        <v>0</v>
      </c>
      <c r="I82" s="11"/>
      <c r="J82" s="11"/>
      <c r="K82" s="11"/>
      <c r="L82" s="13">
        <f t="shared" si="15"/>
        <v>1.3</v>
      </c>
      <c r="M82" s="13">
        <f t="shared" si="16"/>
        <v>1.3</v>
      </c>
      <c r="N82" s="13">
        <f t="shared" si="17"/>
        <v>0</v>
      </c>
      <c r="O82" s="13">
        <f t="shared" si="18"/>
        <v>0</v>
      </c>
    </row>
    <row r="83" spans="1:15" ht="15" customHeight="1" x14ac:dyDescent="0.25">
      <c r="A83" s="33" t="s">
        <v>136</v>
      </c>
      <c r="B83" s="13" t="s">
        <v>29</v>
      </c>
      <c r="C83" s="40" t="s">
        <v>30</v>
      </c>
      <c r="D83" s="17">
        <f t="shared" si="26"/>
        <v>11.6</v>
      </c>
      <c r="E83" s="17">
        <v>11.6</v>
      </c>
      <c r="F83" s="17"/>
      <c r="G83" s="17"/>
      <c r="H83" s="11">
        <f t="shared" si="14"/>
        <v>0</v>
      </c>
      <c r="I83" s="11"/>
      <c r="J83" s="11"/>
      <c r="K83" s="11"/>
      <c r="L83" s="13">
        <f t="shared" si="15"/>
        <v>11.6</v>
      </c>
      <c r="M83" s="13">
        <f t="shared" si="16"/>
        <v>11.6</v>
      </c>
      <c r="N83" s="13">
        <f t="shared" si="17"/>
        <v>0</v>
      </c>
      <c r="O83" s="13">
        <f t="shared" si="18"/>
        <v>0</v>
      </c>
    </row>
    <row r="84" spans="1:15" ht="15" customHeight="1" x14ac:dyDescent="0.25">
      <c r="A84" s="33" t="s">
        <v>137</v>
      </c>
      <c r="B84" s="42" t="s">
        <v>65</v>
      </c>
      <c r="C84" s="40" t="s">
        <v>30</v>
      </c>
      <c r="D84" s="17">
        <f t="shared" si="26"/>
        <v>13</v>
      </c>
      <c r="E84" s="17">
        <v>13</v>
      </c>
      <c r="F84" s="17"/>
      <c r="G84" s="17"/>
      <c r="H84" s="11">
        <f t="shared" si="14"/>
        <v>0</v>
      </c>
      <c r="I84" s="11"/>
      <c r="J84" s="11"/>
      <c r="K84" s="11"/>
      <c r="L84" s="13">
        <f t="shared" si="15"/>
        <v>13</v>
      </c>
      <c r="M84" s="13">
        <f t="shared" si="16"/>
        <v>13</v>
      </c>
      <c r="N84" s="13">
        <f t="shared" si="17"/>
        <v>0</v>
      </c>
      <c r="O84" s="13">
        <f t="shared" si="18"/>
        <v>0</v>
      </c>
    </row>
    <row r="85" spans="1:15" ht="15.95" customHeight="1" x14ac:dyDescent="0.25">
      <c r="A85" s="55" t="s">
        <v>138</v>
      </c>
      <c r="B85" s="45" t="s">
        <v>184</v>
      </c>
      <c r="C85" s="84"/>
      <c r="D85" s="74">
        <f>SUM(D71:D84)</f>
        <v>54.1</v>
      </c>
      <c r="E85" s="74">
        <f>SUM(E71:E84)</f>
        <v>53.400000000000006</v>
      </c>
      <c r="F85" s="74">
        <f>SUM(F71:F84)</f>
        <v>0</v>
      </c>
      <c r="G85" s="74">
        <f>SUM(G71:G84)</f>
        <v>0.7</v>
      </c>
      <c r="H85" s="75">
        <f t="shared" ref="H85:O85" si="27">SUM(H71:H84)</f>
        <v>0</v>
      </c>
      <c r="I85" s="75">
        <f t="shared" si="27"/>
        <v>0</v>
      </c>
      <c r="J85" s="75">
        <f t="shared" si="27"/>
        <v>0</v>
      </c>
      <c r="K85" s="75">
        <f t="shared" si="27"/>
        <v>0</v>
      </c>
      <c r="L85" s="45">
        <f t="shared" si="27"/>
        <v>54.1</v>
      </c>
      <c r="M85" s="45">
        <f t="shared" si="27"/>
        <v>53.400000000000006</v>
      </c>
      <c r="N85" s="45">
        <f t="shared" si="27"/>
        <v>0</v>
      </c>
      <c r="O85" s="45">
        <f t="shared" si="27"/>
        <v>0.7</v>
      </c>
    </row>
    <row r="86" spans="1:15" ht="15.95" customHeight="1" x14ac:dyDescent="0.25">
      <c r="A86" s="39" t="s">
        <v>139</v>
      </c>
      <c r="B86" s="437" t="s">
        <v>69</v>
      </c>
      <c r="C86" s="437"/>
      <c r="D86" s="437"/>
      <c r="E86" s="437"/>
      <c r="F86" s="437"/>
      <c r="G86" s="437"/>
      <c r="H86" s="437"/>
      <c r="I86" s="437"/>
      <c r="J86" s="437"/>
      <c r="K86" s="437"/>
      <c r="L86" s="437"/>
      <c r="M86" s="437"/>
      <c r="N86" s="437"/>
      <c r="O86" s="437"/>
    </row>
    <row r="87" spans="1:15" ht="15" customHeight="1" x14ac:dyDescent="0.25">
      <c r="A87" s="14" t="s">
        <v>140</v>
      </c>
      <c r="B87" s="12" t="s">
        <v>52</v>
      </c>
      <c r="C87" s="8" t="s">
        <v>24</v>
      </c>
      <c r="D87" s="9">
        <f>E87+G87</f>
        <v>218.5</v>
      </c>
      <c r="E87" s="43">
        <v>218.5</v>
      </c>
      <c r="F87" s="43">
        <v>85.3</v>
      </c>
      <c r="G87" s="43"/>
      <c r="H87" s="10">
        <f t="shared" si="14"/>
        <v>0</v>
      </c>
      <c r="I87" s="10"/>
      <c r="J87" s="10"/>
      <c r="K87" s="10"/>
      <c r="L87" s="12">
        <f t="shared" si="15"/>
        <v>218.5</v>
      </c>
      <c r="M87" s="12">
        <f t="shared" si="16"/>
        <v>218.5</v>
      </c>
      <c r="N87" s="12">
        <f t="shared" si="17"/>
        <v>85.3</v>
      </c>
      <c r="O87" s="12">
        <f t="shared" si="18"/>
        <v>0</v>
      </c>
    </row>
    <row r="88" spans="1:15" ht="15" customHeight="1" x14ac:dyDescent="0.25">
      <c r="A88" s="14" t="s">
        <v>168</v>
      </c>
      <c r="B88" s="13" t="s">
        <v>53</v>
      </c>
      <c r="C88" s="16" t="s">
        <v>24</v>
      </c>
      <c r="D88" s="17">
        <f>E88+G88</f>
        <v>23</v>
      </c>
      <c r="E88" s="17">
        <v>23</v>
      </c>
      <c r="F88" s="17"/>
      <c r="G88" s="17"/>
      <c r="H88" s="11">
        <f t="shared" si="14"/>
        <v>0</v>
      </c>
      <c r="I88" s="11"/>
      <c r="J88" s="11"/>
      <c r="K88" s="11"/>
      <c r="L88" s="13">
        <f t="shared" si="15"/>
        <v>23</v>
      </c>
      <c r="M88" s="13">
        <f t="shared" si="16"/>
        <v>23</v>
      </c>
      <c r="N88" s="13">
        <f t="shared" si="17"/>
        <v>0</v>
      </c>
      <c r="O88" s="13">
        <f t="shared" si="18"/>
        <v>0</v>
      </c>
    </row>
    <row r="89" spans="1:15" ht="15" customHeight="1" x14ac:dyDescent="0.25">
      <c r="A89" s="14" t="s">
        <v>141</v>
      </c>
      <c r="B89" s="13" t="s">
        <v>172</v>
      </c>
      <c r="C89" s="16" t="s">
        <v>24</v>
      </c>
      <c r="D89" s="17">
        <f>E89+G89</f>
        <v>7.6</v>
      </c>
      <c r="E89" s="44">
        <v>7.6</v>
      </c>
      <c r="F89" s="44"/>
      <c r="G89" s="44"/>
      <c r="H89" s="11">
        <f t="shared" si="14"/>
        <v>0</v>
      </c>
      <c r="I89" s="11"/>
      <c r="J89" s="11"/>
      <c r="K89" s="11"/>
      <c r="L89" s="13">
        <f t="shared" si="15"/>
        <v>7.6</v>
      </c>
      <c r="M89" s="13">
        <f t="shared" si="16"/>
        <v>7.6</v>
      </c>
      <c r="N89" s="13">
        <f t="shared" si="17"/>
        <v>0</v>
      </c>
      <c r="O89" s="13">
        <f t="shared" si="18"/>
        <v>0</v>
      </c>
    </row>
    <row r="90" spans="1:15" s="38" customFormat="1" ht="16.5" customHeight="1" x14ac:dyDescent="0.25">
      <c r="A90" s="14" t="s">
        <v>188</v>
      </c>
      <c r="B90" s="13" t="s">
        <v>70</v>
      </c>
      <c r="C90" s="31" t="s">
        <v>24</v>
      </c>
      <c r="D90" s="17">
        <f>E90+G90</f>
        <v>2</v>
      </c>
      <c r="E90" s="17">
        <v>2</v>
      </c>
      <c r="F90" s="17"/>
      <c r="G90" s="17"/>
      <c r="H90" s="11">
        <f t="shared" si="14"/>
        <v>0</v>
      </c>
      <c r="I90" s="11"/>
      <c r="J90" s="11"/>
      <c r="K90" s="11"/>
      <c r="L90" s="13">
        <f t="shared" si="15"/>
        <v>2</v>
      </c>
      <c r="M90" s="13">
        <f t="shared" si="16"/>
        <v>2</v>
      </c>
      <c r="N90" s="13">
        <f t="shared" si="17"/>
        <v>0</v>
      </c>
      <c r="O90" s="13">
        <f t="shared" si="18"/>
        <v>0</v>
      </c>
    </row>
    <row r="91" spans="1:15" ht="15.95" customHeight="1" x14ac:dyDescent="0.25">
      <c r="A91" s="21" t="s">
        <v>189</v>
      </c>
      <c r="B91" s="85" t="s">
        <v>185</v>
      </c>
      <c r="C91" s="86"/>
      <c r="D91" s="87">
        <f>SUM(D87:D90)</f>
        <v>251.1</v>
      </c>
      <c r="E91" s="87">
        <f>SUM(E87:E90)</f>
        <v>251.1</v>
      </c>
      <c r="F91" s="87">
        <f>SUM(F87:F90)</f>
        <v>85.3</v>
      </c>
      <c r="G91" s="87">
        <f>SUM(G87:G90)</f>
        <v>0</v>
      </c>
      <c r="H91" s="10">
        <f t="shared" ref="H91:O91" si="28">SUM(H87:H90)</f>
        <v>0</v>
      </c>
      <c r="I91" s="10">
        <f t="shared" si="28"/>
        <v>0</v>
      </c>
      <c r="J91" s="10">
        <f t="shared" si="28"/>
        <v>0</v>
      </c>
      <c r="K91" s="10">
        <f t="shared" si="28"/>
        <v>0</v>
      </c>
      <c r="L91" s="88">
        <f t="shared" si="28"/>
        <v>251.1</v>
      </c>
      <c r="M91" s="88">
        <f t="shared" si="28"/>
        <v>251.1</v>
      </c>
      <c r="N91" s="88">
        <f t="shared" si="28"/>
        <v>85.3</v>
      </c>
      <c r="O91" s="88">
        <f t="shared" si="28"/>
        <v>0</v>
      </c>
    </row>
    <row r="92" spans="1:15" ht="15.95" customHeight="1" x14ac:dyDescent="0.25">
      <c r="A92" s="21" t="s">
        <v>190</v>
      </c>
      <c r="B92" s="46" t="s">
        <v>177</v>
      </c>
      <c r="C92" s="47"/>
      <c r="D92" s="48">
        <f t="shared" ref="D92:O92" si="29">D22+D35+D38+D69+D85+D91</f>
        <v>1052.8</v>
      </c>
      <c r="E92" s="48">
        <f t="shared" si="29"/>
        <v>983.3</v>
      </c>
      <c r="F92" s="48">
        <f t="shared" si="29"/>
        <v>139.1</v>
      </c>
      <c r="G92" s="48">
        <f t="shared" si="29"/>
        <v>69.5</v>
      </c>
      <c r="H92" s="49">
        <f t="shared" si="29"/>
        <v>0</v>
      </c>
      <c r="I92" s="49">
        <f t="shared" si="29"/>
        <v>0</v>
      </c>
      <c r="J92" s="49">
        <f t="shared" si="29"/>
        <v>0</v>
      </c>
      <c r="K92" s="49">
        <f t="shared" si="29"/>
        <v>0</v>
      </c>
      <c r="L92" s="50">
        <f t="shared" si="29"/>
        <v>1052.8</v>
      </c>
      <c r="M92" s="50">
        <f t="shared" si="29"/>
        <v>983.3</v>
      </c>
      <c r="N92" s="50">
        <f t="shared" si="29"/>
        <v>139.1</v>
      </c>
      <c r="O92" s="50">
        <f t="shared" si="29"/>
        <v>69.5</v>
      </c>
    </row>
    <row r="93" spans="1:15" x14ac:dyDescent="0.25">
      <c r="A93" s="7"/>
      <c r="B93" s="51"/>
      <c r="C93" s="52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</row>
    <row r="94" spans="1:15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5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5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</sheetData>
  <mergeCells count="27">
    <mergeCell ref="P13:Q13"/>
    <mergeCell ref="B11:O11"/>
    <mergeCell ref="B23:O23"/>
    <mergeCell ref="E9:F9"/>
    <mergeCell ref="O9:O10"/>
    <mergeCell ref="H8:H10"/>
    <mergeCell ref="D8:D10"/>
    <mergeCell ref="G9:G10"/>
    <mergeCell ref="I8:K8"/>
    <mergeCell ref="L8:L10"/>
    <mergeCell ref="M8:O8"/>
    <mergeCell ref="B86:O86"/>
    <mergeCell ref="B36:O36"/>
    <mergeCell ref="B39:O39"/>
    <mergeCell ref="B70:O70"/>
    <mergeCell ref="E8:G8"/>
    <mergeCell ref="K9:K10"/>
    <mergeCell ref="M9:N9"/>
    <mergeCell ref="I9:J9"/>
    <mergeCell ref="B1:O1"/>
    <mergeCell ref="B2:O2"/>
    <mergeCell ref="B3:O3"/>
    <mergeCell ref="B4:O4"/>
    <mergeCell ref="A8:A10"/>
    <mergeCell ref="B8:B10"/>
    <mergeCell ref="A6:O6"/>
    <mergeCell ref="C8:C10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 (2)</vt:lpstr>
      <vt:lpstr>2 pr._pajamos pagal rūšis</vt:lpstr>
      <vt:lpstr>3 pr._asignavimų suvestinė (2)</vt:lpstr>
      <vt:lpstr>4 pr._savarankiškos f-jos (2)</vt:lpstr>
      <vt:lpstr>5 pr._valstybinės f-jos (2)</vt:lpstr>
      <vt:lpstr>6 pr._mokinio krepšelis</vt:lpstr>
      <vt:lpstr>7 pr._kita dotacija (2)</vt:lpstr>
      <vt:lpstr>8 pr._aplinkos apsaugos s. p.</vt:lpstr>
      <vt:lpstr>9 pr._įstaigų pajamos</vt:lpstr>
      <vt:lpstr>10 pr._skolintos lėšos (2)</vt:lpstr>
      <vt:lpstr>11 pr._apyvartinės lėšos (2)</vt:lpstr>
      <vt:lpstr>12 pr._suvestinė pagal prog (2</vt:lpstr>
      <vt:lpstr>Lapas1</vt:lpstr>
      <vt:lpstr>'1 pr._pajamos (2)'!Print_Titles</vt:lpstr>
      <vt:lpstr>'2 pr._pajamos pagal rūšis'!Print_Titles</vt:lpstr>
      <vt:lpstr>'3 pr._asignavimų suvestinė (2)'!Print_Titles</vt:lpstr>
      <vt:lpstr>'4 pr._savarankiškos f-jos (2)'!Print_Titles</vt:lpstr>
      <vt:lpstr>'7 pr._kita dotacija (2)'!Print_Titles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2016-01-27T06:03:56Z</cp:lastPrinted>
  <dcterms:created xsi:type="dcterms:W3CDTF">2007-01-10T08:42:24Z</dcterms:created>
  <dcterms:modified xsi:type="dcterms:W3CDTF">2016-05-19T07:34:39Z</dcterms:modified>
</cp:coreProperties>
</file>