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firstSheet="3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9" state="hidden" r:id="rId11"/>
    <sheet name="11 pr._apyvartinės lėšos (2)" sheetId="15" r:id="rId12"/>
    <sheet name="12 pr._suvestinė pagal progr." sheetId="10" r:id="rId13"/>
  </sheets>
  <definedNames>
    <definedName name="_xlnm.Print_Titles" localSheetId="0">'1 pr._pajamos'!$22:$22</definedName>
    <definedName name="_xlnm.Print_Titles" localSheetId="1">'2 pr._pajamos pagal rūšis'!$20:$22</definedName>
    <definedName name="_xlnm.Print_Titles" localSheetId="2">'3 pr._asignavimų suvestinė'!$22:$24</definedName>
    <definedName name="_xlnm.Print_Titles" localSheetId="3">'4 pr._savarankiškos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</workbook>
</file>

<file path=xl/calcChain.xml><?xml version="1.0" encoding="utf-8"?>
<calcChain xmlns="http://schemas.openxmlformats.org/spreadsheetml/2006/main">
  <c r="N75" i="15" l="1"/>
  <c r="K69" i="15"/>
  <c r="J69" i="15"/>
  <c r="J67" i="15" s="1"/>
  <c r="I69" i="15"/>
  <c r="G69" i="15"/>
  <c r="F69" i="15"/>
  <c r="F67" i="15" s="1"/>
  <c r="E69" i="15"/>
  <c r="D69" i="15" s="1"/>
  <c r="K67" i="15"/>
  <c r="I67" i="15"/>
  <c r="H67" i="15" s="1"/>
  <c r="G67" i="15"/>
  <c r="E67" i="15"/>
  <c r="D67" i="15" s="1"/>
  <c r="O66" i="15"/>
  <c r="O65" i="15" s="1"/>
  <c r="N66" i="15"/>
  <c r="N65" i="15" s="1"/>
  <c r="M66" i="15"/>
  <c r="M69" i="15" s="1"/>
  <c r="M67" i="15" s="1"/>
  <c r="H66" i="15"/>
  <c r="H69" i="15" s="1"/>
  <c r="D66" i="15"/>
  <c r="M65" i="15"/>
  <c r="K65" i="15"/>
  <c r="J65" i="15"/>
  <c r="I65" i="15"/>
  <c r="H65" i="15"/>
  <c r="G65" i="15"/>
  <c r="F65" i="15"/>
  <c r="E65" i="15"/>
  <c r="D65" i="15"/>
  <c r="K63" i="15"/>
  <c r="J63" i="15"/>
  <c r="I63" i="15"/>
  <c r="H63" i="15"/>
  <c r="G63" i="15"/>
  <c r="F63" i="15"/>
  <c r="E63" i="15"/>
  <c r="D63" i="15"/>
  <c r="K61" i="15"/>
  <c r="J61" i="15"/>
  <c r="I61" i="15"/>
  <c r="H61" i="15" s="1"/>
  <c r="G61" i="15"/>
  <c r="F61" i="15"/>
  <c r="E61" i="15"/>
  <c r="D61" i="15" s="1"/>
  <c r="O60" i="15"/>
  <c r="N60" i="15"/>
  <c r="M60" i="15"/>
  <c r="M59" i="15" s="1"/>
  <c r="H60" i="15"/>
  <c r="D60" i="15"/>
  <c r="O59" i="15"/>
  <c r="N59" i="15"/>
  <c r="K59" i="15"/>
  <c r="J59" i="15"/>
  <c r="I59" i="15"/>
  <c r="H59" i="15"/>
  <c r="G59" i="15"/>
  <c r="D59" i="15" s="1"/>
  <c r="F59" i="15"/>
  <c r="E59" i="15"/>
  <c r="O58" i="15"/>
  <c r="N58" i="15"/>
  <c r="N57" i="15" s="1"/>
  <c r="M58" i="15"/>
  <c r="H58" i="15"/>
  <c r="H57" i="15" s="1"/>
  <c r="D58" i="15"/>
  <c r="M57" i="15"/>
  <c r="K57" i="15"/>
  <c r="J57" i="15"/>
  <c r="I57" i="15"/>
  <c r="G57" i="15"/>
  <c r="F57" i="15"/>
  <c r="E57" i="15"/>
  <c r="D57" i="15"/>
  <c r="O56" i="15"/>
  <c r="N56" i="15"/>
  <c r="M56" i="15"/>
  <c r="M55" i="15" s="1"/>
  <c r="L56" i="15"/>
  <c r="L55" i="15" s="1"/>
  <c r="H56" i="15"/>
  <c r="D56" i="15"/>
  <c r="O55" i="15"/>
  <c r="N55" i="15"/>
  <c r="K55" i="15"/>
  <c r="J55" i="15"/>
  <c r="I55" i="15"/>
  <c r="H55" i="15"/>
  <c r="G55" i="15"/>
  <c r="D55" i="15" s="1"/>
  <c r="F55" i="15"/>
  <c r="E55" i="15"/>
  <c r="O54" i="15"/>
  <c r="N54" i="15"/>
  <c r="N53" i="15" s="1"/>
  <c r="M54" i="15"/>
  <c r="H54" i="15"/>
  <c r="H53" i="15" s="1"/>
  <c r="D54" i="15"/>
  <c r="M53" i="15"/>
  <c r="K53" i="15"/>
  <c r="J53" i="15"/>
  <c r="I53" i="15"/>
  <c r="G53" i="15"/>
  <c r="F53" i="15"/>
  <c r="E53" i="15"/>
  <c r="D53" i="15" s="1"/>
  <c r="O52" i="15"/>
  <c r="N52" i="15"/>
  <c r="M52" i="15"/>
  <c r="M51" i="15" s="1"/>
  <c r="H52" i="15"/>
  <c r="D52" i="15"/>
  <c r="O51" i="15"/>
  <c r="N51" i="15"/>
  <c r="K51" i="15"/>
  <c r="J51" i="15"/>
  <c r="I51" i="15"/>
  <c r="H51" i="15"/>
  <c r="G51" i="15"/>
  <c r="D51" i="15" s="1"/>
  <c r="F51" i="15"/>
  <c r="E51" i="15"/>
  <c r="O50" i="15"/>
  <c r="N50" i="15"/>
  <c r="N49" i="15" s="1"/>
  <c r="M50" i="15"/>
  <c r="H50" i="15"/>
  <c r="H49" i="15" s="1"/>
  <c r="D50" i="15"/>
  <c r="M49" i="15"/>
  <c r="K49" i="15"/>
  <c r="J49" i="15"/>
  <c r="I49" i="15"/>
  <c r="G49" i="15"/>
  <c r="F49" i="15"/>
  <c r="E49" i="15"/>
  <c r="D49" i="15"/>
  <c r="O48" i="15"/>
  <c r="N48" i="15"/>
  <c r="M48" i="15"/>
  <c r="M47" i="15" s="1"/>
  <c r="L48" i="15"/>
  <c r="L47" i="15" s="1"/>
  <c r="H48" i="15"/>
  <c r="D48" i="15"/>
  <c r="O47" i="15"/>
  <c r="N47" i="15"/>
  <c r="K47" i="15"/>
  <c r="J47" i="15"/>
  <c r="I47" i="15"/>
  <c r="H47" i="15"/>
  <c r="G47" i="15"/>
  <c r="D47" i="15" s="1"/>
  <c r="F47" i="15"/>
  <c r="E47" i="15"/>
  <c r="O46" i="15"/>
  <c r="N46" i="15"/>
  <c r="N45" i="15" s="1"/>
  <c r="M46" i="15"/>
  <c r="H46" i="15"/>
  <c r="H45" i="15" s="1"/>
  <c r="D46" i="15"/>
  <c r="M45" i="15"/>
  <c r="K45" i="15"/>
  <c r="J45" i="15"/>
  <c r="I45" i="15"/>
  <c r="G45" i="15"/>
  <c r="F45" i="15"/>
  <c r="E45" i="15"/>
  <c r="D45" i="15" s="1"/>
  <c r="O44" i="15"/>
  <c r="N44" i="15"/>
  <c r="M44" i="15"/>
  <c r="H44" i="15"/>
  <c r="D44" i="15"/>
  <c r="O43" i="15"/>
  <c r="N43" i="15"/>
  <c r="K43" i="15"/>
  <c r="J43" i="15"/>
  <c r="I43" i="15"/>
  <c r="H43" i="15"/>
  <c r="G43" i="15"/>
  <c r="D43" i="15" s="1"/>
  <c r="F43" i="15"/>
  <c r="E43" i="15"/>
  <c r="K41" i="15"/>
  <c r="K73" i="15" s="1"/>
  <c r="J41" i="15"/>
  <c r="J73" i="15" s="1"/>
  <c r="I41" i="15"/>
  <c r="G41" i="15"/>
  <c r="F41" i="15"/>
  <c r="F73" i="15" s="1"/>
  <c r="E41" i="15"/>
  <c r="O40" i="15"/>
  <c r="O74" i="15" s="1"/>
  <c r="N40" i="15"/>
  <c r="N74" i="15" s="1"/>
  <c r="K40" i="15"/>
  <c r="K74" i="15" s="1"/>
  <c r="J40" i="15"/>
  <c r="J38" i="15" s="1"/>
  <c r="I40" i="15"/>
  <c r="I74" i="15" s="1"/>
  <c r="H40" i="15"/>
  <c r="G40" i="15"/>
  <c r="F40" i="15"/>
  <c r="F38" i="15" s="1"/>
  <c r="E40" i="15"/>
  <c r="E74" i="15" s="1"/>
  <c r="K38" i="15"/>
  <c r="I38" i="15"/>
  <c r="G38" i="15"/>
  <c r="D38" i="15" s="1"/>
  <c r="E38" i="15"/>
  <c r="O37" i="15"/>
  <c r="L37" i="15" s="1"/>
  <c r="L41" i="15" s="1"/>
  <c r="N37" i="15"/>
  <c r="N41" i="15" s="1"/>
  <c r="N38" i="15" s="1"/>
  <c r="M37" i="15"/>
  <c r="M41" i="15" s="1"/>
  <c r="H37" i="15"/>
  <c r="D37" i="15"/>
  <c r="O36" i="15"/>
  <c r="N36" i="15"/>
  <c r="M36" i="15"/>
  <c r="L36" i="15"/>
  <c r="H36" i="15"/>
  <c r="D36" i="15"/>
  <c r="K35" i="15"/>
  <c r="J35" i="15"/>
  <c r="I35" i="15"/>
  <c r="G35" i="15"/>
  <c r="D35" i="15" s="1"/>
  <c r="F35" i="15"/>
  <c r="E35" i="15"/>
  <c r="N33" i="15"/>
  <c r="K33" i="15"/>
  <c r="K75" i="15" s="1"/>
  <c r="J33" i="15"/>
  <c r="J75" i="15" s="1"/>
  <c r="I33" i="15"/>
  <c r="I75" i="15" s="1"/>
  <c r="G33" i="15"/>
  <c r="F33" i="15"/>
  <c r="F75" i="15" s="1"/>
  <c r="E33" i="15"/>
  <c r="E75" i="15" s="1"/>
  <c r="K32" i="15"/>
  <c r="J32" i="15"/>
  <c r="I32" i="15"/>
  <c r="G32" i="15"/>
  <c r="F32" i="15"/>
  <c r="E32" i="15"/>
  <c r="K30" i="15"/>
  <c r="H30" i="15" s="1"/>
  <c r="J30" i="15"/>
  <c r="I30" i="15"/>
  <c r="G30" i="15"/>
  <c r="D30" i="15" s="1"/>
  <c r="F30" i="15"/>
  <c r="E30" i="15"/>
  <c r="O29" i="15"/>
  <c r="L29" i="15" s="1"/>
  <c r="L32" i="15" s="1"/>
  <c r="N29" i="15"/>
  <c r="Q21" i="15" s="1"/>
  <c r="M29" i="15"/>
  <c r="M32" i="15" s="1"/>
  <c r="M30" i="15" s="1"/>
  <c r="H29" i="15"/>
  <c r="H28" i="15" s="1"/>
  <c r="D29" i="15"/>
  <c r="N28" i="15"/>
  <c r="M28" i="15"/>
  <c r="J28" i="15"/>
  <c r="I28" i="15"/>
  <c r="I25" i="15" s="1"/>
  <c r="G28" i="15"/>
  <c r="O28" i="15" s="1"/>
  <c r="L28" i="15" s="1"/>
  <c r="F28" i="15"/>
  <c r="E28" i="15"/>
  <c r="E25" i="15" s="1"/>
  <c r="O27" i="15"/>
  <c r="O26" i="15" s="1"/>
  <c r="N27" i="15"/>
  <c r="M27" i="15"/>
  <c r="M33" i="15" s="1"/>
  <c r="M75" i="15" s="1"/>
  <c r="H27" i="15"/>
  <c r="H33" i="15" s="1"/>
  <c r="D27" i="15"/>
  <c r="N26" i="15"/>
  <c r="N25" i="15" s="1"/>
  <c r="M26" i="15"/>
  <c r="H26" i="15"/>
  <c r="G26" i="15"/>
  <c r="D26" i="15" s="1"/>
  <c r="F26" i="15"/>
  <c r="F25" i="15" s="1"/>
  <c r="E26" i="15"/>
  <c r="O25" i="15"/>
  <c r="K25" i="15"/>
  <c r="J25" i="15"/>
  <c r="G25" i="15"/>
  <c r="M23" i="15"/>
  <c r="K23" i="15"/>
  <c r="J23" i="15"/>
  <c r="I23" i="15"/>
  <c r="I73" i="15" s="1"/>
  <c r="H73" i="15" s="1"/>
  <c r="H23" i="15"/>
  <c r="G23" i="15"/>
  <c r="F23" i="15"/>
  <c r="E23" i="15"/>
  <c r="E73" i="15" s="1"/>
  <c r="K22" i="15"/>
  <c r="J22" i="15"/>
  <c r="J20" i="15" s="1"/>
  <c r="I22" i="15"/>
  <c r="G22" i="15"/>
  <c r="F22" i="15"/>
  <c r="F20" i="15" s="1"/>
  <c r="E22" i="15"/>
  <c r="Q20" i="15"/>
  <c r="K20" i="15"/>
  <c r="G20" i="15"/>
  <c r="O19" i="15"/>
  <c r="N19" i="15"/>
  <c r="N18" i="15" s="1"/>
  <c r="M19" i="15"/>
  <c r="M18" i="15" s="1"/>
  <c r="H19" i="15"/>
  <c r="D19" i="15"/>
  <c r="O18" i="15"/>
  <c r="K18" i="15"/>
  <c r="J18" i="15"/>
  <c r="I18" i="15"/>
  <c r="H18" i="15"/>
  <c r="G18" i="15"/>
  <c r="D18" i="15" s="1"/>
  <c r="F18" i="15"/>
  <c r="E18" i="15"/>
  <c r="O17" i="15"/>
  <c r="O23" i="15" s="1"/>
  <c r="N17" i="15"/>
  <c r="N23" i="15" s="1"/>
  <c r="M17" i="15"/>
  <c r="M16" i="15" s="1"/>
  <c r="L17" i="15"/>
  <c r="H17" i="15"/>
  <c r="D17" i="15"/>
  <c r="O16" i="15"/>
  <c r="N16" i="15"/>
  <c r="Q17" i="15" s="1"/>
  <c r="K16" i="15"/>
  <c r="J16" i="15"/>
  <c r="I16" i="15"/>
  <c r="H16" i="15"/>
  <c r="G16" i="15"/>
  <c r="D16" i="15" s="1"/>
  <c r="F16" i="15"/>
  <c r="E16" i="15"/>
  <c r="O15" i="15"/>
  <c r="N15" i="15"/>
  <c r="N22" i="15" s="1"/>
  <c r="M15" i="15"/>
  <c r="H15" i="15"/>
  <c r="D15" i="15"/>
  <c r="N14" i="15"/>
  <c r="M14" i="15"/>
  <c r="K14" i="15"/>
  <c r="J14" i="15"/>
  <c r="I14" i="15"/>
  <c r="G14" i="15"/>
  <c r="F14" i="15"/>
  <c r="E14" i="15"/>
  <c r="D14" i="15" s="1"/>
  <c r="N20" i="15" l="1"/>
  <c r="M43" i="15"/>
  <c r="M63" i="15"/>
  <c r="M61" i="15" s="1"/>
  <c r="F74" i="15"/>
  <c r="L27" i="15"/>
  <c r="G74" i="15"/>
  <c r="D40" i="15"/>
  <c r="N63" i="15"/>
  <c r="N61" i="15" s="1"/>
  <c r="J74" i="15"/>
  <c r="H22" i="15"/>
  <c r="H14" i="15"/>
  <c r="I72" i="15"/>
  <c r="I70" i="15" s="1"/>
  <c r="I20" i="15"/>
  <c r="D25" i="15"/>
  <c r="H25" i="15"/>
  <c r="G72" i="15"/>
  <c r="D32" i="15"/>
  <c r="N32" i="15"/>
  <c r="N30" i="15" s="1"/>
  <c r="G75" i="15"/>
  <c r="D75" i="15" s="1"/>
  <c r="D33" i="15"/>
  <c r="N35" i="15"/>
  <c r="L40" i="15"/>
  <c r="L35" i="15"/>
  <c r="G73" i="15"/>
  <c r="D41" i="15"/>
  <c r="O63" i="15"/>
  <c r="O61" i="15" s="1"/>
  <c r="N69" i="15"/>
  <c r="N67" i="15" s="1"/>
  <c r="F72" i="15"/>
  <c r="F70" i="15" s="1"/>
  <c r="D73" i="15"/>
  <c r="M73" i="15"/>
  <c r="O22" i="15"/>
  <c r="L15" i="15"/>
  <c r="O14" i="15"/>
  <c r="L16" i="15"/>
  <c r="M22" i="15"/>
  <c r="L26" i="15"/>
  <c r="L25" i="15" s="1"/>
  <c r="M25" i="15"/>
  <c r="D28" i="15"/>
  <c r="K72" i="15"/>
  <c r="K70" i="15" s="1"/>
  <c r="H32" i="15"/>
  <c r="O45" i="15"/>
  <c r="L46" i="15"/>
  <c r="L45" i="15" s="1"/>
  <c r="O53" i="15"/>
  <c r="L54" i="15"/>
  <c r="L53" i="15" s="1"/>
  <c r="L19" i="15"/>
  <c r="L18" i="15" s="1"/>
  <c r="E72" i="15"/>
  <c r="D22" i="15"/>
  <c r="E20" i="15"/>
  <c r="D20" i="15" s="1"/>
  <c r="D23" i="15"/>
  <c r="L23" i="15"/>
  <c r="O32" i="15"/>
  <c r="O30" i="15" s="1"/>
  <c r="H75" i="15"/>
  <c r="O33" i="15"/>
  <c r="O75" i="15" s="1"/>
  <c r="O35" i="15"/>
  <c r="M40" i="15"/>
  <c r="M35" i="15"/>
  <c r="H41" i="15"/>
  <c r="H38" i="15" s="1"/>
  <c r="H35" i="15"/>
  <c r="D74" i="15"/>
  <c r="H74" i="15"/>
  <c r="O41" i="15"/>
  <c r="O38" i="15" s="1"/>
  <c r="L44" i="15"/>
  <c r="O49" i="15"/>
  <c r="L50" i="15"/>
  <c r="L49" i="15" s="1"/>
  <c r="L52" i="15"/>
  <c r="L51" i="15" s="1"/>
  <c r="O57" i="15"/>
  <c r="L58" i="15"/>
  <c r="L57" i="15" s="1"/>
  <c r="L60" i="15"/>
  <c r="L59" i="15" s="1"/>
  <c r="J72" i="15"/>
  <c r="J70" i="15" s="1"/>
  <c r="O69" i="15"/>
  <c r="O67" i="15" s="1"/>
  <c r="L66" i="15"/>
  <c r="Q14" i="15" l="1"/>
  <c r="L74" i="15"/>
  <c r="L38" i="15"/>
  <c r="Q22" i="15"/>
  <c r="L43" i="15"/>
  <c r="L63" i="15"/>
  <c r="L61" i="15" s="1"/>
  <c r="M72" i="15"/>
  <c r="M20" i="15"/>
  <c r="L22" i="15"/>
  <c r="L14" i="15"/>
  <c r="Q19" i="15"/>
  <c r="O73" i="15"/>
  <c r="L33" i="15"/>
  <c r="Q18" i="15"/>
  <c r="N72" i="15"/>
  <c r="L69" i="15"/>
  <c r="L67" i="15" s="1"/>
  <c r="L65" i="15"/>
  <c r="Q23" i="15" s="1"/>
  <c r="M74" i="15"/>
  <c r="M38" i="15"/>
  <c r="H72" i="15"/>
  <c r="H70" i="15" s="1"/>
  <c r="H20" i="15"/>
  <c r="E70" i="15"/>
  <c r="D72" i="15"/>
  <c r="O72" i="15"/>
  <c r="O70" i="15" s="1"/>
  <c r="O20" i="15"/>
  <c r="G70" i="15"/>
  <c r="N73" i="15"/>
  <c r="L72" i="15" l="1"/>
  <c r="L70" i="15" s="1"/>
  <c r="L20" i="15"/>
  <c r="L73" i="15"/>
  <c r="L75" i="15"/>
  <c r="L30" i="15"/>
  <c r="Q24" i="15"/>
  <c r="D70" i="15"/>
  <c r="N70" i="15"/>
  <c r="M70" i="15"/>
  <c r="H31" i="14" l="1"/>
  <c r="G31" i="14" s="1"/>
  <c r="J32" i="1"/>
  <c r="I101" i="1"/>
  <c r="J101" i="1"/>
  <c r="I72" i="2" l="1"/>
  <c r="J72" i="2"/>
  <c r="H34" i="14"/>
  <c r="L34" i="14"/>
  <c r="K34" i="14" s="1"/>
  <c r="M34" i="14"/>
  <c r="N34" i="14"/>
  <c r="D56" i="14" l="1"/>
  <c r="I237" i="1" l="1"/>
  <c r="J237" i="1"/>
  <c r="K237" i="1"/>
  <c r="H237" i="1"/>
  <c r="G231" i="1"/>
  <c r="G232" i="1"/>
  <c r="G233" i="1"/>
  <c r="G238" i="1"/>
  <c r="G239" i="1"/>
  <c r="G240" i="1"/>
  <c r="G230" i="1"/>
  <c r="G237" i="1" l="1"/>
  <c r="H56" i="1"/>
  <c r="H57" i="1"/>
  <c r="H58" i="1"/>
  <c r="H55" i="1"/>
  <c r="I96" i="1" l="1"/>
  <c r="I56" i="14"/>
  <c r="J56" i="14"/>
  <c r="H56" i="14"/>
  <c r="E56" i="14"/>
  <c r="F56" i="14"/>
  <c r="C56" i="14" s="1"/>
  <c r="M68" i="7"/>
  <c r="L68" i="7" s="1"/>
  <c r="N68" i="7"/>
  <c r="O68" i="7"/>
  <c r="H68" i="7"/>
  <c r="D68" i="7"/>
  <c r="M68" i="12"/>
  <c r="L68" i="12" s="1"/>
  <c r="N68" i="12"/>
  <c r="O68" i="12"/>
  <c r="H67" i="12"/>
  <c r="H68" i="12"/>
  <c r="H69" i="12"/>
  <c r="D68" i="12"/>
  <c r="D37" i="8" l="1"/>
  <c r="D65" i="7"/>
  <c r="D64" i="7"/>
  <c r="D55" i="7"/>
  <c r="D268" i="4"/>
  <c r="D65" i="12" l="1"/>
  <c r="D64" i="12"/>
  <c r="D55" i="12"/>
  <c r="E49" i="14" l="1"/>
  <c r="D49" i="14"/>
  <c r="E41" i="14"/>
  <c r="D41" i="14"/>
  <c r="I49" i="1"/>
  <c r="E52" i="14" l="1"/>
  <c r="H52" i="14"/>
  <c r="I52" i="14"/>
  <c r="D52" i="14"/>
  <c r="E51" i="14"/>
  <c r="F51" i="14"/>
  <c r="H51" i="14"/>
  <c r="I51" i="14"/>
  <c r="J51" i="14"/>
  <c r="D51" i="14"/>
  <c r="E42" i="14"/>
  <c r="F42" i="14"/>
  <c r="H42" i="14"/>
  <c r="I42" i="14"/>
  <c r="J42" i="14"/>
  <c r="D42" i="14"/>
  <c r="O38" i="8"/>
  <c r="H37" i="8"/>
  <c r="H38" i="8" s="1"/>
  <c r="I38" i="8"/>
  <c r="J38" i="8"/>
  <c r="K38" i="8"/>
  <c r="E38" i="8"/>
  <c r="F38" i="8"/>
  <c r="G38" i="8"/>
  <c r="D38" i="8"/>
  <c r="L37" i="8"/>
  <c r="Q28" i="8" s="1"/>
  <c r="M37" i="8"/>
  <c r="M38" i="8" s="1"/>
  <c r="N37" i="8"/>
  <c r="N38" i="8" s="1"/>
  <c r="O37" i="8"/>
  <c r="M64" i="7"/>
  <c r="L64" i="7" s="1"/>
  <c r="N64" i="7"/>
  <c r="O64" i="7"/>
  <c r="M65" i="7"/>
  <c r="L65" i="7" s="1"/>
  <c r="N65" i="7"/>
  <c r="O65" i="7"/>
  <c r="H64" i="7"/>
  <c r="H65" i="7"/>
  <c r="H55" i="7"/>
  <c r="M55" i="7"/>
  <c r="L55" i="7" s="1"/>
  <c r="N55" i="7"/>
  <c r="O55" i="7"/>
  <c r="M64" i="12"/>
  <c r="N64" i="12"/>
  <c r="O64" i="12"/>
  <c r="H64" i="12"/>
  <c r="O65" i="12"/>
  <c r="N65" i="12"/>
  <c r="M65" i="12"/>
  <c r="H65" i="12"/>
  <c r="H55" i="12"/>
  <c r="O55" i="12"/>
  <c r="N55" i="12"/>
  <c r="M55" i="12"/>
  <c r="J106" i="4"/>
  <c r="K106" i="4"/>
  <c r="I106" i="4"/>
  <c r="F106" i="4"/>
  <c r="E106" i="4"/>
  <c r="J112" i="4"/>
  <c r="K112" i="4"/>
  <c r="I112" i="4"/>
  <c r="F112" i="4"/>
  <c r="E112" i="4"/>
  <c r="D58" i="11"/>
  <c r="C58" i="11"/>
  <c r="L38" i="8" l="1"/>
  <c r="L64" i="12"/>
  <c r="L55" i="12"/>
  <c r="L65" i="12"/>
  <c r="E96" i="1" l="1"/>
  <c r="J96" i="1" l="1"/>
  <c r="K96" i="1"/>
  <c r="J88" i="14" l="1"/>
  <c r="I88" i="14"/>
  <c r="H88" i="14"/>
  <c r="E88" i="14"/>
  <c r="D88" i="14"/>
  <c r="N252" i="4"/>
  <c r="M252" i="4"/>
  <c r="H252" i="4"/>
  <c r="G252" i="4"/>
  <c r="O252" i="4" s="1"/>
  <c r="F88" i="14" l="1"/>
  <c r="D252" i="4"/>
  <c r="L252" i="4"/>
  <c r="E270" i="4"/>
  <c r="I270" i="4"/>
  <c r="D256" i="4"/>
  <c r="D241" i="4"/>
  <c r="D237" i="4"/>
  <c r="D233" i="4"/>
  <c r="D229" i="4"/>
  <c r="D225" i="4"/>
  <c r="D221" i="4"/>
  <c r="D217" i="4"/>
  <c r="D213" i="4"/>
  <c r="D209" i="4"/>
  <c r="D201" i="4"/>
  <c r="D197" i="4"/>
  <c r="D175" i="4"/>
  <c r="D171" i="4"/>
  <c r="D169" i="4"/>
  <c r="D165" i="4"/>
  <c r="D161" i="4"/>
  <c r="D159" i="4"/>
  <c r="D155" i="4"/>
  <c r="D153" i="4"/>
  <c r="D151" i="4"/>
  <c r="D149" i="4"/>
  <c r="D147" i="4"/>
  <c r="D145" i="4"/>
  <c r="D143" i="4"/>
  <c r="D141" i="4"/>
  <c r="D139" i="4"/>
  <c r="D135" i="4"/>
  <c r="D133" i="4"/>
  <c r="D131" i="4"/>
  <c r="D129" i="4"/>
  <c r="D127" i="4"/>
  <c r="D122" i="4"/>
  <c r="D110" i="4"/>
  <c r="D104" i="4"/>
  <c r="D99" i="4"/>
  <c r="D95" i="4"/>
  <c r="D90" i="4"/>
  <c r="D29" i="4"/>
  <c r="D28" i="4"/>
  <c r="E269" i="4"/>
  <c r="F269" i="4"/>
  <c r="H29" i="4"/>
  <c r="H28" i="4"/>
  <c r="P268" i="4"/>
  <c r="Q268" i="4"/>
  <c r="E267" i="4"/>
  <c r="F267" i="4"/>
  <c r="G267" i="4"/>
  <c r="I267" i="4"/>
  <c r="J267" i="4"/>
  <c r="K267" i="4"/>
  <c r="P267" i="4"/>
  <c r="Q267" i="4"/>
  <c r="R267" i="4"/>
  <c r="E265" i="4"/>
  <c r="F265" i="4"/>
  <c r="I265" i="4"/>
  <c r="J265" i="4"/>
  <c r="P265" i="4"/>
  <c r="Q265" i="4"/>
  <c r="R265" i="4"/>
  <c r="G262" i="4"/>
  <c r="P262" i="4"/>
  <c r="Q262" i="4"/>
  <c r="O91" i="4"/>
  <c r="N91" i="4"/>
  <c r="M91" i="4"/>
  <c r="O90" i="4"/>
  <c r="N90" i="4"/>
  <c r="M90" i="4"/>
  <c r="O29" i="4"/>
  <c r="N29" i="4"/>
  <c r="M29" i="4"/>
  <c r="O28" i="4"/>
  <c r="N28" i="4"/>
  <c r="M28" i="4"/>
  <c r="F88" i="4"/>
  <c r="G88" i="4"/>
  <c r="P26" i="4"/>
  <c r="Q26" i="4"/>
  <c r="R26" i="4"/>
  <c r="J26" i="4"/>
  <c r="K26" i="4"/>
  <c r="I26" i="4"/>
  <c r="M26" i="4" s="1"/>
  <c r="F26" i="4"/>
  <c r="G26" i="4"/>
  <c r="E26" i="4"/>
  <c r="O26" i="4" l="1"/>
  <c r="L29" i="4"/>
  <c r="L28" i="4"/>
  <c r="N26" i="4"/>
  <c r="J247" i="4"/>
  <c r="J270" i="4" s="1"/>
  <c r="I69" i="1" l="1"/>
  <c r="J69" i="1"/>
  <c r="K69" i="1"/>
  <c r="O73" i="1"/>
  <c r="N73" i="1"/>
  <c r="M73" i="1"/>
  <c r="L73" i="1" s="1"/>
  <c r="H73" i="1"/>
  <c r="D73" i="1"/>
  <c r="H69" i="1" l="1"/>
  <c r="E101" i="11"/>
  <c r="H96" i="1" l="1"/>
  <c r="D179" i="4" l="1"/>
  <c r="D51" i="7" l="1"/>
  <c r="D51" i="12"/>
  <c r="D103" i="11" l="1"/>
  <c r="C103" i="11"/>
  <c r="C82" i="11" s="1"/>
  <c r="P269" i="4" l="1"/>
  <c r="Q269" i="4"/>
  <c r="R269" i="4"/>
  <c r="K190" i="4" l="1"/>
  <c r="O190" i="4" s="1"/>
  <c r="J190" i="4"/>
  <c r="J187" i="4" s="1"/>
  <c r="J262" i="4" s="1"/>
  <c r="I190" i="4"/>
  <c r="I187" i="4" s="1"/>
  <c r="I262" i="4" s="1"/>
  <c r="F190" i="4"/>
  <c r="E190" i="4"/>
  <c r="E187" i="4" s="1"/>
  <c r="J173" i="4"/>
  <c r="I173" i="4"/>
  <c r="F173" i="4"/>
  <c r="E173" i="4"/>
  <c r="K176" i="4"/>
  <c r="K265" i="4" s="1"/>
  <c r="N176" i="4"/>
  <c r="M176" i="4"/>
  <c r="H51" i="12"/>
  <c r="K173" i="4" l="1"/>
  <c r="H173" i="4" s="1"/>
  <c r="M187" i="4"/>
  <c r="E262" i="4"/>
  <c r="N190" i="4"/>
  <c r="N173" i="4"/>
  <c r="D190" i="4"/>
  <c r="H190" i="4"/>
  <c r="F187" i="4"/>
  <c r="K187" i="4"/>
  <c r="D187" i="4"/>
  <c r="M190" i="4"/>
  <c r="L190" i="4" s="1"/>
  <c r="M173" i="4"/>
  <c r="H176" i="4"/>
  <c r="J40" i="14"/>
  <c r="N40" i="14"/>
  <c r="F40" i="14"/>
  <c r="M51" i="7"/>
  <c r="L51" i="7" s="1"/>
  <c r="N51" i="7"/>
  <c r="O51" i="7"/>
  <c r="H51" i="7"/>
  <c r="E52" i="7"/>
  <c r="F52" i="7"/>
  <c r="G52" i="7"/>
  <c r="I52" i="7"/>
  <c r="J52" i="7"/>
  <c r="K52" i="7"/>
  <c r="D52" i="7"/>
  <c r="M51" i="12"/>
  <c r="N51" i="12"/>
  <c r="O51" i="12"/>
  <c r="E52" i="12"/>
  <c r="F52" i="12"/>
  <c r="G52" i="12"/>
  <c r="I52" i="12"/>
  <c r="J52" i="12"/>
  <c r="K52" i="12"/>
  <c r="N187" i="4" l="1"/>
  <c r="F262" i="4"/>
  <c r="H187" i="4"/>
  <c r="K262" i="4"/>
  <c r="O187" i="4"/>
  <c r="L51" i="12"/>
  <c r="G254" i="4"/>
  <c r="F254" i="4"/>
  <c r="E254" i="4"/>
  <c r="E259" i="4" s="1"/>
  <c r="D258" i="4"/>
  <c r="D267" i="4" s="1"/>
  <c r="E266" i="4"/>
  <c r="F266" i="4"/>
  <c r="G266" i="4"/>
  <c r="I266" i="4"/>
  <c r="J266" i="4"/>
  <c r="K266" i="4"/>
  <c r="N179" i="4"/>
  <c r="M179" i="4"/>
  <c r="L179" i="4" s="1"/>
  <c r="H179" i="4"/>
  <c r="L187" i="4" l="1"/>
  <c r="D254" i="4"/>
  <c r="J177" i="4"/>
  <c r="K177" i="4"/>
  <c r="I177" i="4"/>
  <c r="H177" i="4" s="1"/>
  <c r="F177" i="4"/>
  <c r="E177" i="4"/>
  <c r="N180" i="4"/>
  <c r="M180" i="4"/>
  <c r="H180" i="4"/>
  <c r="H265" i="4" s="1"/>
  <c r="G180" i="4"/>
  <c r="G176" i="4" s="1"/>
  <c r="D180" i="4" l="1"/>
  <c r="D176" i="4"/>
  <c r="G265" i="4"/>
  <c r="G173" i="4"/>
  <c r="O176" i="4"/>
  <c r="G177" i="4"/>
  <c r="D265" i="4"/>
  <c r="N177" i="4"/>
  <c r="N265" i="4"/>
  <c r="M177" i="4"/>
  <c r="M265" i="4"/>
  <c r="O180" i="4"/>
  <c r="O177" i="4" s="1"/>
  <c r="E102" i="11"/>
  <c r="L180" i="4" l="1"/>
  <c r="L176" i="4"/>
  <c r="L265" i="4" s="1"/>
  <c r="O265" i="4"/>
  <c r="O173" i="4"/>
  <c r="L173" i="4" s="1"/>
  <c r="D173" i="4"/>
  <c r="E193" i="1"/>
  <c r="G193" i="1"/>
  <c r="I89" i="7" l="1"/>
  <c r="J89" i="7"/>
  <c r="K89" i="7"/>
  <c r="E89" i="7"/>
  <c r="F89" i="7"/>
  <c r="G89" i="7"/>
  <c r="D62" i="7"/>
  <c r="H62" i="7"/>
  <c r="M62" i="7"/>
  <c r="L62" i="7" s="1"/>
  <c r="N62" i="7"/>
  <c r="O62" i="7"/>
  <c r="O54" i="7"/>
  <c r="N54" i="7"/>
  <c r="M54" i="7"/>
  <c r="L54" i="7" s="1"/>
  <c r="H54" i="7"/>
  <c r="D54" i="7"/>
  <c r="O29" i="7"/>
  <c r="N29" i="7"/>
  <c r="M29" i="7"/>
  <c r="L29" i="7" s="1"/>
  <c r="H29" i="7"/>
  <c r="D29" i="7"/>
  <c r="I89" i="12"/>
  <c r="J89" i="12"/>
  <c r="K89" i="12"/>
  <c r="E89" i="12"/>
  <c r="F89" i="12"/>
  <c r="G89" i="12"/>
  <c r="O62" i="12"/>
  <c r="N62" i="12"/>
  <c r="M62" i="12"/>
  <c r="L62" i="12" s="1"/>
  <c r="H62" i="12"/>
  <c r="D62" i="12"/>
  <c r="O54" i="12"/>
  <c r="N54" i="12"/>
  <c r="M54" i="12"/>
  <c r="H54" i="12"/>
  <c r="D54" i="12"/>
  <c r="H29" i="12"/>
  <c r="D29" i="12"/>
  <c r="M29" i="12"/>
  <c r="L29" i="12" s="1"/>
  <c r="L54" i="12" l="1"/>
  <c r="E92" i="11"/>
  <c r="E93" i="11"/>
  <c r="E94" i="11"/>
  <c r="E95" i="11"/>
  <c r="E96" i="11"/>
  <c r="D83" i="11"/>
  <c r="D82" i="11" s="1"/>
  <c r="C83" i="11"/>
  <c r="N75" i="2" l="1"/>
  <c r="G76" i="4" l="1"/>
  <c r="K76" i="4"/>
  <c r="E76" i="4"/>
  <c r="J28" i="9" l="1"/>
  <c r="I28" i="9"/>
  <c r="F69" i="9"/>
  <c r="F67" i="9" s="1"/>
  <c r="G69" i="9"/>
  <c r="I69" i="9"/>
  <c r="I67" i="9" s="1"/>
  <c r="J69" i="9"/>
  <c r="J67" i="9" s="1"/>
  <c r="K69" i="9"/>
  <c r="K67" i="9" s="1"/>
  <c r="M69" i="9"/>
  <c r="M67" i="9" s="1"/>
  <c r="E69" i="9"/>
  <c r="E67" i="9" s="1"/>
  <c r="G67" i="9"/>
  <c r="O66" i="9"/>
  <c r="O65" i="9" s="1"/>
  <c r="N66" i="9"/>
  <c r="N69" i="9" s="1"/>
  <c r="N67" i="9" s="1"/>
  <c r="M66" i="9"/>
  <c r="H66" i="9"/>
  <c r="H65" i="9" s="1"/>
  <c r="D66" i="9"/>
  <c r="M65" i="9"/>
  <c r="K65" i="9"/>
  <c r="J65" i="9"/>
  <c r="I65" i="9"/>
  <c r="G65" i="9"/>
  <c r="F65" i="9"/>
  <c r="E65" i="9"/>
  <c r="H69" i="9" l="1"/>
  <c r="D65" i="9"/>
  <c r="N65" i="9"/>
  <c r="O69" i="9"/>
  <c r="O67" i="9" s="1"/>
  <c r="D67" i="9"/>
  <c r="H67" i="9"/>
  <c r="D69" i="9"/>
  <c r="L66" i="9"/>
  <c r="L65" i="9" l="1"/>
  <c r="Q23" i="9" s="1"/>
  <c r="L69" i="9"/>
  <c r="L67" i="9" s="1"/>
  <c r="N112" i="2"/>
  <c r="I141" i="1"/>
  <c r="E97" i="11"/>
  <c r="E53" i="11" l="1"/>
  <c r="E52" i="11"/>
  <c r="M112" i="2"/>
  <c r="N86" i="2"/>
  <c r="M86" i="2"/>
  <c r="N102" i="2"/>
  <c r="M102" i="2"/>
  <c r="J191" i="1" l="1"/>
  <c r="J213" i="1"/>
  <c r="K213" i="1"/>
  <c r="I213" i="1"/>
  <c r="F213" i="1"/>
  <c r="G213" i="1"/>
  <c r="E213" i="1"/>
  <c r="D112" i="1"/>
  <c r="D111" i="1"/>
  <c r="D110" i="1"/>
  <c r="J226" i="1"/>
  <c r="K226" i="1"/>
  <c r="I226" i="1"/>
  <c r="F226" i="1"/>
  <c r="G226" i="1"/>
  <c r="E226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N56" i="14" s="1"/>
  <c r="M171" i="1"/>
  <c r="N171" i="1"/>
  <c r="O171" i="1"/>
  <c r="M172" i="1"/>
  <c r="N172" i="1"/>
  <c r="O172" i="1"/>
  <c r="M173" i="1"/>
  <c r="N173" i="1"/>
  <c r="O173" i="1"/>
  <c r="M174" i="1"/>
  <c r="N174" i="1"/>
  <c r="O174" i="1"/>
  <c r="L174" i="1" s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54" i="1"/>
  <c r="D148" i="1"/>
  <c r="O148" i="1"/>
  <c r="N148" i="1"/>
  <c r="M148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O29" i="1"/>
  <c r="N29" i="1"/>
  <c r="M29" i="1"/>
  <c r="O28" i="1"/>
  <c r="N28" i="1"/>
  <c r="M28" i="1"/>
  <c r="H28" i="1"/>
  <c r="H29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29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86" i="1" l="1"/>
  <c r="L182" i="1"/>
  <c r="L178" i="1"/>
  <c r="L170" i="1"/>
  <c r="L167" i="1"/>
  <c r="L190" i="1"/>
  <c r="L211" i="1"/>
  <c r="L203" i="1"/>
  <c r="L199" i="1"/>
  <c r="L157" i="1"/>
  <c r="D109" i="1"/>
  <c r="L210" i="1"/>
  <c r="L200" i="1"/>
  <c r="L207" i="1"/>
  <c r="L206" i="1"/>
  <c r="L164" i="1"/>
  <c r="L209" i="1"/>
  <c r="L205" i="1"/>
  <c r="L202" i="1"/>
  <c r="L212" i="1"/>
  <c r="L208" i="1"/>
  <c r="L204" i="1"/>
  <c r="L201" i="1"/>
  <c r="L187" i="1"/>
  <c r="L183" i="1"/>
  <c r="L179" i="1"/>
  <c r="L175" i="1"/>
  <c r="L171" i="1"/>
  <c r="L168" i="1"/>
  <c r="L161" i="1"/>
  <c r="L158" i="1"/>
  <c r="L154" i="1"/>
  <c r="L188" i="1"/>
  <c r="L184" i="1"/>
  <c r="L180" i="1"/>
  <c r="L176" i="1"/>
  <c r="L172" i="1"/>
  <c r="L165" i="1"/>
  <c r="L162" i="1"/>
  <c r="L159" i="1"/>
  <c r="L155" i="1"/>
  <c r="L189" i="1"/>
  <c r="L185" i="1"/>
  <c r="L181" i="1"/>
  <c r="L177" i="1"/>
  <c r="L173" i="1"/>
  <c r="L169" i="1"/>
  <c r="L166" i="1"/>
  <c r="L163" i="1"/>
  <c r="L160" i="1"/>
  <c r="L156" i="1"/>
  <c r="L37" i="1"/>
  <c r="L148" i="1"/>
  <c r="L63" i="1"/>
  <c r="L74" i="1"/>
  <c r="L84" i="1"/>
  <c r="L29" i="1"/>
  <c r="L42" i="1"/>
  <c r="L68" i="1"/>
  <c r="L28" i="1"/>
  <c r="L53" i="1"/>
  <c r="L79" i="1"/>
  <c r="L58" i="1"/>
  <c r="E18" i="3"/>
  <c r="F18" i="3"/>
  <c r="G18" i="3"/>
  <c r="I18" i="3"/>
  <c r="J18" i="3"/>
  <c r="K18" i="3"/>
  <c r="J87" i="14" l="1"/>
  <c r="I87" i="14"/>
  <c r="H87" i="14"/>
  <c r="J86" i="14"/>
  <c r="I86" i="14"/>
  <c r="H86" i="14"/>
  <c r="J63" i="14"/>
  <c r="I63" i="14"/>
  <c r="H63" i="14"/>
  <c r="J58" i="14"/>
  <c r="I58" i="14"/>
  <c r="H58" i="14"/>
  <c r="J57" i="14"/>
  <c r="I57" i="14"/>
  <c r="H57" i="14"/>
  <c r="I39" i="14"/>
  <c r="H39" i="14"/>
  <c r="J25" i="14"/>
  <c r="I25" i="14"/>
  <c r="H25" i="14"/>
  <c r="E87" i="14"/>
  <c r="D87" i="14"/>
  <c r="E86" i="14"/>
  <c r="F86" i="14"/>
  <c r="D86" i="14"/>
  <c r="E63" i="14"/>
  <c r="F63" i="14"/>
  <c r="D63" i="14"/>
  <c r="E58" i="14"/>
  <c r="F58" i="14"/>
  <c r="D58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30" i="8"/>
  <c r="Q27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88" i="14"/>
  <c r="G86" i="14"/>
  <c r="G87" i="14"/>
  <c r="G63" i="14"/>
  <c r="G58" i="14"/>
  <c r="G57" i="14"/>
  <c r="G25" i="14"/>
  <c r="K41" i="8"/>
  <c r="J41" i="8"/>
  <c r="I41" i="8"/>
  <c r="G41" i="8"/>
  <c r="F41" i="8"/>
  <c r="E41" i="8"/>
  <c r="O40" i="8"/>
  <c r="N40" i="8"/>
  <c r="N41" i="8" s="1"/>
  <c r="M40" i="8"/>
  <c r="M41" i="8" s="1"/>
  <c r="H40" i="8"/>
  <c r="H41" i="8" s="1"/>
  <c r="D40" i="8"/>
  <c r="D41" i="8" s="1"/>
  <c r="I25" i="8"/>
  <c r="J25" i="8"/>
  <c r="I22" i="8"/>
  <c r="J22" i="8"/>
  <c r="K22" i="8"/>
  <c r="K25" i="8" s="1"/>
  <c r="F22" i="8"/>
  <c r="F25" i="8" s="1"/>
  <c r="G22" i="8"/>
  <c r="G25" i="8" s="1"/>
  <c r="E22" i="8"/>
  <c r="E25" i="8" s="1"/>
  <c r="M31" i="8"/>
  <c r="I31" i="8"/>
  <c r="J31" i="8"/>
  <c r="K31" i="8"/>
  <c r="E31" i="8"/>
  <c r="F31" i="8"/>
  <c r="G31" i="8"/>
  <c r="O30" i="8"/>
  <c r="O31" i="8" s="1"/>
  <c r="N30" i="8"/>
  <c r="N31" i="8" s="1"/>
  <c r="M30" i="8"/>
  <c r="H30" i="8"/>
  <c r="H31" i="8" s="1"/>
  <c r="D30" i="8"/>
  <c r="D31" i="8" s="1"/>
  <c r="L40" i="8" l="1"/>
  <c r="L41" i="8" s="1"/>
  <c r="O41" i="8"/>
  <c r="L30" i="8"/>
  <c r="E16" i="9"/>
  <c r="L31" i="8" l="1"/>
  <c r="Q29" i="8"/>
  <c r="M67" i="7"/>
  <c r="L67" i="7" s="1"/>
  <c r="N67" i="7"/>
  <c r="O67" i="7"/>
  <c r="H67" i="7"/>
  <c r="D67" i="7"/>
  <c r="M67" i="12"/>
  <c r="N67" i="12"/>
  <c r="O67" i="12"/>
  <c r="D67" i="12"/>
  <c r="L67" i="12" l="1"/>
  <c r="H112" i="1"/>
  <c r="I163" i="4"/>
  <c r="J163" i="4"/>
  <c r="D26" i="4"/>
  <c r="H26" i="4"/>
  <c r="E30" i="4"/>
  <c r="F30" i="4"/>
  <c r="G30" i="4"/>
  <c r="I30" i="4"/>
  <c r="J30" i="4"/>
  <c r="K30" i="4"/>
  <c r="D31" i="4"/>
  <c r="H31" i="4"/>
  <c r="D32" i="4"/>
  <c r="H32" i="4"/>
  <c r="D33" i="4"/>
  <c r="H33" i="4"/>
  <c r="E34" i="4"/>
  <c r="D34" i="4" s="1"/>
  <c r="F34" i="4"/>
  <c r="G34" i="4"/>
  <c r="I34" i="4"/>
  <c r="J34" i="4"/>
  <c r="K34" i="4"/>
  <c r="D35" i="4"/>
  <c r="H35" i="4"/>
  <c r="D36" i="4"/>
  <c r="H36" i="4"/>
  <c r="D37" i="4"/>
  <c r="H37" i="4"/>
  <c r="E38" i="4"/>
  <c r="D38" i="4" s="1"/>
  <c r="F38" i="4"/>
  <c r="G38" i="4"/>
  <c r="I38" i="4"/>
  <c r="J38" i="4"/>
  <c r="K38" i="4"/>
  <c r="D39" i="4"/>
  <c r="H39" i="4"/>
  <c r="D40" i="4"/>
  <c r="H40" i="4"/>
  <c r="D41" i="4"/>
  <c r="H41" i="4"/>
  <c r="E42" i="4"/>
  <c r="D42" i="4" s="1"/>
  <c r="F42" i="4"/>
  <c r="G42" i="4"/>
  <c r="I42" i="4"/>
  <c r="J42" i="4"/>
  <c r="K42" i="4"/>
  <c r="D43" i="4"/>
  <c r="H43" i="4"/>
  <c r="D44" i="4"/>
  <c r="H44" i="4"/>
  <c r="D45" i="4"/>
  <c r="H45" i="4"/>
  <c r="E46" i="4"/>
  <c r="F46" i="4"/>
  <c r="E31" i="14" s="1"/>
  <c r="G46" i="4"/>
  <c r="F31" i="14" s="1"/>
  <c r="I46" i="4"/>
  <c r="J46" i="4"/>
  <c r="K46" i="4"/>
  <c r="J31" i="14" s="1"/>
  <c r="D47" i="4"/>
  <c r="H47" i="4"/>
  <c r="D48" i="4"/>
  <c r="H48" i="4"/>
  <c r="D49" i="4"/>
  <c r="H49" i="4"/>
  <c r="E50" i="4"/>
  <c r="D50" i="4" s="1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D58" i="4" s="1"/>
  <c r="F58" i="4"/>
  <c r="G58" i="4"/>
  <c r="I58" i="4"/>
  <c r="J58" i="4"/>
  <c r="K58" i="4"/>
  <c r="D59" i="4"/>
  <c r="H59" i="4"/>
  <c r="D60" i="4"/>
  <c r="H60" i="4"/>
  <c r="D61" i="4"/>
  <c r="H61" i="4"/>
  <c r="E62" i="4"/>
  <c r="D62" i="4" s="1"/>
  <c r="F62" i="4"/>
  <c r="G62" i="4"/>
  <c r="I62" i="4"/>
  <c r="J62" i="4"/>
  <c r="K62" i="4"/>
  <c r="D63" i="4"/>
  <c r="H63" i="4"/>
  <c r="D64" i="4"/>
  <c r="H64" i="4"/>
  <c r="D65" i="4"/>
  <c r="H65" i="4"/>
  <c r="E66" i="4"/>
  <c r="D66" i="4" s="1"/>
  <c r="F66" i="4"/>
  <c r="G66" i="4"/>
  <c r="I66" i="4"/>
  <c r="J66" i="4"/>
  <c r="K66" i="4"/>
  <c r="D67" i="4"/>
  <c r="H67" i="4"/>
  <c r="D68" i="4"/>
  <c r="H68" i="4"/>
  <c r="D69" i="4"/>
  <c r="H69" i="4"/>
  <c r="E70" i="4"/>
  <c r="D70" i="4" s="1"/>
  <c r="F70" i="4"/>
  <c r="G70" i="4"/>
  <c r="I70" i="4"/>
  <c r="J70" i="4"/>
  <c r="K70" i="4"/>
  <c r="D71" i="4"/>
  <c r="H71" i="4"/>
  <c r="D72" i="4"/>
  <c r="H72" i="4"/>
  <c r="D73" i="4"/>
  <c r="H73" i="4"/>
  <c r="F76" i="4"/>
  <c r="F81" i="4" s="1"/>
  <c r="G81" i="4"/>
  <c r="I76" i="4"/>
  <c r="I81" i="4" s="1"/>
  <c r="J76" i="4"/>
  <c r="J81" i="4" s="1"/>
  <c r="K81" i="4"/>
  <c r="D78" i="4"/>
  <c r="H78" i="4"/>
  <c r="D79" i="4"/>
  <c r="H79" i="4"/>
  <c r="D80" i="4"/>
  <c r="D264" i="4" s="1"/>
  <c r="H80" i="4"/>
  <c r="H264" i="4" s="1"/>
  <c r="D83" i="4"/>
  <c r="D86" i="4" s="1"/>
  <c r="H83" i="4"/>
  <c r="E86" i="4"/>
  <c r="F86" i="4"/>
  <c r="G86" i="4"/>
  <c r="H86" i="4"/>
  <c r="I86" i="4"/>
  <c r="J86" i="4"/>
  <c r="K86" i="4"/>
  <c r="E88" i="4"/>
  <c r="I88" i="4"/>
  <c r="J88" i="4"/>
  <c r="H90" i="4"/>
  <c r="D91" i="4"/>
  <c r="H91" i="4"/>
  <c r="G92" i="4"/>
  <c r="F41" i="14" s="1"/>
  <c r="H41" i="14"/>
  <c r="I41" i="14"/>
  <c r="K92" i="4"/>
  <c r="J41" i="14" s="1"/>
  <c r="D93" i="4"/>
  <c r="D94" i="4"/>
  <c r="H94" i="4"/>
  <c r="H95" i="4"/>
  <c r="H96" i="4"/>
  <c r="G97" i="4"/>
  <c r="K97" i="4"/>
  <c r="H99" i="4"/>
  <c r="D100" i="4"/>
  <c r="H100" i="4"/>
  <c r="E44" i="14"/>
  <c r="G101" i="4"/>
  <c r="H44" i="14"/>
  <c r="I44" i="14"/>
  <c r="K101" i="4"/>
  <c r="J44" i="14" s="1"/>
  <c r="D102" i="4"/>
  <c r="H102" i="4"/>
  <c r="D103" i="4"/>
  <c r="H103" i="4"/>
  <c r="H104" i="4"/>
  <c r="H105" i="4"/>
  <c r="E46" i="14"/>
  <c r="G106" i="4"/>
  <c r="H46" i="14"/>
  <c r="I46" i="14"/>
  <c r="J46" i="14"/>
  <c r="D108" i="4"/>
  <c r="H108" i="4"/>
  <c r="D109" i="4"/>
  <c r="H109" i="4"/>
  <c r="H110" i="4"/>
  <c r="H111" i="4"/>
  <c r="G112" i="4"/>
  <c r="D114" i="4"/>
  <c r="H114" i="4"/>
  <c r="D115" i="4"/>
  <c r="H115" i="4"/>
  <c r="G116" i="4"/>
  <c r="H49" i="14"/>
  <c r="I49" i="14"/>
  <c r="K116" i="4"/>
  <c r="J49" i="14" s="1"/>
  <c r="D117" i="4"/>
  <c r="H117" i="4"/>
  <c r="D118" i="4"/>
  <c r="H118" i="4"/>
  <c r="G119" i="4"/>
  <c r="D119" i="4" s="1"/>
  <c r="I50" i="14"/>
  <c r="K119" i="4"/>
  <c r="J50" i="14" s="1"/>
  <c r="D120" i="4"/>
  <c r="H120" i="4"/>
  <c r="D121" i="4"/>
  <c r="H121" i="4"/>
  <c r="H122" i="4"/>
  <c r="H123" i="4"/>
  <c r="G124" i="4"/>
  <c r="K124" i="4"/>
  <c r="J52" i="14" s="1"/>
  <c r="D125" i="4"/>
  <c r="H125" i="4"/>
  <c r="D126" i="4"/>
  <c r="H126" i="4"/>
  <c r="H127" i="4"/>
  <c r="H128" i="4"/>
  <c r="H129" i="4"/>
  <c r="H130" i="4"/>
  <c r="H131" i="4"/>
  <c r="H132" i="4"/>
  <c r="H133" i="4"/>
  <c r="H134" i="4"/>
  <c r="H135" i="4"/>
  <c r="H136" i="4"/>
  <c r="D137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D157" i="4"/>
  <c r="H157" i="4"/>
  <c r="H158" i="4"/>
  <c r="H159" i="4"/>
  <c r="H160" i="4"/>
  <c r="H161" i="4"/>
  <c r="H162" i="4"/>
  <c r="E163" i="4"/>
  <c r="F163" i="4"/>
  <c r="G163" i="4"/>
  <c r="K163" i="4"/>
  <c r="H165" i="4"/>
  <c r="D166" i="4"/>
  <c r="H166" i="4"/>
  <c r="E167" i="4"/>
  <c r="F167" i="4"/>
  <c r="G167" i="4"/>
  <c r="I167" i="4"/>
  <c r="J167" i="4"/>
  <c r="K167" i="4"/>
  <c r="H169" i="4"/>
  <c r="D170" i="4"/>
  <c r="H170" i="4"/>
  <c r="H171" i="4"/>
  <c r="H172" i="4"/>
  <c r="H175" i="4"/>
  <c r="D183" i="4"/>
  <c r="H183" i="4"/>
  <c r="H185" i="4" s="1"/>
  <c r="E185" i="4"/>
  <c r="F185" i="4"/>
  <c r="G185" i="4"/>
  <c r="I185" i="4"/>
  <c r="J185" i="4"/>
  <c r="K185" i="4"/>
  <c r="D189" i="4"/>
  <c r="H189" i="4"/>
  <c r="G191" i="4"/>
  <c r="I191" i="4"/>
  <c r="J191" i="4"/>
  <c r="K191" i="4"/>
  <c r="D193" i="4"/>
  <c r="H193" i="4"/>
  <c r="D194" i="4"/>
  <c r="H194" i="4"/>
  <c r="E195" i="4"/>
  <c r="F195" i="4"/>
  <c r="G195" i="4"/>
  <c r="I195" i="4"/>
  <c r="J195" i="4"/>
  <c r="K195" i="4"/>
  <c r="H197" i="4"/>
  <c r="D198" i="4"/>
  <c r="H198" i="4"/>
  <c r="E199" i="4"/>
  <c r="F199" i="4"/>
  <c r="G199" i="4"/>
  <c r="I199" i="4"/>
  <c r="J199" i="4"/>
  <c r="K199" i="4"/>
  <c r="H201" i="4"/>
  <c r="D202" i="4"/>
  <c r="H202" i="4"/>
  <c r="G203" i="4"/>
  <c r="D203" i="4" s="1"/>
  <c r="I203" i="4"/>
  <c r="J203" i="4"/>
  <c r="K203" i="4"/>
  <c r="D205" i="4"/>
  <c r="H205" i="4"/>
  <c r="D206" i="4"/>
  <c r="H206" i="4"/>
  <c r="E207" i="4"/>
  <c r="F207" i="4"/>
  <c r="G207" i="4"/>
  <c r="I207" i="4"/>
  <c r="J207" i="4"/>
  <c r="K207" i="4"/>
  <c r="H209" i="4"/>
  <c r="D210" i="4"/>
  <c r="H210" i="4"/>
  <c r="E211" i="4"/>
  <c r="D78" i="14" s="1"/>
  <c r="F211" i="4"/>
  <c r="E78" i="14" s="1"/>
  <c r="G211" i="4"/>
  <c r="F78" i="14" s="1"/>
  <c r="I211" i="4"/>
  <c r="H78" i="14" s="1"/>
  <c r="J211" i="4"/>
  <c r="I78" i="14" s="1"/>
  <c r="K211" i="4"/>
  <c r="H213" i="4"/>
  <c r="D214" i="4"/>
  <c r="H214" i="4"/>
  <c r="E215" i="4"/>
  <c r="D79" i="14" s="1"/>
  <c r="F215" i="4"/>
  <c r="E79" i="14" s="1"/>
  <c r="G215" i="4"/>
  <c r="F79" i="14" s="1"/>
  <c r="I215" i="4"/>
  <c r="H79" i="14" s="1"/>
  <c r="J215" i="4"/>
  <c r="I79" i="14" s="1"/>
  <c r="K215" i="4"/>
  <c r="J79" i="14" s="1"/>
  <c r="H217" i="4"/>
  <c r="D218" i="4"/>
  <c r="H218" i="4"/>
  <c r="E219" i="4"/>
  <c r="D80" i="14" s="1"/>
  <c r="F219" i="4"/>
  <c r="E80" i="14" s="1"/>
  <c r="G219" i="4"/>
  <c r="F80" i="14" s="1"/>
  <c r="I219" i="4"/>
  <c r="H80" i="14" s="1"/>
  <c r="J219" i="4"/>
  <c r="I80" i="14" s="1"/>
  <c r="K219" i="4"/>
  <c r="J80" i="14" s="1"/>
  <c r="H221" i="4"/>
  <c r="D222" i="4"/>
  <c r="H222" i="4"/>
  <c r="E223" i="4"/>
  <c r="D81" i="14" s="1"/>
  <c r="F223" i="4"/>
  <c r="E81" i="14" s="1"/>
  <c r="G223" i="4"/>
  <c r="F81" i="14" s="1"/>
  <c r="I223" i="4"/>
  <c r="H81" i="14" s="1"/>
  <c r="J223" i="4"/>
  <c r="I81" i="14" s="1"/>
  <c r="K223" i="4"/>
  <c r="J81" i="14" s="1"/>
  <c r="H225" i="4"/>
  <c r="D226" i="4"/>
  <c r="H226" i="4"/>
  <c r="E227" i="4"/>
  <c r="D82" i="14" s="1"/>
  <c r="F227" i="4"/>
  <c r="E82" i="14" s="1"/>
  <c r="G227" i="4"/>
  <c r="F82" i="14" s="1"/>
  <c r="I227" i="4"/>
  <c r="H82" i="14" s="1"/>
  <c r="J227" i="4"/>
  <c r="I82" i="14" s="1"/>
  <c r="K227" i="4"/>
  <c r="J82" i="14" s="1"/>
  <c r="H229" i="4"/>
  <c r="D230" i="4"/>
  <c r="H230" i="4"/>
  <c r="E231" i="4"/>
  <c r="F231" i="4"/>
  <c r="E83" i="14" s="1"/>
  <c r="G231" i="4"/>
  <c r="F83" i="14" s="1"/>
  <c r="I231" i="4"/>
  <c r="J231" i="4"/>
  <c r="I83" i="14" s="1"/>
  <c r="K231" i="4"/>
  <c r="J83" i="14" s="1"/>
  <c r="H233" i="4"/>
  <c r="D234" i="4"/>
  <c r="H234" i="4"/>
  <c r="E235" i="4"/>
  <c r="D84" i="14" s="1"/>
  <c r="F235" i="4"/>
  <c r="E84" i="14" s="1"/>
  <c r="G235" i="4"/>
  <c r="F84" i="14" s="1"/>
  <c r="I235" i="4"/>
  <c r="H84" i="14" s="1"/>
  <c r="J235" i="4"/>
  <c r="I84" i="14" s="1"/>
  <c r="K235" i="4"/>
  <c r="J84" i="14" s="1"/>
  <c r="H237" i="4"/>
  <c r="D238" i="4"/>
  <c r="H238" i="4"/>
  <c r="E239" i="4"/>
  <c r="D85" i="14" s="1"/>
  <c r="F239" i="4"/>
  <c r="E85" i="14" s="1"/>
  <c r="G239" i="4"/>
  <c r="F85" i="14" s="1"/>
  <c r="I239" i="4"/>
  <c r="J239" i="4"/>
  <c r="I85" i="14" s="1"/>
  <c r="K239" i="4"/>
  <c r="J85" i="14" s="1"/>
  <c r="H241" i="4"/>
  <c r="D242" i="4"/>
  <c r="H242" i="4"/>
  <c r="D243" i="4"/>
  <c r="H243" i="4"/>
  <c r="H244" i="4"/>
  <c r="F247" i="4"/>
  <c r="G247" i="4"/>
  <c r="K247" i="4"/>
  <c r="K270" i="4" s="1"/>
  <c r="D248" i="4"/>
  <c r="H248" i="4"/>
  <c r="D249" i="4"/>
  <c r="H249" i="4"/>
  <c r="G250" i="4"/>
  <c r="H250" i="4"/>
  <c r="I254" i="4"/>
  <c r="I259" i="4" s="1"/>
  <c r="J254" i="4"/>
  <c r="J259" i="4" s="1"/>
  <c r="K254" i="4"/>
  <c r="H256" i="4"/>
  <c r="D257" i="4"/>
  <c r="H257" i="4"/>
  <c r="H258" i="4"/>
  <c r="H267" i="4" s="1"/>
  <c r="E263" i="4"/>
  <c r="F263" i="4"/>
  <c r="G263" i="4"/>
  <c r="I263" i="4"/>
  <c r="J263" i="4"/>
  <c r="K263" i="4"/>
  <c r="E264" i="4"/>
  <c r="F264" i="4"/>
  <c r="G264" i="4"/>
  <c r="I264" i="4"/>
  <c r="J264" i="4"/>
  <c r="K264" i="4"/>
  <c r="K269" i="4" l="1"/>
  <c r="D185" i="4"/>
  <c r="K259" i="4"/>
  <c r="G270" i="4"/>
  <c r="G259" i="4"/>
  <c r="G269" i="4"/>
  <c r="F44" i="14"/>
  <c r="D101" i="4"/>
  <c r="K268" i="4"/>
  <c r="F268" i="4"/>
  <c r="F270" i="4"/>
  <c r="F259" i="4"/>
  <c r="F52" i="14"/>
  <c r="D124" i="4"/>
  <c r="D46" i="4"/>
  <c r="D31" i="14"/>
  <c r="J268" i="4"/>
  <c r="E268" i="4"/>
  <c r="F87" i="14"/>
  <c r="D250" i="4"/>
  <c r="J269" i="4"/>
  <c r="F49" i="14"/>
  <c r="D116" i="4"/>
  <c r="I268" i="4"/>
  <c r="I269" i="4"/>
  <c r="G268" i="4"/>
  <c r="F46" i="14"/>
  <c r="D106" i="4"/>
  <c r="D112" i="4"/>
  <c r="H262" i="4"/>
  <c r="D262" i="4"/>
  <c r="D30" i="4"/>
  <c r="D266" i="4"/>
  <c r="H266" i="4"/>
  <c r="D195" i="4"/>
  <c r="H89" i="14"/>
  <c r="H203" i="4"/>
  <c r="H195" i="4"/>
  <c r="J89" i="14"/>
  <c r="I89" i="14"/>
  <c r="D247" i="4"/>
  <c r="H88" i="4"/>
  <c r="H124" i="4"/>
  <c r="H42" i="4"/>
  <c r="G74" i="4"/>
  <c r="H263" i="4"/>
  <c r="H34" i="4"/>
  <c r="D167" i="4"/>
  <c r="D88" i="4"/>
  <c r="D54" i="4"/>
  <c r="D76" i="4"/>
  <c r="D81" i="4" s="1"/>
  <c r="G80" i="14"/>
  <c r="G46" i="14"/>
  <c r="G79" i="14"/>
  <c r="H254" i="4"/>
  <c r="H239" i="4"/>
  <c r="H85" i="14"/>
  <c r="G85" i="14" s="1"/>
  <c r="H231" i="4"/>
  <c r="H83" i="14"/>
  <c r="G83" i="14" s="1"/>
  <c r="H235" i="4"/>
  <c r="G82" i="14"/>
  <c r="G81" i="14"/>
  <c r="H211" i="4"/>
  <c r="J78" i="14"/>
  <c r="G78" i="14" s="1"/>
  <c r="D231" i="4"/>
  <c r="D83" i="14"/>
  <c r="H227" i="4"/>
  <c r="D227" i="4"/>
  <c r="D235" i="4"/>
  <c r="H219" i="4"/>
  <c r="D219" i="4"/>
  <c r="H215" i="4"/>
  <c r="D215" i="4"/>
  <c r="D207" i="4"/>
  <c r="G245" i="4"/>
  <c r="G44" i="14"/>
  <c r="H119" i="4"/>
  <c r="H50" i="14"/>
  <c r="G50" i="14" s="1"/>
  <c r="D97" i="4"/>
  <c r="G41" i="14"/>
  <c r="D163" i="4"/>
  <c r="D46" i="14"/>
  <c r="H97" i="4"/>
  <c r="H167" i="4"/>
  <c r="H116" i="4"/>
  <c r="G49" i="14"/>
  <c r="H106" i="4"/>
  <c r="D44" i="14"/>
  <c r="H70" i="4"/>
  <c r="H54" i="4"/>
  <c r="H50" i="4"/>
  <c r="H46" i="4"/>
  <c r="H38" i="4"/>
  <c r="H30" i="4"/>
  <c r="K74" i="4"/>
  <c r="H66" i="4"/>
  <c r="H62" i="4"/>
  <c r="H58" i="4"/>
  <c r="H247" i="4"/>
  <c r="H270" i="4" s="1"/>
  <c r="J245" i="4"/>
  <c r="D211" i="4"/>
  <c r="K245" i="4"/>
  <c r="F245" i="4"/>
  <c r="D263" i="4"/>
  <c r="J74" i="4"/>
  <c r="I74" i="4"/>
  <c r="F74" i="4"/>
  <c r="E74" i="4"/>
  <c r="H191" i="4"/>
  <c r="H269" i="4" s="1"/>
  <c r="I245" i="4"/>
  <c r="D223" i="4"/>
  <c r="H207" i="4"/>
  <c r="D199" i="4"/>
  <c r="H163" i="4"/>
  <c r="H112" i="4"/>
  <c r="H101" i="4"/>
  <c r="D92" i="4"/>
  <c r="E81" i="4"/>
  <c r="D239" i="4"/>
  <c r="H223" i="4"/>
  <c r="H199" i="4"/>
  <c r="D191" i="4"/>
  <c r="E245" i="4"/>
  <c r="H92" i="4"/>
  <c r="H76" i="4"/>
  <c r="H81" i="4" s="1"/>
  <c r="M96" i="2"/>
  <c r="D269" i="4" l="1"/>
  <c r="I260" i="4"/>
  <c r="H268" i="4"/>
  <c r="H259" i="4"/>
  <c r="D259" i="4"/>
  <c r="D270" i="4"/>
  <c r="H74" i="4"/>
  <c r="G89" i="14"/>
  <c r="D74" i="4"/>
  <c r="D245" i="4"/>
  <c r="H245" i="4"/>
  <c r="M24" i="12"/>
  <c r="N24" i="12"/>
  <c r="M25" i="12"/>
  <c r="N25" i="12"/>
  <c r="M26" i="12"/>
  <c r="N26" i="12"/>
  <c r="M27" i="12"/>
  <c r="N27" i="12"/>
  <c r="M28" i="12"/>
  <c r="N28" i="12"/>
  <c r="M30" i="12"/>
  <c r="N30" i="12"/>
  <c r="M31" i="12"/>
  <c r="N31" i="12"/>
  <c r="M32" i="12"/>
  <c r="N32" i="12"/>
  <c r="M33" i="12"/>
  <c r="N33" i="12"/>
  <c r="M34" i="12"/>
  <c r="N34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5" i="12"/>
  <c r="N45" i="12"/>
  <c r="M46" i="12"/>
  <c r="N46" i="12"/>
  <c r="M47" i="12"/>
  <c r="N47" i="12"/>
  <c r="M50" i="12"/>
  <c r="M52" i="12" s="1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3" i="12"/>
  <c r="N63" i="12"/>
  <c r="O63" i="12"/>
  <c r="M66" i="12"/>
  <c r="N66" i="12"/>
  <c r="O66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5" i="12"/>
  <c r="N85" i="12"/>
  <c r="O85" i="12"/>
  <c r="M86" i="12"/>
  <c r="N86" i="12"/>
  <c r="O86" i="12"/>
  <c r="M87" i="12"/>
  <c r="N87" i="12"/>
  <c r="O87" i="12"/>
  <c r="M88" i="12"/>
  <c r="N88" i="12"/>
  <c r="O88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M101" i="12"/>
  <c r="N101" i="12"/>
  <c r="O101" i="12"/>
  <c r="M102" i="12"/>
  <c r="N102" i="12"/>
  <c r="O102" i="12"/>
  <c r="M103" i="12"/>
  <c r="N103" i="12"/>
  <c r="O103" i="12"/>
  <c r="M104" i="12"/>
  <c r="N104" i="12"/>
  <c r="O104" i="12"/>
  <c r="O107" i="12"/>
  <c r="O108" i="12"/>
  <c r="O109" i="12"/>
  <c r="O110" i="12"/>
  <c r="D260" i="4" l="1"/>
  <c r="N89" i="12"/>
  <c r="O89" i="12"/>
  <c r="M89" i="12"/>
  <c r="D25" i="11"/>
  <c r="E55" i="11" l="1"/>
  <c r="E54" i="11"/>
  <c r="D51" i="11"/>
  <c r="D50" i="11" s="1"/>
  <c r="C51" i="11"/>
  <c r="C50" i="11" s="1"/>
  <c r="I44" i="2" l="1"/>
  <c r="J44" i="2"/>
  <c r="J47" i="14" l="1"/>
  <c r="I47" i="14"/>
  <c r="H47" i="14"/>
  <c r="F47" i="14"/>
  <c r="E47" i="14"/>
  <c r="D47" i="14"/>
  <c r="J75" i="14"/>
  <c r="I75" i="14"/>
  <c r="H75" i="14"/>
  <c r="F75" i="14"/>
  <c r="E75" i="14"/>
  <c r="D75" i="14"/>
  <c r="G47" i="14" l="1"/>
  <c r="G75" i="14"/>
  <c r="E47" i="11"/>
  <c r="D45" i="14" l="1"/>
  <c r="E45" i="14"/>
  <c r="F45" i="14"/>
  <c r="N93" i="2" l="1"/>
  <c r="M93" i="2"/>
  <c r="O93" i="2"/>
  <c r="N92" i="2"/>
  <c r="M92" i="2"/>
  <c r="K193" i="1"/>
  <c r="K196" i="1" s="1"/>
  <c r="J193" i="1"/>
  <c r="J196" i="1" s="1"/>
  <c r="I193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5" i="3" l="1"/>
  <c r="D104" i="1"/>
  <c r="H104" i="1"/>
  <c r="M104" i="1"/>
  <c r="N104" i="1"/>
  <c r="O104" i="1"/>
  <c r="F227" i="1"/>
  <c r="G227" i="1"/>
  <c r="I227" i="1"/>
  <c r="J227" i="1"/>
  <c r="K227" i="1"/>
  <c r="J77" i="14"/>
  <c r="I77" i="14"/>
  <c r="H77" i="14"/>
  <c r="F77" i="14"/>
  <c r="E77" i="14"/>
  <c r="D77" i="14"/>
  <c r="J60" i="14"/>
  <c r="I60" i="14"/>
  <c r="H60" i="14"/>
  <c r="J54" i="14"/>
  <c r="I54" i="14"/>
  <c r="H54" i="14"/>
  <c r="J73" i="14"/>
  <c r="I73" i="14"/>
  <c r="H73" i="14"/>
  <c r="F73" i="14"/>
  <c r="E73" i="14"/>
  <c r="D73" i="14"/>
  <c r="J71" i="14"/>
  <c r="I71" i="14"/>
  <c r="H71" i="14"/>
  <c r="F71" i="14"/>
  <c r="E71" i="14"/>
  <c r="D71" i="14"/>
  <c r="J68" i="14"/>
  <c r="I68" i="14"/>
  <c r="H68" i="14"/>
  <c r="F68" i="14"/>
  <c r="E68" i="14"/>
  <c r="D68" i="14"/>
  <c r="J67" i="14"/>
  <c r="I67" i="14"/>
  <c r="H67" i="14"/>
  <c r="F67" i="14"/>
  <c r="E67" i="14"/>
  <c r="D67" i="14"/>
  <c r="J64" i="14"/>
  <c r="I64" i="14"/>
  <c r="H64" i="14"/>
  <c r="F64" i="14"/>
  <c r="E64" i="14"/>
  <c r="D64" i="14"/>
  <c r="J55" i="14"/>
  <c r="I55" i="14"/>
  <c r="H55" i="14"/>
  <c r="F55" i="14"/>
  <c r="E55" i="14"/>
  <c r="D55" i="14"/>
  <c r="J53" i="14"/>
  <c r="I53" i="14"/>
  <c r="H53" i="14"/>
  <c r="J48" i="14"/>
  <c r="I48" i="14"/>
  <c r="H48" i="14"/>
  <c r="F48" i="14"/>
  <c r="E48" i="14"/>
  <c r="D48" i="14"/>
  <c r="J45" i="14"/>
  <c r="I45" i="14"/>
  <c r="H45" i="14"/>
  <c r="J43" i="14"/>
  <c r="I43" i="14"/>
  <c r="H43" i="14"/>
  <c r="F43" i="14"/>
  <c r="E43" i="14"/>
  <c r="D43" i="14"/>
  <c r="K64" i="1"/>
  <c r="J64" i="1"/>
  <c r="I64" i="1"/>
  <c r="J49" i="1"/>
  <c r="I30" i="14" s="1"/>
  <c r="G49" i="1"/>
  <c r="F49" i="1"/>
  <c r="E49" i="1"/>
  <c r="D49" i="1" l="1"/>
  <c r="H64" i="1"/>
  <c r="G43" i="14"/>
  <c r="G53" i="14"/>
  <c r="G55" i="14"/>
  <c r="G56" i="14"/>
  <c r="G77" i="14"/>
  <c r="G45" i="14"/>
  <c r="G48" i="14"/>
  <c r="G64" i="14"/>
  <c r="G67" i="14"/>
  <c r="G68" i="14"/>
  <c r="G71" i="14"/>
  <c r="G73" i="14"/>
  <c r="G54" i="14"/>
  <c r="G60" i="14"/>
  <c r="H227" i="1"/>
  <c r="H148" i="1"/>
  <c r="L104" i="1"/>
  <c r="K49" i="1"/>
  <c r="H49" i="1" s="1"/>
  <c r="N48" i="1"/>
  <c r="E27" i="1"/>
  <c r="F27" i="1"/>
  <c r="G27" i="1"/>
  <c r="I27" i="1"/>
  <c r="J27" i="1"/>
  <c r="K27" i="1"/>
  <c r="H27" i="1" l="1"/>
  <c r="D27" i="1"/>
  <c r="O48" i="1"/>
  <c r="M48" i="1"/>
  <c r="L48" i="1" l="1"/>
  <c r="D24" i="11"/>
  <c r="R110" i="4"/>
  <c r="N80" i="4"/>
  <c r="N264" i="4" s="1"/>
  <c r="O80" i="4"/>
  <c r="O264" i="4" s="1"/>
  <c r="M80" i="4"/>
  <c r="E98" i="11"/>
  <c r="J215" i="1"/>
  <c r="J222" i="1" s="1"/>
  <c r="K215" i="1"/>
  <c r="K222" i="1" s="1"/>
  <c r="I215" i="1"/>
  <c r="I222" i="1" s="1"/>
  <c r="O128" i="2"/>
  <c r="N128" i="2"/>
  <c r="M128" i="2"/>
  <c r="O127" i="2"/>
  <c r="N127" i="2"/>
  <c r="M127" i="2"/>
  <c r="O126" i="2"/>
  <c r="N126" i="2"/>
  <c r="M126" i="2"/>
  <c r="O125" i="2"/>
  <c r="N125" i="2"/>
  <c r="M125" i="2"/>
  <c r="O124" i="2"/>
  <c r="N124" i="2"/>
  <c r="M124" i="2"/>
  <c r="H36" i="8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E49" i="11"/>
  <c r="E108" i="11"/>
  <c r="E107" i="11"/>
  <c r="E106" i="11"/>
  <c r="E105" i="11"/>
  <c r="E104" i="11"/>
  <c r="E100" i="11"/>
  <c r="E99" i="11"/>
  <c r="E91" i="11"/>
  <c r="E90" i="11"/>
  <c r="E89" i="11"/>
  <c r="E88" i="11"/>
  <c r="E87" i="11"/>
  <c r="E86" i="11"/>
  <c r="E85" i="11"/>
  <c r="E84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1" i="11"/>
  <c r="E50" i="11" s="1"/>
  <c r="E48" i="11"/>
  <c r="E46" i="11"/>
  <c r="E45" i="11"/>
  <c r="E44" i="11"/>
  <c r="E43" i="11"/>
  <c r="D42" i="11"/>
  <c r="C42" i="11"/>
  <c r="E41" i="11"/>
  <c r="E40" i="11"/>
  <c r="E39" i="11"/>
  <c r="D38" i="11"/>
  <c r="C38" i="11"/>
  <c r="E36" i="11"/>
  <c r="E35" i="11"/>
  <c r="E34" i="11"/>
  <c r="D33" i="11"/>
  <c r="C33" i="11"/>
  <c r="E32" i="11"/>
  <c r="E31" i="11"/>
  <c r="E30" i="11"/>
  <c r="D29" i="11"/>
  <c r="C29" i="11"/>
  <c r="E28" i="11"/>
  <c r="E27" i="11"/>
  <c r="E26" i="11"/>
  <c r="C25" i="11"/>
  <c r="C24" i="11" s="1"/>
  <c r="M248" i="4"/>
  <c r="N248" i="4"/>
  <c r="M249" i="4"/>
  <c r="N249" i="4"/>
  <c r="O248" i="4"/>
  <c r="O249" i="4"/>
  <c r="E111" i="7"/>
  <c r="E215" i="1"/>
  <c r="E222" i="1" s="1"/>
  <c r="G215" i="1"/>
  <c r="G222" i="1" s="1"/>
  <c r="E109" i="1"/>
  <c r="G109" i="1"/>
  <c r="K109" i="1"/>
  <c r="D66" i="12"/>
  <c r="Q27" i="1"/>
  <c r="Q24" i="10" s="1"/>
  <c r="I38" i="1"/>
  <c r="K38" i="1"/>
  <c r="O31" i="1"/>
  <c r="N31" i="1"/>
  <c r="M31" i="1"/>
  <c r="E141" i="1"/>
  <c r="F141" i="1"/>
  <c r="G141" i="1"/>
  <c r="K141" i="1"/>
  <c r="O142" i="1"/>
  <c r="N142" i="1"/>
  <c r="M142" i="1"/>
  <c r="H142" i="1"/>
  <c r="D142" i="1"/>
  <c r="E60" i="14"/>
  <c r="F60" i="14"/>
  <c r="D60" i="14"/>
  <c r="E57" i="14"/>
  <c r="F57" i="14"/>
  <c r="D57" i="14"/>
  <c r="E54" i="14"/>
  <c r="F54" i="14"/>
  <c r="D54" i="14"/>
  <c r="I58" i="3"/>
  <c r="J58" i="3"/>
  <c r="H66" i="12"/>
  <c r="H70" i="12"/>
  <c r="H71" i="12"/>
  <c r="H72" i="12"/>
  <c r="H73" i="12"/>
  <c r="H74" i="12"/>
  <c r="H75" i="12"/>
  <c r="M37" i="3"/>
  <c r="N37" i="3"/>
  <c r="O66" i="7"/>
  <c r="N66" i="7"/>
  <c r="M66" i="7"/>
  <c r="H66" i="7"/>
  <c r="D66" i="7"/>
  <c r="O72" i="7"/>
  <c r="N72" i="7"/>
  <c r="M72" i="7"/>
  <c r="H72" i="7"/>
  <c r="D72" i="7"/>
  <c r="O69" i="7"/>
  <c r="N69" i="7"/>
  <c r="M69" i="7"/>
  <c r="H69" i="7"/>
  <c r="D69" i="7"/>
  <c r="R141" i="4"/>
  <c r="O141" i="4"/>
  <c r="N141" i="4"/>
  <c r="M141" i="4"/>
  <c r="R135" i="4"/>
  <c r="O135" i="4"/>
  <c r="N135" i="4"/>
  <c r="M135" i="4"/>
  <c r="O40" i="3"/>
  <c r="N40" i="3"/>
  <c r="M40" i="3"/>
  <c r="H40" i="3"/>
  <c r="D40" i="3"/>
  <c r="H37" i="3"/>
  <c r="D37" i="3"/>
  <c r="D72" i="12"/>
  <c r="D69" i="12"/>
  <c r="M223" i="4"/>
  <c r="E93" i="1"/>
  <c r="M97" i="1"/>
  <c r="J93" i="1"/>
  <c r="I93" i="1"/>
  <c r="K93" i="1"/>
  <c r="H97" i="1"/>
  <c r="E53" i="14"/>
  <c r="F53" i="14"/>
  <c r="D53" i="14"/>
  <c r="O257" i="4"/>
  <c r="N257" i="4"/>
  <c r="M257" i="4"/>
  <c r="O256" i="4"/>
  <c r="N256" i="4"/>
  <c r="M256" i="4"/>
  <c r="E89" i="14"/>
  <c r="N258" i="4"/>
  <c r="N267" i="4" s="1"/>
  <c r="M258" i="4"/>
  <c r="M267" i="4" s="1"/>
  <c r="N250" i="4"/>
  <c r="M250" i="4"/>
  <c r="O243" i="4"/>
  <c r="N243" i="4"/>
  <c r="M243" i="4"/>
  <c r="R243" i="4"/>
  <c r="O242" i="4"/>
  <c r="N242" i="4"/>
  <c r="M242" i="4"/>
  <c r="O241" i="4"/>
  <c r="N241" i="4"/>
  <c r="M241" i="4"/>
  <c r="R239" i="4"/>
  <c r="N239" i="4"/>
  <c r="O239" i="4"/>
  <c r="O238" i="4"/>
  <c r="N238" i="4"/>
  <c r="M238" i="4"/>
  <c r="O237" i="4"/>
  <c r="N237" i="4"/>
  <c r="M237" i="4"/>
  <c r="R235" i="4"/>
  <c r="O234" i="4"/>
  <c r="N234" i="4"/>
  <c r="M234" i="4"/>
  <c r="O233" i="4"/>
  <c r="N233" i="4"/>
  <c r="M233" i="4"/>
  <c r="R231" i="4"/>
  <c r="O230" i="4"/>
  <c r="N230" i="4"/>
  <c r="M230" i="4"/>
  <c r="O229" i="4"/>
  <c r="N229" i="4"/>
  <c r="M229" i="4"/>
  <c r="R227" i="4"/>
  <c r="O227" i="4"/>
  <c r="O226" i="4"/>
  <c r="N226" i="4"/>
  <c r="M226" i="4"/>
  <c r="O225" i="4"/>
  <c r="N225" i="4"/>
  <c r="M225" i="4"/>
  <c r="R223" i="4"/>
  <c r="N223" i="4"/>
  <c r="O223" i="4"/>
  <c r="O222" i="4"/>
  <c r="N222" i="4"/>
  <c r="M222" i="4"/>
  <c r="O221" i="4"/>
  <c r="N221" i="4"/>
  <c r="M221" i="4"/>
  <c r="R219" i="4"/>
  <c r="O218" i="4"/>
  <c r="N218" i="4"/>
  <c r="M218" i="4"/>
  <c r="O217" i="4"/>
  <c r="N217" i="4"/>
  <c r="M217" i="4"/>
  <c r="R215" i="4"/>
  <c r="N215" i="4"/>
  <c r="O215" i="4"/>
  <c r="O214" i="4"/>
  <c r="N214" i="4"/>
  <c r="M214" i="4"/>
  <c r="O213" i="4"/>
  <c r="N213" i="4"/>
  <c r="M213" i="4"/>
  <c r="R211" i="4"/>
  <c r="O210" i="4"/>
  <c r="N210" i="4"/>
  <c r="M210" i="4"/>
  <c r="O209" i="4"/>
  <c r="N209" i="4"/>
  <c r="M209" i="4"/>
  <c r="R207" i="4"/>
  <c r="N207" i="4"/>
  <c r="O206" i="4"/>
  <c r="N206" i="4"/>
  <c r="M206" i="4"/>
  <c r="O205" i="4"/>
  <c r="N205" i="4"/>
  <c r="M205" i="4"/>
  <c r="R203" i="4"/>
  <c r="O203" i="4"/>
  <c r="O202" i="4"/>
  <c r="N202" i="4"/>
  <c r="M202" i="4"/>
  <c r="O201" i="4"/>
  <c r="N201" i="4"/>
  <c r="M201" i="4"/>
  <c r="R199" i="4"/>
  <c r="N199" i="4"/>
  <c r="O199" i="4"/>
  <c r="O198" i="4"/>
  <c r="N198" i="4"/>
  <c r="M198" i="4"/>
  <c r="O197" i="4"/>
  <c r="N197" i="4"/>
  <c r="M197" i="4"/>
  <c r="R195" i="4"/>
  <c r="M193" i="4"/>
  <c r="N193" i="4"/>
  <c r="O193" i="4"/>
  <c r="M194" i="4"/>
  <c r="N194" i="4"/>
  <c r="O194" i="4"/>
  <c r="M165" i="4"/>
  <c r="N165" i="4"/>
  <c r="O165" i="4"/>
  <c r="M166" i="4"/>
  <c r="N166" i="4"/>
  <c r="O166" i="4"/>
  <c r="O167" i="4"/>
  <c r="M167" i="4"/>
  <c r="O170" i="4"/>
  <c r="N170" i="4"/>
  <c r="M170" i="4"/>
  <c r="O169" i="4"/>
  <c r="N169" i="4"/>
  <c r="M169" i="4"/>
  <c r="R191" i="4"/>
  <c r="O189" i="4"/>
  <c r="N189" i="4"/>
  <c r="M189" i="4"/>
  <c r="O183" i="4"/>
  <c r="O185" i="4" s="1"/>
  <c r="N183" i="4"/>
  <c r="N185" i="4" s="1"/>
  <c r="M183" i="4"/>
  <c r="O175" i="4"/>
  <c r="N175" i="4"/>
  <c r="M175" i="4"/>
  <c r="R171" i="4"/>
  <c r="O171" i="4"/>
  <c r="N171" i="4"/>
  <c r="M171" i="4"/>
  <c r="R167" i="4"/>
  <c r="R163" i="4"/>
  <c r="R161" i="4"/>
  <c r="O161" i="4"/>
  <c r="N161" i="4"/>
  <c r="M161" i="4"/>
  <c r="R159" i="4"/>
  <c r="O159" i="4"/>
  <c r="N159" i="4"/>
  <c r="M159" i="4"/>
  <c r="R157" i="4"/>
  <c r="O157" i="4"/>
  <c r="N157" i="4"/>
  <c r="M157" i="4"/>
  <c r="R155" i="4"/>
  <c r="O155" i="4"/>
  <c r="N155" i="4"/>
  <c r="M155" i="4"/>
  <c r="R153" i="4"/>
  <c r="O153" i="4"/>
  <c r="N153" i="4"/>
  <c r="M153" i="4"/>
  <c r="R151" i="4"/>
  <c r="O151" i="4"/>
  <c r="N151" i="4"/>
  <c r="M151" i="4"/>
  <c r="R149" i="4"/>
  <c r="O149" i="4"/>
  <c r="N149" i="4"/>
  <c r="M149" i="4"/>
  <c r="R147" i="4"/>
  <c r="O147" i="4"/>
  <c r="N147" i="4"/>
  <c r="M147" i="4"/>
  <c r="R145" i="4"/>
  <c r="O145" i="4"/>
  <c r="N145" i="4"/>
  <c r="M145" i="4"/>
  <c r="R143" i="4"/>
  <c r="O143" i="4"/>
  <c r="N143" i="4"/>
  <c r="M143" i="4"/>
  <c r="R139" i="4"/>
  <c r="O139" i="4"/>
  <c r="N139" i="4"/>
  <c r="M139" i="4"/>
  <c r="R137" i="4"/>
  <c r="O137" i="4"/>
  <c r="N137" i="4"/>
  <c r="M137" i="4"/>
  <c r="R133" i="4"/>
  <c r="O133" i="4"/>
  <c r="N133" i="4"/>
  <c r="M133" i="4"/>
  <c r="R131" i="4"/>
  <c r="O131" i="4"/>
  <c r="N131" i="4"/>
  <c r="M131" i="4"/>
  <c r="R129" i="4"/>
  <c r="O129" i="4"/>
  <c r="N129" i="4"/>
  <c r="M129" i="4"/>
  <c r="R127" i="4"/>
  <c r="O127" i="4"/>
  <c r="N127" i="4"/>
  <c r="M127" i="4"/>
  <c r="O125" i="4"/>
  <c r="N125" i="4"/>
  <c r="M125" i="4"/>
  <c r="M124" i="4"/>
  <c r="O126" i="4"/>
  <c r="N126" i="4"/>
  <c r="M126" i="4"/>
  <c r="O122" i="4"/>
  <c r="N122" i="4"/>
  <c r="M122" i="4"/>
  <c r="O120" i="4"/>
  <c r="N120" i="4"/>
  <c r="M120" i="4"/>
  <c r="E50" i="14"/>
  <c r="D50" i="14"/>
  <c r="O121" i="4"/>
  <c r="N121" i="4"/>
  <c r="M121" i="4"/>
  <c r="O117" i="4"/>
  <c r="N117" i="4"/>
  <c r="M117" i="4"/>
  <c r="N116" i="4"/>
  <c r="O118" i="4"/>
  <c r="N118" i="4"/>
  <c r="M118" i="4"/>
  <c r="O114" i="4"/>
  <c r="N114" i="4"/>
  <c r="M114" i="4"/>
  <c r="O112" i="4"/>
  <c r="O115" i="4"/>
  <c r="N115" i="4"/>
  <c r="M115" i="4"/>
  <c r="O110" i="4"/>
  <c r="N110" i="4"/>
  <c r="M110" i="4"/>
  <c r="O108" i="4"/>
  <c r="N108" i="4"/>
  <c r="M108" i="4"/>
  <c r="M109" i="4"/>
  <c r="N109" i="4"/>
  <c r="O109" i="4"/>
  <c r="O104" i="4"/>
  <c r="N104" i="4"/>
  <c r="M104" i="4"/>
  <c r="O102" i="4"/>
  <c r="N102" i="4"/>
  <c r="M102" i="4"/>
  <c r="O103" i="4"/>
  <c r="N103" i="4"/>
  <c r="M103" i="4"/>
  <c r="O99" i="4"/>
  <c r="N99" i="4"/>
  <c r="M99" i="4"/>
  <c r="O100" i="4"/>
  <c r="N100" i="4"/>
  <c r="M100" i="4"/>
  <c r="O95" i="4"/>
  <c r="N42" i="14" s="1"/>
  <c r="N95" i="4"/>
  <c r="M95" i="4"/>
  <c r="O94" i="4"/>
  <c r="N94" i="4"/>
  <c r="M94" i="4"/>
  <c r="O31" i="4"/>
  <c r="N31" i="4"/>
  <c r="M31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O45" i="4"/>
  <c r="N45" i="4"/>
  <c r="M45" i="4"/>
  <c r="O44" i="4"/>
  <c r="N44" i="4"/>
  <c r="M44" i="4"/>
  <c r="O43" i="4"/>
  <c r="N43" i="4"/>
  <c r="M43" i="4"/>
  <c r="M78" i="4"/>
  <c r="N78" i="4"/>
  <c r="O78" i="4"/>
  <c r="M79" i="4"/>
  <c r="N79" i="4"/>
  <c r="O79" i="4"/>
  <c r="O41" i="4"/>
  <c r="N41" i="4"/>
  <c r="M41" i="4"/>
  <c r="O40" i="4"/>
  <c r="N40" i="4"/>
  <c r="M40" i="4"/>
  <c r="O39" i="4"/>
  <c r="N39" i="4"/>
  <c r="M39" i="4"/>
  <c r="O37" i="4"/>
  <c r="N37" i="4"/>
  <c r="M37" i="4"/>
  <c r="O36" i="4"/>
  <c r="N36" i="4"/>
  <c r="M36" i="4"/>
  <c r="O35" i="4"/>
  <c r="N35" i="4"/>
  <c r="M35" i="4"/>
  <c r="M32" i="4"/>
  <c r="N32" i="4"/>
  <c r="O32" i="4"/>
  <c r="M33" i="4"/>
  <c r="N33" i="4"/>
  <c r="O33" i="4"/>
  <c r="H114" i="1"/>
  <c r="H110" i="1"/>
  <c r="H102" i="1"/>
  <c r="H100" i="1"/>
  <c r="H99" i="1"/>
  <c r="H98" i="1"/>
  <c r="H95" i="1"/>
  <c r="H94" i="1"/>
  <c r="H216" i="1"/>
  <c r="H217" i="1"/>
  <c r="H218" i="1"/>
  <c r="H219" i="1"/>
  <c r="H220" i="1"/>
  <c r="H221" i="1"/>
  <c r="D95" i="1"/>
  <c r="E42" i="8"/>
  <c r="F42" i="8"/>
  <c r="J42" i="8"/>
  <c r="M95" i="1"/>
  <c r="N95" i="1"/>
  <c r="O95" i="1"/>
  <c r="M30" i="1"/>
  <c r="M216" i="1"/>
  <c r="N216" i="1"/>
  <c r="O216" i="1"/>
  <c r="F215" i="1"/>
  <c r="F222" i="1" s="1"/>
  <c r="Q27" i="6"/>
  <c r="Q26" i="6"/>
  <c r="Q25" i="6"/>
  <c r="Q23" i="6"/>
  <c r="D23" i="9"/>
  <c r="N83" i="4"/>
  <c r="M83" i="4"/>
  <c r="M262" i="4" s="1"/>
  <c r="O83" i="4"/>
  <c r="G64" i="1"/>
  <c r="K152" i="1"/>
  <c r="K191" i="1" s="1"/>
  <c r="I152" i="1"/>
  <c r="I191" i="1" s="1"/>
  <c r="E30" i="10"/>
  <c r="G85" i="1"/>
  <c r="I85" i="1"/>
  <c r="J85" i="1"/>
  <c r="K85" i="1"/>
  <c r="G80" i="1"/>
  <c r="I80" i="1"/>
  <c r="J80" i="1"/>
  <c r="K80" i="1"/>
  <c r="G75" i="1"/>
  <c r="I75" i="1"/>
  <c r="J75" i="1"/>
  <c r="K75" i="1"/>
  <c r="G69" i="1"/>
  <c r="G59" i="1"/>
  <c r="I59" i="1"/>
  <c r="J59" i="1"/>
  <c r="K59" i="1"/>
  <c r="I54" i="1"/>
  <c r="J54" i="1"/>
  <c r="I31" i="14" s="1"/>
  <c r="K54" i="1"/>
  <c r="G43" i="1"/>
  <c r="I43" i="1"/>
  <c r="J43" i="1"/>
  <c r="K43" i="1"/>
  <c r="G38" i="1"/>
  <c r="J38" i="1"/>
  <c r="G32" i="1"/>
  <c r="I32" i="1"/>
  <c r="K32" i="1"/>
  <c r="H140" i="1"/>
  <c r="M140" i="1"/>
  <c r="N140" i="1"/>
  <c r="O140" i="1"/>
  <c r="I137" i="1"/>
  <c r="J137" i="1"/>
  <c r="K137" i="1"/>
  <c r="I133" i="1"/>
  <c r="J133" i="1"/>
  <c r="K133" i="1"/>
  <c r="I129" i="1"/>
  <c r="J129" i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F30" i="14" s="1"/>
  <c r="I113" i="1"/>
  <c r="H30" i="14" s="1"/>
  <c r="J113" i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59" i="9"/>
  <c r="H74" i="14" s="1"/>
  <c r="J59" i="9"/>
  <c r="I74" i="14" s="1"/>
  <c r="K59" i="9"/>
  <c r="J74" i="14" s="1"/>
  <c r="I57" i="9"/>
  <c r="H72" i="14" s="1"/>
  <c r="J57" i="9"/>
  <c r="I72" i="14" s="1"/>
  <c r="K57" i="9"/>
  <c r="J72" i="14" s="1"/>
  <c r="I55" i="9"/>
  <c r="H70" i="14" s="1"/>
  <c r="J55" i="9"/>
  <c r="I70" i="14" s="1"/>
  <c r="K55" i="9"/>
  <c r="J70" i="14" s="1"/>
  <c r="I53" i="9"/>
  <c r="H69" i="14" s="1"/>
  <c r="J53" i="9"/>
  <c r="I69" i="14" s="1"/>
  <c r="K53" i="9"/>
  <c r="J69" i="14" s="1"/>
  <c r="I51" i="9"/>
  <c r="H66" i="14" s="1"/>
  <c r="J51" i="9"/>
  <c r="I66" i="14" s="1"/>
  <c r="K51" i="9"/>
  <c r="J66" i="14" s="1"/>
  <c r="I49" i="9"/>
  <c r="H65" i="14" s="1"/>
  <c r="J49" i="9"/>
  <c r="I65" i="14" s="1"/>
  <c r="K49" i="9"/>
  <c r="J65" i="14" s="1"/>
  <c r="I47" i="9"/>
  <c r="H62" i="14" s="1"/>
  <c r="J47" i="9"/>
  <c r="I62" i="14" s="1"/>
  <c r="K47" i="9"/>
  <c r="J62" i="14" s="1"/>
  <c r="I45" i="9"/>
  <c r="H61" i="14" s="1"/>
  <c r="J45" i="9"/>
  <c r="I61" i="14" s="1"/>
  <c r="K45" i="9"/>
  <c r="J61" i="14" s="1"/>
  <c r="I43" i="9"/>
  <c r="H59" i="14" s="1"/>
  <c r="J43" i="9"/>
  <c r="I59" i="14" s="1"/>
  <c r="K43" i="9"/>
  <c r="J59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38" i="14" s="1"/>
  <c r="J18" i="9"/>
  <c r="I38" i="14" s="1"/>
  <c r="K18" i="9"/>
  <c r="J38" i="14" s="1"/>
  <c r="I16" i="9"/>
  <c r="J16" i="9"/>
  <c r="K16" i="9"/>
  <c r="H15" i="9"/>
  <c r="M15" i="9"/>
  <c r="N15" i="9"/>
  <c r="O15" i="9"/>
  <c r="I28" i="8"/>
  <c r="J28" i="8"/>
  <c r="K28" i="8"/>
  <c r="I34" i="8"/>
  <c r="I42" i="8" s="1"/>
  <c r="J34" i="8"/>
  <c r="K34" i="8"/>
  <c r="O36" i="8"/>
  <c r="N36" i="8"/>
  <c r="M36" i="8"/>
  <c r="O33" i="8"/>
  <c r="O34" i="8" s="1"/>
  <c r="N33" i="8"/>
  <c r="N34" i="8" s="1"/>
  <c r="M33" i="8"/>
  <c r="H33" i="8"/>
  <c r="H34" i="8" s="1"/>
  <c r="O27" i="8"/>
  <c r="O28" i="8" s="1"/>
  <c r="N27" i="8"/>
  <c r="N28" i="8" s="1"/>
  <c r="M27" i="8"/>
  <c r="H27" i="8"/>
  <c r="H28" i="8" s="1"/>
  <c r="H24" i="8"/>
  <c r="H22" i="8" s="1"/>
  <c r="M24" i="8"/>
  <c r="N24" i="8"/>
  <c r="O24" i="8"/>
  <c r="O23" i="8"/>
  <c r="N23" i="8"/>
  <c r="N22" i="8" s="1"/>
  <c r="M23" i="8"/>
  <c r="H23" i="8"/>
  <c r="G48" i="7"/>
  <c r="I48" i="7"/>
  <c r="J48" i="7"/>
  <c r="K48" i="7"/>
  <c r="I105" i="7"/>
  <c r="J105" i="7"/>
  <c r="K105" i="7"/>
  <c r="I111" i="7"/>
  <c r="J111" i="7"/>
  <c r="K111" i="7"/>
  <c r="O50" i="7"/>
  <c r="O52" i="7" s="1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3" i="7"/>
  <c r="M63" i="7"/>
  <c r="N63" i="7"/>
  <c r="O63" i="7"/>
  <c r="H70" i="7"/>
  <c r="M70" i="7"/>
  <c r="N70" i="7"/>
  <c r="O70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G84" i="14" s="1"/>
  <c r="M102" i="7"/>
  <c r="N102" i="7"/>
  <c r="O102" i="7"/>
  <c r="H103" i="7"/>
  <c r="M103" i="7"/>
  <c r="N103" i="7"/>
  <c r="O103" i="7"/>
  <c r="H104" i="7"/>
  <c r="M104" i="7"/>
  <c r="N104" i="7"/>
  <c r="O104" i="7"/>
  <c r="H107" i="7"/>
  <c r="M107" i="7"/>
  <c r="N107" i="7"/>
  <c r="O107" i="7"/>
  <c r="H108" i="7"/>
  <c r="M108" i="7"/>
  <c r="N108" i="7"/>
  <c r="O108" i="7"/>
  <c r="H109" i="7"/>
  <c r="M109" i="7"/>
  <c r="N109" i="7"/>
  <c r="O109" i="7"/>
  <c r="H110" i="7"/>
  <c r="M110" i="7"/>
  <c r="N110" i="7"/>
  <c r="O110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30" i="7"/>
  <c r="M30" i="7"/>
  <c r="N30" i="7"/>
  <c r="O30" i="7"/>
  <c r="H31" i="7"/>
  <c r="M31" i="7"/>
  <c r="N31" i="7"/>
  <c r="O31" i="7"/>
  <c r="H32" i="7"/>
  <c r="M32" i="7"/>
  <c r="N32" i="7"/>
  <c r="O32" i="7"/>
  <c r="H33" i="7"/>
  <c r="M33" i="7"/>
  <c r="N33" i="7"/>
  <c r="O33" i="7"/>
  <c r="H34" i="7"/>
  <c r="M34" i="7"/>
  <c r="N34" i="7"/>
  <c r="O34" i="7"/>
  <c r="O24" i="7"/>
  <c r="N24" i="7"/>
  <c r="M24" i="7"/>
  <c r="H24" i="7"/>
  <c r="I24" i="6"/>
  <c r="J24" i="6"/>
  <c r="K24" i="6"/>
  <c r="I21" i="6"/>
  <c r="J21" i="6"/>
  <c r="J25" i="6" s="1"/>
  <c r="K21" i="6"/>
  <c r="O23" i="6"/>
  <c r="O24" i="6" s="1"/>
  <c r="N23" i="6"/>
  <c r="N24" i="6" s="1"/>
  <c r="M23" i="6"/>
  <c r="M24" i="6" s="1"/>
  <c r="H23" i="6"/>
  <c r="H24" i="6" s="1"/>
  <c r="O20" i="6"/>
  <c r="O21" i="6" s="1"/>
  <c r="N20" i="6"/>
  <c r="N21" i="6" s="1"/>
  <c r="M20" i="6"/>
  <c r="H20" i="6"/>
  <c r="H21" i="6" s="1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G51" i="14" s="1"/>
  <c r="M31" i="3"/>
  <c r="N31" i="3"/>
  <c r="O31" i="3"/>
  <c r="H32" i="3"/>
  <c r="G52" i="14" s="1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M55" i="14" s="1"/>
  <c r="O35" i="3"/>
  <c r="H36" i="3"/>
  <c r="M36" i="3"/>
  <c r="L56" i="14" s="1"/>
  <c r="N36" i="3"/>
  <c r="M56" i="14" s="1"/>
  <c r="O36" i="3"/>
  <c r="H38" i="3"/>
  <c r="M38" i="3"/>
  <c r="N38" i="3"/>
  <c r="O38" i="3"/>
  <c r="H39" i="3"/>
  <c r="M39" i="3"/>
  <c r="N39" i="3"/>
  <c r="O39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M64" i="14" s="1"/>
  <c r="O44" i="3"/>
  <c r="H45" i="3"/>
  <c r="M45" i="3"/>
  <c r="N45" i="3"/>
  <c r="O45" i="3"/>
  <c r="H46" i="3"/>
  <c r="M46" i="3"/>
  <c r="N46" i="3"/>
  <c r="O46" i="3"/>
  <c r="H47" i="3"/>
  <c r="M47" i="3"/>
  <c r="N47" i="3"/>
  <c r="M67" i="14" s="1"/>
  <c r="O47" i="3"/>
  <c r="H48" i="3"/>
  <c r="M48" i="3"/>
  <c r="N48" i="3"/>
  <c r="M68" i="14" s="1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G58" i="3"/>
  <c r="K58" i="3"/>
  <c r="H19" i="3"/>
  <c r="M19" i="3"/>
  <c r="N19" i="3"/>
  <c r="O19" i="3"/>
  <c r="H20" i="3"/>
  <c r="M20" i="3"/>
  <c r="M18" i="3" s="1"/>
  <c r="N20" i="3"/>
  <c r="O20" i="3"/>
  <c r="H21" i="3"/>
  <c r="M21" i="3"/>
  <c r="N21" i="3"/>
  <c r="O21" i="3"/>
  <c r="H22" i="3"/>
  <c r="G42" i="14" s="1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N45" i="14" s="1"/>
  <c r="H26" i="3"/>
  <c r="M26" i="3"/>
  <c r="N26" i="3"/>
  <c r="O26" i="3"/>
  <c r="H27" i="3"/>
  <c r="M27" i="3"/>
  <c r="N27" i="3"/>
  <c r="M47" i="14" s="1"/>
  <c r="O27" i="3"/>
  <c r="I122" i="2"/>
  <c r="I130" i="2" s="1"/>
  <c r="H31" i="10" s="1"/>
  <c r="J122" i="2"/>
  <c r="J130" i="2" s="1"/>
  <c r="I31" i="10" s="1"/>
  <c r="K122" i="2"/>
  <c r="K130" i="2" s="1"/>
  <c r="H124" i="2"/>
  <c r="H125" i="2"/>
  <c r="H126" i="2"/>
  <c r="H127" i="2"/>
  <c r="H128" i="2"/>
  <c r="I133" i="2"/>
  <c r="J133" i="2"/>
  <c r="K133" i="2"/>
  <c r="I134" i="2"/>
  <c r="J134" i="2"/>
  <c r="K134" i="2"/>
  <c r="H134" i="2" s="1"/>
  <c r="I135" i="2"/>
  <c r="H135" i="2" s="1"/>
  <c r="J135" i="2"/>
  <c r="K135" i="2"/>
  <c r="I136" i="2"/>
  <c r="H136" i="2" s="1"/>
  <c r="J136" i="2"/>
  <c r="K136" i="2"/>
  <c r="I137" i="2"/>
  <c r="J137" i="2"/>
  <c r="K137" i="2"/>
  <c r="I138" i="2"/>
  <c r="J138" i="2"/>
  <c r="K138" i="2"/>
  <c r="H138" i="2" s="1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5" i="2"/>
  <c r="J145" i="2"/>
  <c r="M145" i="2"/>
  <c r="I146" i="2"/>
  <c r="J146" i="2"/>
  <c r="I147" i="2"/>
  <c r="J147" i="2"/>
  <c r="K147" i="2"/>
  <c r="I148" i="2"/>
  <c r="J148" i="2"/>
  <c r="K148" i="2"/>
  <c r="I149" i="2"/>
  <c r="J149" i="2"/>
  <c r="K149" i="2"/>
  <c r="I150" i="2"/>
  <c r="J150" i="2"/>
  <c r="K150" i="2"/>
  <c r="I151" i="2"/>
  <c r="H151" i="2" s="1"/>
  <c r="J151" i="2"/>
  <c r="K151" i="2"/>
  <c r="I152" i="2"/>
  <c r="J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I29" i="10" s="1"/>
  <c r="K96" i="2"/>
  <c r="N96" i="2"/>
  <c r="O96" i="2"/>
  <c r="K98" i="2"/>
  <c r="H98" i="2" s="1"/>
  <c r="K100" i="2"/>
  <c r="H100" i="2" s="1"/>
  <c r="K102" i="2"/>
  <c r="H102" i="2" s="1"/>
  <c r="K104" i="2"/>
  <c r="H104" i="2"/>
  <c r="K106" i="2"/>
  <c r="H106" i="2" s="1"/>
  <c r="K108" i="2"/>
  <c r="H108" i="2" s="1"/>
  <c r="K110" i="2"/>
  <c r="H110" i="2" s="1"/>
  <c r="K112" i="2"/>
  <c r="H112" i="2" s="1"/>
  <c r="K114" i="2"/>
  <c r="H114" i="2" s="1"/>
  <c r="K116" i="2"/>
  <c r="H116" i="2" s="1"/>
  <c r="K118" i="2"/>
  <c r="H118" i="2" s="1"/>
  <c r="I120" i="2"/>
  <c r="N90" i="2"/>
  <c r="M40" i="14" s="1"/>
  <c r="I90" i="2"/>
  <c r="H40" i="14" s="1"/>
  <c r="G40" i="14" s="1"/>
  <c r="J90" i="2"/>
  <c r="K90" i="2"/>
  <c r="H91" i="2"/>
  <c r="L91" i="2"/>
  <c r="H92" i="2"/>
  <c r="H93" i="2"/>
  <c r="O86" i="2"/>
  <c r="O146" i="2" s="1"/>
  <c r="K86" i="2"/>
  <c r="N84" i="2"/>
  <c r="M84" i="2"/>
  <c r="K84" i="2"/>
  <c r="H84" i="2" s="1"/>
  <c r="O84" i="2"/>
  <c r="K76" i="2"/>
  <c r="H77" i="2"/>
  <c r="L77" i="2"/>
  <c r="H78" i="2"/>
  <c r="M78" i="2"/>
  <c r="L78" i="2" s="1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L63" i="2" s="1"/>
  <c r="N63" i="2"/>
  <c r="O63" i="2"/>
  <c r="H65" i="2"/>
  <c r="L65" i="2"/>
  <c r="H66" i="2"/>
  <c r="M66" i="2"/>
  <c r="N66" i="2"/>
  <c r="O66" i="2"/>
  <c r="H67" i="2"/>
  <c r="M67" i="2" s="1"/>
  <c r="N67" i="2"/>
  <c r="O67" i="2"/>
  <c r="H69" i="2"/>
  <c r="L69" i="2"/>
  <c r="H70" i="2"/>
  <c r="M70" i="2"/>
  <c r="N70" i="2"/>
  <c r="O70" i="2"/>
  <c r="H71" i="2"/>
  <c r="N71" i="2"/>
  <c r="O71" i="2"/>
  <c r="K72" i="2"/>
  <c r="H73" i="2"/>
  <c r="L73" i="2"/>
  <c r="H74" i="2"/>
  <c r="H72" i="2" s="1"/>
  <c r="M74" i="2"/>
  <c r="N74" i="2"/>
  <c r="O74" i="2"/>
  <c r="H75" i="2"/>
  <c r="M75" i="2" s="1"/>
  <c r="O75" i="2"/>
  <c r="H57" i="2"/>
  <c r="L57" i="2"/>
  <c r="H58" i="2"/>
  <c r="M58" i="2"/>
  <c r="N58" i="2"/>
  <c r="O58" i="2"/>
  <c r="O56" i="2" s="1"/>
  <c r="H59" i="2"/>
  <c r="N59" i="2"/>
  <c r="O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L50" i="2" s="1"/>
  <c r="N50" i="2"/>
  <c r="O50" i="2"/>
  <c r="H51" i="2"/>
  <c r="M51" i="2" s="1"/>
  <c r="N51" i="2"/>
  <c r="O51" i="2"/>
  <c r="N46" i="2"/>
  <c r="O46" i="2"/>
  <c r="N47" i="2"/>
  <c r="O47" i="2"/>
  <c r="M46" i="2"/>
  <c r="K44" i="2"/>
  <c r="H45" i="2"/>
  <c r="L45" i="2"/>
  <c r="H46" i="2"/>
  <c r="H47" i="2"/>
  <c r="M47" i="2" s="1"/>
  <c r="O28" i="2"/>
  <c r="O133" i="2" s="1"/>
  <c r="N28" i="2"/>
  <c r="N133" i="2" s="1"/>
  <c r="M28" i="2"/>
  <c r="M133" i="2" s="1"/>
  <c r="H28" i="2"/>
  <c r="F26" i="2"/>
  <c r="G26" i="2"/>
  <c r="I26" i="2"/>
  <c r="I88" i="2" s="1"/>
  <c r="J26" i="2"/>
  <c r="J88" i="2" s="1"/>
  <c r="K26" i="2"/>
  <c r="M35" i="2"/>
  <c r="M140" i="2" s="1"/>
  <c r="N35" i="2"/>
  <c r="N140" i="2" s="1"/>
  <c r="O35" i="2"/>
  <c r="O140" i="2" s="1"/>
  <c r="M36" i="2"/>
  <c r="M141" i="2" s="1"/>
  <c r="N36" i="2"/>
  <c r="N141" i="2" s="1"/>
  <c r="O36" i="2"/>
  <c r="O141" i="2" s="1"/>
  <c r="M37" i="2"/>
  <c r="N37" i="2"/>
  <c r="N142" i="2" s="1"/>
  <c r="O37" i="2"/>
  <c r="O142" i="2" s="1"/>
  <c r="M38" i="2"/>
  <c r="M143" i="2" s="1"/>
  <c r="N38" i="2"/>
  <c r="N143" i="2" s="1"/>
  <c r="O38" i="2"/>
  <c r="O143" i="2" s="1"/>
  <c r="M39" i="2"/>
  <c r="N39" i="2"/>
  <c r="O39" i="2"/>
  <c r="M40" i="2"/>
  <c r="N40" i="2"/>
  <c r="N148" i="2" s="1"/>
  <c r="O40" i="2"/>
  <c r="M41" i="2"/>
  <c r="N41" i="2"/>
  <c r="N149" i="2" s="1"/>
  <c r="O41" i="2"/>
  <c r="O149" i="2" s="1"/>
  <c r="M42" i="2"/>
  <c r="N42" i="2"/>
  <c r="O42" i="2"/>
  <c r="M43" i="2"/>
  <c r="N43" i="2"/>
  <c r="O43" i="2"/>
  <c r="M29" i="2"/>
  <c r="N29" i="2"/>
  <c r="N134" i="2" s="1"/>
  <c r="O29" i="2"/>
  <c r="O134" i="2" s="1"/>
  <c r="M30" i="2"/>
  <c r="N30" i="2"/>
  <c r="N135" i="2" s="1"/>
  <c r="O30" i="2"/>
  <c r="O135" i="2" s="1"/>
  <c r="M31" i="2"/>
  <c r="M136" i="2" s="1"/>
  <c r="N31" i="2"/>
  <c r="N136" i="2" s="1"/>
  <c r="O31" i="2"/>
  <c r="O136" i="2" s="1"/>
  <c r="M32" i="2"/>
  <c r="N32" i="2"/>
  <c r="N137" i="2" s="1"/>
  <c r="O32" i="2"/>
  <c r="O137" i="2" s="1"/>
  <c r="M33" i="2"/>
  <c r="N33" i="2"/>
  <c r="N138" i="2" s="1"/>
  <c r="O33" i="2"/>
  <c r="O138" i="2" s="1"/>
  <c r="M34" i="2"/>
  <c r="M139" i="2" s="1"/>
  <c r="N34" i="2"/>
  <c r="N139" i="2" s="1"/>
  <c r="O34" i="2"/>
  <c r="O139" i="2" s="1"/>
  <c r="I223" i="1"/>
  <c r="J223" i="1"/>
  <c r="K223" i="1"/>
  <c r="M217" i="1"/>
  <c r="M226" i="1" s="1"/>
  <c r="N217" i="1"/>
  <c r="N226" i="1" s="1"/>
  <c r="O217" i="1"/>
  <c r="O226" i="1" s="1"/>
  <c r="M218" i="1"/>
  <c r="N218" i="1"/>
  <c r="O218" i="1"/>
  <c r="M219" i="1"/>
  <c r="N219" i="1"/>
  <c r="O219" i="1"/>
  <c r="M220" i="1"/>
  <c r="N220" i="1"/>
  <c r="O220" i="1"/>
  <c r="M221" i="1"/>
  <c r="N221" i="1"/>
  <c r="O221" i="1"/>
  <c r="N198" i="1"/>
  <c r="N213" i="1" s="1"/>
  <c r="M198" i="1"/>
  <c r="M213" i="1" s="1"/>
  <c r="I196" i="1"/>
  <c r="H29" i="10" s="1"/>
  <c r="H194" i="1"/>
  <c r="M194" i="1"/>
  <c r="N194" i="1"/>
  <c r="O194" i="1"/>
  <c r="H195" i="1"/>
  <c r="M195" i="1"/>
  <c r="N195" i="1"/>
  <c r="O195" i="1"/>
  <c r="H193" i="1"/>
  <c r="H196" i="1" s="1"/>
  <c r="H153" i="1"/>
  <c r="M153" i="1"/>
  <c r="N153" i="1"/>
  <c r="O153" i="1"/>
  <c r="I150" i="1"/>
  <c r="J150" i="1"/>
  <c r="K150" i="1"/>
  <c r="H149" i="1"/>
  <c r="M149" i="1"/>
  <c r="N149" i="1"/>
  <c r="O149" i="1"/>
  <c r="I146" i="1"/>
  <c r="J146" i="1"/>
  <c r="K146" i="1"/>
  <c r="M94" i="1"/>
  <c r="N94" i="1"/>
  <c r="O94" i="1"/>
  <c r="N97" i="1"/>
  <c r="O97" i="1"/>
  <c r="M98" i="1"/>
  <c r="M227" i="1" s="1"/>
  <c r="N98" i="1"/>
  <c r="N227" i="1" s="1"/>
  <c r="O98" i="1"/>
  <c r="O227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N129" i="1" s="1"/>
  <c r="O132" i="1"/>
  <c r="H134" i="1"/>
  <c r="M134" i="1"/>
  <c r="N134" i="1"/>
  <c r="O134" i="1"/>
  <c r="H135" i="1"/>
  <c r="M135" i="1"/>
  <c r="N135" i="1"/>
  <c r="O135" i="1"/>
  <c r="H136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N39" i="14" s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N30" i="1"/>
  <c r="O30" i="1"/>
  <c r="D26" i="1"/>
  <c r="O26" i="1"/>
  <c r="N25" i="14" s="1"/>
  <c r="N26" i="1"/>
  <c r="M25" i="14" s="1"/>
  <c r="M26" i="1"/>
  <c r="L25" i="14" s="1"/>
  <c r="H26" i="1"/>
  <c r="I111" i="12"/>
  <c r="J111" i="12"/>
  <c r="K111" i="12"/>
  <c r="H108" i="12"/>
  <c r="M108" i="12"/>
  <c r="N108" i="12"/>
  <c r="H109" i="12"/>
  <c r="M109" i="12"/>
  <c r="N109" i="12"/>
  <c r="H110" i="12"/>
  <c r="M110" i="12"/>
  <c r="N110" i="12"/>
  <c r="N107" i="12"/>
  <c r="M107" i="12"/>
  <c r="H107" i="12"/>
  <c r="I105" i="12"/>
  <c r="J105" i="12"/>
  <c r="K105" i="12"/>
  <c r="H92" i="12"/>
  <c r="H93" i="12"/>
  <c r="H94" i="12"/>
  <c r="H95" i="12"/>
  <c r="H96" i="12"/>
  <c r="H97" i="12"/>
  <c r="H98" i="12"/>
  <c r="H99" i="12"/>
  <c r="H100" i="12"/>
  <c r="H101" i="12"/>
  <c r="H102" i="12"/>
  <c r="L102" i="12"/>
  <c r="H103" i="12"/>
  <c r="L103" i="12"/>
  <c r="H104" i="12"/>
  <c r="H91" i="12"/>
  <c r="H57" i="12"/>
  <c r="L57" i="12"/>
  <c r="H58" i="12"/>
  <c r="H59" i="12"/>
  <c r="L59" i="12"/>
  <c r="H60" i="12"/>
  <c r="H61" i="12"/>
  <c r="H63" i="12"/>
  <c r="L73" i="12"/>
  <c r="H76" i="12"/>
  <c r="H77" i="12"/>
  <c r="H78" i="12"/>
  <c r="L78" i="12"/>
  <c r="H79" i="12"/>
  <c r="L79" i="12"/>
  <c r="H80" i="12"/>
  <c r="H81" i="12"/>
  <c r="H82" i="12"/>
  <c r="H83" i="12"/>
  <c r="H84" i="12"/>
  <c r="H85" i="12"/>
  <c r="H86" i="12"/>
  <c r="H87" i="12"/>
  <c r="H88" i="12"/>
  <c r="L88" i="12"/>
  <c r="H56" i="12"/>
  <c r="O50" i="12"/>
  <c r="O52" i="12" s="1"/>
  <c r="N50" i="12"/>
  <c r="N52" i="12" s="1"/>
  <c r="H50" i="12"/>
  <c r="H52" i="12" s="1"/>
  <c r="H47" i="12"/>
  <c r="O47" i="12"/>
  <c r="I48" i="12"/>
  <c r="J48" i="12"/>
  <c r="K48" i="12"/>
  <c r="O46" i="12"/>
  <c r="H46" i="12"/>
  <c r="O45" i="12"/>
  <c r="H45" i="12"/>
  <c r="O44" i="12"/>
  <c r="H44" i="12"/>
  <c r="O43" i="12"/>
  <c r="L43" i="12" s="1"/>
  <c r="H43" i="12"/>
  <c r="O42" i="12"/>
  <c r="H42" i="12"/>
  <c r="O41" i="12"/>
  <c r="H41" i="12"/>
  <c r="O40" i="12"/>
  <c r="H40" i="12"/>
  <c r="O39" i="12"/>
  <c r="H39" i="12"/>
  <c r="O38" i="12"/>
  <c r="H38" i="12"/>
  <c r="O37" i="12"/>
  <c r="H37" i="12"/>
  <c r="O25" i="12"/>
  <c r="O26" i="12"/>
  <c r="O27" i="12"/>
  <c r="O28" i="12"/>
  <c r="O30" i="12"/>
  <c r="O31" i="12"/>
  <c r="L31" i="12" s="1"/>
  <c r="O32" i="12"/>
  <c r="L32" i="12" s="1"/>
  <c r="O33" i="12"/>
  <c r="L33" i="12" s="1"/>
  <c r="O34" i="12"/>
  <c r="O24" i="12"/>
  <c r="H34" i="12"/>
  <c r="H33" i="12"/>
  <c r="H32" i="12"/>
  <c r="H31" i="12"/>
  <c r="H30" i="12"/>
  <c r="H28" i="12"/>
  <c r="H27" i="12"/>
  <c r="H26" i="12"/>
  <c r="H24" i="12"/>
  <c r="I35" i="12"/>
  <c r="J35" i="12"/>
  <c r="K35" i="12"/>
  <c r="E227" i="1"/>
  <c r="F58" i="3"/>
  <c r="D19" i="3"/>
  <c r="D20" i="3"/>
  <c r="G96" i="1"/>
  <c r="G93" i="1" s="1"/>
  <c r="E39" i="14"/>
  <c r="F39" i="14"/>
  <c r="D47" i="7"/>
  <c r="D39" i="14"/>
  <c r="E25" i="14"/>
  <c r="F25" i="14"/>
  <c r="D25" i="14"/>
  <c r="F96" i="1"/>
  <c r="F93" i="1" s="1"/>
  <c r="D60" i="9"/>
  <c r="G59" i="9"/>
  <c r="F74" i="14" s="1"/>
  <c r="F59" i="9"/>
  <c r="E74" i="14" s="1"/>
  <c r="E59" i="9"/>
  <c r="D74" i="14" s="1"/>
  <c r="D58" i="9"/>
  <c r="G57" i="9"/>
  <c r="F72" i="14" s="1"/>
  <c r="F57" i="9"/>
  <c r="E72" i="14" s="1"/>
  <c r="E57" i="9"/>
  <c r="D56" i="9"/>
  <c r="G55" i="9"/>
  <c r="F70" i="14" s="1"/>
  <c r="F55" i="9"/>
  <c r="E70" i="14" s="1"/>
  <c r="E55" i="9"/>
  <c r="D70" i="14" s="1"/>
  <c r="D54" i="9"/>
  <c r="G53" i="9"/>
  <c r="F69" i="14" s="1"/>
  <c r="F53" i="9"/>
  <c r="E69" i="14" s="1"/>
  <c r="E53" i="9"/>
  <c r="D69" i="14" s="1"/>
  <c r="D52" i="9"/>
  <c r="G51" i="9"/>
  <c r="F66" i="14" s="1"/>
  <c r="F51" i="9"/>
  <c r="E66" i="14" s="1"/>
  <c r="E51" i="9"/>
  <c r="D50" i="9"/>
  <c r="G49" i="9"/>
  <c r="F49" i="9"/>
  <c r="E65" i="14" s="1"/>
  <c r="E49" i="9"/>
  <c r="D65" i="14" s="1"/>
  <c r="D48" i="9"/>
  <c r="G47" i="9"/>
  <c r="F62" i="14" s="1"/>
  <c r="F47" i="9"/>
  <c r="E62" i="14" s="1"/>
  <c r="E47" i="9"/>
  <c r="D46" i="9"/>
  <c r="G45" i="9"/>
  <c r="F45" i="9"/>
  <c r="E61" i="14" s="1"/>
  <c r="E45" i="9"/>
  <c r="D61" i="14" s="1"/>
  <c r="D44" i="9"/>
  <c r="G43" i="9"/>
  <c r="F43" i="9"/>
  <c r="E59" i="14" s="1"/>
  <c r="E43" i="9"/>
  <c r="D59" i="14" s="1"/>
  <c r="G41" i="9"/>
  <c r="G73" i="9" s="1"/>
  <c r="F41" i="9"/>
  <c r="F73" i="9" s="1"/>
  <c r="E41" i="9"/>
  <c r="E73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28" i="9"/>
  <c r="E28" i="9"/>
  <c r="D27" i="9"/>
  <c r="D19" i="9"/>
  <c r="G18" i="9"/>
  <c r="F38" i="14" s="1"/>
  <c r="F18" i="9"/>
  <c r="E38" i="14" s="1"/>
  <c r="E18" i="9"/>
  <c r="D38" i="14" s="1"/>
  <c r="D17" i="9"/>
  <c r="G16" i="9"/>
  <c r="D16" i="9" s="1"/>
  <c r="F16" i="9"/>
  <c r="D15" i="9"/>
  <c r="D33" i="8"/>
  <c r="D34" i="8" s="1"/>
  <c r="D27" i="8"/>
  <c r="D28" i="8" s="1"/>
  <c r="E24" i="6"/>
  <c r="F24" i="6"/>
  <c r="G24" i="6"/>
  <c r="E21" i="6"/>
  <c r="F21" i="6"/>
  <c r="G21" i="6"/>
  <c r="D23" i="6"/>
  <c r="D24" i="6" s="1"/>
  <c r="D20" i="6"/>
  <c r="D21" i="6" s="1"/>
  <c r="D50" i="2"/>
  <c r="F146" i="2"/>
  <c r="G146" i="2"/>
  <c r="E146" i="2"/>
  <c r="G147" i="2"/>
  <c r="F147" i="2"/>
  <c r="E147" i="2"/>
  <c r="F152" i="2"/>
  <c r="E152" i="2"/>
  <c r="E133" i="2"/>
  <c r="F151" i="2"/>
  <c r="G151" i="2"/>
  <c r="E151" i="2"/>
  <c r="F150" i="2"/>
  <c r="G150" i="2"/>
  <c r="E150" i="2"/>
  <c r="F149" i="2"/>
  <c r="G149" i="2"/>
  <c r="E149" i="2"/>
  <c r="F148" i="2"/>
  <c r="G148" i="2"/>
  <c r="E148" i="2"/>
  <c r="E145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26" i="2"/>
  <c r="E122" i="2"/>
  <c r="E130" i="2" s="1"/>
  <c r="D31" i="10" s="1"/>
  <c r="F122" i="2"/>
  <c r="F130" i="2" s="1"/>
  <c r="G122" i="2"/>
  <c r="G130" i="2" s="1"/>
  <c r="E120" i="2"/>
  <c r="E90" i="2"/>
  <c r="F90" i="2"/>
  <c r="G90" i="2"/>
  <c r="G94" i="2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G96" i="2"/>
  <c r="D96" i="2" s="1"/>
  <c r="F96" i="2"/>
  <c r="G118" i="2"/>
  <c r="G116" i="2"/>
  <c r="G112" i="2"/>
  <c r="G114" i="2"/>
  <c r="D114" i="2" s="1"/>
  <c r="G110" i="2"/>
  <c r="G106" i="2"/>
  <c r="D106" i="2" s="1"/>
  <c r="G108" i="2"/>
  <c r="D108" i="2" s="1"/>
  <c r="G104" i="2"/>
  <c r="G102" i="2"/>
  <c r="D102" i="2" s="1"/>
  <c r="G100" i="2"/>
  <c r="G98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8" i="2" s="1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8" i="2"/>
  <c r="D127" i="2"/>
  <c r="D126" i="2"/>
  <c r="D125" i="2"/>
  <c r="D124" i="2"/>
  <c r="D93" i="2"/>
  <c r="D92" i="2"/>
  <c r="D91" i="2"/>
  <c r="D86" i="2"/>
  <c r="G84" i="2"/>
  <c r="D47" i="2"/>
  <c r="D46" i="2"/>
  <c r="D45" i="2"/>
  <c r="D29" i="2"/>
  <c r="D36" i="8"/>
  <c r="G34" i="8"/>
  <c r="G42" i="8" s="1"/>
  <c r="F34" i="8"/>
  <c r="E34" i="8"/>
  <c r="G28" i="8"/>
  <c r="E28" i="8"/>
  <c r="F28" i="8"/>
  <c r="D24" i="8"/>
  <c r="D22" i="8" s="1"/>
  <c r="D23" i="8"/>
  <c r="D38" i="12"/>
  <c r="D39" i="12"/>
  <c r="D40" i="12"/>
  <c r="D41" i="12"/>
  <c r="D42" i="12"/>
  <c r="D43" i="12"/>
  <c r="D44" i="12"/>
  <c r="D45" i="12"/>
  <c r="D46" i="12"/>
  <c r="D47" i="12"/>
  <c r="D57" i="12"/>
  <c r="D58" i="12"/>
  <c r="D59" i="12"/>
  <c r="D60" i="12"/>
  <c r="D61" i="12"/>
  <c r="D63" i="12"/>
  <c r="D70" i="12"/>
  <c r="D71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10" i="12"/>
  <c r="D109" i="12"/>
  <c r="D108" i="12"/>
  <c r="D107" i="12"/>
  <c r="D91" i="12"/>
  <c r="D56" i="12"/>
  <c r="D50" i="12"/>
  <c r="D52" i="12" s="1"/>
  <c r="D37" i="12"/>
  <c r="D25" i="12"/>
  <c r="D26" i="12"/>
  <c r="D27" i="12"/>
  <c r="D28" i="12"/>
  <c r="D30" i="12"/>
  <c r="D31" i="12"/>
  <c r="D32" i="12"/>
  <c r="D33" i="12"/>
  <c r="D34" i="12"/>
  <c r="D24" i="12"/>
  <c r="G111" i="12"/>
  <c r="F111" i="12"/>
  <c r="E111" i="12"/>
  <c r="G105" i="12"/>
  <c r="F105" i="12"/>
  <c r="E105" i="12"/>
  <c r="G48" i="12"/>
  <c r="F48" i="12"/>
  <c r="E48" i="12"/>
  <c r="G35" i="12"/>
  <c r="F35" i="12"/>
  <c r="E35" i="12"/>
  <c r="F111" i="7"/>
  <c r="G111" i="7"/>
  <c r="D50" i="7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30" i="7"/>
  <c r="D31" i="7"/>
  <c r="D32" i="7"/>
  <c r="D33" i="7"/>
  <c r="D34" i="7"/>
  <c r="D24" i="7"/>
  <c r="D110" i="7"/>
  <c r="D109" i="7"/>
  <c r="D108" i="7"/>
  <c r="D107" i="7"/>
  <c r="G105" i="7"/>
  <c r="F30" i="10" s="1"/>
  <c r="F105" i="7"/>
  <c r="E105" i="7"/>
  <c r="D30" i="10" s="1"/>
  <c r="D104" i="7"/>
  <c r="D103" i="7"/>
  <c r="D102" i="7"/>
  <c r="D101" i="7"/>
  <c r="D100" i="7"/>
  <c r="D99" i="7"/>
  <c r="D98" i="7"/>
  <c r="D97" i="7"/>
  <c r="D96" i="7"/>
  <c r="D95" i="7"/>
  <c r="D94" i="7"/>
  <c r="D93" i="7"/>
  <c r="D92" i="7"/>
  <c r="D91" i="7"/>
  <c r="D88" i="7"/>
  <c r="D87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1" i="7"/>
  <c r="D70" i="7"/>
  <c r="D63" i="7"/>
  <c r="D61" i="7"/>
  <c r="D60" i="7"/>
  <c r="D59" i="7"/>
  <c r="D58" i="7"/>
  <c r="D57" i="7"/>
  <c r="D56" i="7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8" i="3"/>
  <c r="D39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E223" i="1"/>
  <c r="F223" i="1"/>
  <c r="G223" i="1"/>
  <c r="E146" i="1"/>
  <c r="F146" i="1"/>
  <c r="G146" i="1"/>
  <c r="D226" i="1" s="1"/>
  <c r="D221" i="1"/>
  <c r="D220" i="1"/>
  <c r="D219" i="1"/>
  <c r="D218" i="1"/>
  <c r="D217" i="1"/>
  <c r="D223" i="1" s="1"/>
  <c r="D216" i="1"/>
  <c r="D198" i="1"/>
  <c r="D213" i="1" s="1"/>
  <c r="D195" i="1"/>
  <c r="D194" i="1"/>
  <c r="D153" i="1"/>
  <c r="D149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100" i="1"/>
  <c r="D99" i="1"/>
  <c r="D98" i="1"/>
  <c r="D146" i="1" s="1"/>
  <c r="D97" i="1"/>
  <c r="D94" i="1"/>
  <c r="F193" i="1"/>
  <c r="F196" i="1" s="1"/>
  <c r="E152" i="1"/>
  <c r="E191" i="1" s="1"/>
  <c r="F152" i="1"/>
  <c r="F191" i="1" s="1"/>
  <c r="G152" i="1"/>
  <c r="G191" i="1" s="1"/>
  <c r="E150" i="1"/>
  <c r="F150" i="1"/>
  <c r="G150" i="1"/>
  <c r="E137" i="1"/>
  <c r="F137" i="1"/>
  <c r="G137" i="1"/>
  <c r="E133" i="1"/>
  <c r="F133" i="1"/>
  <c r="G133" i="1"/>
  <c r="E129" i="1"/>
  <c r="F129" i="1"/>
  <c r="G129" i="1"/>
  <c r="E125" i="1"/>
  <c r="E121" i="1"/>
  <c r="E117" i="1"/>
  <c r="E113" i="1"/>
  <c r="E105" i="1"/>
  <c r="F101" i="1"/>
  <c r="E85" i="1"/>
  <c r="F85" i="1"/>
  <c r="E80" i="1"/>
  <c r="F80" i="1"/>
  <c r="E75" i="1"/>
  <c r="F75" i="1"/>
  <c r="E69" i="1"/>
  <c r="F69" i="1"/>
  <c r="E64" i="1"/>
  <c r="F64" i="1"/>
  <c r="E59" i="1"/>
  <c r="F59" i="1"/>
  <c r="E54" i="1"/>
  <c r="F54" i="1"/>
  <c r="G54" i="1"/>
  <c r="E43" i="1"/>
  <c r="F43" i="1"/>
  <c r="E38" i="1"/>
  <c r="F38" i="1"/>
  <c r="E32" i="1"/>
  <c r="F32" i="1"/>
  <c r="D28" i="2"/>
  <c r="D112" i="2"/>
  <c r="K146" i="2"/>
  <c r="H146" i="2" s="1"/>
  <c r="M147" i="2"/>
  <c r="N50" i="7"/>
  <c r="N52" i="7" s="1"/>
  <c r="N89" i="1"/>
  <c r="M38" i="14" s="1"/>
  <c r="O198" i="1"/>
  <c r="O213" i="1" s="1"/>
  <c r="H198" i="1"/>
  <c r="H213" i="1" s="1"/>
  <c r="O89" i="1"/>
  <c r="M89" i="1"/>
  <c r="M128" i="1"/>
  <c r="H128" i="1"/>
  <c r="I125" i="1"/>
  <c r="H33" i="14" s="1"/>
  <c r="M50" i="7"/>
  <c r="M52" i="7" s="1"/>
  <c r="H50" i="7"/>
  <c r="H52" i="7" s="1"/>
  <c r="J30" i="10"/>
  <c r="I30" i="10"/>
  <c r="H30" i="10"/>
  <c r="O80" i="2"/>
  <c r="H147" i="2"/>
  <c r="N145" i="2"/>
  <c r="J152" i="1"/>
  <c r="L23" i="6"/>
  <c r="O145" i="2"/>
  <c r="L96" i="2"/>
  <c r="D84" i="2"/>
  <c r="M90" i="2"/>
  <c r="L40" i="14" s="1"/>
  <c r="O102" i="2"/>
  <c r="L102" i="2" s="1"/>
  <c r="M71" i="2"/>
  <c r="H68" i="2"/>
  <c r="N235" i="4"/>
  <c r="M84" i="14" s="1"/>
  <c r="M35" i="12"/>
  <c r="O92" i="4"/>
  <c r="N41" i="14" s="1"/>
  <c r="F50" i="14"/>
  <c r="N167" i="4"/>
  <c r="N163" i="4"/>
  <c r="O119" i="4"/>
  <c r="O235" i="4"/>
  <c r="N84" i="14" s="1"/>
  <c r="M101" i="4"/>
  <c r="M106" i="4"/>
  <c r="M254" i="4"/>
  <c r="D89" i="14"/>
  <c r="N97" i="4"/>
  <c r="K40" i="14" l="1"/>
  <c r="L88" i="14"/>
  <c r="N88" i="14"/>
  <c r="M88" i="14"/>
  <c r="M49" i="14"/>
  <c r="N51" i="14"/>
  <c r="L52" i="14"/>
  <c r="M51" i="14"/>
  <c r="L51" i="14"/>
  <c r="M42" i="14"/>
  <c r="L42" i="14"/>
  <c r="N86" i="4"/>
  <c r="N262" i="4"/>
  <c r="F94" i="2"/>
  <c r="E40" i="14"/>
  <c r="E94" i="2"/>
  <c r="D40" i="14"/>
  <c r="J94" i="2"/>
  <c r="I40" i="14"/>
  <c r="D89" i="7"/>
  <c r="M73" i="14"/>
  <c r="O86" i="4"/>
  <c r="O262" i="4"/>
  <c r="E83" i="11"/>
  <c r="E31" i="10"/>
  <c r="H86" i="2"/>
  <c r="J39" i="14"/>
  <c r="G39" i="14" s="1"/>
  <c r="E103" i="11"/>
  <c r="E82" i="11" s="1"/>
  <c r="N266" i="4"/>
  <c r="O266" i="4"/>
  <c r="M266" i="4"/>
  <c r="J31" i="10"/>
  <c r="G31" i="10" s="1"/>
  <c r="O89" i="7"/>
  <c r="N89" i="7"/>
  <c r="E38" i="11"/>
  <c r="H89" i="7"/>
  <c r="M89" i="7"/>
  <c r="H89" i="12"/>
  <c r="D89" i="12"/>
  <c r="L238" i="4"/>
  <c r="L201" i="4"/>
  <c r="L205" i="4"/>
  <c r="L209" i="4"/>
  <c r="L217" i="4"/>
  <c r="M77" i="14"/>
  <c r="L27" i="7"/>
  <c r="E70" i="9"/>
  <c r="F26" i="14"/>
  <c r="F70" i="9"/>
  <c r="H73" i="9"/>
  <c r="K70" i="9"/>
  <c r="J70" i="9"/>
  <c r="L38" i="14"/>
  <c r="I70" i="9"/>
  <c r="D73" i="9"/>
  <c r="G70" i="9"/>
  <c r="H74" i="9"/>
  <c r="K42" i="8"/>
  <c r="J29" i="10"/>
  <c r="G29" i="10" s="1"/>
  <c r="L79" i="4"/>
  <c r="L39" i="4"/>
  <c r="O38" i="4"/>
  <c r="L47" i="4"/>
  <c r="L52" i="4"/>
  <c r="L57" i="4"/>
  <c r="L63" i="4"/>
  <c r="O62" i="4"/>
  <c r="L68" i="4"/>
  <c r="L73" i="4"/>
  <c r="G38" i="14"/>
  <c r="G74" i="14"/>
  <c r="M71" i="14"/>
  <c r="L54" i="14"/>
  <c r="L53" i="14"/>
  <c r="N60" i="14"/>
  <c r="L94" i="4"/>
  <c r="L102" i="4"/>
  <c r="L109" i="4"/>
  <c r="L171" i="4"/>
  <c r="L135" i="4"/>
  <c r="L141" i="4"/>
  <c r="N48" i="14"/>
  <c r="G59" i="14"/>
  <c r="G66" i="14"/>
  <c r="L33" i="4"/>
  <c r="L40" i="4"/>
  <c r="L48" i="4"/>
  <c r="L53" i="4"/>
  <c r="L64" i="4"/>
  <c r="L69" i="4"/>
  <c r="L31" i="4"/>
  <c r="G61" i="14"/>
  <c r="G69" i="14"/>
  <c r="E30" i="9"/>
  <c r="J30" i="9"/>
  <c r="F30" i="9"/>
  <c r="H16" i="9"/>
  <c r="H23" i="9"/>
  <c r="I30" i="9"/>
  <c r="G30" i="9"/>
  <c r="H22" i="9"/>
  <c r="H72" i="9" s="1"/>
  <c r="H14" i="9"/>
  <c r="G65" i="14"/>
  <c r="G72" i="14"/>
  <c r="E25" i="9"/>
  <c r="D26" i="14" s="1"/>
  <c r="N38" i="14"/>
  <c r="F25" i="9"/>
  <c r="E26" i="14" s="1"/>
  <c r="N32" i="9"/>
  <c r="Q21" i="9"/>
  <c r="M65" i="14"/>
  <c r="M62" i="14"/>
  <c r="K30" i="9"/>
  <c r="G62" i="14"/>
  <c r="G70" i="14"/>
  <c r="M43" i="14"/>
  <c r="M45" i="14"/>
  <c r="N54" i="14"/>
  <c r="N53" i="14"/>
  <c r="L103" i="4"/>
  <c r="L108" i="4"/>
  <c r="L126" i="4"/>
  <c r="L60" i="14"/>
  <c r="L45" i="14"/>
  <c r="N72" i="14"/>
  <c r="M54" i="14"/>
  <c r="M53" i="14"/>
  <c r="L175" i="4"/>
  <c r="F29" i="14"/>
  <c r="D32" i="1"/>
  <c r="D43" i="1"/>
  <c r="H54" i="1"/>
  <c r="L89" i="14"/>
  <c r="D64" i="1"/>
  <c r="H29" i="14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F27" i="14"/>
  <c r="H32" i="14"/>
  <c r="H35" i="14"/>
  <c r="J29" i="14"/>
  <c r="I37" i="14"/>
  <c r="D29" i="14"/>
  <c r="E32" i="14"/>
  <c r="D33" i="14"/>
  <c r="E36" i="14"/>
  <c r="L86" i="14"/>
  <c r="L75" i="14"/>
  <c r="I29" i="14"/>
  <c r="H37" i="14"/>
  <c r="N79" i="14"/>
  <c r="J28" i="14"/>
  <c r="G30" i="10"/>
  <c r="E27" i="14"/>
  <c r="J27" i="14"/>
  <c r="I28" i="14"/>
  <c r="F32" i="14"/>
  <c r="F34" i="14"/>
  <c r="M79" i="14"/>
  <c r="M87" i="14"/>
  <c r="E28" i="14"/>
  <c r="D28" i="14"/>
  <c r="D32" i="14"/>
  <c r="D36" i="14"/>
  <c r="M81" i="14"/>
  <c r="G33" i="14"/>
  <c r="E29" i="14"/>
  <c r="D30" i="14"/>
  <c r="E33" i="14"/>
  <c r="D34" i="14"/>
  <c r="M86" i="14"/>
  <c r="M74" i="14"/>
  <c r="M70" i="14"/>
  <c r="M69" i="14"/>
  <c r="M66" i="14"/>
  <c r="M63" i="14"/>
  <c r="M61" i="14"/>
  <c r="M59" i="14"/>
  <c r="M58" i="14"/>
  <c r="G30" i="14"/>
  <c r="H27" i="14"/>
  <c r="I32" i="14"/>
  <c r="I34" i="14"/>
  <c r="I35" i="14"/>
  <c r="I36" i="14"/>
  <c r="F33" i="14"/>
  <c r="N85" i="14"/>
  <c r="M57" i="14"/>
  <c r="L74" i="14"/>
  <c r="H36" i="14"/>
  <c r="N81" i="14"/>
  <c r="M85" i="14"/>
  <c r="L87" i="14"/>
  <c r="E35" i="14"/>
  <c r="F35" i="14"/>
  <c r="F36" i="14"/>
  <c r="N82" i="14"/>
  <c r="H28" i="14"/>
  <c r="D27" i="14"/>
  <c r="E30" i="14"/>
  <c r="E34" i="14"/>
  <c r="D35" i="14"/>
  <c r="K25" i="14"/>
  <c r="N74" i="14"/>
  <c r="I27" i="14"/>
  <c r="F28" i="14"/>
  <c r="J32" i="14"/>
  <c r="J34" i="14"/>
  <c r="J35" i="14"/>
  <c r="J36" i="14"/>
  <c r="J37" i="14"/>
  <c r="N57" i="14"/>
  <c r="L257" i="4"/>
  <c r="L189" i="4"/>
  <c r="L222" i="4"/>
  <c r="L223" i="4"/>
  <c r="L81" i="14"/>
  <c r="N86" i="14"/>
  <c r="L197" i="4"/>
  <c r="L202" i="4"/>
  <c r="L206" i="4"/>
  <c r="L210" i="4"/>
  <c r="L213" i="4"/>
  <c r="L218" i="4"/>
  <c r="L221" i="4"/>
  <c r="L226" i="4"/>
  <c r="L230" i="4"/>
  <c r="L183" i="4"/>
  <c r="M72" i="14"/>
  <c r="N47" i="14"/>
  <c r="L73" i="14"/>
  <c r="L72" i="14"/>
  <c r="L70" i="14"/>
  <c r="L68" i="14"/>
  <c r="L67" i="14"/>
  <c r="L66" i="14"/>
  <c r="L65" i="14"/>
  <c r="L64" i="14"/>
  <c r="L63" i="14"/>
  <c r="L62" i="14"/>
  <c r="L61" i="14"/>
  <c r="L58" i="14"/>
  <c r="L55" i="14"/>
  <c r="N50" i="14"/>
  <c r="L121" i="4"/>
  <c r="L122" i="4"/>
  <c r="L169" i="4"/>
  <c r="L47" i="14"/>
  <c r="L46" i="14"/>
  <c r="L44" i="14"/>
  <c r="N73" i="14"/>
  <c r="N70" i="14"/>
  <c r="N69" i="14"/>
  <c r="N68" i="14"/>
  <c r="N67" i="14"/>
  <c r="N65" i="14"/>
  <c r="N64" i="14"/>
  <c r="N63" i="14"/>
  <c r="N62" i="14"/>
  <c r="N61" i="14"/>
  <c r="N58" i="14"/>
  <c r="N55" i="14"/>
  <c r="L104" i="4"/>
  <c r="L117" i="4"/>
  <c r="L125" i="4"/>
  <c r="M60" i="14"/>
  <c r="O50" i="4"/>
  <c r="N54" i="4"/>
  <c r="O66" i="4"/>
  <c r="N94" i="2"/>
  <c r="M94" i="2"/>
  <c r="L84" i="2"/>
  <c r="N72" i="2"/>
  <c r="D72" i="2"/>
  <c r="D44" i="2"/>
  <c r="N146" i="2"/>
  <c r="M39" i="14"/>
  <c r="M146" i="2"/>
  <c r="L146" i="2" s="1"/>
  <c r="L39" i="14"/>
  <c r="O18" i="3"/>
  <c r="D18" i="3"/>
  <c r="D58" i="3" s="1"/>
  <c r="H18" i="3"/>
  <c r="H58" i="3" s="1"/>
  <c r="L19" i="3"/>
  <c r="L31" i="3"/>
  <c r="L34" i="3"/>
  <c r="L37" i="3"/>
  <c r="L57" i="14"/>
  <c r="N43" i="9"/>
  <c r="N63" i="9"/>
  <c r="N61" i="9" s="1"/>
  <c r="M43" i="9"/>
  <c r="L59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L50" i="9"/>
  <c r="L49" i="9" s="1"/>
  <c r="I38" i="9"/>
  <c r="K38" i="9"/>
  <c r="D57" i="9"/>
  <c r="O22" i="8"/>
  <c r="O25" i="8" s="1"/>
  <c r="M22" i="8"/>
  <c r="M25" i="8" s="1"/>
  <c r="G38" i="9"/>
  <c r="F27" i="10" s="1"/>
  <c r="L58" i="9"/>
  <c r="L57" i="9" s="1"/>
  <c r="L19" i="9"/>
  <c r="L18" i="9" s="1"/>
  <c r="O38" i="9"/>
  <c r="N35" i="9"/>
  <c r="E38" i="9"/>
  <c r="D27" i="10" s="1"/>
  <c r="M35" i="9"/>
  <c r="D40" i="9"/>
  <c r="L108" i="7"/>
  <c r="O48" i="7"/>
  <c r="L40" i="7"/>
  <c r="L41" i="7"/>
  <c r="L43" i="7"/>
  <c r="L46" i="7"/>
  <c r="L47" i="7"/>
  <c r="L97" i="7"/>
  <c r="L92" i="7"/>
  <c r="L70" i="7"/>
  <c r="L39" i="7"/>
  <c r="L34" i="7"/>
  <c r="L31" i="7"/>
  <c r="L110" i="12"/>
  <c r="L109" i="12"/>
  <c r="D53" i="9"/>
  <c r="L52" i="9"/>
  <c r="L51" i="9" s="1"/>
  <c r="L36" i="9"/>
  <c r="O35" i="9"/>
  <c r="D18" i="9"/>
  <c r="L60" i="9"/>
  <c r="L59" i="9" s="1"/>
  <c r="O51" i="9"/>
  <c r="N66" i="14" s="1"/>
  <c r="L17" i="9"/>
  <c r="L56" i="9"/>
  <c r="L55" i="9" s="1"/>
  <c r="D55" i="9"/>
  <c r="L46" i="9"/>
  <c r="L45" i="9" s="1"/>
  <c r="L48" i="9"/>
  <c r="L47" i="9" s="1"/>
  <c r="F38" i="9"/>
  <c r="E27" i="10" s="1"/>
  <c r="N96" i="1"/>
  <c r="N93" i="1" s="1"/>
  <c r="O96" i="1"/>
  <c r="O93" i="1" s="1"/>
  <c r="L36" i="8"/>
  <c r="N42" i="8"/>
  <c r="L24" i="8"/>
  <c r="Q25" i="8" s="1"/>
  <c r="O111" i="7"/>
  <c r="L102" i="7"/>
  <c r="L100" i="7"/>
  <c r="L99" i="7"/>
  <c r="L98" i="7"/>
  <c r="L96" i="7"/>
  <c r="L93" i="7"/>
  <c r="O105" i="7"/>
  <c r="L85" i="7"/>
  <c r="L84" i="7"/>
  <c r="L80" i="7"/>
  <c r="L63" i="7"/>
  <c r="L66" i="7"/>
  <c r="L24" i="7"/>
  <c r="L110" i="7"/>
  <c r="L109" i="7"/>
  <c r="L104" i="7"/>
  <c r="L101" i="7"/>
  <c r="L76" i="7"/>
  <c r="L75" i="7"/>
  <c r="L74" i="7"/>
  <c r="L73" i="7"/>
  <c r="L71" i="7"/>
  <c r="L61" i="7"/>
  <c r="L60" i="7"/>
  <c r="L59" i="7"/>
  <c r="L57" i="7"/>
  <c r="L56" i="7"/>
  <c r="L26" i="7"/>
  <c r="L20" i="6"/>
  <c r="L21" i="6" s="1"/>
  <c r="F25" i="6"/>
  <c r="M264" i="4"/>
  <c r="L80" i="4"/>
  <c r="L264" i="4" s="1"/>
  <c r="L83" i="4"/>
  <c r="O54" i="4"/>
  <c r="L248" i="4"/>
  <c r="L37" i="4"/>
  <c r="L45" i="4"/>
  <c r="L51" i="4"/>
  <c r="L56" i="4"/>
  <c r="L61" i="4"/>
  <c r="L67" i="4"/>
  <c r="L72" i="4"/>
  <c r="L90" i="4"/>
  <c r="L100" i="4"/>
  <c r="L99" i="4"/>
  <c r="L115" i="4"/>
  <c r="L118" i="4"/>
  <c r="L120" i="4"/>
  <c r="L167" i="4"/>
  <c r="L165" i="4"/>
  <c r="L193" i="4"/>
  <c r="L225" i="4"/>
  <c r="L229" i="4"/>
  <c r="L234" i="4"/>
  <c r="L237" i="4"/>
  <c r="L242" i="4"/>
  <c r="L243" i="4"/>
  <c r="L256" i="4"/>
  <c r="M34" i="4"/>
  <c r="L35" i="4"/>
  <c r="M42" i="4"/>
  <c r="L43" i="4"/>
  <c r="M58" i="4"/>
  <c r="L59" i="4"/>
  <c r="N42" i="4"/>
  <c r="M54" i="4"/>
  <c r="L26" i="4"/>
  <c r="L32" i="4"/>
  <c r="L36" i="4"/>
  <c r="L41" i="4"/>
  <c r="L78" i="4"/>
  <c r="L44" i="4"/>
  <c r="L49" i="4"/>
  <c r="L55" i="4"/>
  <c r="L60" i="4"/>
  <c r="L65" i="4"/>
  <c r="L71" i="4"/>
  <c r="L91" i="4"/>
  <c r="L95" i="4"/>
  <c r="L110" i="4"/>
  <c r="L114" i="4"/>
  <c r="L127" i="4"/>
  <c r="L129" i="4"/>
  <c r="L131" i="4"/>
  <c r="L133" i="4"/>
  <c r="L137" i="4"/>
  <c r="L139" i="4"/>
  <c r="L143" i="4"/>
  <c r="L145" i="4"/>
  <c r="L147" i="4"/>
  <c r="L149" i="4"/>
  <c r="L151" i="4"/>
  <c r="L153" i="4"/>
  <c r="L155" i="4"/>
  <c r="L157" i="4"/>
  <c r="L159" i="4"/>
  <c r="L161" i="4"/>
  <c r="L170" i="4"/>
  <c r="L166" i="4"/>
  <c r="L194" i="4"/>
  <c r="L198" i="4"/>
  <c r="L214" i="4"/>
  <c r="L233" i="4"/>
  <c r="L241" i="4"/>
  <c r="L249" i="4"/>
  <c r="M38" i="4"/>
  <c r="L38" i="4" s="1"/>
  <c r="O34" i="4"/>
  <c r="N38" i="4"/>
  <c r="O42" i="4"/>
  <c r="N46" i="4"/>
  <c r="M50" i="4"/>
  <c r="O58" i="4"/>
  <c r="M66" i="4"/>
  <c r="N34" i="4"/>
  <c r="O46" i="4"/>
  <c r="N50" i="4"/>
  <c r="N66" i="4"/>
  <c r="M207" i="4"/>
  <c r="L77" i="14" s="1"/>
  <c r="N119" i="4"/>
  <c r="M50" i="14" s="1"/>
  <c r="O116" i="4"/>
  <c r="N49" i="14" s="1"/>
  <c r="M211" i="4"/>
  <c r="L78" i="14" s="1"/>
  <c r="M227" i="4"/>
  <c r="M92" i="4"/>
  <c r="C77" i="14"/>
  <c r="M97" i="4"/>
  <c r="N112" i="4"/>
  <c r="M48" i="14" s="1"/>
  <c r="N195" i="4"/>
  <c r="N211" i="4"/>
  <c r="M78" i="14" s="1"/>
  <c r="L57" i="3"/>
  <c r="L56" i="3"/>
  <c r="L53" i="3"/>
  <c r="L52" i="3"/>
  <c r="L51" i="3"/>
  <c r="L38" i="3"/>
  <c r="L36" i="3"/>
  <c r="L35" i="3"/>
  <c r="L24" i="3"/>
  <c r="L23" i="3"/>
  <c r="L22" i="3"/>
  <c r="L29" i="3"/>
  <c r="M148" i="2"/>
  <c r="M72" i="2"/>
  <c r="M68" i="2"/>
  <c r="D64" i="2"/>
  <c r="N52" i="2"/>
  <c r="O48" i="2"/>
  <c r="N44" i="2"/>
  <c r="L29" i="2"/>
  <c r="L39" i="2"/>
  <c r="M134" i="2"/>
  <c r="L134" i="2" s="1"/>
  <c r="D143" i="2"/>
  <c r="D133" i="2"/>
  <c r="D149" i="2"/>
  <c r="L143" i="2"/>
  <c r="L133" i="2"/>
  <c r="L86" i="2"/>
  <c r="R28" i="2" s="1"/>
  <c r="M44" i="2"/>
  <c r="L38" i="2"/>
  <c r="L30" i="2"/>
  <c r="L40" i="2"/>
  <c r="L36" i="2"/>
  <c r="L140" i="2"/>
  <c r="L47" i="2"/>
  <c r="O52" i="2"/>
  <c r="L66" i="2"/>
  <c r="H143" i="2"/>
  <c r="H139" i="2"/>
  <c r="L141" i="2"/>
  <c r="O64" i="2"/>
  <c r="K120" i="2"/>
  <c r="L71" i="2"/>
  <c r="O108" i="2"/>
  <c r="L108" i="2" s="1"/>
  <c r="L145" i="2"/>
  <c r="L139" i="2"/>
  <c r="D76" i="2"/>
  <c r="G120" i="2"/>
  <c r="D138" i="2"/>
  <c r="L34" i="2"/>
  <c r="K152" i="2"/>
  <c r="L35" i="2"/>
  <c r="M135" i="2"/>
  <c r="L135" i="2" s="1"/>
  <c r="L31" i="2"/>
  <c r="O106" i="2"/>
  <c r="L106" i="2" s="1"/>
  <c r="L41" i="2"/>
  <c r="H133" i="2"/>
  <c r="L127" i="2"/>
  <c r="K94" i="2"/>
  <c r="O44" i="2"/>
  <c r="D80" i="2"/>
  <c r="O98" i="2"/>
  <c r="L98" i="2" s="1"/>
  <c r="O112" i="2"/>
  <c r="L112" i="2" s="1"/>
  <c r="D135" i="2"/>
  <c r="D139" i="2"/>
  <c r="D151" i="2"/>
  <c r="H48" i="2"/>
  <c r="N80" i="2"/>
  <c r="H90" i="2"/>
  <c r="H94" i="2" s="1"/>
  <c r="H141" i="2"/>
  <c r="O122" i="2"/>
  <c r="O130" i="2" s="1"/>
  <c r="L126" i="2"/>
  <c r="M96" i="1"/>
  <c r="M93" i="1" s="1"/>
  <c r="L97" i="12"/>
  <c r="N48" i="12"/>
  <c r="L101" i="12"/>
  <c r="L30" i="12"/>
  <c r="L86" i="12"/>
  <c r="L84" i="12"/>
  <c r="L104" i="12"/>
  <c r="L96" i="12"/>
  <c r="C23" i="11"/>
  <c r="M86" i="4"/>
  <c r="O97" i="4"/>
  <c r="N43" i="14" s="1"/>
  <c r="O101" i="4"/>
  <c r="L101" i="4" s="1"/>
  <c r="C44" i="14"/>
  <c r="O124" i="4"/>
  <c r="O231" i="4"/>
  <c r="N83" i="14" s="1"/>
  <c r="M219" i="4"/>
  <c r="M235" i="4"/>
  <c r="L84" i="14" s="1"/>
  <c r="O88" i="4"/>
  <c r="M185" i="4"/>
  <c r="D72" i="14"/>
  <c r="N92" i="4"/>
  <c r="M41" i="14" s="1"/>
  <c r="N106" i="4"/>
  <c r="M46" i="14" s="1"/>
  <c r="N124" i="4"/>
  <c r="M52" i="14" s="1"/>
  <c r="O250" i="4"/>
  <c r="O106" i="4"/>
  <c r="N46" i="14" s="1"/>
  <c r="M191" i="4"/>
  <c r="N219" i="4"/>
  <c r="M80" i="14" s="1"/>
  <c r="O247" i="4"/>
  <c r="O270" i="4" s="1"/>
  <c r="C48" i="14"/>
  <c r="N88" i="4"/>
  <c r="N101" i="4"/>
  <c r="M44" i="14" s="1"/>
  <c r="N30" i="4"/>
  <c r="O211" i="4"/>
  <c r="N78" i="14" s="1"/>
  <c r="M231" i="4"/>
  <c r="L83" i="14" s="1"/>
  <c r="M263" i="4"/>
  <c r="O195" i="4"/>
  <c r="N227" i="4"/>
  <c r="M82" i="14" s="1"/>
  <c r="H25" i="8"/>
  <c r="L46" i="2"/>
  <c r="L44" i="2" s="1"/>
  <c r="H144" i="2"/>
  <c r="N231" i="4"/>
  <c r="M83" i="14" s="1"/>
  <c r="M163" i="4"/>
  <c r="L71" i="14" s="1"/>
  <c r="M119" i="4"/>
  <c r="L119" i="4" s="1"/>
  <c r="N62" i="4"/>
  <c r="M62" i="4"/>
  <c r="L62" i="4" s="1"/>
  <c r="N58" i="4"/>
  <c r="R86" i="4"/>
  <c r="L32" i="7"/>
  <c r="M48" i="7"/>
  <c r="L107" i="7"/>
  <c r="H105" i="7"/>
  <c r="L94" i="7"/>
  <c r="L103" i="7"/>
  <c r="L95" i="7"/>
  <c r="L78" i="7"/>
  <c r="L40" i="3"/>
  <c r="N215" i="1"/>
  <c r="N222" i="1" s="1"/>
  <c r="O223" i="1"/>
  <c r="M64" i="2"/>
  <c r="N60" i="2"/>
  <c r="N48" i="2"/>
  <c r="H26" i="2"/>
  <c r="N254" i="4"/>
  <c r="C86" i="14"/>
  <c r="O191" i="4"/>
  <c r="O269" i="4" s="1"/>
  <c r="O163" i="4"/>
  <c r="N71" i="14" s="1"/>
  <c r="M137" i="2"/>
  <c r="L137" i="2" s="1"/>
  <c r="L32" i="2"/>
  <c r="O207" i="4"/>
  <c r="N77" i="14" s="1"/>
  <c r="M70" i="4"/>
  <c r="O116" i="2"/>
  <c r="D116" i="2"/>
  <c r="M150" i="2"/>
  <c r="C80" i="14"/>
  <c r="L124" i="2"/>
  <c r="H35" i="9"/>
  <c r="N147" i="2"/>
  <c r="L51" i="2"/>
  <c r="L48" i="2" s="1"/>
  <c r="M60" i="2"/>
  <c r="L42" i="7"/>
  <c r="M33" i="9"/>
  <c r="M75" i="9" s="1"/>
  <c r="L27" i="9"/>
  <c r="D60" i="2"/>
  <c r="E25" i="6"/>
  <c r="L44" i="12"/>
  <c r="L93" i="12"/>
  <c r="N64" i="2"/>
  <c r="H60" i="2"/>
  <c r="H148" i="2"/>
  <c r="L55" i="3"/>
  <c r="L54" i="3"/>
  <c r="N25" i="6"/>
  <c r="K25" i="6"/>
  <c r="L37" i="7"/>
  <c r="L82" i="7"/>
  <c r="L79" i="7"/>
  <c r="L77" i="7"/>
  <c r="L15" i="9"/>
  <c r="M215" i="4"/>
  <c r="D134" i="2"/>
  <c r="D142" i="2"/>
  <c r="D147" i="2"/>
  <c r="D41" i="9"/>
  <c r="L92" i="12"/>
  <c r="L107" i="12"/>
  <c r="L227" i="1"/>
  <c r="H226" i="1"/>
  <c r="N151" i="2"/>
  <c r="L75" i="2"/>
  <c r="L67" i="2"/>
  <c r="L82" i="2"/>
  <c r="M120" i="2"/>
  <c r="H142" i="2"/>
  <c r="H140" i="2"/>
  <c r="H137" i="2"/>
  <c r="L21" i="3"/>
  <c r="L30" i="3"/>
  <c r="L28" i="7"/>
  <c r="N35" i="7"/>
  <c r="L45" i="7"/>
  <c r="N105" i="7"/>
  <c r="O70" i="4"/>
  <c r="L72" i="7"/>
  <c r="M76" i="4"/>
  <c r="D98" i="2"/>
  <c r="O35" i="12"/>
  <c r="L34" i="12"/>
  <c r="L27" i="12"/>
  <c r="L25" i="12"/>
  <c r="L37" i="12"/>
  <c r="L38" i="12"/>
  <c r="L40" i="12"/>
  <c r="L41" i="12"/>
  <c r="L80" i="12"/>
  <c r="L75" i="12"/>
  <c r="L58" i="12"/>
  <c r="O148" i="2"/>
  <c r="H44" i="2"/>
  <c r="L70" i="2"/>
  <c r="L68" i="2" s="1"/>
  <c r="E29" i="11"/>
  <c r="E42" i="11"/>
  <c r="L25" i="3"/>
  <c r="L46" i="3"/>
  <c r="L20" i="3"/>
  <c r="L33" i="3"/>
  <c r="L27" i="3"/>
  <c r="H146" i="1"/>
  <c r="M121" i="1"/>
  <c r="M109" i="1"/>
  <c r="O125" i="1"/>
  <c r="O49" i="1"/>
  <c r="L132" i="1"/>
  <c r="L119" i="1"/>
  <c r="N49" i="1"/>
  <c r="M49" i="1"/>
  <c r="L97" i="1"/>
  <c r="N133" i="1"/>
  <c r="M129" i="1"/>
  <c r="H152" i="1"/>
  <c r="H191" i="1" s="1"/>
  <c r="D152" i="1"/>
  <c r="D191" i="1" s="1"/>
  <c r="F37" i="14"/>
  <c r="O80" i="1"/>
  <c r="L62" i="1"/>
  <c r="N193" i="1"/>
  <c r="N196" i="1" s="1"/>
  <c r="D227" i="1"/>
  <c r="L217" i="1"/>
  <c r="L223" i="1" s="1"/>
  <c r="M152" i="1"/>
  <c r="M191" i="1" s="1"/>
  <c r="O27" i="1"/>
  <c r="D105" i="1"/>
  <c r="L45" i="1"/>
  <c r="L40" i="1"/>
  <c r="M85" i="1"/>
  <c r="H133" i="1"/>
  <c r="N121" i="1"/>
  <c r="N117" i="1"/>
  <c r="H101" i="1"/>
  <c r="L218" i="1"/>
  <c r="G91" i="1"/>
  <c r="L216" i="1"/>
  <c r="L44" i="1"/>
  <c r="L86" i="1"/>
  <c r="L144" i="1"/>
  <c r="L135" i="1"/>
  <c r="O133" i="1"/>
  <c r="O129" i="1"/>
  <c r="L128" i="1"/>
  <c r="L118" i="1"/>
  <c r="L221" i="1"/>
  <c r="L140" i="1"/>
  <c r="H150" i="1"/>
  <c r="N152" i="1"/>
  <c r="N191" i="1" s="1"/>
  <c r="J91" i="1"/>
  <c r="I25" i="10" s="1"/>
  <c r="M27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N2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M215" i="1"/>
  <c r="M222" i="1" s="1"/>
  <c r="E91" i="1"/>
  <c r="L46" i="1"/>
  <c r="N43" i="1"/>
  <c r="O54" i="1"/>
  <c r="N54" i="1"/>
  <c r="M54" i="1"/>
  <c r="L51" i="1"/>
  <c r="L90" i="1"/>
  <c r="L71" i="1"/>
  <c r="H137" i="1"/>
  <c r="L112" i="1"/>
  <c r="N150" i="1"/>
  <c r="L149" i="1"/>
  <c r="L31" i="1"/>
  <c r="K91" i="1"/>
  <c r="N105" i="1"/>
  <c r="O146" i="1"/>
  <c r="N146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5" i="6"/>
  <c r="M21" i="6"/>
  <c r="M25" i="6" s="1"/>
  <c r="F120" i="2"/>
  <c r="E29" i="10" s="1"/>
  <c r="F145" i="2"/>
  <c r="F131" i="2" s="1"/>
  <c r="D26" i="9"/>
  <c r="D28" i="9"/>
  <c r="F59" i="14"/>
  <c r="C59" i="14" s="1"/>
  <c r="D43" i="9"/>
  <c r="F61" i="14"/>
  <c r="C61" i="14" s="1"/>
  <c r="D45" i="9"/>
  <c r="C63" i="14"/>
  <c r="F65" i="14"/>
  <c r="D49" i="9"/>
  <c r="M34" i="8"/>
  <c r="L33" i="8"/>
  <c r="H49" i="9"/>
  <c r="H38" i="9"/>
  <c r="H117" i="1"/>
  <c r="L56" i="1"/>
  <c r="L28" i="2"/>
  <c r="D110" i="2"/>
  <c r="O110" i="2"/>
  <c r="L110" i="2" s="1"/>
  <c r="O104" i="2"/>
  <c r="L104" i="2" s="1"/>
  <c r="D104" i="2"/>
  <c r="H105" i="1"/>
  <c r="H152" i="2"/>
  <c r="D105" i="12"/>
  <c r="D56" i="2"/>
  <c r="F88" i="2"/>
  <c r="G88" i="2"/>
  <c r="D136" i="2"/>
  <c r="D144" i="2"/>
  <c r="C74" i="14"/>
  <c r="D59" i="9"/>
  <c r="O141" i="1"/>
  <c r="L62" i="2"/>
  <c r="L60" i="2" s="1"/>
  <c r="O60" i="2"/>
  <c r="M111" i="7"/>
  <c r="D48" i="12"/>
  <c r="D32" i="9"/>
  <c r="C58" i="14"/>
  <c r="D47" i="9"/>
  <c r="D62" i="14"/>
  <c r="C64" i="14"/>
  <c r="D150" i="1"/>
  <c r="H35" i="12"/>
  <c r="L91" i="12"/>
  <c r="N111" i="12"/>
  <c r="N64" i="1"/>
  <c r="N69" i="1"/>
  <c r="L66" i="1"/>
  <c r="L111" i="1"/>
  <c r="L89" i="1"/>
  <c r="D193" i="1"/>
  <c r="D196" i="1" s="1"/>
  <c r="D48" i="7"/>
  <c r="M101" i="1"/>
  <c r="L153" i="1"/>
  <c r="L195" i="1"/>
  <c r="L194" i="1"/>
  <c r="L220" i="1"/>
  <c r="L136" i="2"/>
  <c r="D117" i="1"/>
  <c r="D121" i="1"/>
  <c r="D125" i="1"/>
  <c r="D133" i="1"/>
  <c r="D90" i="2"/>
  <c r="D94" i="2" s="1"/>
  <c r="D52" i="2"/>
  <c r="D150" i="2"/>
  <c r="D146" i="2"/>
  <c r="D35" i="9"/>
  <c r="I112" i="12"/>
  <c r="L47" i="12"/>
  <c r="L63" i="12"/>
  <c r="L61" i="12"/>
  <c r="L60" i="12"/>
  <c r="L100" i="12"/>
  <c r="L99" i="12"/>
  <c r="L98" i="12"/>
  <c r="L57" i="1"/>
  <c r="L50" i="1"/>
  <c r="O75" i="1"/>
  <c r="L77" i="1"/>
  <c r="L67" i="1"/>
  <c r="N125" i="1"/>
  <c r="L100" i="1"/>
  <c r="L219" i="1"/>
  <c r="H52" i="2"/>
  <c r="N56" i="2"/>
  <c r="L74" i="2"/>
  <c r="N76" i="2"/>
  <c r="H150" i="2"/>
  <c r="L49" i="3"/>
  <c r="L48" i="3"/>
  <c r="L47" i="3"/>
  <c r="H25" i="6"/>
  <c r="K112" i="7"/>
  <c r="N111" i="7"/>
  <c r="L88" i="7"/>
  <c r="L87" i="7"/>
  <c r="L86" i="7"/>
  <c r="L83" i="7"/>
  <c r="O219" i="4"/>
  <c r="N80" i="14" s="1"/>
  <c r="D140" i="2"/>
  <c r="D141" i="2"/>
  <c r="D148" i="2"/>
  <c r="L42" i="12"/>
  <c r="L87" i="12"/>
  <c r="L85" i="12"/>
  <c r="L83" i="12"/>
  <c r="L82" i="12"/>
  <c r="L81" i="12"/>
  <c r="L77" i="12"/>
  <c r="L76" i="12"/>
  <c r="L74" i="12"/>
  <c r="L71" i="12"/>
  <c r="L70" i="12"/>
  <c r="H111" i="12"/>
  <c r="L108" i="12"/>
  <c r="M43" i="1"/>
  <c r="O43" i="1"/>
  <c r="O32" i="1"/>
  <c r="N80" i="1"/>
  <c r="O69" i="1"/>
  <c r="N113" i="1"/>
  <c r="O150" i="1"/>
  <c r="M48" i="2"/>
  <c r="I94" i="2"/>
  <c r="I25" i="6"/>
  <c r="H35" i="7"/>
  <c r="N263" i="4"/>
  <c r="N76" i="4"/>
  <c r="N81" i="4" s="1"/>
  <c r="N120" i="2"/>
  <c r="H149" i="2"/>
  <c r="H122" i="2"/>
  <c r="H130" i="2" s="1"/>
  <c r="L42" i="3"/>
  <c r="L41" i="3"/>
  <c r="L39" i="3"/>
  <c r="M203" i="4"/>
  <c r="L203" i="4" s="1"/>
  <c r="N25" i="8"/>
  <c r="M116" i="4"/>
  <c r="L49" i="14" s="1"/>
  <c r="N191" i="4"/>
  <c r="C83" i="14"/>
  <c r="M195" i="4"/>
  <c r="L66" i="12"/>
  <c r="E25" i="11"/>
  <c r="E24" i="11" s="1"/>
  <c r="D23" i="11"/>
  <c r="E33" i="11"/>
  <c r="L125" i="2"/>
  <c r="M30" i="4"/>
  <c r="N70" i="4"/>
  <c r="D37" i="14"/>
  <c r="N141" i="1"/>
  <c r="I91" i="1"/>
  <c r="H25" i="10" s="1"/>
  <c r="O263" i="4"/>
  <c r="D57" i="11"/>
  <c r="D56" i="11" s="1"/>
  <c r="O151" i="2"/>
  <c r="H111" i="7"/>
  <c r="E112" i="7"/>
  <c r="D25" i="6"/>
  <c r="M247" i="4"/>
  <c r="M270" i="4" s="1"/>
  <c r="C68" i="14"/>
  <c r="L44" i="3"/>
  <c r="N18" i="3"/>
  <c r="M151" i="2"/>
  <c r="D122" i="2"/>
  <c r="D130" i="2" s="1"/>
  <c r="L43" i="2"/>
  <c r="D26" i="2"/>
  <c r="I131" i="2"/>
  <c r="E88" i="2"/>
  <c r="M149" i="2"/>
  <c r="L149" i="2" s="1"/>
  <c r="N223" i="1"/>
  <c r="M223" i="1"/>
  <c r="H223" i="1"/>
  <c r="O215" i="1"/>
  <c r="O222" i="1" s="1"/>
  <c r="L30" i="1"/>
  <c r="C73" i="14"/>
  <c r="C25" i="14"/>
  <c r="C39" i="14"/>
  <c r="C47" i="14"/>
  <c r="C60" i="14"/>
  <c r="C50" i="14"/>
  <c r="C45" i="14"/>
  <c r="C49" i="14"/>
  <c r="C88" i="14"/>
  <c r="C57" i="14"/>
  <c r="C38" i="14"/>
  <c r="O111" i="12"/>
  <c r="D111" i="12"/>
  <c r="H105" i="12"/>
  <c r="J112" i="12"/>
  <c r="L41" i="1"/>
  <c r="O38" i="1"/>
  <c r="O150" i="2"/>
  <c r="L42" i="2"/>
  <c r="M239" i="4"/>
  <c r="O193" i="1"/>
  <c r="O196" i="1" s="1"/>
  <c r="N29" i="10" s="1"/>
  <c r="G196" i="1"/>
  <c r="F29" i="10" s="1"/>
  <c r="L26" i="1"/>
  <c r="L116" i="1"/>
  <c r="M113" i="1"/>
  <c r="N68" i="2"/>
  <c r="N152" i="2"/>
  <c r="L58" i="7"/>
  <c r="N38" i="9"/>
  <c r="M41" i="9"/>
  <c r="L37" i="9"/>
  <c r="L41" i="9" s="1"/>
  <c r="I145" i="1"/>
  <c r="H93" i="1"/>
  <c r="Q24" i="6"/>
  <c r="L24" i="6"/>
  <c r="D137" i="2"/>
  <c r="E131" i="2"/>
  <c r="D33" i="9"/>
  <c r="N35" i="12"/>
  <c r="L26" i="12"/>
  <c r="L50" i="12"/>
  <c r="L52" i="12" s="1"/>
  <c r="L56" i="12"/>
  <c r="L65" i="1"/>
  <c r="O64" i="1"/>
  <c r="O59" i="1"/>
  <c r="L139" i="1"/>
  <c r="M137" i="1"/>
  <c r="M142" i="2"/>
  <c r="L142" i="2" s="1"/>
  <c r="L37" i="2"/>
  <c r="L54" i="2"/>
  <c r="O144" i="2"/>
  <c r="K145" i="2"/>
  <c r="H96" i="2"/>
  <c r="H120" i="2" s="1"/>
  <c r="L26" i="3"/>
  <c r="M58" i="3"/>
  <c r="L27" i="8"/>
  <c r="M28" i="8"/>
  <c r="D63" i="9"/>
  <c r="D22" i="9"/>
  <c r="M199" i="4"/>
  <c r="L199" i="4" s="1"/>
  <c r="D35" i="12"/>
  <c r="G145" i="2"/>
  <c r="E112" i="12"/>
  <c r="N105" i="12"/>
  <c r="M133" i="1"/>
  <c r="H125" i="1"/>
  <c r="E145" i="1"/>
  <c r="O152" i="1"/>
  <c r="O191" i="1" s="1"/>
  <c r="L70" i="1"/>
  <c r="M105" i="7"/>
  <c r="O114" i="2"/>
  <c r="L114" i="2" s="1"/>
  <c r="F145" i="1"/>
  <c r="D96" i="1"/>
  <c r="D93" i="1" s="1"/>
  <c r="D111" i="7"/>
  <c r="D35" i="7"/>
  <c r="G112" i="7"/>
  <c r="O48" i="12"/>
  <c r="L45" i="12"/>
  <c r="L46" i="12"/>
  <c r="K112" i="12"/>
  <c r="N144" i="2"/>
  <c r="J112" i="7"/>
  <c r="N203" i="4"/>
  <c r="L55" i="2"/>
  <c r="M52" i="2"/>
  <c r="G25" i="6"/>
  <c r="L108" i="1"/>
  <c r="M105" i="1"/>
  <c r="L102" i="1"/>
  <c r="O101" i="1"/>
  <c r="L95" i="1"/>
  <c r="M88" i="4"/>
  <c r="N150" i="2"/>
  <c r="N122" i="2"/>
  <c r="N130" i="2" s="1"/>
  <c r="L50" i="7"/>
  <c r="M80" i="1"/>
  <c r="H56" i="2"/>
  <c r="M59" i="2"/>
  <c r="L59" i="2" s="1"/>
  <c r="E196" i="1"/>
  <c r="D29" i="10" s="1"/>
  <c r="M193" i="1"/>
  <c r="O100" i="2"/>
  <c r="L100" i="2" s="1"/>
  <c r="D100" i="2"/>
  <c r="D66" i="14"/>
  <c r="D51" i="9"/>
  <c r="L95" i="12"/>
  <c r="M105" i="12"/>
  <c r="M83" i="2"/>
  <c r="H80" i="2"/>
  <c r="L30" i="7"/>
  <c r="M35" i="7"/>
  <c r="O35" i="7"/>
  <c r="L25" i="7"/>
  <c r="O43" i="9"/>
  <c r="N59" i="14" s="1"/>
  <c r="L44" i="9"/>
  <c r="M32" i="1"/>
  <c r="F112" i="7"/>
  <c r="N38" i="1"/>
  <c r="H121" i="1"/>
  <c r="C85" i="14"/>
  <c r="L47" i="1"/>
  <c r="M146" i="1"/>
  <c r="O58" i="3"/>
  <c r="L69" i="7"/>
  <c r="O26" i="2"/>
  <c r="L23" i="8"/>
  <c r="D215" i="1"/>
  <c r="D222" i="1" s="1"/>
  <c r="D105" i="7"/>
  <c r="F112" i="12"/>
  <c r="D48" i="2"/>
  <c r="G145" i="1"/>
  <c r="L39" i="12"/>
  <c r="M48" i="12"/>
  <c r="O105" i="12"/>
  <c r="M59" i="1"/>
  <c r="H129" i="1"/>
  <c r="O117" i="1"/>
  <c r="J131" i="2"/>
  <c r="J145" i="1"/>
  <c r="E58" i="3"/>
  <c r="M75" i="1"/>
  <c r="L76" i="1"/>
  <c r="L33" i="2"/>
  <c r="M138" i="2"/>
  <c r="D101" i="1"/>
  <c r="G112" i="12"/>
  <c r="D25" i="8"/>
  <c r="D42" i="8" s="1"/>
  <c r="L24" i="12"/>
  <c r="H48" i="12"/>
  <c r="L94" i="12"/>
  <c r="M111" i="12"/>
  <c r="L122" i="1"/>
  <c r="N26" i="2"/>
  <c r="H64" i="2"/>
  <c r="K88" i="2"/>
  <c r="L116" i="2"/>
  <c r="H48" i="7"/>
  <c r="M112" i="4"/>
  <c r="L112" i="4" s="1"/>
  <c r="K145" i="1"/>
  <c r="O118" i="2"/>
  <c r="L118" i="2" s="1"/>
  <c r="D118" i="2"/>
  <c r="L143" i="1"/>
  <c r="M141" i="1"/>
  <c r="O105" i="1"/>
  <c r="L106" i="1"/>
  <c r="L58" i="2"/>
  <c r="M79" i="2"/>
  <c r="H76" i="2"/>
  <c r="F91" i="1"/>
  <c r="G152" i="2"/>
  <c r="D152" i="2" s="1"/>
  <c r="D129" i="1"/>
  <c r="C70" i="14"/>
  <c r="L28" i="12"/>
  <c r="O85" i="1"/>
  <c r="M69" i="1"/>
  <c r="M144" i="2"/>
  <c r="O30" i="4"/>
  <c r="O268" i="4" s="1"/>
  <c r="C57" i="11"/>
  <c r="C56" i="11" s="1"/>
  <c r="M122" i="2"/>
  <c r="M130" i="2" s="1"/>
  <c r="M53" i="9"/>
  <c r="L69" i="14" s="1"/>
  <c r="L54" i="9"/>
  <c r="L53" i="9" s="1"/>
  <c r="E37" i="14"/>
  <c r="C87" i="14"/>
  <c r="L82" i="1"/>
  <c r="O137" i="1"/>
  <c r="O113" i="1"/>
  <c r="N109" i="1"/>
  <c r="M150" i="1"/>
  <c r="M26" i="2"/>
  <c r="O72" i="2"/>
  <c r="L50" i="3"/>
  <c r="L43" i="3"/>
  <c r="L32" i="3"/>
  <c r="L33" i="7"/>
  <c r="L44" i="7"/>
  <c r="L81" i="7"/>
  <c r="J38" i="9"/>
  <c r="I27" i="10" s="1"/>
  <c r="H113" i="1"/>
  <c r="M46" i="4"/>
  <c r="C41" i="14"/>
  <c r="L72" i="12"/>
  <c r="H141" i="1"/>
  <c r="D37" i="11"/>
  <c r="E58" i="11"/>
  <c r="N247" i="4"/>
  <c r="N270" i="4" s="1"/>
  <c r="L128" i="2"/>
  <c r="L103" i="1"/>
  <c r="L198" i="1"/>
  <c r="L213" i="1" s="1"/>
  <c r="O68" i="2"/>
  <c r="O76" i="2"/>
  <c r="L45" i="3"/>
  <c r="L28" i="3"/>
  <c r="L38" i="7"/>
  <c r="L91" i="7"/>
  <c r="I112" i="7"/>
  <c r="H109" i="1"/>
  <c r="C52" i="14"/>
  <c r="L69" i="12"/>
  <c r="C37" i="11"/>
  <c r="H215" i="1"/>
  <c r="H222" i="1" s="1"/>
  <c r="C51" i="14"/>
  <c r="O76" i="4"/>
  <c r="C53" i="14"/>
  <c r="C54" i="14"/>
  <c r="C71" i="14"/>
  <c r="C67" i="14"/>
  <c r="C42" i="14"/>
  <c r="C69" i="14"/>
  <c r="C55" i="14"/>
  <c r="C62" i="14" l="1"/>
  <c r="K88" i="14"/>
  <c r="K39" i="14"/>
  <c r="K45" i="14"/>
  <c r="K42" i="14"/>
  <c r="L262" i="4"/>
  <c r="L185" i="4"/>
  <c r="K51" i="14"/>
  <c r="M268" i="4"/>
  <c r="L124" i="4"/>
  <c r="N52" i="14"/>
  <c r="N268" i="4"/>
  <c r="N259" i="4"/>
  <c r="L150" i="2"/>
  <c r="L31" i="14"/>
  <c r="M42" i="8"/>
  <c r="L22" i="8"/>
  <c r="L52" i="7"/>
  <c r="Q33" i="7"/>
  <c r="Q32" i="7"/>
  <c r="Q34" i="7"/>
  <c r="L25" i="6"/>
  <c r="M259" i="4"/>
  <c r="L31" i="10" s="1"/>
  <c r="N269" i="4"/>
  <c r="M269" i="4"/>
  <c r="M31" i="14"/>
  <c r="N31" i="14"/>
  <c r="L89" i="12"/>
  <c r="F25" i="10"/>
  <c r="Q35" i="7"/>
  <c r="Q22" i="6"/>
  <c r="Q28" i="6" s="1"/>
  <c r="Q30" i="6" s="1"/>
  <c r="L266" i="4"/>
  <c r="J25" i="10"/>
  <c r="E37" i="11"/>
  <c r="L89" i="7"/>
  <c r="M89" i="14"/>
  <c r="L92" i="4"/>
  <c r="L41" i="14"/>
  <c r="H42" i="8"/>
  <c r="O42" i="8"/>
  <c r="L18" i="3"/>
  <c r="Q26" i="3"/>
  <c r="Q25" i="3"/>
  <c r="L263" i="4"/>
  <c r="C26" i="14"/>
  <c r="D70" i="9"/>
  <c r="O72" i="9"/>
  <c r="O70" i="9" s="1"/>
  <c r="K38" i="14"/>
  <c r="Q20" i="9"/>
  <c r="M73" i="9"/>
  <c r="M70" i="9" s="1"/>
  <c r="N73" i="9"/>
  <c r="N70" i="9" s="1"/>
  <c r="H70" i="9"/>
  <c r="L34" i="8"/>
  <c r="Q24" i="8"/>
  <c r="K60" i="14"/>
  <c r="K83" i="14"/>
  <c r="K53" i="14"/>
  <c r="L106" i="4"/>
  <c r="K54" i="14"/>
  <c r="Q22" i="9"/>
  <c r="Q19" i="9"/>
  <c r="Q17" i="9"/>
  <c r="H30" i="9"/>
  <c r="L33" i="9"/>
  <c r="L75" i="9" s="1"/>
  <c r="Q18" i="9"/>
  <c r="Q14" i="9"/>
  <c r="H20" i="9"/>
  <c r="K72" i="14"/>
  <c r="L48" i="14"/>
  <c r="L66" i="4"/>
  <c r="M75" i="14"/>
  <c r="L50" i="4"/>
  <c r="L70" i="4"/>
  <c r="K86" i="14"/>
  <c r="G29" i="14"/>
  <c r="K57" i="14"/>
  <c r="K70" i="14"/>
  <c r="G37" i="14"/>
  <c r="G32" i="14"/>
  <c r="E25" i="10"/>
  <c r="G35" i="14"/>
  <c r="K66" i="14"/>
  <c r="G28" i="14"/>
  <c r="G27" i="14"/>
  <c r="N33" i="14"/>
  <c r="K73" i="14"/>
  <c r="K47" i="14"/>
  <c r="G34" i="14"/>
  <c r="K74" i="14"/>
  <c r="N29" i="14"/>
  <c r="K58" i="14"/>
  <c r="K63" i="14"/>
  <c r="K67" i="14"/>
  <c r="K46" i="14"/>
  <c r="K56" i="14"/>
  <c r="K62" i="14"/>
  <c r="N35" i="14"/>
  <c r="M29" i="10"/>
  <c r="M30" i="14"/>
  <c r="N30" i="14"/>
  <c r="N36" i="14"/>
  <c r="L29" i="14"/>
  <c r="D25" i="10"/>
  <c r="M37" i="14"/>
  <c r="K71" i="14"/>
  <c r="M36" i="14"/>
  <c r="K81" i="14"/>
  <c r="N37" i="14"/>
  <c r="M32" i="14"/>
  <c r="L32" i="14"/>
  <c r="N32" i="14"/>
  <c r="K55" i="14"/>
  <c r="K61" i="14"/>
  <c r="K65" i="14"/>
  <c r="K69" i="14"/>
  <c r="K59" i="14"/>
  <c r="K64" i="14"/>
  <c r="K68" i="14"/>
  <c r="G36" i="14"/>
  <c r="L88" i="4"/>
  <c r="N75" i="14"/>
  <c r="K75" i="14" s="1"/>
  <c r="L250" i="4"/>
  <c r="N87" i="14"/>
  <c r="K87" i="14" s="1"/>
  <c r="L28" i="14"/>
  <c r="L215" i="4"/>
  <c r="L79" i="14"/>
  <c r="L235" i="4"/>
  <c r="L227" i="4"/>
  <c r="L82" i="14"/>
  <c r="N28" i="14"/>
  <c r="L239" i="4"/>
  <c r="L85" i="14"/>
  <c r="K77" i="14"/>
  <c r="N27" i="14"/>
  <c r="L219" i="4"/>
  <c r="L80" i="14"/>
  <c r="K78" i="14"/>
  <c r="K49" i="14"/>
  <c r="N44" i="14"/>
  <c r="K44" i="14" s="1"/>
  <c r="L97" i="4"/>
  <c r="L43" i="14"/>
  <c r="L50" i="14"/>
  <c r="M33" i="14"/>
  <c r="L54" i="4"/>
  <c r="L46" i="4"/>
  <c r="M28" i="14"/>
  <c r="M27" i="14"/>
  <c r="L33" i="14"/>
  <c r="L42" i="4"/>
  <c r="L30" i="4"/>
  <c r="M35" i="14"/>
  <c r="L27" i="14"/>
  <c r="M29" i="14"/>
  <c r="L37" i="14"/>
  <c r="L148" i="2"/>
  <c r="N58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27" i="10"/>
  <c r="H27" i="10"/>
  <c r="D14" i="9"/>
  <c r="D38" i="9"/>
  <c r="L35" i="9"/>
  <c r="M20" i="9"/>
  <c r="L40" i="9"/>
  <c r="L74" i="9" s="1"/>
  <c r="Q36" i="7"/>
  <c r="D20" i="9"/>
  <c r="D25" i="9"/>
  <c r="G27" i="10"/>
  <c r="L111" i="7"/>
  <c r="R83" i="4"/>
  <c r="R85" i="4"/>
  <c r="M81" i="4"/>
  <c r="L76" i="4"/>
  <c r="L81" i="4" s="1"/>
  <c r="L163" i="4"/>
  <c r="L211" i="4"/>
  <c r="L86" i="4"/>
  <c r="L247" i="4"/>
  <c r="L116" i="4"/>
  <c r="R87" i="4"/>
  <c r="L207" i="4"/>
  <c r="L195" i="4"/>
  <c r="L231" i="4"/>
  <c r="L191" i="4"/>
  <c r="L58" i="4"/>
  <c r="L34" i="4"/>
  <c r="L64" i="2"/>
  <c r="R27" i="2"/>
  <c r="C40" i="14"/>
  <c r="L72" i="2"/>
  <c r="L122" i="2"/>
  <c r="L130" i="2" s="1"/>
  <c r="C43" i="14"/>
  <c r="L96" i="1"/>
  <c r="Q31" i="1" s="1"/>
  <c r="C81" i="14"/>
  <c r="C72" i="14"/>
  <c r="N74" i="4"/>
  <c r="R79" i="4"/>
  <c r="C78" i="14"/>
  <c r="L144" i="2"/>
  <c r="C32" i="14"/>
  <c r="C79" i="14"/>
  <c r="L111" i="12"/>
  <c r="O112" i="7"/>
  <c r="D109" i="11"/>
  <c r="M31" i="10"/>
  <c r="M112" i="12"/>
  <c r="O245" i="4"/>
  <c r="N30" i="10" s="1"/>
  <c r="L56" i="2"/>
  <c r="E57" i="11"/>
  <c r="E56" i="11" s="1"/>
  <c r="M27" i="10"/>
  <c r="L226" i="1"/>
  <c r="L146" i="1"/>
  <c r="D91" i="1"/>
  <c r="L152" i="1"/>
  <c r="L191" i="1" s="1"/>
  <c r="L215" i="1"/>
  <c r="Q36" i="1" s="1"/>
  <c r="Q33" i="1"/>
  <c r="L121" i="1"/>
  <c r="L129" i="1"/>
  <c r="L117" i="1"/>
  <c r="L125" i="1"/>
  <c r="L133" i="1"/>
  <c r="L49" i="1"/>
  <c r="C37" i="14"/>
  <c r="L109" i="1"/>
  <c r="L141" i="1"/>
  <c r="C35" i="14"/>
  <c r="L150" i="1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82" i="14"/>
  <c r="Q28" i="1"/>
  <c r="Q25" i="10" s="1"/>
  <c r="C46" i="14"/>
  <c r="C33" i="14"/>
  <c r="C65" i="14"/>
  <c r="C27" i="10"/>
  <c r="M91" i="1"/>
  <c r="L75" i="1"/>
  <c r="L105" i="12"/>
  <c r="L120" i="2"/>
  <c r="N245" i="4"/>
  <c r="M30" i="10" s="1"/>
  <c r="O112" i="12"/>
  <c r="O91" i="1"/>
  <c r="L151" i="2"/>
  <c r="E23" i="11"/>
  <c r="Q35" i="1"/>
  <c r="L48" i="12"/>
  <c r="D30" i="9"/>
  <c r="C36" i="14"/>
  <c r="O145" i="1"/>
  <c r="L105" i="1"/>
  <c r="N88" i="2"/>
  <c r="D120" i="2"/>
  <c r="Q29" i="1"/>
  <c r="N112" i="7"/>
  <c r="L64" i="1"/>
  <c r="H112" i="7"/>
  <c r="M112" i="7"/>
  <c r="D88" i="2"/>
  <c r="L26" i="2"/>
  <c r="C29" i="10"/>
  <c r="C29" i="14"/>
  <c r="C84" i="14"/>
  <c r="D112" i="12"/>
  <c r="H112" i="12"/>
  <c r="M74" i="4"/>
  <c r="F224" i="1"/>
  <c r="J26" i="10"/>
  <c r="K224" i="1"/>
  <c r="K241" i="1" s="1"/>
  <c r="L28" i="8"/>
  <c r="H145" i="2"/>
  <c r="H131" i="2" s="1"/>
  <c r="K131" i="2"/>
  <c r="M38" i="9"/>
  <c r="L27" i="10" s="1"/>
  <c r="O74" i="4"/>
  <c r="L138" i="2"/>
  <c r="L83" i="2"/>
  <c r="L80" i="2" s="1"/>
  <c r="M80" i="2"/>
  <c r="L36" i="14" s="1"/>
  <c r="D145" i="2"/>
  <c r="D131" i="2" s="1"/>
  <c r="G131" i="2"/>
  <c r="Q26" i="1"/>
  <c r="D112" i="7"/>
  <c r="N112" i="12"/>
  <c r="C75" i="14"/>
  <c r="C34" i="14"/>
  <c r="C28" i="14"/>
  <c r="L48" i="7"/>
  <c r="M56" i="2"/>
  <c r="L30" i="14" s="1"/>
  <c r="O88" i="2"/>
  <c r="M152" i="2"/>
  <c r="N145" i="1"/>
  <c r="Q32" i="1"/>
  <c r="R35" i="2"/>
  <c r="O81" i="4"/>
  <c r="L105" i="7"/>
  <c r="C30" i="14"/>
  <c r="I26" i="10"/>
  <c r="J224" i="1"/>
  <c r="J241" i="1" s="1"/>
  <c r="Q26" i="7"/>
  <c r="L35" i="7"/>
  <c r="L193" i="1"/>
  <c r="L196" i="1" s="1"/>
  <c r="M196" i="1"/>
  <c r="L29" i="10" s="1"/>
  <c r="K29" i="10" s="1"/>
  <c r="D26" i="10"/>
  <c r="E224" i="1"/>
  <c r="M245" i="4"/>
  <c r="L30" i="10" s="1"/>
  <c r="L52" i="2"/>
  <c r="I224" i="1"/>
  <c r="I241" i="1" s="1"/>
  <c r="G241" i="1" s="1"/>
  <c r="H26" i="10"/>
  <c r="O20" i="9"/>
  <c r="L79" i="2"/>
  <c r="L76" i="2" s="1"/>
  <c r="M76" i="2"/>
  <c r="L35" i="14" s="1"/>
  <c r="F26" i="10"/>
  <c r="G224" i="1"/>
  <c r="L25" i="8"/>
  <c r="O152" i="2"/>
  <c r="O120" i="2"/>
  <c r="L35" i="12"/>
  <c r="L58" i="3"/>
  <c r="L101" i="1"/>
  <c r="D145" i="1"/>
  <c r="R26" i="2"/>
  <c r="C109" i="11"/>
  <c r="L80" i="1"/>
  <c r="H88" i="2"/>
  <c r="N131" i="2"/>
  <c r="E26" i="10"/>
  <c r="Q34" i="1"/>
  <c r="C66" i="14"/>
  <c r="H145" i="1"/>
  <c r="K50" i="14" l="1"/>
  <c r="K79" i="14"/>
  <c r="K43" i="14"/>
  <c r="K82" i="14"/>
  <c r="K41" i="14"/>
  <c r="K80" i="14"/>
  <c r="K85" i="14"/>
  <c r="K48" i="14"/>
  <c r="L269" i="4"/>
  <c r="K84" i="14"/>
  <c r="K52" i="14"/>
  <c r="M260" i="4"/>
  <c r="L268" i="4"/>
  <c r="L270" i="4"/>
  <c r="G25" i="10"/>
  <c r="Q28" i="3"/>
  <c r="Q32" i="3" s="1"/>
  <c r="Q31" i="8"/>
  <c r="L42" i="8"/>
  <c r="Q28" i="10"/>
  <c r="L73" i="9"/>
  <c r="L70" i="9" s="1"/>
  <c r="L30" i="9"/>
  <c r="Q23" i="10"/>
  <c r="Q24" i="9"/>
  <c r="Q27" i="10"/>
  <c r="Q32" i="6"/>
  <c r="N25" i="10"/>
  <c r="K36" i="14"/>
  <c r="K35" i="14"/>
  <c r="K33" i="14"/>
  <c r="K29" i="14"/>
  <c r="K31" i="14"/>
  <c r="K30" i="10"/>
  <c r="K32" i="14"/>
  <c r="K30" i="14"/>
  <c r="K37" i="14"/>
  <c r="K27" i="14"/>
  <c r="K28" i="14"/>
  <c r="M25" i="10"/>
  <c r="M26" i="10"/>
  <c r="L38" i="9"/>
  <c r="G26" i="10"/>
  <c r="L245" i="4"/>
  <c r="L26" i="10"/>
  <c r="L74" i="4"/>
  <c r="E109" i="11"/>
  <c r="C30" i="10"/>
  <c r="N26" i="10"/>
  <c r="H224" i="1"/>
  <c r="H241" i="1" s="1"/>
  <c r="D224" i="1"/>
  <c r="L222" i="1"/>
  <c r="L93" i="1"/>
  <c r="L145" i="1" s="1"/>
  <c r="L91" i="1"/>
  <c r="M224" i="1"/>
  <c r="R29" i="2"/>
  <c r="Q26" i="10" s="1"/>
  <c r="M88" i="2"/>
  <c r="L25" i="10" s="1"/>
  <c r="O224" i="1"/>
  <c r="L112" i="12"/>
  <c r="Q37" i="7"/>
  <c r="L88" i="2"/>
  <c r="C26" i="10"/>
  <c r="C25" i="10"/>
  <c r="L20" i="9"/>
  <c r="R88" i="4"/>
  <c r="Q30" i="10" s="1"/>
  <c r="L112" i="7"/>
  <c r="L152" i="2"/>
  <c r="M131" i="2"/>
  <c r="Q37" i="1"/>
  <c r="N224" i="1"/>
  <c r="Q30" i="3" l="1"/>
  <c r="Q33" i="8"/>
  <c r="Q41" i="7"/>
  <c r="K25" i="10"/>
  <c r="K26" i="10"/>
  <c r="L224" i="1"/>
  <c r="Q39" i="7"/>
  <c r="L93" i="2"/>
  <c r="O92" i="2"/>
  <c r="O147" i="2" s="1"/>
  <c r="Q39" i="1" l="1"/>
  <c r="Q41" i="1"/>
  <c r="O131" i="2"/>
  <c r="L147" i="2"/>
  <c r="L131" i="2" s="1"/>
  <c r="L92" i="2"/>
  <c r="O90" i="2"/>
  <c r="O94" i="2" s="1"/>
  <c r="N27" i="10" s="1"/>
  <c r="L90" i="2" l="1"/>
  <c r="L94" i="2" s="1"/>
  <c r="K27" i="10" s="1"/>
  <c r="R32" i="2"/>
  <c r="Q29" i="10" s="1"/>
  <c r="R36" i="2" l="1"/>
  <c r="R38" i="2" l="1"/>
  <c r="R40" i="2"/>
  <c r="K25" i="9"/>
  <c r="I25" i="9"/>
  <c r="O28" i="9"/>
  <c r="O25" i="9" s="1"/>
  <c r="N26" i="14" s="1"/>
  <c r="J25" i="9"/>
  <c r="N28" i="9"/>
  <c r="N25" i="9" s="1"/>
  <c r="M28" i="9"/>
  <c r="M25" i="9"/>
  <c r="L26" i="14" s="1"/>
  <c r="M26" i="14" l="1"/>
  <c r="I26" i="14"/>
  <c r="H25" i="9"/>
  <c r="H26" i="14"/>
  <c r="J26" i="14"/>
  <c r="L28" i="9"/>
  <c r="L25" i="9" s="1"/>
  <c r="K26" i="14"/>
  <c r="G26" i="14" l="1"/>
  <c r="D76" i="14" l="1"/>
  <c r="E260" i="4"/>
  <c r="E181" i="4"/>
  <c r="D28" i="10" s="1"/>
  <c r="D90" i="14" l="1"/>
  <c r="D32" i="10"/>
  <c r="E76" i="14"/>
  <c r="E90" i="14" s="1"/>
  <c r="F76" i="14"/>
  <c r="C76" i="14" s="1"/>
  <c r="G181" i="4"/>
  <c r="F28" i="10" s="1"/>
  <c r="D177" i="4"/>
  <c r="F181" i="4"/>
  <c r="E28" i="10" s="1"/>
  <c r="E32" i="10" s="1"/>
  <c r="F260" i="4"/>
  <c r="D181" i="4" l="1"/>
  <c r="C28" i="10"/>
  <c r="H76" i="14"/>
  <c r="I181" i="4"/>
  <c r="H28" i="10" s="1"/>
  <c r="H32" i="10" s="1"/>
  <c r="I76" i="14"/>
  <c r="I90" i="14" s="1"/>
  <c r="K260" i="4"/>
  <c r="J260" i="4"/>
  <c r="J181" i="4"/>
  <c r="I28" i="10" s="1"/>
  <c r="I32" i="10" s="1"/>
  <c r="K181" i="4"/>
  <c r="J28" i="10" s="1"/>
  <c r="J32" i="10" s="1"/>
  <c r="J76" i="14"/>
  <c r="J90" i="14" s="1"/>
  <c r="L76" i="14"/>
  <c r="M181" i="4"/>
  <c r="L28" i="10" s="1"/>
  <c r="L32" i="10" s="1"/>
  <c r="N260" i="4"/>
  <c r="N76" i="14"/>
  <c r="N181" i="4"/>
  <c r="M28" i="10" s="1"/>
  <c r="M32" i="10" s="1"/>
  <c r="M76" i="14"/>
  <c r="M90" i="14" s="1"/>
  <c r="O181" i="4"/>
  <c r="N28" i="10" s="1"/>
  <c r="L177" i="4"/>
  <c r="R91" i="4" s="1"/>
  <c r="R262" i="4" s="1"/>
  <c r="H90" i="14" l="1"/>
  <c r="L90" i="14"/>
  <c r="L181" i="4"/>
  <c r="K28" i="10" s="1"/>
  <c r="G76" i="14"/>
  <c r="G90" i="14" s="1"/>
  <c r="Q31" i="10"/>
  <c r="K76" i="14"/>
  <c r="H181" i="4"/>
  <c r="G28" i="10" s="1"/>
  <c r="G32" i="10" s="1"/>
  <c r="H260" i="4"/>
  <c r="O258" i="4"/>
  <c r="O267" i="4" s="1"/>
  <c r="F31" i="10"/>
  <c r="F89" i="14"/>
  <c r="O254" i="4"/>
  <c r="O259" i="4" s="1"/>
  <c r="L258" i="4" l="1"/>
  <c r="L267" i="4" s="1"/>
  <c r="O260" i="4"/>
  <c r="F32" i="10"/>
  <c r="C31" i="10"/>
  <c r="C32" i="10" s="1"/>
  <c r="F90" i="14"/>
  <c r="C89" i="14"/>
  <c r="C90" i="14" s="1"/>
  <c r="L254" i="4"/>
  <c r="G260" i="4"/>
  <c r="N31" i="10"/>
  <c r="N89" i="14"/>
  <c r="R92" i="4" l="1"/>
  <c r="L259" i="4"/>
  <c r="K89" i="14"/>
  <c r="K90" i="14" s="1"/>
  <c r="N90" i="14"/>
  <c r="K31" i="10"/>
  <c r="K32" i="10" s="1"/>
  <c r="N32" i="10"/>
  <c r="L260" i="4"/>
  <c r="R94" i="4" l="1"/>
  <c r="R95" i="4" s="1"/>
  <c r="R268" i="4" s="1"/>
  <c r="Q32" i="10"/>
  <c r="Q33" i="10" s="1"/>
  <c r="Q35" i="10" s="1"/>
</calcChain>
</file>

<file path=xl/sharedStrings.xml><?xml version="1.0" encoding="utf-8"?>
<sst xmlns="http://schemas.openxmlformats.org/spreadsheetml/2006/main" count="2875" uniqueCount="569">
  <si>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</si>
  <si>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</si>
  <si>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</si>
  <si>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</si>
  <si>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</si>
  <si>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</si>
  <si>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</si>
  <si>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</si>
  <si>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</si>
  <si>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</si>
  <si>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</si>
  <si>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</si>
  <si>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</si>
  <si>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</si>
  <si>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</si>
  <si>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</si>
  <si>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</si>
  <si>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</si>
  <si>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</si>
  <si>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</si>
  <si>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</si>
  <si>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</si>
  <si>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</si>
  <si>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</si>
  <si>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</si>
  <si>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</si>
  <si>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</si>
  <si>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</si>
  <si>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</si>
  <si>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</si>
  <si>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</si>
  <si>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</si>
  <si>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</si>
  <si>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</si>
  <si>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</si>
  <si>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</si>
  <si>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</si>
  <si>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</si>
  <si>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</si>
  <si>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</si>
  <si>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</si>
  <si>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</si>
  <si>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</si>
  <si>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</si>
  <si>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</si>
  <si>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</si>
  <si>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</si>
  <si>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</si>
  <si>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</si>
  <si>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</si>
  <si>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</si>
  <si>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</si>
  <si>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</si>
  <si>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</si>
  <si>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</si>
  <si>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</si>
  <si>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</si>
  <si>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</si>
  <si>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</si>
  <si>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</si>
  <si>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</si>
  <si>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</si>
  <si>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</si>
  <si>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</si>
  <si>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</si>
  <si>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</si>
  <si>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</si>
  <si>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</si>
  <si>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</si>
  <si>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</si>
  <si>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</si>
  <si>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</si>
  <si>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</si>
  <si>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</si>
  <si>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</si>
  <si>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</si>
  <si>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</si>
  <si>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</si>
  <si>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</si>
  <si>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</si>
  <si>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</si>
  <si>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</si>
  <si>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</si>
  <si>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</si>
  <si>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</si>
  <si>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</si>
  <si>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</si>
  <si>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</si>
  <si>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</si>
  <si>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</si>
  <si>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</si>
  <si>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</si>
  <si>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</si>
  <si>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</si>
  <si>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</si>
  <si>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</si>
  <si>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</si>
  <si>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</si>
  <si>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</si>
  <si>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</si>
  <si>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</si>
  <si>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</si>
  <si>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</si>
  <si>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</si>
  <si>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</si>
  <si>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</si>
  <si>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</si>
  <si>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</si>
  <si>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</si>
  <si>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</si>
  <si>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</si>
  <si>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</si>
  <si>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</si>
  <si>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</si>
  <si>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</si>
  <si>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</si>
  <si>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</si>
  <si>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</si>
  <si>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</si>
  <si>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</si>
  <si>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</si>
  <si>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</si>
  <si>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</si>
  <si>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</si>
  <si>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</si>
  <si>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</si>
  <si>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</si>
  <si>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</si>
  <si>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</si>
  <si>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</si>
  <si>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</si>
  <si>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</si>
  <si>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</si>
  <si>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</si>
  <si>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</si>
  <si>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</si>
  <si>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</si>
  <si>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</si>
  <si>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</si>
  <si>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</si>
  <si>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</si>
  <si>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</si>
  <si>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</si>
  <si>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</si>
  <si>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</si>
  <si>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</si>
  <si>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</si>
  <si>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</si>
  <si>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</si>
  <si>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</si>
  <si>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</si>
  <si>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</si>
  <si>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</si>
  <si>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</si>
  <si>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</si>
  <si>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</si>
  <si>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</si>
  <si>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</si>
  <si>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</si>
  <si>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</si>
  <si>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</si>
  <si>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</si>
  <si>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</si>
  <si>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</si>
  <si>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</si>
  <si>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</si>
  <si>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</si>
  <si>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</si>
  <si>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</si>
  <si>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</si>
  <si>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</si>
  <si>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</si>
  <si>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</si>
  <si>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</si>
  <si>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</si>
  <si>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</si>
  <si>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</si>
  <si>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</si>
  <si>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</si>
  <si>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</si>
  <si>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</si>
  <si>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</si>
  <si>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</si>
  <si>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</si>
  <si>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</si>
  <si>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</si>
  <si>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</si>
  <si>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</si>
  <si>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</si>
  <si>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</si>
  <si>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</si>
  <si>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</si>
  <si>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</si>
  <si>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</si>
  <si>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</si>
  <si>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</si>
  <si>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</si>
  <si>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</si>
  <si>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</si>
  <si>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</si>
  <si>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</si>
  <si>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</si>
  <si>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</si>
  <si>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</si>
  <si>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</si>
  <si>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</si>
  <si>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</si>
  <si>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</si>
  <si>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</si>
  <si>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</si>
  <si>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</si>
  <si>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</si>
  <si>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</si>
  <si>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</si>
  <si>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</si>
  <si>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</si>
  <si>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</si>
  <si>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</si>
  <si>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</si>
  <si>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</si>
  <si>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</si>
  <si>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</si>
  <si>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</si>
  <si>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</si>
  <si>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</si>
  <si>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</si>
  <si>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</si>
  <si>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</si>
  <si>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</si>
  <si>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</si>
  <si>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</si>
  <si>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</si>
  <si>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</si>
  <si>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</si>
  <si>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</si>
  <si>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</si>
  <si>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</si>
  <si>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</si>
  <si>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</si>
  <si>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</si>
  <si>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</si>
  <si>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</si>
  <si>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</si>
  <si>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</si>
  <si>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</si>
  <si>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</si>
  <si>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</si>
  <si>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</si>
  <si>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</si>
  <si>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</si>
  <si>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</si>
  <si>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</si>
  <si>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</si>
  <si>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</si>
  <si>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</si>
  <si>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</si>
  <si>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</si>
  <si>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</si>
  <si>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</si>
  <si>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</si>
  <si>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</si>
  <si>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</si>
  <si>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</si>
  <si>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</si>
  <si>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</si>
  <si>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</si>
  <si>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</si>
  <si>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</si>
  <si>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</si>
  <si>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</si>
  <si>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</si>
  <si>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</si>
  <si>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</si>
  <si>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</si>
  <si>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</si>
  <si>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</si>
  <si>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</si>
  <si>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</si>
  <si>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</si>
  <si>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</si>
  <si>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</si>
  <si>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</si>
  <si>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</si>
  <si>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</si>
  <si>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</si>
  <si>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</si>
  <si>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</si>
  <si>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</si>
  <si>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</si>
  <si>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</si>
  <si>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</si>
  <si>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</si>
  <si>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</si>
  <si>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</si>
  <si>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</si>
  <si>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</si>
  <si>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</si>
  <si>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</si>
  <si>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</si>
  <si>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</si>
  <si>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</si>
  <si>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</si>
  <si>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</si>
  <si>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</si>
  <si>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</si>
  <si>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</si>
  <si>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</si>
  <si>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</si>
  <si>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</si>
  <si>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</si>
  <si>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</si>
  <si>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</si>
  <si>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</si>
  <si>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</si>
  <si>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</si>
  <si>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</si>
  <si>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</si>
  <si>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</si>
  <si>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</si>
  <si>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</si>
  <si>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</si>
  <si>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</si>
  <si>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</si>
  <si>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</si>
  <si>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</si>
  <si>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</si>
  <si>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</si>
  <si>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</si>
  <si>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</si>
  <si>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</si>
  <si>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</si>
  <si>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</si>
  <si>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</si>
  <si>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</si>
  <si>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</si>
  <si>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</si>
  <si>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</si>
  <si>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</si>
  <si>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</si>
  <si>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</si>
  <si>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</si>
  <si>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</si>
  <si>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</si>
  <si>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</si>
  <si>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</si>
  <si>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</si>
  <si>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</si>
  <si>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</si>
  <si>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</si>
  <si>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</si>
  <si>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</si>
  <si>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</si>
  <si>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</si>
  <si>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</si>
  <si>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</si>
  <si>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</si>
  <si>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</si>
  <si>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</si>
  <si>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</si>
  <si>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</si>
  <si>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</si>
  <si>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</si>
  <si>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</si>
  <si>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</si>
  <si>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</si>
  <si>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</si>
  <si>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</si>
  <si>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</si>
  <si>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</si>
  <si>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</si>
  <si>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</si>
  <si>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</si>
  <si>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</si>
  <si>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</si>
  <si>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</si>
  <si>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</si>
  <si>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</si>
  <si>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</si>
  <si>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</si>
  <si>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</si>
  <si>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</si>
  <si>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</si>
  <si>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</si>
  <si>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</si>
  <si>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</si>
  <si>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</si>
  <si>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</si>
  <si>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</si>
  <si>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</si>
  <si>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</si>
  <si>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</si>
  <si>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</si>
  <si>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</si>
  <si>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</si>
  <si>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</si>
  <si>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</si>
  <si>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</si>
  <si>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</si>
  <si>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</si>
  <si>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</si>
  <si>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</si>
  <si>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</si>
  <si>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</si>
  <si>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</si>
  <si>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</si>
  <si>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</si>
  <si>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</si>
  <si>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</si>
  <si>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</si>
  <si>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</si>
  <si>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</si>
  <si>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</si>
  <si>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</si>
  <si>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</si>
  <si>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</si>
  <si>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</si>
  <si>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</si>
  <si>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</si>
  <si>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</si>
  <si>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</si>
  <si>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</si>
  <si>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</si>
  <si>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</si>
  <si>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</si>
  <si>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</si>
  <si>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</si>
  <si>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</si>
  <si>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</si>
  <si>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</si>
  <si>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</si>
  <si>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</si>
  <si>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</si>
  <si>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</si>
  <si>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</si>
  <si>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</si>
  <si>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</si>
  <si>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</si>
  <si>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</si>
  <si>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</si>
  <si>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</si>
  <si>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</si>
  <si>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</si>
  <si>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</si>
  <si>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</si>
  <si>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</si>
  <si>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</si>
  <si>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</si>
  <si>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</si>
  <si>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</si>
  <si>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</si>
  <si>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</si>
  <si>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</si>
  <si>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</si>
  <si>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</si>
  <si>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</si>
  <si>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</si>
  <si>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</si>
  <si>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</si>
  <si>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 xml:space="preserve">            (Telšių rajono savivaldybės tarybos 2016 m. kovo 31 d.</t>
  </si>
  <si>
    <t xml:space="preserve">               (Telšių rajono savivaldybės tarybos 2016 m. kovo 31 d.</t>
  </si>
  <si>
    <t>Iš viso 07 programai</t>
  </si>
  <si>
    <t xml:space="preserve">           (Telšių rajono savivaldybės tarybos 2016 m. balandžio 28 d.</t>
  </si>
  <si>
    <t xml:space="preserve"> (Telšių rajono savivaldybės tarybos 2016 m. balandžio 28 d.</t>
  </si>
  <si>
    <t xml:space="preserve">        (Telšių rajono savivaldybės tarybos 2016 m. balandžio 28 d.</t>
  </si>
  <si>
    <t xml:space="preserve">       sprendimo Nr. T1-103  redakcija)</t>
  </si>
  <si>
    <t xml:space="preserve">            (Telšių rajono savivaldybės tarybos 2016 m. balandžio 28  d.</t>
  </si>
  <si>
    <t xml:space="preserve">               sprendimo Nr. T1- 103  redakcija)</t>
  </si>
  <si>
    <t xml:space="preserve">  (Telšių rajono savivaldybės tarybos 2016 m. balandžio 28 d.</t>
  </si>
  <si>
    <t xml:space="preserve"> (Telšių rajono savivaldybės tarybos 2016 m. gegužės 26 d.</t>
  </si>
  <si>
    <t>4.1.3.1.9.</t>
  </si>
  <si>
    <t>4.1.3.1.10.</t>
  </si>
  <si>
    <t>4.1.3.1.11.</t>
  </si>
  <si>
    <t>4.1.3.1.12.</t>
  </si>
  <si>
    <t>4.1.3.1.13.</t>
  </si>
  <si>
    <t>Telšių „Džiugo“ gimnazijai, Sedos g. 29, Telšiai</t>
  </si>
  <si>
    <t>Telšių „Kranto“ progimnazijai, Masčio g. 14, Telšiai</t>
  </si>
  <si>
    <t>Telšių r. Žarėnų „Minijos“ pagrindinei mokyklai, Mokyklos g. 7, Žarėnų mstl., Telšių r. sav.</t>
  </si>
  <si>
    <t>Telšių menų mokyklai, Respublikos g. 28, Telšiai</t>
  </si>
  <si>
    <t>Telšių r. Luokės gimnazijai, Mokyklos g. 5, Luokės mstl., Telšių . sav.</t>
  </si>
  <si>
    <t xml:space="preserve">  (Telšių rajono savivaldybės tarybos 2016 m. gegužės 26 d.</t>
  </si>
  <si>
    <t xml:space="preserve">        (Telšių rajono savivaldybės tarybos 2016 m. gegužės 26 d.</t>
  </si>
  <si>
    <t>(Telšių rajono savivaldybės tarybos 2016 m. gegužės 26 d.</t>
  </si>
  <si>
    <t xml:space="preserve">            (Telšių rajono savivaldybės tarybos 2016 m. gegužės 26 d.</t>
  </si>
  <si>
    <t>sprendimo Nr. T1-201 redakcija)</t>
  </si>
  <si>
    <t xml:space="preserve"> sprendimo Nr. T1-201  redakcija)</t>
  </si>
  <si>
    <t xml:space="preserve">       sprendimo Nr. T1-201 redakcija)</t>
  </si>
  <si>
    <t xml:space="preserve">       sprendimo Nr. T1-201  redakcija)</t>
  </si>
  <si>
    <t xml:space="preserve">    sprendimo Nr. T1-201 redakcija)</t>
  </si>
  <si>
    <t xml:space="preserve">            sprendimo Nr. T1-201 redakcija)</t>
  </si>
  <si>
    <t xml:space="preserve"> (Telšių rajono savivaldybės tarybos 2016 m. birželio 30 d.</t>
  </si>
  <si>
    <t>Telšių civilinės metrikacijos pastato kapitaliniam remontui</t>
  </si>
  <si>
    <t xml:space="preserve">        (Telšių rajono savivaldybės tarybos 2016 m. birželio 30 d.</t>
  </si>
  <si>
    <t>4.1.3.4.</t>
  </si>
  <si>
    <t>4.1.3.5.</t>
  </si>
  <si>
    <t xml:space="preserve">  (Telšių rajono savivaldybės tarybos 2016 m. birželio 30 d.</t>
  </si>
  <si>
    <t>(Telšių rajono savivaldybės tarybos 2016 m. birželio 30 d.</t>
  </si>
  <si>
    <t xml:space="preserve">            (Telšių rajono savivaldybės tarybos 2016 m.birželio 30 d.</t>
  </si>
  <si>
    <t>Suteikta valstybės finansinė parama užsienyje mirusio (žuvusio) Lietuvos Respublikos piliečio palaikams parvežti į Lietuvos Respubliką</t>
  </si>
  <si>
    <t>sprendimo Nr. T1-242 redakcija)</t>
  </si>
  <si>
    <t xml:space="preserve">       sprendimo Nr. T1-242 redakcija)</t>
  </si>
  <si>
    <t xml:space="preserve">    sprendimo Nr. T1-242  redakcija)</t>
  </si>
  <si>
    <t xml:space="preserve">            sprendimo Nr. T1-242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</si>
  <si>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</si>
  <si>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</si>
  <si>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</si>
  <si>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</si>
  <si>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(Telšių rajono savivaldybės tarybos 2016 m. rugsėjo 29 d.</t>
  </si>
  <si>
    <t xml:space="preserve">  (Telšių rajono savivaldybės tarybos 2016 m. rugsėjo 29 d.</t>
  </si>
  <si>
    <t xml:space="preserve">        (Telšių rajono savivaldybės tarybos 2016 m. rugsėjo 29 d.</t>
  </si>
  <si>
    <t xml:space="preserve">            (Telšių rajono savivaldybės tarybos 2016 m. rugsėjo 29 d.</t>
  </si>
  <si>
    <t>4.1.3.7.</t>
  </si>
  <si>
    <t>4.1.3.7.1.</t>
  </si>
  <si>
    <t>4.1.3.7.2.</t>
  </si>
  <si>
    <t>4.1.3.7.3.</t>
  </si>
  <si>
    <t>LuokėsVytauto Kleivos gimnazija</t>
  </si>
  <si>
    <t xml:space="preserve">           (Telšių rajono savivaldybės tarybos 2016 m. rugsėjo 29 d.</t>
  </si>
  <si>
    <t xml:space="preserve"> sprendimo Nr. T1-315 redakcija)</t>
  </si>
  <si>
    <t>sprendimo Nr. T1-315  redakcija)</t>
  </si>
  <si>
    <t xml:space="preserve">       sprendimo Nr. T1-315 redakcija)</t>
  </si>
  <si>
    <t xml:space="preserve">       sprendimo Nr. T1-242  redakcija)</t>
  </si>
  <si>
    <t xml:space="preserve">       sprendimo Nr. T1-315  redakcija)</t>
  </si>
  <si>
    <t xml:space="preserve">       sprendimo Nr. T1-162 redakcija)</t>
  </si>
  <si>
    <t xml:space="preserve">    sprendimo Nr. T1-315  redakcija)</t>
  </si>
  <si>
    <t xml:space="preserve">    sprendimo Nr. T1-162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</si>
  <si>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</si>
  <si>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</si>
  <si>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</si>
  <si>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 sprendimo Nr. T1-103 redakcija)</t>
  </si>
  <si>
    <t xml:space="preserve">            sprendimo Nr. T1-162 redakcija)</t>
  </si>
  <si>
    <t xml:space="preserve">            sprendimo Nr. T1-315 redakcija)</t>
  </si>
  <si>
    <t>sprendimo Nr. T1-103  redakcija)</t>
  </si>
  <si>
    <t>sprendimo Nr. T1-162 redakcija)</t>
  </si>
  <si>
    <t xml:space="preserve"> sprendimo Nr. T1-162  redakcija)</t>
  </si>
  <si>
    <t xml:space="preserve"> sprendimo Nr. T1-242  redakcija)</t>
  </si>
  <si>
    <t xml:space="preserve">       sprendimo Nr. T1-103 redakcija)</t>
  </si>
  <si>
    <t xml:space="preserve"> (Telšių rajono savivaldybės tarybos 2016 m. spalio 27 d.</t>
  </si>
  <si>
    <t>sprendimo Nr. T1-315 redakcija)</t>
  </si>
  <si>
    <t xml:space="preserve">  (Telšių rajono savivaldybės tarybos 2016 m.spalio 27 d.</t>
  </si>
  <si>
    <t xml:space="preserve">        (Telšių rajono savivaldybės tarybos 2016 m. spalio 27 d.</t>
  </si>
  <si>
    <t>(Telšių rajono savivaldybės tarybos 2016 m. spalio 27 d.</t>
  </si>
  <si>
    <t xml:space="preserve">           (Telšių rajono savivaldybės tarybos 2016 m. spalio 27 d.</t>
  </si>
  <si>
    <t xml:space="preserve">            (Telšių rajono savivaldybės tarybos 2016 m. spalio 27 d.</t>
  </si>
  <si>
    <t xml:space="preserve">            sprendimo Nr. T1-357 redakcija)</t>
  </si>
  <si>
    <t xml:space="preserve">           sprendimo Nr. T1-357 redakcija)</t>
  </si>
  <si>
    <t xml:space="preserve">    sprendimo Nr. T1-357 redakcija)</t>
  </si>
  <si>
    <t>sprendimo Nr. T1-357 redakcija)</t>
  </si>
  <si>
    <t xml:space="preserve">       sprendimo Nr. T1-357 redakcija)</t>
  </si>
  <si>
    <t>sprendimo Nr. T1-357  redakcija)</t>
  </si>
  <si>
    <t xml:space="preserve"> sprendimo Nr. T1-357 redakcija)</t>
  </si>
  <si>
    <t xml:space="preserve"> (Telšių rajono savivaldybės tarybos 2016 m. lapkričio 24 d.</t>
  </si>
  <si>
    <t xml:space="preserve">        (Telšių rajono savivaldybės tarybos 2016 m. lapkričio 24 d.</t>
  </si>
  <si>
    <t xml:space="preserve">            (Telšių rajono savivaldybės tarybos 2016 m. lapkričio 24 d.</t>
  </si>
  <si>
    <t xml:space="preserve">  (Telšių rajono savivaldybės tarybos 2016 m.lapkričio 24 d.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</si>
  <si>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</si>
  <si>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</si>
  <si>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</si>
  <si>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>Mokinio (klasės, grupės) krepšeliui finansuoti</t>
  </si>
  <si>
    <t>2016 METŲ SPECIALIOJI TIKSLINĖ DOTACIJA MOKINIO (KLASĖS, GRUPĖS) KREPŠELIUI FINANSUOTI PAGAL ASIGNAVIMŲ VALDYTOJUS</t>
  </si>
  <si>
    <t>(Telšių rajono savivaldybės tarybos 2016 m. lapkričio 24 d.</t>
  </si>
  <si>
    <t xml:space="preserve">           (Telšių rajono savivaldybės tarybos 2016 m. lapkričio 24 d.</t>
  </si>
  <si>
    <t xml:space="preserve">                 </t>
  </si>
  <si>
    <t xml:space="preserve"> 2016 METŲ ASIGNAVIMAI SAVARANKIŠKOMS FUNKCIJOMS VYKDYTI PAGAL ASIGNAVIMŲ VALDYTOJUS</t>
  </si>
  <si>
    <t>sprendimo Nr. T1-383 redakcija)</t>
  </si>
  <si>
    <t xml:space="preserve"> sprendimo Nr. T1-383 redakcija)</t>
  </si>
  <si>
    <t xml:space="preserve">       sprendimo Nr. T1-383 redakcija)</t>
  </si>
  <si>
    <t xml:space="preserve">    sprendimo Nr. T1-383 redakcija)</t>
  </si>
  <si>
    <t xml:space="preserve">           sprendimo Nr. T1-383 redakcija)</t>
  </si>
  <si>
    <t xml:space="preserve">            sprendimo Nr. T1-383 redakcija)</t>
  </si>
  <si>
    <t xml:space="preserve">               sprendimo Nr. T1-103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</si>
</sst>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8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9" fillId="0" borderId="0" xfId="0" applyNumberFormat="1" applyFont="1" applyFill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3" fillId="0" borderId="0" xfId="0" applyNumberFormat="1" applyFont="1" applyFill="1"/>
    <xf numFmtId="0" fontId="8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 indent="23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0" fontId="3" fillId="0" borderId="1" xfId="0" applyFont="1" applyBorder="1" applyAlignment="1">
      <alignment vertical="center" wrapTex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3" fillId="6" borderId="11" xfId="0" applyNumberFormat="1" applyFont="1" applyFill="1" applyBorder="1" applyAlignment="1"/>
    <xf numFmtId="164" fontId="3" fillId="0" borderId="4" xfId="0" applyNumberFormat="1" applyFont="1" applyBorder="1" applyAlignment="1">
      <alignment vertical="top"/>
    </xf>
    <xf numFmtId="164" fontId="3" fillId="0" borderId="9" xfId="0" applyNumberFormat="1" applyFont="1" applyBorder="1" applyAlignment="1"/>
    <xf numFmtId="164" fontId="3" fillId="6" borderId="2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7" fillId="0" borderId="14" xfId="0" applyNumberFormat="1" applyFont="1" applyBorder="1" applyAlignment="1">
      <alignment horizontal="center" vertical="top"/>
    </xf>
    <xf numFmtId="164" fontId="3" fillId="0" borderId="6" xfId="0" applyNumberFormat="1" applyFont="1" applyBorder="1" applyAlignment="1">
      <alignment horizontal="left" wrapText="1"/>
    </xf>
    <xf numFmtId="164" fontId="7" fillId="0" borderId="14" xfId="0" applyNumberFormat="1" applyFont="1" applyFill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vertical="top" wrapText="1" indent="1"/>
    </xf>
    <xf numFmtId="164" fontId="7" fillId="0" borderId="3" xfId="0" applyNumberFormat="1" applyFont="1" applyFill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14" xfId="0" applyNumberFormat="1" applyFont="1" applyBorder="1" applyAlignment="1">
      <alignment horizontal="center" vertical="center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164" fontId="3" fillId="3" borderId="5" xfId="0" applyNumberFormat="1" applyFont="1" applyFill="1" applyBorder="1" applyAlignment="1">
      <alignment vertical="top"/>
    </xf>
    <xf numFmtId="164" fontId="7" fillId="3" borderId="9" xfId="0" applyNumberFormat="1" applyFont="1" applyFill="1" applyBorder="1" applyAlignment="1">
      <alignment vertical="top"/>
    </xf>
    <xf numFmtId="164" fontId="7" fillId="3" borderId="10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7" fillId="3" borderId="12" xfId="0" applyNumberFormat="1" applyFont="1" applyFill="1" applyBorder="1" applyAlignment="1">
      <alignment vertical="top"/>
    </xf>
    <xf numFmtId="164" fontId="3" fillId="7" borderId="4" xfId="0" applyNumberFormat="1" applyFont="1" applyFill="1" applyBorder="1" applyAlignment="1"/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4" fillId="8" borderId="1" xfId="0" applyNumberFormat="1" applyFont="1" applyFill="1" applyBorder="1" applyAlignment="1">
      <alignment vertical="distributed"/>
    </xf>
    <xf numFmtId="164" fontId="3" fillId="8" borderId="1" xfId="0" applyNumberFormat="1" applyFont="1" applyFill="1" applyBorder="1" applyAlignment="1">
      <alignment vertical="distributed"/>
    </xf>
    <xf numFmtId="164" fontId="3" fillId="8" borderId="4" xfId="0" applyNumberFormat="1" applyFont="1" applyFill="1" applyBorder="1" applyAlignment="1"/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3" fillId="8" borderId="1" xfId="0" applyNumberFormat="1" applyFont="1" applyFill="1" applyBorder="1" applyAlignment="1"/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7" fillId="0" borderId="5" xfId="0" applyNumberFormat="1" applyFont="1" applyBorder="1" applyAlignment="1">
      <alignment horizont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0" xfId="0" applyNumberFormat="1" applyFont="1" applyFill="1" applyBorder="1" applyAlignment="1"/>
    <xf numFmtId="164" fontId="3" fillId="6" borderId="9" xfId="0" applyNumberFormat="1" applyFont="1" applyFill="1" applyBorder="1" applyAlignment="1"/>
    <xf numFmtId="164" fontId="3" fillId="6" borderId="10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/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5" borderId="1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Fill="1" applyBorder="1" applyAlignment="1">
      <alignment horizontal="center" vertical="center"/>
    </xf>
    <xf numFmtId="164" fontId="7" fillId="0" borderId="5" xfId="0" applyNumberFormat="1" applyFont="1" applyFill="1" applyBorder="1" applyAlignment="1">
      <alignment horizontal="center"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2" xfId="0" applyNumberFormat="1" applyFont="1" applyFill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5"/>
  <sheetViews>
    <sheetView showZeros="0" workbookViewId="0">
      <selection activeCell="L14" sqref="L14"/>
    </sheetView>
  </sheetViews>
  <sheetFormatPr defaultColWidth="9.42578125" defaultRowHeight="15" x14ac:dyDescent="0.25"/>
  <cols>
    <col min="1" max="1" width="9.7109375" style="314" customWidth="1"/>
    <col min="2" max="2" width="70.28515625" style="316" customWidth="1"/>
    <col min="3" max="3" width="10.42578125" style="317" hidden="1" customWidth="1"/>
    <col min="4" max="4" width="11.7109375" style="314" hidden="1" customWidth="1"/>
    <col min="5" max="5" width="10.42578125" style="314" customWidth="1"/>
    <col min="6" max="16384" width="9.42578125" style="314"/>
  </cols>
  <sheetData>
    <row r="1" spans="2:5" x14ac:dyDescent="0.25">
      <c r="B1" s="495" t="s">
        <v>350</v>
      </c>
      <c r="C1" s="495"/>
      <c r="D1" s="495"/>
      <c r="E1" s="495"/>
    </row>
    <row r="2" spans="2:5" x14ac:dyDescent="0.25">
      <c r="B2" s="495" t="s">
        <v>436</v>
      </c>
      <c r="C2" s="495"/>
      <c r="D2" s="495"/>
      <c r="E2" s="495"/>
    </row>
    <row r="3" spans="2:5" x14ac:dyDescent="0.25">
      <c r="B3" s="495" t="s">
        <v>455</v>
      </c>
      <c r="C3" s="495"/>
      <c r="D3" s="495"/>
      <c r="E3" s="495"/>
    </row>
    <row r="4" spans="2:5" x14ac:dyDescent="0.25">
      <c r="B4" s="495" t="s">
        <v>351</v>
      </c>
      <c r="C4" s="495"/>
      <c r="D4" s="495"/>
      <c r="E4" s="495"/>
    </row>
    <row r="5" spans="2:5" s="396" customFormat="1" x14ac:dyDescent="0.25">
      <c r="B5" s="494" t="s">
        <v>456</v>
      </c>
      <c r="C5" s="494"/>
      <c r="D5" s="494"/>
      <c r="E5" s="494"/>
    </row>
    <row r="6" spans="2:5" s="396" customFormat="1" x14ac:dyDescent="0.25">
      <c r="B6" s="494" t="s">
        <v>530</v>
      </c>
      <c r="C6" s="494"/>
      <c r="D6" s="494"/>
      <c r="E6" s="494"/>
    </row>
    <row r="7" spans="2:5" s="396" customFormat="1" x14ac:dyDescent="0.25">
      <c r="B7" s="494" t="s">
        <v>462</v>
      </c>
      <c r="C7" s="494"/>
      <c r="D7" s="494"/>
      <c r="E7" s="494"/>
    </row>
    <row r="8" spans="2:5" s="396" customFormat="1" x14ac:dyDescent="0.25">
      <c r="B8" s="494" t="s">
        <v>531</v>
      </c>
      <c r="C8" s="494"/>
      <c r="D8" s="494"/>
      <c r="E8" s="494"/>
    </row>
    <row r="9" spans="2:5" s="396" customFormat="1" x14ac:dyDescent="0.25">
      <c r="B9" s="494" t="s">
        <v>468</v>
      </c>
      <c r="C9" s="494"/>
      <c r="D9" s="494"/>
      <c r="E9" s="494"/>
    </row>
    <row r="10" spans="2:5" s="396" customFormat="1" x14ac:dyDescent="0.25">
      <c r="B10" s="494" t="s">
        <v>483</v>
      </c>
      <c r="C10" s="494"/>
      <c r="D10" s="494"/>
      <c r="E10" s="494"/>
    </row>
    <row r="11" spans="2:5" s="396" customFormat="1" x14ac:dyDescent="0.25">
      <c r="B11" s="494" t="s">
        <v>489</v>
      </c>
      <c r="C11" s="494"/>
      <c r="D11" s="494"/>
      <c r="E11" s="494"/>
    </row>
    <row r="12" spans="2:5" s="396" customFormat="1" x14ac:dyDescent="0.25">
      <c r="B12" s="494" t="s">
        <v>498</v>
      </c>
      <c r="C12" s="494"/>
      <c r="D12" s="494"/>
      <c r="E12" s="494"/>
    </row>
    <row r="13" spans="2:5" s="396" customFormat="1" x14ac:dyDescent="0.25">
      <c r="B13" s="494" t="s">
        <v>506</v>
      </c>
      <c r="C13" s="494"/>
      <c r="D13" s="494"/>
      <c r="E13" s="494"/>
    </row>
    <row r="14" spans="2:5" s="396" customFormat="1" x14ac:dyDescent="0.25">
      <c r="B14" s="494" t="s">
        <v>536</v>
      </c>
      <c r="C14" s="494"/>
      <c r="D14" s="494"/>
      <c r="E14" s="494"/>
    </row>
    <row r="15" spans="2:5" s="396" customFormat="1" x14ac:dyDescent="0.25">
      <c r="B15" s="494" t="s">
        <v>535</v>
      </c>
      <c r="C15" s="494"/>
      <c r="D15" s="494"/>
      <c r="E15" s="494"/>
    </row>
    <row r="16" spans="2:5" s="396" customFormat="1" x14ac:dyDescent="0.25">
      <c r="B16" s="494" t="s">
        <v>545</v>
      </c>
      <c r="C16" s="494"/>
      <c r="D16" s="494"/>
      <c r="E16" s="494"/>
    </row>
    <row r="17" spans="1:5" s="396" customFormat="1" x14ac:dyDescent="0.25">
      <c r="B17" s="494" t="s">
        <v>549</v>
      </c>
      <c r="C17" s="494"/>
      <c r="D17" s="494"/>
      <c r="E17" s="494"/>
    </row>
    <row r="18" spans="1:5" s="396" customFormat="1" x14ac:dyDescent="0.25">
      <c r="B18" s="494" t="s">
        <v>562</v>
      </c>
      <c r="C18" s="494"/>
      <c r="D18" s="494"/>
      <c r="E18" s="494"/>
    </row>
    <row r="19" spans="1:5" ht="12" customHeight="1" x14ac:dyDescent="0.25">
      <c r="B19" s="315"/>
      <c r="C19" s="315"/>
      <c r="D19" s="315"/>
      <c r="E19" s="315"/>
    </row>
    <row r="20" spans="1:5" x14ac:dyDescent="0.25">
      <c r="A20" s="493" t="s">
        <v>437</v>
      </c>
      <c r="B20" s="493"/>
      <c r="C20" s="493"/>
    </row>
    <row r="21" spans="1:5" ht="21" customHeight="1" x14ac:dyDescent="0.25">
      <c r="E21" s="5" t="s">
        <v>446</v>
      </c>
    </row>
    <row r="22" spans="1:5" ht="30" x14ac:dyDescent="0.25">
      <c r="A22" s="318" t="s">
        <v>240</v>
      </c>
      <c r="B22" s="319" t="s">
        <v>241</v>
      </c>
      <c r="C22" s="320" t="s">
        <v>339</v>
      </c>
      <c r="D22" s="321" t="s">
        <v>335</v>
      </c>
      <c r="E22" s="319" t="s">
        <v>0</v>
      </c>
    </row>
    <row r="23" spans="1:5" x14ac:dyDescent="0.25">
      <c r="A23" s="322" t="s">
        <v>72</v>
      </c>
      <c r="B23" s="323" t="s">
        <v>242</v>
      </c>
      <c r="C23" s="459">
        <f>C24+C29+C33</f>
        <v>18117.599999999999</v>
      </c>
      <c r="D23" s="460">
        <f>D24+D29+D33</f>
        <v>26.4</v>
      </c>
      <c r="E23" s="461">
        <f>E24+E29+E33</f>
        <v>18144</v>
      </c>
    </row>
    <row r="24" spans="1:5" x14ac:dyDescent="0.25">
      <c r="A24" s="322" t="s">
        <v>243</v>
      </c>
      <c r="B24" s="323" t="s">
        <v>244</v>
      </c>
      <c r="C24" s="459">
        <f>C25</f>
        <v>16392.5</v>
      </c>
      <c r="D24" s="460">
        <f>D25</f>
        <v>26.4</v>
      </c>
      <c r="E24" s="461">
        <f>E25</f>
        <v>16418.900000000001</v>
      </c>
    </row>
    <row r="25" spans="1:5" ht="15" customHeight="1" x14ac:dyDescent="0.25">
      <c r="A25" s="322" t="s">
        <v>245</v>
      </c>
      <c r="B25" s="324" t="s">
        <v>309</v>
      </c>
      <c r="C25" s="44">
        <f>C26+C27+C28</f>
        <v>16392.5</v>
      </c>
      <c r="D25" s="462">
        <f>D26+D27+D28</f>
        <v>26.4</v>
      </c>
      <c r="E25" s="463">
        <f>E26+E27+E28</f>
        <v>16418.900000000001</v>
      </c>
    </row>
    <row r="26" spans="1:5" ht="15" customHeight="1" x14ac:dyDescent="0.25">
      <c r="A26" s="322" t="s">
        <v>246</v>
      </c>
      <c r="B26" s="324" t="s">
        <v>310</v>
      </c>
      <c r="C26" s="464">
        <v>9273.5</v>
      </c>
      <c r="D26" s="462">
        <v>26.4</v>
      </c>
      <c r="E26" s="465">
        <f>C26+D26</f>
        <v>9299.9</v>
      </c>
    </row>
    <row r="27" spans="1:5" x14ac:dyDescent="0.25">
      <c r="A27" s="322" t="s">
        <v>247</v>
      </c>
      <c r="B27" s="324" t="s">
        <v>311</v>
      </c>
      <c r="C27" s="464">
        <v>3234</v>
      </c>
      <c r="D27" s="462"/>
      <c r="E27" s="465">
        <f>C27+D27</f>
        <v>3234</v>
      </c>
    </row>
    <row r="28" spans="1:5" ht="30" x14ac:dyDescent="0.25">
      <c r="A28" s="322" t="s">
        <v>248</v>
      </c>
      <c r="B28" s="325" t="s">
        <v>324</v>
      </c>
      <c r="C28" s="464">
        <v>3885</v>
      </c>
      <c r="D28" s="462"/>
      <c r="E28" s="465">
        <f>C28+D28</f>
        <v>3885</v>
      </c>
    </row>
    <row r="29" spans="1:5" x14ac:dyDescent="0.25">
      <c r="A29" s="322" t="s">
        <v>249</v>
      </c>
      <c r="B29" s="323" t="s">
        <v>250</v>
      </c>
      <c r="C29" s="459">
        <f>C30+C31+C32</f>
        <v>547.6</v>
      </c>
      <c r="D29" s="460">
        <f>D30+D31+D32</f>
        <v>0</v>
      </c>
      <c r="E29" s="461">
        <f>E30+E31+E32</f>
        <v>547.6</v>
      </c>
    </row>
    <row r="30" spans="1:5" x14ac:dyDescent="0.25">
      <c r="A30" s="322" t="s">
        <v>251</v>
      </c>
      <c r="B30" s="324" t="s">
        <v>312</v>
      </c>
      <c r="C30" s="464">
        <v>250</v>
      </c>
      <c r="D30" s="462"/>
      <c r="E30" s="465">
        <f>C30+D30</f>
        <v>250</v>
      </c>
    </row>
    <row r="31" spans="1:5" x14ac:dyDescent="0.25">
      <c r="A31" s="322" t="s">
        <v>252</v>
      </c>
      <c r="B31" s="324" t="s">
        <v>313</v>
      </c>
      <c r="C31" s="464">
        <v>7.6</v>
      </c>
      <c r="D31" s="462"/>
      <c r="E31" s="465">
        <f>C31+D31</f>
        <v>7.6</v>
      </c>
    </row>
    <row r="32" spans="1:5" x14ac:dyDescent="0.25">
      <c r="A32" s="322" t="s">
        <v>253</v>
      </c>
      <c r="B32" s="324" t="s">
        <v>314</v>
      </c>
      <c r="C32" s="464">
        <v>290</v>
      </c>
      <c r="D32" s="462"/>
      <c r="E32" s="465">
        <f>C32+D32</f>
        <v>290</v>
      </c>
    </row>
    <row r="33" spans="1:5" x14ac:dyDescent="0.25">
      <c r="A33" s="322" t="s">
        <v>254</v>
      </c>
      <c r="B33" s="326" t="s">
        <v>255</v>
      </c>
      <c r="C33" s="459">
        <f>C34+C35+C36</f>
        <v>1177.5</v>
      </c>
      <c r="D33" s="460">
        <f>D34+D35+D36</f>
        <v>0</v>
      </c>
      <c r="E33" s="461">
        <f>E34+E35+E36</f>
        <v>1177.5</v>
      </c>
    </row>
    <row r="34" spans="1:5" x14ac:dyDescent="0.25">
      <c r="A34" s="322" t="s">
        <v>256</v>
      </c>
      <c r="B34" s="324" t="s">
        <v>315</v>
      </c>
      <c r="C34" s="464">
        <v>74.8</v>
      </c>
      <c r="D34" s="462"/>
      <c r="E34" s="465">
        <f>C34+D34</f>
        <v>74.8</v>
      </c>
    </row>
    <row r="35" spans="1:5" x14ac:dyDescent="0.25">
      <c r="A35" s="322" t="s">
        <v>257</v>
      </c>
      <c r="B35" s="324" t="s">
        <v>316</v>
      </c>
      <c r="C35" s="464">
        <v>43</v>
      </c>
      <c r="D35" s="462"/>
      <c r="E35" s="465">
        <f>C35+D35</f>
        <v>43</v>
      </c>
    </row>
    <row r="36" spans="1:5" x14ac:dyDescent="0.25">
      <c r="A36" s="322" t="s">
        <v>258</v>
      </c>
      <c r="B36" s="324" t="s">
        <v>317</v>
      </c>
      <c r="C36" s="464">
        <v>1059.7</v>
      </c>
      <c r="D36" s="462"/>
      <c r="E36" s="465">
        <f>C36+D36</f>
        <v>1059.7</v>
      </c>
    </row>
    <row r="37" spans="1:5" x14ac:dyDescent="0.25">
      <c r="A37" s="322" t="s">
        <v>183</v>
      </c>
      <c r="B37" s="323" t="s">
        <v>259</v>
      </c>
      <c r="C37" s="459">
        <f>C38+C42+C46+C48</f>
        <v>1399.1000000000001</v>
      </c>
      <c r="D37" s="460">
        <f>D38+D42+D46+D48</f>
        <v>5.0999999999999996</v>
      </c>
      <c r="E37" s="461">
        <f>E38+E42+E46+E48</f>
        <v>1404.2</v>
      </c>
    </row>
    <row r="38" spans="1:5" x14ac:dyDescent="0.25">
      <c r="A38" s="322" t="s">
        <v>260</v>
      </c>
      <c r="B38" s="323" t="s">
        <v>261</v>
      </c>
      <c r="C38" s="459">
        <f>C39+C40+C41</f>
        <v>282</v>
      </c>
      <c r="D38" s="460">
        <f>D39+D40+D41</f>
        <v>0</v>
      </c>
      <c r="E38" s="461">
        <f>E39+E40+E41</f>
        <v>282</v>
      </c>
    </row>
    <row r="39" spans="1:5" ht="30" x14ac:dyDescent="0.25">
      <c r="A39" s="322" t="s">
        <v>262</v>
      </c>
      <c r="B39" s="324" t="s">
        <v>318</v>
      </c>
      <c r="C39" s="464">
        <v>192</v>
      </c>
      <c r="D39" s="462"/>
      <c r="E39" s="465">
        <f>C39+D39</f>
        <v>192</v>
      </c>
    </row>
    <row r="40" spans="1:5" x14ac:dyDescent="0.25">
      <c r="A40" s="322" t="s">
        <v>263</v>
      </c>
      <c r="B40" s="324" t="s">
        <v>319</v>
      </c>
      <c r="C40" s="464">
        <v>24</v>
      </c>
      <c r="D40" s="462"/>
      <c r="E40" s="465">
        <f>C40+D40</f>
        <v>24</v>
      </c>
    </row>
    <row r="41" spans="1:5" x14ac:dyDescent="0.25">
      <c r="A41" s="322" t="s">
        <v>264</v>
      </c>
      <c r="B41" s="324" t="s">
        <v>320</v>
      </c>
      <c r="C41" s="464">
        <v>66</v>
      </c>
      <c r="D41" s="462"/>
      <c r="E41" s="465">
        <f>C41+D41</f>
        <v>66</v>
      </c>
    </row>
    <row r="42" spans="1:5" x14ac:dyDescent="0.25">
      <c r="A42" s="322" t="s">
        <v>265</v>
      </c>
      <c r="B42" s="323" t="s">
        <v>266</v>
      </c>
      <c r="C42" s="459">
        <f>C43+C44+C45</f>
        <v>1068.4000000000001</v>
      </c>
      <c r="D42" s="460">
        <f>D43+D44+D45</f>
        <v>5.0999999999999996</v>
      </c>
      <c r="E42" s="461">
        <f>E43+E44+E45</f>
        <v>1073.5</v>
      </c>
    </row>
    <row r="43" spans="1:5" x14ac:dyDescent="0.25">
      <c r="A43" s="322" t="s">
        <v>267</v>
      </c>
      <c r="B43" s="324" t="s">
        <v>321</v>
      </c>
      <c r="C43" s="44">
        <v>170.5</v>
      </c>
      <c r="D43" s="106">
        <v>3.3</v>
      </c>
      <c r="E43" s="465">
        <f t="shared" ref="E43:E49" si="0">C43+D43</f>
        <v>173.8</v>
      </c>
    </row>
    <row r="44" spans="1:5" ht="15.75" customHeight="1" x14ac:dyDescent="0.25">
      <c r="A44" s="322" t="s">
        <v>268</v>
      </c>
      <c r="B44" s="324" t="s">
        <v>322</v>
      </c>
      <c r="C44" s="44">
        <v>106.5</v>
      </c>
      <c r="D44" s="106">
        <v>1.8</v>
      </c>
      <c r="E44" s="465">
        <f t="shared" si="0"/>
        <v>108.3</v>
      </c>
    </row>
    <row r="45" spans="1:5" x14ac:dyDescent="0.25">
      <c r="A45" s="322" t="s">
        <v>269</v>
      </c>
      <c r="B45" s="324" t="s">
        <v>352</v>
      </c>
      <c r="C45" s="464">
        <v>791.4</v>
      </c>
      <c r="D45" s="462"/>
      <c r="E45" s="465">
        <f t="shared" si="0"/>
        <v>791.4</v>
      </c>
    </row>
    <row r="46" spans="1:5" x14ac:dyDescent="0.25">
      <c r="A46" s="322" t="s">
        <v>270</v>
      </c>
      <c r="B46" s="323" t="s">
        <v>271</v>
      </c>
      <c r="C46" s="459">
        <v>3</v>
      </c>
      <c r="D46" s="460"/>
      <c r="E46" s="466">
        <f t="shared" si="0"/>
        <v>3</v>
      </c>
    </row>
    <row r="47" spans="1:5" hidden="1" x14ac:dyDescent="0.25">
      <c r="A47" s="322"/>
      <c r="B47" s="327" t="s">
        <v>430</v>
      </c>
      <c r="C47" s="467"/>
      <c r="D47" s="468"/>
      <c r="E47" s="469">
        <f t="shared" ref="E47" si="1">C47+D47</f>
        <v>0</v>
      </c>
    </row>
    <row r="48" spans="1:5" x14ac:dyDescent="0.25">
      <c r="A48" s="322" t="s">
        <v>272</v>
      </c>
      <c r="B48" s="323" t="s">
        <v>273</v>
      </c>
      <c r="C48" s="470">
        <v>45.7</v>
      </c>
      <c r="D48" s="471"/>
      <c r="E48" s="466">
        <f t="shared" si="0"/>
        <v>45.7</v>
      </c>
    </row>
    <row r="49" spans="1:8" s="329" customFormat="1" ht="13.5" hidden="1" x14ac:dyDescent="0.25">
      <c r="A49" s="328"/>
      <c r="B49" s="327" t="s">
        <v>426</v>
      </c>
      <c r="C49" s="467">
        <v>6.3</v>
      </c>
      <c r="D49" s="468"/>
      <c r="E49" s="469">
        <f t="shared" si="0"/>
        <v>6.3</v>
      </c>
    </row>
    <row r="50" spans="1:8" ht="28.5" x14ac:dyDescent="0.25">
      <c r="A50" s="322" t="s">
        <v>73</v>
      </c>
      <c r="B50" s="323" t="s">
        <v>274</v>
      </c>
      <c r="C50" s="470">
        <f>C51+C55</f>
        <v>179.5</v>
      </c>
      <c r="D50" s="471">
        <f t="shared" ref="D50:E50" si="2">D51+D55</f>
        <v>67.400000000000006</v>
      </c>
      <c r="E50" s="466">
        <f t="shared" si="2"/>
        <v>246.9</v>
      </c>
      <c r="G50" s="404"/>
      <c r="H50" s="404"/>
    </row>
    <row r="51" spans="1:8" x14ac:dyDescent="0.25">
      <c r="A51" s="322" t="s">
        <v>275</v>
      </c>
      <c r="B51" s="323" t="s">
        <v>276</v>
      </c>
      <c r="C51" s="470">
        <f>C52+C53+C54</f>
        <v>179.5</v>
      </c>
      <c r="D51" s="471">
        <f t="shared" ref="D51:E51" si="3">D52+D53+D54</f>
        <v>67.400000000000006</v>
      </c>
      <c r="E51" s="466">
        <f t="shared" si="3"/>
        <v>246.9</v>
      </c>
      <c r="G51" s="404"/>
      <c r="H51" s="404"/>
    </row>
    <row r="52" spans="1:8" x14ac:dyDescent="0.25">
      <c r="A52" s="212" t="s">
        <v>277</v>
      </c>
      <c r="B52" s="330" t="s">
        <v>323</v>
      </c>
      <c r="C52" s="44">
        <v>138.5</v>
      </c>
      <c r="D52" s="106"/>
      <c r="E52" s="465">
        <f t="shared" ref="E52:E53" si="4">C52+D52</f>
        <v>138.5</v>
      </c>
      <c r="G52" s="404"/>
      <c r="H52" s="404"/>
    </row>
    <row r="53" spans="1:8" x14ac:dyDescent="0.25">
      <c r="A53" s="322" t="s">
        <v>278</v>
      </c>
      <c r="B53" s="331" t="s">
        <v>432</v>
      </c>
      <c r="C53" s="44">
        <v>41</v>
      </c>
      <c r="D53" s="106">
        <v>67.400000000000006</v>
      </c>
      <c r="E53" s="465">
        <f t="shared" si="4"/>
        <v>108.4</v>
      </c>
      <c r="G53" s="404"/>
      <c r="H53" s="404"/>
    </row>
    <row r="54" spans="1:8" hidden="1" x14ac:dyDescent="0.25">
      <c r="A54" s="322" t="s">
        <v>431</v>
      </c>
      <c r="B54" s="331" t="s">
        <v>433</v>
      </c>
      <c r="C54" s="44"/>
      <c r="D54" s="106"/>
      <c r="E54" s="465">
        <f t="shared" ref="E54:E55" si="5">C54+D54</f>
        <v>0</v>
      </c>
      <c r="G54" s="404"/>
      <c r="H54" s="404"/>
    </row>
    <row r="55" spans="1:8" hidden="1" x14ac:dyDescent="0.25">
      <c r="A55" s="332" t="s">
        <v>434</v>
      </c>
      <c r="B55" s="333" t="s">
        <v>435</v>
      </c>
      <c r="C55" s="470"/>
      <c r="D55" s="471"/>
      <c r="E55" s="466">
        <f t="shared" si="5"/>
        <v>0</v>
      </c>
      <c r="G55" s="404"/>
      <c r="H55" s="404"/>
    </row>
    <row r="56" spans="1:8" x14ac:dyDescent="0.25">
      <c r="A56" s="322" t="s">
        <v>74</v>
      </c>
      <c r="B56" s="323" t="s">
        <v>279</v>
      </c>
      <c r="C56" s="459">
        <f>C57+C107+C108</f>
        <v>18279.5</v>
      </c>
      <c r="D56" s="460">
        <f>D57+D107+D108</f>
        <v>237.8</v>
      </c>
      <c r="E56" s="472">
        <f>E57+E107+E108</f>
        <v>18517.299999999996</v>
      </c>
      <c r="G56" s="404"/>
      <c r="H56" s="404"/>
    </row>
    <row r="57" spans="1:8" x14ac:dyDescent="0.25">
      <c r="A57" s="322" t="s">
        <v>280</v>
      </c>
      <c r="B57" s="333" t="s">
        <v>281</v>
      </c>
      <c r="C57" s="459">
        <f>C58+C80+C82</f>
        <v>16650.2</v>
      </c>
      <c r="D57" s="460">
        <f>D58+D80+D82</f>
        <v>109</v>
      </c>
      <c r="E57" s="472">
        <f>E58+E80+E82</f>
        <v>16759.199999999997</v>
      </c>
    </row>
    <row r="58" spans="1:8" s="2" customFormat="1" x14ac:dyDescent="0.25">
      <c r="A58" s="212" t="s">
        <v>282</v>
      </c>
      <c r="B58" s="331" t="s">
        <v>378</v>
      </c>
      <c r="C58" s="476">
        <f>C59+C60+C61+C62+C63+C64+C65+C67+C68+C70+C71+C72+C73+C74+C75+C76+C77+C78+C79+C66+C69</f>
        <v>2449.9999999999991</v>
      </c>
      <c r="D58" s="477">
        <f>D59+D60+D61+D62+D63+D64+D65+D67+D68+D70+D71+D72+D73+D74+D75+D76+D77+D78+D79+D66+D69</f>
        <v>-10.3</v>
      </c>
      <c r="E58" s="105">
        <f>E59+E60+E61+E62+E63+E64+E65+E67+E68+E70+E71+E72+E73+E74+E75+E76+E77+E78+E79+E66+E69</f>
        <v>2439.6999999999994</v>
      </c>
    </row>
    <row r="59" spans="1:8" x14ac:dyDescent="0.25">
      <c r="A59" s="322" t="s">
        <v>283</v>
      </c>
      <c r="B59" s="324" t="s">
        <v>452</v>
      </c>
      <c r="C59" s="464">
        <v>0.6</v>
      </c>
      <c r="D59" s="462"/>
      <c r="E59" s="465">
        <f t="shared" ref="E59:E80" si="6">C59+D59</f>
        <v>0.6</v>
      </c>
    </row>
    <row r="60" spans="1:8" x14ac:dyDescent="0.25">
      <c r="A60" s="322" t="s">
        <v>284</v>
      </c>
      <c r="B60" s="324" t="s">
        <v>379</v>
      </c>
      <c r="C60" s="464">
        <v>7.6</v>
      </c>
      <c r="D60" s="462"/>
      <c r="E60" s="465">
        <f t="shared" si="6"/>
        <v>7.6</v>
      </c>
    </row>
    <row r="61" spans="1:8" x14ac:dyDescent="0.25">
      <c r="A61" s="322" t="s">
        <v>285</v>
      </c>
      <c r="B61" s="324" t="s">
        <v>380</v>
      </c>
      <c r="C61" s="464">
        <v>8</v>
      </c>
      <c r="D61" s="462"/>
      <c r="E61" s="465">
        <f t="shared" si="6"/>
        <v>8</v>
      </c>
    </row>
    <row r="62" spans="1:8" x14ac:dyDescent="0.25">
      <c r="A62" s="322" t="s">
        <v>286</v>
      </c>
      <c r="B62" s="324" t="s">
        <v>381</v>
      </c>
      <c r="C62" s="464">
        <v>214</v>
      </c>
      <c r="D62" s="462">
        <v>-3.1</v>
      </c>
      <c r="E62" s="465">
        <f t="shared" si="6"/>
        <v>210.9</v>
      </c>
    </row>
    <row r="63" spans="1:8" x14ac:dyDescent="0.25">
      <c r="A63" s="322" t="s">
        <v>287</v>
      </c>
      <c r="B63" s="324" t="s">
        <v>382</v>
      </c>
      <c r="C63" s="464">
        <v>358.3</v>
      </c>
      <c r="D63" s="462">
        <v>-7.2</v>
      </c>
      <c r="E63" s="465">
        <f t="shared" si="6"/>
        <v>351.1</v>
      </c>
    </row>
    <row r="64" spans="1:8" x14ac:dyDescent="0.25">
      <c r="A64" s="322" t="s">
        <v>288</v>
      </c>
      <c r="B64" s="324" t="s">
        <v>383</v>
      </c>
      <c r="C64" s="464">
        <v>542.70000000000005</v>
      </c>
      <c r="D64" s="462"/>
      <c r="E64" s="465">
        <f t="shared" si="6"/>
        <v>542.70000000000005</v>
      </c>
    </row>
    <row r="65" spans="1:5" x14ac:dyDescent="0.25">
      <c r="A65" s="322" t="s">
        <v>289</v>
      </c>
      <c r="B65" s="324" t="s">
        <v>384</v>
      </c>
      <c r="C65" s="464">
        <v>94.3</v>
      </c>
      <c r="D65" s="462"/>
      <c r="E65" s="465">
        <f t="shared" si="6"/>
        <v>94.3</v>
      </c>
    </row>
    <row r="66" spans="1:5" x14ac:dyDescent="0.25">
      <c r="A66" s="322" t="s">
        <v>290</v>
      </c>
      <c r="B66" s="324" t="s">
        <v>385</v>
      </c>
      <c r="C66" s="464">
        <v>13.7</v>
      </c>
      <c r="D66" s="462"/>
      <c r="E66" s="465">
        <f t="shared" si="6"/>
        <v>13.7</v>
      </c>
    </row>
    <row r="67" spans="1:5" ht="30" x14ac:dyDescent="0.25">
      <c r="A67" s="322" t="s">
        <v>291</v>
      </c>
      <c r="B67" s="324" t="s">
        <v>386</v>
      </c>
      <c r="C67" s="464">
        <v>195</v>
      </c>
      <c r="D67" s="462"/>
      <c r="E67" s="465">
        <f t="shared" si="6"/>
        <v>195</v>
      </c>
    </row>
    <row r="68" spans="1:5" x14ac:dyDescent="0.25">
      <c r="A68" s="322" t="s">
        <v>292</v>
      </c>
      <c r="B68" s="324" t="s">
        <v>387</v>
      </c>
      <c r="C68" s="464">
        <v>82.8</v>
      </c>
      <c r="D68" s="462"/>
      <c r="E68" s="465">
        <f t="shared" si="6"/>
        <v>82.8</v>
      </c>
    </row>
    <row r="69" spans="1:5" x14ac:dyDescent="0.25">
      <c r="A69" s="322" t="s">
        <v>293</v>
      </c>
      <c r="B69" s="324" t="s">
        <v>388</v>
      </c>
      <c r="C69" s="464">
        <v>68.7</v>
      </c>
      <c r="D69" s="462"/>
      <c r="E69" s="465">
        <f t="shared" si="6"/>
        <v>68.7</v>
      </c>
    </row>
    <row r="70" spans="1:5" x14ac:dyDescent="0.25">
      <c r="A70" s="322" t="s">
        <v>294</v>
      </c>
      <c r="B70" s="324" t="s">
        <v>389</v>
      </c>
      <c r="C70" s="464">
        <v>30.6</v>
      </c>
      <c r="D70" s="462"/>
      <c r="E70" s="465">
        <f t="shared" si="6"/>
        <v>30.6</v>
      </c>
    </row>
    <row r="71" spans="1:5" x14ac:dyDescent="0.25">
      <c r="A71" s="322" t="s">
        <v>295</v>
      </c>
      <c r="B71" s="324" t="s">
        <v>390</v>
      </c>
      <c r="C71" s="464">
        <v>9</v>
      </c>
      <c r="D71" s="462"/>
      <c r="E71" s="465">
        <f t="shared" si="6"/>
        <v>9</v>
      </c>
    </row>
    <row r="72" spans="1:5" x14ac:dyDescent="0.25">
      <c r="A72" s="322" t="s">
        <v>296</v>
      </c>
      <c r="B72" s="324" t="s">
        <v>391</v>
      </c>
      <c r="C72" s="464">
        <v>0.8</v>
      </c>
      <c r="D72" s="462"/>
      <c r="E72" s="465">
        <f t="shared" si="6"/>
        <v>0.8</v>
      </c>
    </row>
    <row r="73" spans="1:5" x14ac:dyDescent="0.25">
      <c r="A73" s="322" t="s">
        <v>297</v>
      </c>
      <c r="B73" s="324" t="s">
        <v>392</v>
      </c>
      <c r="C73" s="464">
        <v>16.3</v>
      </c>
      <c r="D73" s="462"/>
      <c r="E73" s="465">
        <f t="shared" si="6"/>
        <v>16.3</v>
      </c>
    </row>
    <row r="74" spans="1:5" x14ac:dyDescent="0.25">
      <c r="A74" s="322" t="s">
        <v>298</v>
      </c>
      <c r="B74" s="324" t="s">
        <v>393</v>
      </c>
      <c r="C74" s="464">
        <v>360.4</v>
      </c>
      <c r="D74" s="462"/>
      <c r="E74" s="465">
        <f t="shared" si="6"/>
        <v>360.4</v>
      </c>
    </row>
    <row r="75" spans="1:5" ht="30" x14ac:dyDescent="0.25">
      <c r="A75" s="322" t="s">
        <v>299</v>
      </c>
      <c r="B75" s="324" t="s">
        <v>394</v>
      </c>
      <c r="C75" s="464">
        <v>12.1</v>
      </c>
      <c r="D75" s="462"/>
      <c r="E75" s="465">
        <f t="shared" si="6"/>
        <v>12.1</v>
      </c>
    </row>
    <row r="76" spans="1:5" x14ac:dyDescent="0.25">
      <c r="A76" s="322" t="s">
        <v>300</v>
      </c>
      <c r="B76" s="324" t="s">
        <v>395</v>
      </c>
      <c r="C76" s="464">
        <v>205</v>
      </c>
      <c r="D76" s="462"/>
      <c r="E76" s="465">
        <f t="shared" si="6"/>
        <v>205</v>
      </c>
    </row>
    <row r="77" spans="1:5" x14ac:dyDescent="0.25">
      <c r="A77" s="322" t="s">
        <v>301</v>
      </c>
      <c r="B77" s="324" t="s">
        <v>396</v>
      </c>
      <c r="C77" s="464">
        <v>204</v>
      </c>
      <c r="D77" s="462"/>
      <c r="E77" s="465">
        <f t="shared" si="6"/>
        <v>204</v>
      </c>
    </row>
    <row r="78" spans="1:5" ht="15.75" customHeight="1" x14ac:dyDescent="0.25">
      <c r="A78" s="322" t="s">
        <v>302</v>
      </c>
      <c r="B78" s="324" t="s">
        <v>397</v>
      </c>
      <c r="C78" s="464">
        <v>26.1</v>
      </c>
      <c r="D78" s="462"/>
      <c r="E78" s="465">
        <f t="shared" si="6"/>
        <v>26.1</v>
      </c>
    </row>
    <row r="79" spans="1:5" x14ac:dyDescent="0.25">
      <c r="A79" s="322" t="s">
        <v>303</v>
      </c>
      <c r="B79" s="324" t="s">
        <v>398</v>
      </c>
      <c r="C79" s="464"/>
      <c r="D79" s="462"/>
      <c r="E79" s="465">
        <f t="shared" si="6"/>
        <v>0</v>
      </c>
    </row>
    <row r="80" spans="1:5" s="2" customFormat="1" ht="15" customHeight="1" x14ac:dyDescent="0.25">
      <c r="A80" s="212" t="s">
        <v>304</v>
      </c>
      <c r="B80" s="334" t="s">
        <v>556</v>
      </c>
      <c r="C80" s="44">
        <v>9138.2999999999993</v>
      </c>
      <c r="D80" s="106">
        <v>-5.7</v>
      </c>
      <c r="E80" s="463">
        <f t="shared" si="6"/>
        <v>9132.5999999999985</v>
      </c>
    </row>
    <row r="81" spans="1:12" s="2" customFormat="1" ht="15" customHeight="1" x14ac:dyDescent="0.25">
      <c r="A81" s="212"/>
      <c r="B81" s="327" t="s">
        <v>454</v>
      </c>
      <c r="C81" s="44">
        <v>39</v>
      </c>
      <c r="D81" s="106"/>
      <c r="E81" s="463">
        <v>39</v>
      </c>
    </row>
    <row r="82" spans="1:12" s="2" customFormat="1" ht="15" customHeight="1" x14ac:dyDescent="0.25">
      <c r="A82" s="212" t="s">
        <v>305</v>
      </c>
      <c r="B82" s="334" t="s">
        <v>399</v>
      </c>
      <c r="C82" s="44">
        <f>C83+C97+C98+C99+C100+C101+C103+C102</f>
        <v>5061.9000000000005</v>
      </c>
      <c r="D82" s="106">
        <f>D83+D97+D98+D99+D101+D100+D103+D102</f>
        <v>125</v>
      </c>
      <c r="E82" s="463">
        <f>E83+E97+E98+E99+E100+E103+E102+E101</f>
        <v>5186.9000000000005</v>
      </c>
    </row>
    <row r="83" spans="1:12" s="2" customFormat="1" x14ac:dyDescent="0.25">
      <c r="A83" s="212" t="s">
        <v>377</v>
      </c>
      <c r="B83" s="334" t="s">
        <v>400</v>
      </c>
      <c r="C83" s="44">
        <f>SUM(C84:C96)</f>
        <v>1765</v>
      </c>
      <c r="D83" s="106">
        <f>SUM(D84:D96)</f>
        <v>125</v>
      </c>
      <c r="E83" s="463">
        <f>SUM(E84:E96)</f>
        <v>1890</v>
      </c>
    </row>
    <row r="84" spans="1:12" s="336" customFormat="1" x14ac:dyDescent="0.25">
      <c r="A84" s="328" t="s">
        <v>405</v>
      </c>
      <c r="B84" s="335" t="s">
        <v>490</v>
      </c>
      <c r="C84" s="473">
        <v>111</v>
      </c>
      <c r="D84" s="468"/>
      <c r="E84" s="469">
        <f t="shared" ref="E84:E106" si="7">C84+D84</f>
        <v>111</v>
      </c>
    </row>
    <row r="85" spans="1:12" s="336" customFormat="1" ht="25.5" x14ac:dyDescent="0.25">
      <c r="A85" s="328" t="s">
        <v>406</v>
      </c>
      <c r="B85" s="335" t="s">
        <v>343</v>
      </c>
      <c r="C85" s="473">
        <v>155</v>
      </c>
      <c r="D85" s="468"/>
      <c r="E85" s="469">
        <f t="shared" si="7"/>
        <v>155</v>
      </c>
    </row>
    <row r="86" spans="1:12" s="336" customFormat="1" ht="16.5" customHeight="1" x14ac:dyDescent="0.25">
      <c r="A86" s="328" t="s">
        <v>407</v>
      </c>
      <c r="B86" s="335" t="s">
        <v>344</v>
      </c>
      <c r="C86" s="473">
        <v>125</v>
      </c>
      <c r="D86" s="468">
        <v>125</v>
      </c>
      <c r="E86" s="469">
        <f t="shared" si="7"/>
        <v>250</v>
      </c>
      <c r="H86" s="337"/>
      <c r="I86" s="337"/>
      <c r="J86" s="337"/>
      <c r="K86" s="337"/>
      <c r="L86" s="337"/>
    </row>
    <row r="87" spans="1:12" s="336" customFormat="1" x14ac:dyDescent="0.25">
      <c r="A87" s="328" t="s">
        <v>408</v>
      </c>
      <c r="B87" s="335" t="s">
        <v>353</v>
      </c>
      <c r="C87" s="473">
        <v>149</v>
      </c>
      <c r="D87" s="468"/>
      <c r="E87" s="469">
        <f t="shared" si="7"/>
        <v>149</v>
      </c>
      <c r="H87" s="337"/>
      <c r="I87" s="337"/>
      <c r="J87" s="337"/>
      <c r="K87" s="337"/>
      <c r="L87" s="337"/>
    </row>
    <row r="88" spans="1:12" s="336" customFormat="1" ht="25.5" x14ac:dyDescent="0.25">
      <c r="A88" s="328" t="s">
        <v>409</v>
      </c>
      <c r="B88" s="335" t="s">
        <v>342</v>
      </c>
      <c r="C88" s="473">
        <v>116</v>
      </c>
      <c r="D88" s="468"/>
      <c r="E88" s="469">
        <f t="shared" si="7"/>
        <v>116</v>
      </c>
      <c r="H88" s="337"/>
      <c r="I88" s="337"/>
      <c r="J88" s="337"/>
      <c r="K88" s="337"/>
      <c r="L88" s="337"/>
    </row>
    <row r="89" spans="1:12" s="336" customFormat="1" ht="25.5" x14ac:dyDescent="0.25">
      <c r="A89" s="328" t="s">
        <v>410</v>
      </c>
      <c r="B89" s="335" t="s">
        <v>340</v>
      </c>
      <c r="C89" s="473">
        <v>116</v>
      </c>
      <c r="D89" s="468"/>
      <c r="E89" s="469">
        <f t="shared" si="7"/>
        <v>116</v>
      </c>
    </row>
    <row r="90" spans="1:12" s="336" customFormat="1" ht="38.25" x14ac:dyDescent="0.25">
      <c r="A90" s="328" t="s">
        <v>411</v>
      </c>
      <c r="B90" s="335" t="s">
        <v>341</v>
      </c>
      <c r="C90" s="473">
        <v>300</v>
      </c>
      <c r="D90" s="468"/>
      <c r="E90" s="469">
        <f t="shared" si="7"/>
        <v>300</v>
      </c>
    </row>
    <row r="91" spans="1:12" s="336" customFormat="1" x14ac:dyDescent="0.25">
      <c r="A91" s="328" t="s">
        <v>412</v>
      </c>
      <c r="B91" s="335" t="s">
        <v>453</v>
      </c>
      <c r="C91" s="473">
        <v>145</v>
      </c>
      <c r="D91" s="468"/>
      <c r="E91" s="469">
        <f t="shared" si="7"/>
        <v>145</v>
      </c>
    </row>
    <row r="92" spans="1:12" s="336" customFormat="1" x14ac:dyDescent="0.25">
      <c r="A92" s="328" t="s">
        <v>469</v>
      </c>
      <c r="B92" s="405" t="s">
        <v>474</v>
      </c>
      <c r="C92" s="473">
        <v>150</v>
      </c>
      <c r="D92" s="468"/>
      <c r="E92" s="469">
        <f t="shared" si="7"/>
        <v>150</v>
      </c>
    </row>
    <row r="93" spans="1:12" s="336" customFormat="1" x14ac:dyDescent="0.25">
      <c r="A93" s="328" t="s">
        <v>470</v>
      </c>
      <c r="B93" s="405" t="s">
        <v>475</v>
      </c>
      <c r="C93" s="473">
        <v>150</v>
      </c>
      <c r="D93" s="468"/>
      <c r="E93" s="469">
        <f t="shared" si="7"/>
        <v>150</v>
      </c>
    </row>
    <row r="94" spans="1:12" s="336" customFormat="1" ht="25.5" x14ac:dyDescent="0.25">
      <c r="A94" s="328" t="s">
        <v>471</v>
      </c>
      <c r="B94" s="405" t="s">
        <v>476</v>
      </c>
      <c r="C94" s="473">
        <v>25</v>
      </c>
      <c r="D94" s="468"/>
      <c r="E94" s="469">
        <f t="shared" si="7"/>
        <v>25</v>
      </c>
    </row>
    <row r="95" spans="1:12" s="336" customFormat="1" x14ac:dyDescent="0.25">
      <c r="A95" s="328" t="s">
        <v>472</v>
      </c>
      <c r="B95" s="405" t="s">
        <v>477</v>
      </c>
      <c r="C95" s="473">
        <v>103</v>
      </c>
      <c r="D95" s="468"/>
      <c r="E95" s="469">
        <f t="shared" si="7"/>
        <v>103</v>
      </c>
    </row>
    <row r="96" spans="1:12" s="336" customFormat="1" x14ac:dyDescent="0.25">
      <c r="A96" s="328" t="s">
        <v>473</v>
      </c>
      <c r="B96" s="405" t="s">
        <v>478</v>
      </c>
      <c r="C96" s="473">
        <v>120</v>
      </c>
      <c r="D96" s="468"/>
      <c r="E96" s="469">
        <f t="shared" si="7"/>
        <v>120</v>
      </c>
    </row>
    <row r="97" spans="1:5" s="2" customFormat="1" ht="30" x14ac:dyDescent="0.25">
      <c r="A97" s="212" t="s">
        <v>401</v>
      </c>
      <c r="B97" s="331" t="s">
        <v>402</v>
      </c>
      <c r="C97" s="44">
        <v>2467.1</v>
      </c>
      <c r="D97" s="106"/>
      <c r="E97" s="463">
        <f t="shared" si="7"/>
        <v>2467.1</v>
      </c>
    </row>
    <row r="98" spans="1:5" s="2" customFormat="1" hidden="1" x14ac:dyDescent="0.25">
      <c r="A98" s="212" t="s">
        <v>403</v>
      </c>
      <c r="B98" s="331" t="s">
        <v>427</v>
      </c>
      <c r="C98" s="44"/>
      <c r="D98" s="106"/>
      <c r="E98" s="463">
        <f t="shared" si="7"/>
        <v>0</v>
      </c>
    </row>
    <row r="99" spans="1:5" s="2" customFormat="1" ht="45" x14ac:dyDescent="0.25">
      <c r="A99" s="212" t="s">
        <v>403</v>
      </c>
      <c r="B99" s="331" t="s">
        <v>404</v>
      </c>
      <c r="C99" s="44">
        <v>334.7</v>
      </c>
      <c r="D99" s="106"/>
      <c r="E99" s="463">
        <f t="shared" si="7"/>
        <v>334.7</v>
      </c>
    </row>
    <row r="100" spans="1:5" s="2" customFormat="1" x14ac:dyDescent="0.25">
      <c r="A100" s="212" t="s">
        <v>492</v>
      </c>
      <c r="B100" s="331" t="s">
        <v>413</v>
      </c>
      <c r="C100" s="44">
        <v>146</v>
      </c>
      <c r="D100" s="106"/>
      <c r="E100" s="463">
        <f>C100+D100</f>
        <v>146</v>
      </c>
    </row>
    <row r="101" spans="1:5" s="2" customFormat="1" ht="30" x14ac:dyDescent="0.25">
      <c r="A101" s="212" t="s">
        <v>493</v>
      </c>
      <c r="B101" s="331" t="s">
        <v>497</v>
      </c>
      <c r="C101" s="44">
        <v>3.6</v>
      </c>
      <c r="D101" s="106"/>
      <c r="E101" s="463">
        <f>C101+D101</f>
        <v>3.6</v>
      </c>
    </row>
    <row r="102" spans="1:5" s="2" customFormat="1" x14ac:dyDescent="0.25">
      <c r="A102" s="212" t="s">
        <v>428</v>
      </c>
      <c r="B102" s="409" t="s">
        <v>427</v>
      </c>
      <c r="C102" s="44">
        <v>118.3</v>
      </c>
      <c r="D102" s="106"/>
      <c r="E102" s="463">
        <f>C102+D102</f>
        <v>118.3</v>
      </c>
    </row>
    <row r="103" spans="1:5" s="2" customFormat="1" x14ac:dyDescent="0.25">
      <c r="A103" s="212" t="s">
        <v>510</v>
      </c>
      <c r="B103" s="331" t="s">
        <v>416</v>
      </c>
      <c r="C103" s="44">
        <f>C104+C105+C106</f>
        <v>227.2</v>
      </c>
      <c r="D103" s="106">
        <f>D104+D105+D106</f>
        <v>0</v>
      </c>
      <c r="E103" s="463">
        <f>E104+E105+E106</f>
        <v>227.2</v>
      </c>
    </row>
    <row r="104" spans="1:5" s="2" customFormat="1" x14ac:dyDescent="0.25">
      <c r="A104" s="328" t="s">
        <v>511</v>
      </c>
      <c r="B104" s="327" t="s">
        <v>374</v>
      </c>
      <c r="C104" s="473">
        <v>14.8</v>
      </c>
      <c r="D104" s="468"/>
      <c r="E104" s="469">
        <f>C104+D104</f>
        <v>14.8</v>
      </c>
    </row>
    <row r="105" spans="1:5" s="2" customFormat="1" x14ac:dyDescent="0.25">
      <c r="A105" s="328" t="s">
        <v>512</v>
      </c>
      <c r="B105" s="327" t="s">
        <v>414</v>
      </c>
      <c r="C105" s="473">
        <v>57.9</v>
      </c>
      <c r="D105" s="468"/>
      <c r="E105" s="469">
        <f>C105+D105</f>
        <v>57.9</v>
      </c>
    </row>
    <row r="106" spans="1:5" s="2" customFormat="1" x14ac:dyDescent="0.25">
      <c r="A106" s="328" t="s">
        <v>513</v>
      </c>
      <c r="B106" s="327" t="s">
        <v>415</v>
      </c>
      <c r="C106" s="473">
        <v>154.5</v>
      </c>
      <c r="D106" s="468"/>
      <c r="E106" s="469">
        <f t="shared" si="7"/>
        <v>154.5</v>
      </c>
    </row>
    <row r="107" spans="1:5" x14ac:dyDescent="0.25">
      <c r="A107" s="322" t="s">
        <v>306</v>
      </c>
      <c r="B107" s="333" t="s">
        <v>451</v>
      </c>
      <c r="C107" s="459">
        <v>1489</v>
      </c>
      <c r="D107" s="460"/>
      <c r="E107" s="466">
        <f>C107+D107</f>
        <v>1489</v>
      </c>
    </row>
    <row r="108" spans="1:5" x14ac:dyDescent="0.25">
      <c r="A108" s="322" t="s">
        <v>307</v>
      </c>
      <c r="B108" s="333" t="s">
        <v>336</v>
      </c>
      <c r="C108" s="459">
        <v>140.30000000000001</v>
      </c>
      <c r="D108" s="460">
        <v>128.80000000000001</v>
      </c>
      <c r="E108" s="466">
        <f>C108+D108</f>
        <v>269.10000000000002</v>
      </c>
    </row>
    <row r="109" spans="1:5" x14ac:dyDescent="0.25">
      <c r="A109" s="338" t="s">
        <v>75</v>
      </c>
      <c r="B109" s="339" t="s">
        <v>308</v>
      </c>
      <c r="C109" s="474">
        <f>C23+C37+C50+C56</f>
        <v>37975.699999999997</v>
      </c>
      <c r="D109" s="474">
        <f>D23+D37+D50+D56</f>
        <v>336.70000000000005</v>
      </c>
      <c r="E109" s="474">
        <f>E23+E37+E50+E56</f>
        <v>38312.399999999994</v>
      </c>
    </row>
    <row r="110" spans="1:5" hidden="1" x14ac:dyDescent="0.25">
      <c r="A110" s="322"/>
      <c r="B110" s="340"/>
      <c r="C110" s="341"/>
    </row>
    <row r="111" spans="1:5" hidden="1" x14ac:dyDescent="0.25">
      <c r="A111" s="322"/>
      <c r="B111" s="342"/>
      <c r="C111" s="341"/>
    </row>
    <row r="112" spans="1:5" s="346" customFormat="1" hidden="1" x14ac:dyDescent="0.25">
      <c r="A112" s="343"/>
      <c r="B112" s="344"/>
      <c r="C112" s="345"/>
    </row>
    <row r="113" spans="1:3" hidden="1" x14ac:dyDescent="0.25">
      <c r="A113" s="322"/>
      <c r="B113" s="342"/>
      <c r="C113" s="345"/>
    </row>
    <row r="114" spans="1:3" hidden="1" x14ac:dyDescent="0.25">
      <c r="A114" s="322"/>
      <c r="B114" s="347"/>
      <c r="C114" s="348"/>
    </row>
    <row r="115" spans="1:3" x14ac:dyDescent="0.25">
      <c r="B115" s="349"/>
    </row>
  </sheetData>
  <mergeCells count="19">
    <mergeCell ref="B1:E1"/>
    <mergeCell ref="B3:E3"/>
    <mergeCell ref="B4:E4"/>
    <mergeCell ref="B2:E2"/>
    <mergeCell ref="B17:E17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  <mergeCell ref="B18:E18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0"/>
  <sheetViews>
    <sheetView showZeros="0" workbookViewId="0">
      <selection activeCell="AA27" sqref="AA2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84" t="s">
        <v>350</v>
      </c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  <c r="O1" s="584"/>
    </row>
    <row r="2" spans="1:15" x14ac:dyDescent="0.25">
      <c r="B2" s="584" t="s">
        <v>436</v>
      </c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  <c r="O2" s="584"/>
    </row>
    <row r="3" spans="1:15" x14ac:dyDescent="0.25">
      <c r="B3" s="584" t="s">
        <v>455</v>
      </c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</row>
    <row r="4" spans="1:15" x14ac:dyDescent="0.25">
      <c r="B4" s="584" t="s">
        <v>368</v>
      </c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</row>
    <row r="5" spans="1:15" s="396" customFormat="1" ht="15" customHeight="1" x14ac:dyDescent="0.25">
      <c r="B5" s="496" t="s">
        <v>458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s="396" customFormat="1" x14ac:dyDescent="0.25">
      <c r="B6" s="496" t="s">
        <v>526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s="396" customFormat="1" ht="14.25" customHeight="1" x14ac:dyDescent="0.25">
      <c r="B7" s="496" t="s">
        <v>461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s="396" customFormat="1" x14ac:dyDescent="0.25">
      <c r="B8" s="496" t="s">
        <v>525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s="396" customFormat="1" x14ac:dyDescent="0.25">
      <c r="B9" s="496" t="s">
        <v>515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1:15" s="396" customFormat="1" x14ac:dyDescent="0.25">
      <c r="B10" s="496" t="s">
        <v>524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1:15" s="396" customFormat="1" x14ac:dyDescent="0.25">
      <c r="B11" s="496" t="s">
        <v>540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1:15" s="396" customFormat="1" x14ac:dyDescent="0.25">
      <c r="B12" s="496" t="s">
        <v>543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1:15" s="396" customFormat="1" x14ac:dyDescent="0.25">
      <c r="B13" s="496" t="s">
        <v>559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1:15" s="396" customFormat="1" x14ac:dyDescent="0.25">
      <c r="B14" s="496" t="s">
        <v>566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1:15" s="396" customFormat="1" x14ac:dyDescent="0.25">
      <c r="B15" s="398"/>
      <c r="C15" s="398"/>
      <c r="D15" s="398"/>
      <c r="E15" s="398"/>
      <c r="F15" s="398"/>
      <c r="G15" s="398"/>
      <c r="H15" s="398"/>
      <c r="I15" s="398"/>
      <c r="J15" s="398"/>
      <c r="K15" s="398"/>
      <c r="L15" s="398"/>
      <c r="M15" s="398"/>
      <c r="N15" s="398"/>
      <c r="O15" s="398"/>
    </row>
    <row r="16" spans="1:15" s="399" customFormat="1" ht="38.25" customHeight="1" x14ac:dyDescent="0.25">
      <c r="A16" s="585" t="s">
        <v>443</v>
      </c>
      <c r="B16" s="585"/>
      <c r="C16" s="585"/>
      <c r="D16" s="585"/>
      <c r="E16" s="585"/>
      <c r="F16" s="585"/>
      <c r="G16" s="585"/>
      <c r="H16" s="585"/>
      <c r="I16" s="585"/>
      <c r="J16" s="585"/>
      <c r="K16" s="585"/>
      <c r="L16" s="585"/>
      <c r="M16" s="585"/>
      <c r="N16" s="585"/>
      <c r="O16" s="585"/>
    </row>
    <row r="17" spans="1:17" ht="18.75" customHeight="1" x14ac:dyDescent="0.25">
      <c r="A17" s="59"/>
      <c r="B17" s="59"/>
      <c r="C17" s="59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5" t="s">
        <v>446</v>
      </c>
    </row>
    <row r="18" spans="1:17" x14ac:dyDescent="0.25">
      <c r="A18" s="508" t="s">
        <v>5</v>
      </c>
      <c r="B18" s="511" t="s">
        <v>347</v>
      </c>
      <c r="C18" s="511" t="s">
        <v>54</v>
      </c>
      <c r="D18" s="522" t="s">
        <v>358</v>
      </c>
      <c r="E18" s="534" t="s">
        <v>196</v>
      </c>
      <c r="F18" s="534"/>
      <c r="G18" s="534"/>
      <c r="H18" s="514" t="s">
        <v>360</v>
      </c>
      <c r="I18" s="540" t="s">
        <v>196</v>
      </c>
      <c r="J18" s="540"/>
      <c r="K18" s="540"/>
      <c r="L18" s="521" t="s">
        <v>0</v>
      </c>
      <c r="M18" s="521" t="s">
        <v>196</v>
      </c>
      <c r="N18" s="521"/>
      <c r="O18" s="521"/>
    </row>
    <row r="19" spans="1:17" x14ac:dyDescent="0.25">
      <c r="A19" s="509"/>
      <c r="B19" s="512"/>
      <c r="C19" s="512"/>
      <c r="D19" s="523"/>
      <c r="E19" s="534" t="s">
        <v>1</v>
      </c>
      <c r="F19" s="534"/>
      <c r="G19" s="528" t="s">
        <v>2</v>
      </c>
      <c r="H19" s="515"/>
      <c r="I19" s="540" t="s">
        <v>1</v>
      </c>
      <c r="J19" s="540"/>
      <c r="K19" s="504" t="s">
        <v>2</v>
      </c>
      <c r="L19" s="521"/>
      <c r="M19" s="521" t="s">
        <v>1</v>
      </c>
      <c r="N19" s="521"/>
      <c r="O19" s="503" t="s">
        <v>2</v>
      </c>
      <c r="Q19" s="125"/>
    </row>
    <row r="20" spans="1:17" ht="30.75" customHeight="1" x14ac:dyDescent="0.25">
      <c r="A20" s="510"/>
      <c r="B20" s="513"/>
      <c r="C20" s="513"/>
      <c r="D20" s="524"/>
      <c r="E20" s="121" t="s">
        <v>3</v>
      </c>
      <c r="F20" s="119" t="s">
        <v>4</v>
      </c>
      <c r="G20" s="528"/>
      <c r="H20" s="516"/>
      <c r="I20" s="120" t="s">
        <v>3</v>
      </c>
      <c r="J20" s="116" t="s">
        <v>4</v>
      </c>
      <c r="K20" s="504"/>
      <c r="L20" s="521"/>
      <c r="M20" s="117" t="s">
        <v>3</v>
      </c>
      <c r="N20" s="115" t="s">
        <v>4</v>
      </c>
      <c r="O20" s="503"/>
      <c r="P20" s="131"/>
    </row>
    <row r="21" spans="1:17" ht="15.95" customHeight="1" x14ac:dyDescent="0.25">
      <c r="A21" s="14" t="s">
        <v>72</v>
      </c>
      <c r="B21" s="499" t="s">
        <v>59</v>
      </c>
      <c r="C21" s="499"/>
      <c r="D21" s="499"/>
      <c r="E21" s="499"/>
      <c r="F21" s="499"/>
      <c r="G21" s="499"/>
      <c r="H21" s="499"/>
      <c r="I21" s="499"/>
      <c r="J21" s="499"/>
      <c r="K21" s="499"/>
      <c r="L21" s="499"/>
      <c r="M21" s="499"/>
      <c r="N21" s="499"/>
      <c r="O21" s="499"/>
      <c r="P21" s="71" t="s">
        <v>325</v>
      </c>
      <c r="Q21" s="72"/>
    </row>
    <row r="22" spans="1:17" ht="15" customHeight="1" x14ac:dyDescent="0.25">
      <c r="A22" s="6" t="s">
        <v>183</v>
      </c>
      <c r="B22" s="81" t="s">
        <v>20</v>
      </c>
      <c r="C22" s="82"/>
      <c r="D22" s="9">
        <f>D23+D24</f>
        <v>620.9</v>
      </c>
      <c r="E22" s="9">
        <f>E23+E24</f>
        <v>52.4</v>
      </c>
      <c r="F22" s="9">
        <f t="shared" ref="F22:G22" si="0">F23+F24</f>
        <v>2</v>
      </c>
      <c r="G22" s="9">
        <f t="shared" si="0"/>
        <v>568.5</v>
      </c>
      <c r="H22" s="10">
        <f>H23+H24</f>
        <v>0</v>
      </c>
      <c r="I22" s="10">
        <f t="shared" ref="I22:K22" si="1">I23+I24</f>
        <v>0</v>
      </c>
      <c r="J22" s="10">
        <f t="shared" si="1"/>
        <v>0</v>
      </c>
      <c r="K22" s="10">
        <f t="shared" si="1"/>
        <v>0</v>
      </c>
      <c r="L22" s="12">
        <f>L23+L24</f>
        <v>620.9</v>
      </c>
      <c r="M22" s="12">
        <f>M23+M24</f>
        <v>52.4</v>
      </c>
      <c r="N22" s="12">
        <f t="shared" ref="N22:O22" si="2">N23+N24</f>
        <v>2</v>
      </c>
      <c r="O22" s="12">
        <f t="shared" si="2"/>
        <v>568.5</v>
      </c>
      <c r="P22" s="71" t="s">
        <v>326</v>
      </c>
      <c r="Q22" s="72"/>
    </row>
    <row r="23" spans="1:17" ht="15" customHeight="1" x14ac:dyDescent="0.25">
      <c r="A23" s="20"/>
      <c r="B23" s="81"/>
      <c r="C23" s="31" t="s">
        <v>25</v>
      </c>
      <c r="D23" s="17">
        <f>E23+G23</f>
        <v>173.8</v>
      </c>
      <c r="E23" s="17"/>
      <c r="F23" s="17"/>
      <c r="G23" s="17">
        <v>173.8</v>
      </c>
      <c r="H23" s="11">
        <f>I23+K23</f>
        <v>0</v>
      </c>
      <c r="I23" s="11"/>
      <c r="J23" s="11"/>
      <c r="K23" s="11"/>
      <c r="L23" s="13">
        <f>M23+O23</f>
        <v>173.8</v>
      </c>
      <c r="M23" s="13">
        <f t="shared" ref="M23:O24" si="3">E23+I23</f>
        <v>0</v>
      </c>
      <c r="N23" s="13">
        <f t="shared" si="3"/>
        <v>0</v>
      </c>
      <c r="O23" s="13">
        <f t="shared" si="3"/>
        <v>173.8</v>
      </c>
      <c r="P23" s="71" t="s">
        <v>327</v>
      </c>
      <c r="Q23" s="72"/>
    </row>
    <row r="24" spans="1:17" x14ac:dyDescent="0.25">
      <c r="A24" s="41"/>
      <c r="B24" s="42"/>
      <c r="C24" s="83" t="s">
        <v>31</v>
      </c>
      <c r="D24" s="17">
        <f>E24+G24</f>
        <v>447.09999999999997</v>
      </c>
      <c r="E24" s="17">
        <v>52.4</v>
      </c>
      <c r="F24" s="17">
        <v>2</v>
      </c>
      <c r="G24" s="17">
        <v>394.7</v>
      </c>
      <c r="H24" s="11">
        <f>I24+K24</f>
        <v>0</v>
      </c>
      <c r="I24" s="11"/>
      <c r="J24" s="11"/>
      <c r="K24" s="11"/>
      <c r="L24" s="13">
        <f>M24+O24</f>
        <v>447.09999999999997</v>
      </c>
      <c r="M24" s="13">
        <f t="shared" si="3"/>
        <v>52.4</v>
      </c>
      <c r="N24" s="13">
        <f t="shared" si="3"/>
        <v>2</v>
      </c>
      <c r="O24" s="13">
        <f t="shared" si="3"/>
        <v>394.7</v>
      </c>
      <c r="P24" s="71" t="s">
        <v>328</v>
      </c>
      <c r="Q24" s="72">
        <f>L23+L33</f>
        <v>611.20000000000005</v>
      </c>
    </row>
    <row r="25" spans="1:17" ht="15.95" customHeight="1" x14ac:dyDescent="0.25">
      <c r="A25" s="21" t="s">
        <v>73</v>
      </c>
      <c r="B25" s="22" t="s">
        <v>176</v>
      </c>
      <c r="C25" s="23"/>
      <c r="D25" s="24">
        <f>D22</f>
        <v>620.9</v>
      </c>
      <c r="E25" s="24">
        <f>E22</f>
        <v>52.4</v>
      </c>
      <c r="F25" s="24">
        <f>F22</f>
        <v>2</v>
      </c>
      <c r="G25" s="24">
        <f>G22</f>
        <v>568.5</v>
      </c>
      <c r="H25" s="11">
        <f>H22</f>
        <v>0</v>
      </c>
      <c r="I25" s="11">
        <f t="shared" ref="I25:K25" si="4">I22</f>
        <v>0</v>
      </c>
      <c r="J25" s="11">
        <f t="shared" si="4"/>
        <v>0</v>
      </c>
      <c r="K25" s="11">
        <f t="shared" si="4"/>
        <v>0</v>
      </c>
      <c r="L25" s="22">
        <f>L22</f>
        <v>620.9</v>
      </c>
      <c r="M25" s="22">
        <f>M22</f>
        <v>52.4</v>
      </c>
      <c r="N25" s="22">
        <f>N22</f>
        <v>2</v>
      </c>
      <c r="O25" s="22">
        <f>O22</f>
        <v>568.5</v>
      </c>
      <c r="P25" s="71" t="s">
        <v>331</v>
      </c>
      <c r="Q25" s="72">
        <f>L24</f>
        <v>447.09999999999997</v>
      </c>
    </row>
    <row r="26" spans="1:17" ht="15.95" customHeight="1" x14ac:dyDescent="0.25">
      <c r="A26" s="20" t="s">
        <v>74</v>
      </c>
      <c r="B26" s="573" t="s">
        <v>63</v>
      </c>
      <c r="C26" s="542"/>
      <c r="D26" s="542"/>
      <c r="E26" s="542"/>
      <c r="F26" s="542"/>
      <c r="G26" s="542"/>
      <c r="H26" s="542"/>
      <c r="I26" s="542"/>
      <c r="J26" s="542"/>
      <c r="K26" s="542"/>
      <c r="L26" s="542"/>
      <c r="M26" s="542"/>
      <c r="N26" s="542"/>
      <c r="O26" s="583"/>
      <c r="P26" s="71" t="s">
        <v>329</v>
      </c>
      <c r="Q26" s="72"/>
    </row>
    <row r="27" spans="1:17" ht="15" customHeight="1" x14ac:dyDescent="0.25">
      <c r="A27" s="6" t="s">
        <v>75</v>
      </c>
      <c r="B27" s="36" t="s">
        <v>20</v>
      </c>
      <c r="C27" s="16" t="s">
        <v>32</v>
      </c>
      <c r="D27" s="17">
        <f>E27+G27</f>
        <v>21.7</v>
      </c>
      <c r="E27" s="17"/>
      <c r="F27" s="17"/>
      <c r="G27" s="17">
        <v>21.7</v>
      </c>
      <c r="H27" s="25">
        <f>I27+K27</f>
        <v>0</v>
      </c>
      <c r="I27" s="25"/>
      <c r="J27" s="25"/>
      <c r="K27" s="25"/>
      <c r="L27" s="13">
        <f>M27+O27</f>
        <v>21.7</v>
      </c>
      <c r="M27" s="13">
        <f>E27+I27</f>
        <v>0</v>
      </c>
      <c r="N27" s="13">
        <f>F27+J27</f>
        <v>0</v>
      </c>
      <c r="O27" s="13">
        <f>G27+K27</f>
        <v>21.7</v>
      </c>
      <c r="P27" s="71" t="s">
        <v>330</v>
      </c>
      <c r="Q27" s="72">
        <f>L27</f>
        <v>21.7</v>
      </c>
    </row>
    <row r="28" spans="1:17" ht="15.95" customHeight="1" x14ac:dyDescent="0.25">
      <c r="A28" s="21" t="s">
        <v>76</v>
      </c>
      <c r="B28" s="22" t="s">
        <v>177</v>
      </c>
      <c r="C28" s="132"/>
      <c r="D28" s="24">
        <f>D27</f>
        <v>21.7</v>
      </c>
      <c r="E28" s="24">
        <f>E27</f>
        <v>0</v>
      </c>
      <c r="F28" s="24">
        <f>F27</f>
        <v>0</v>
      </c>
      <c r="G28" s="24">
        <f>G27</f>
        <v>21.7</v>
      </c>
      <c r="H28" s="25">
        <f t="shared" ref="H28:O28" si="5">H27</f>
        <v>0</v>
      </c>
      <c r="I28" s="25">
        <f t="shared" si="5"/>
        <v>0</v>
      </c>
      <c r="J28" s="25">
        <f t="shared" si="5"/>
        <v>0</v>
      </c>
      <c r="K28" s="25">
        <f t="shared" si="5"/>
        <v>0</v>
      </c>
      <c r="L28" s="22">
        <f t="shared" si="5"/>
        <v>21.7</v>
      </c>
      <c r="M28" s="22">
        <f t="shared" si="5"/>
        <v>0</v>
      </c>
      <c r="N28" s="22">
        <f t="shared" si="5"/>
        <v>0</v>
      </c>
      <c r="O28" s="22">
        <f t="shared" si="5"/>
        <v>21.7</v>
      </c>
      <c r="P28" s="71" t="s">
        <v>332</v>
      </c>
      <c r="Q28" s="72">
        <f>L36+L37</f>
        <v>122.39999999999999</v>
      </c>
    </row>
    <row r="29" spans="1:17" ht="15.95" customHeight="1" x14ac:dyDescent="0.25">
      <c r="A29" s="6" t="s">
        <v>77</v>
      </c>
      <c r="B29" s="505" t="s">
        <v>172</v>
      </c>
      <c r="C29" s="506"/>
      <c r="D29" s="506"/>
      <c r="E29" s="506"/>
      <c r="F29" s="506"/>
      <c r="G29" s="506"/>
      <c r="H29" s="506"/>
      <c r="I29" s="506"/>
      <c r="J29" s="506"/>
      <c r="K29" s="506"/>
      <c r="L29" s="506"/>
      <c r="M29" s="506"/>
      <c r="N29" s="506"/>
      <c r="O29" s="507"/>
      <c r="P29" s="71" t="s">
        <v>333</v>
      </c>
      <c r="Q29" s="72">
        <f>L30</f>
        <v>29.8</v>
      </c>
    </row>
    <row r="30" spans="1:17" ht="15" customHeight="1" x14ac:dyDescent="0.25">
      <c r="A30" s="6" t="s">
        <v>78</v>
      </c>
      <c r="B30" s="93" t="s">
        <v>20</v>
      </c>
      <c r="C30" s="31" t="s">
        <v>51</v>
      </c>
      <c r="D30" s="17">
        <f>E30+G30</f>
        <v>29.8</v>
      </c>
      <c r="E30" s="17">
        <v>29.8</v>
      </c>
      <c r="F30" s="17"/>
      <c r="G30" s="17"/>
      <c r="H30" s="11">
        <f>I30+K30</f>
        <v>0</v>
      </c>
      <c r="I30" s="11"/>
      <c r="J30" s="11"/>
      <c r="K30" s="11"/>
      <c r="L30" s="13">
        <f>M30+O30</f>
        <v>29.8</v>
      </c>
      <c r="M30" s="13">
        <f t="shared" ref="M30" si="6">E30+I30</f>
        <v>29.8</v>
      </c>
      <c r="N30" s="13">
        <f t="shared" ref="N30" si="7">F30+J30</f>
        <v>0</v>
      </c>
      <c r="O30" s="13">
        <f t="shared" ref="O30" si="8">G30+K30</f>
        <v>0</v>
      </c>
      <c r="P30" s="71" t="s">
        <v>334</v>
      </c>
      <c r="Q30" s="72">
        <f>L40</f>
        <v>2</v>
      </c>
    </row>
    <row r="31" spans="1:17" ht="15.95" customHeight="1" x14ac:dyDescent="0.25">
      <c r="A31" s="21" t="s">
        <v>79</v>
      </c>
      <c r="B31" s="22" t="s">
        <v>178</v>
      </c>
      <c r="C31" s="132"/>
      <c r="D31" s="24">
        <f>D30</f>
        <v>29.8</v>
      </c>
      <c r="E31" s="24">
        <f t="shared" ref="E31:G31" si="9">E30</f>
        <v>29.8</v>
      </c>
      <c r="F31" s="24">
        <f t="shared" si="9"/>
        <v>0</v>
      </c>
      <c r="G31" s="24">
        <f t="shared" si="9"/>
        <v>0</v>
      </c>
      <c r="H31" s="25">
        <f>H30</f>
        <v>0</v>
      </c>
      <c r="I31" s="25">
        <f t="shared" ref="I31:K31" si="10">I30</f>
        <v>0</v>
      </c>
      <c r="J31" s="25">
        <f t="shared" si="10"/>
        <v>0</v>
      </c>
      <c r="K31" s="25">
        <f t="shared" si="10"/>
        <v>0</v>
      </c>
      <c r="L31" s="22">
        <f>L30</f>
        <v>29.8</v>
      </c>
      <c r="M31" s="22">
        <f t="shared" ref="M31:O31" si="11">M30</f>
        <v>29.8</v>
      </c>
      <c r="N31" s="22">
        <f t="shared" si="11"/>
        <v>0</v>
      </c>
      <c r="O31" s="22">
        <f t="shared" si="11"/>
        <v>0</v>
      </c>
      <c r="P31" s="76" t="s">
        <v>173</v>
      </c>
      <c r="Q31" s="77">
        <f>SUM(Q21:Q30)</f>
        <v>1234.2</v>
      </c>
    </row>
    <row r="32" spans="1:17" ht="15.95" customHeight="1" x14ac:dyDescent="0.25">
      <c r="A32" s="20" t="s">
        <v>80</v>
      </c>
      <c r="B32" s="505" t="s">
        <v>182</v>
      </c>
      <c r="C32" s="506"/>
      <c r="D32" s="506"/>
      <c r="E32" s="506"/>
      <c r="F32" s="506"/>
      <c r="G32" s="506"/>
      <c r="H32" s="506"/>
      <c r="I32" s="506"/>
      <c r="J32" s="506"/>
      <c r="K32" s="506"/>
      <c r="L32" s="506"/>
      <c r="M32" s="506"/>
      <c r="N32" s="506"/>
      <c r="O32" s="507"/>
    </row>
    <row r="33" spans="1:17" ht="15" customHeight="1" x14ac:dyDescent="0.25">
      <c r="A33" s="6" t="s">
        <v>81</v>
      </c>
      <c r="B33" s="30" t="s">
        <v>20</v>
      </c>
      <c r="C33" s="31" t="s">
        <v>25</v>
      </c>
      <c r="D33" s="17">
        <f>E33+G33</f>
        <v>437.4</v>
      </c>
      <c r="E33" s="44">
        <v>2.2000000000000002</v>
      </c>
      <c r="F33" s="44">
        <v>1.5</v>
      </c>
      <c r="G33" s="44">
        <v>435.2</v>
      </c>
      <c r="H33" s="25">
        <f>I33+K33</f>
        <v>0</v>
      </c>
      <c r="I33" s="11">
        <v>7.5</v>
      </c>
      <c r="J33" s="11"/>
      <c r="K33" s="11">
        <v>-7.5</v>
      </c>
      <c r="L33" s="13">
        <f>M33+O33</f>
        <v>437.4</v>
      </c>
      <c r="M33" s="13">
        <f>E33+I33</f>
        <v>9.6999999999999993</v>
      </c>
      <c r="N33" s="13">
        <f>F33+J33</f>
        <v>1.5</v>
      </c>
      <c r="O33" s="13">
        <f>G33+K33</f>
        <v>427.7</v>
      </c>
      <c r="Q33" s="2">
        <f>L42-Q31</f>
        <v>0</v>
      </c>
    </row>
    <row r="34" spans="1:17" ht="15.95" customHeight="1" x14ac:dyDescent="0.25">
      <c r="A34" s="21" t="s">
        <v>82</v>
      </c>
      <c r="B34" s="22" t="s">
        <v>179</v>
      </c>
      <c r="C34" s="23"/>
      <c r="D34" s="24">
        <f>D33</f>
        <v>437.4</v>
      </c>
      <c r="E34" s="24">
        <f>E33</f>
        <v>2.2000000000000002</v>
      </c>
      <c r="F34" s="24">
        <f>F33</f>
        <v>1.5</v>
      </c>
      <c r="G34" s="24">
        <f>G33</f>
        <v>435.2</v>
      </c>
      <c r="H34" s="25">
        <f t="shared" ref="H34:O34" si="12">H33</f>
        <v>0</v>
      </c>
      <c r="I34" s="25">
        <f t="shared" si="12"/>
        <v>7.5</v>
      </c>
      <c r="J34" s="25">
        <f t="shared" si="12"/>
        <v>0</v>
      </c>
      <c r="K34" s="25">
        <f t="shared" si="12"/>
        <v>-7.5</v>
      </c>
      <c r="L34" s="22">
        <f t="shared" si="12"/>
        <v>437.4</v>
      </c>
      <c r="M34" s="22">
        <f t="shared" si="12"/>
        <v>9.6999999999999993</v>
      </c>
      <c r="N34" s="22">
        <f t="shared" si="12"/>
        <v>1.5</v>
      </c>
      <c r="O34" s="22">
        <f t="shared" si="12"/>
        <v>427.7</v>
      </c>
    </row>
    <row r="35" spans="1:17" ht="15.95" customHeight="1" x14ac:dyDescent="0.25">
      <c r="A35" s="14" t="s">
        <v>83</v>
      </c>
      <c r="B35" s="499" t="s">
        <v>67</v>
      </c>
      <c r="C35" s="499"/>
      <c r="D35" s="499"/>
      <c r="E35" s="499"/>
      <c r="F35" s="499"/>
      <c r="G35" s="499"/>
      <c r="H35" s="499"/>
      <c r="I35" s="499"/>
      <c r="J35" s="499"/>
      <c r="K35" s="499"/>
      <c r="L35" s="499"/>
      <c r="M35" s="499"/>
      <c r="N35" s="499"/>
      <c r="O35" s="499"/>
    </row>
    <row r="36" spans="1:17" ht="15" customHeight="1" x14ac:dyDescent="0.25">
      <c r="A36" s="33" t="s">
        <v>84</v>
      </c>
      <c r="B36" s="30" t="s">
        <v>20</v>
      </c>
      <c r="C36" s="40" t="s">
        <v>30</v>
      </c>
      <c r="D36" s="17">
        <f>E36+G36</f>
        <v>116.39999999999999</v>
      </c>
      <c r="E36" s="17">
        <v>8.3000000000000007</v>
      </c>
      <c r="F36" s="17">
        <v>2</v>
      </c>
      <c r="G36" s="17">
        <v>108.1</v>
      </c>
      <c r="H36" s="11">
        <f>I36+K36</f>
        <v>0</v>
      </c>
      <c r="I36" s="11"/>
      <c r="J36" s="11"/>
      <c r="K36" s="11"/>
      <c r="L36" s="13">
        <f>M36+O36</f>
        <v>116.39999999999999</v>
      </c>
      <c r="M36" s="13">
        <f t="shared" ref="M36:O36" si="13">E36+I36</f>
        <v>8.3000000000000007</v>
      </c>
      <c r="N36" s="13">
        <f t="shared" si="13"/>
        <v>2</v>
      </c>
      <c r="O36" s="13">
        <f t="shared" si="13"/>
        <v>108.1</v>
      </c>
    </row>
    <row r="37" spans="1:17" ht="15" customHeight="1" x14ac:dyDescent="0.25">
      <c r="A37" s="33" t="s">
        <v>85</v>
      </c>
      <c r="B37" s="30" t="s">
        <v>28</v>
      </c>
      <c r="C37" s="40" t="s">
        <v>30</v>
      </c>
      <c r="D37" s="17">
        <f>E37+G37</f>
        <v>6</v>
      </c>
      <c r="E37" s="17">
        <v>6</v>
      </c>
      <c r="F37" s="17">
        <v>3.7</v>
      </c>
      <c r="G37" s="17"/>
      <c r="H37" s="11">
        <f>I37+K37</f>
        <v>0</v>
      </c>
      <c r="I37" s="11"/>
      <c r="J37" s="11"/>
      <c r="K37" s="11"/>
      <c r="L37" s="13">
        <f>M37+O37</f>
        <v>6</v>
      </c>
      <c r="M37" s="13">
        <f t="shared" ref="M37" si="14">E37+I37</f>
        <v>6</v>
      </c>
      <c r="N37" s="13">
        <f t="shared" ref="N37" si="15">F37+J37</f>
        <v>3.7</v>
      </c>
      <c r="O37" s="13">
        <f t="shared" ref="O37" si="16">G37+K37</f>
        <v>0</v>
      </c>
    </row>
    <row r="38" spans="1:17" ht="15.95" customHeight="1" x14ac:dyDescent="0.25">
      <c r="A38" s="21" t="s">
        <v>86</v>
      </c>
      <c r="B38" s="22" t="s">
        <v>180</v>
      </c>
      <c r="C38" s="132"/>
      <c r="D38" s="24">
        <f>SUM(D36:D37)</f>
        <v>122.39999999999999</v>
      </c>
      <c r="E38" s="24">
        <f t="shared" ref="E38:G38" si="17">SUM(E36:E37)</f>
        <v>14.3</v>
      </c>
      <c r="F38" s="24">
        <f t="shared" si="17"/>
        <v>5.7</v>
      </c>
      <c r="G38" s="24">
        <f t="shared" si="17"/>
        <v>108.1</v>
      </c>
      <c r="H38" s="25">
        <f>SUM(H36:H37)</f>
        <v>0</v>
      </c>
      <c r="I38" s="25">
        <f t="shared" ref="I38:K38" si="18">SUM(I36:I37)</f>
        <v>0</v>
      </c>
      <c r="J38" s="25">
        <f t="shared" si="18"/>
        <v>0</v>
      </c>
      <c r="K38" s="25">
        <f t="shared" si="18"/>
        <v>0</v>
      </c>
      <c r="L38" s="22">
        <f>SUM(L36:L37)</f>
        <v>122.39999999999999</v>
      </c>
      <c r="M38" s="22">
        <f t="shared" ref="M38:O38" si="19">SUM(M36:M37)</f>
        <v>14.3</v>
      </c>
      <c r="N38" s="22">
        <f t="shared" si="19"/>
        <v>5.7</v>
      </c>
      <c r="O38" s="22">
        <f t="shared" si="19"/>
        <v>108.1</v>
      </c>
    </row>
    <row r="39" spans="1:17" ht="15.95" customHeight="1" x14ac:dyDescent="0.25">
      <c r="A39" s="14" t="s">
        <v>87</v>
      </c>
      <c r="B39" s="499" t="s">
        <v>69</v>
      </c>
      <c r="C39" s="499"/>
      <c r="D39" s="499"/>
      <c r="E39" s="499"/>
      <c r="F39" s="499"/>
      <c r="G39" s="499"/>
      <c r="H39" s="499"/>
      <c r="I39" s="499"/>
      <c r="J39" s="499"/>
      <c r="K39" s="499"/>
      <c r="L39" s="499"/>
      <c r="M39" s="499"/>
      <c r="N39" s="499"/>
      <c r="O39" s="499"/>
    </row>
    <row r="40" spans="1:17" ht="15" customHeight="1" x14ac:dyDescent="0.25">
      <c r="A40" s="33" t="s">
        <v>88</v>
      </c>
      <c r="B40" s="30" t="s">
        <v>20</v>
      </c>
      <c r="C40" s="1">
        <v>10</v>
      </c>
      <c r="D40" s="17">
        <f>E40+G40</f>
        <v>2</v>
      </c>
      <c r="E40" s="17">
        <v>1.4</v>
      </c>
      <c r="F40" s="17">
        <v>1</v>
      </c>
      <c r="G40" s="17">
        <v>0.6</v>
      </c>
      <c r="H40" s="11">
        <f>I40+K40</f>
        <v>0</v>
      </c>
      <c r="I40" s="11"/>
      <c r="J40" s="11"/>
      <c r="K40" s="11"/>
      <c r="L40" s="13">
        <f>M40+O40</f>
        <v>2</v>
      </c>
      <c r="M40" s="13">
        <f t="shared" ref="M40" si="20">E40+I40</f>
        <v>1.4</v>
      </c>
      <c r="N40" s="13">
        <f t="shared" ref="N40" si="21">F40+J40</f>
        <v>1</v>
      </c>
      <c r="O40" s="13">
        <f t="shared" ref="O40" si="22">G40+K40</f>
        <v>0.6</v>
      </c>
    </row>
    <row r="41" spans="1:17" ht="15.95" customHeight="1" x14ac:dyDescent="0.25">
      <c r="A41" s="21" t="s">
        <v>89</v>
      </c>
      <c r="B41" s="22" t="s">
        <v>181</v>
      </c>
      <c r="C41" s="132"/>
      <c r="D41" s="24">
        <f t="shared" ref="D41:O41" si="23">SUM(D40:D40)</f>
        <v>2</v>
      </c>
      <c r="E41" s="24">
        <f t="shared" si="23"/>
        <v>1.4</v>
      </c>
      <c r="F41" s="24">
        <f t="shared" si="23"/>
        <v>1</v>
      </c>
      <c r="G41" s="24">
        <f t="shared" si="23"/>
        <v>0.6</v>
      </c>
      <c r="H41" s="25">
        <f t="shared" si="23"/>
        <v>0</v>
      </c>
      <c r="I41" s="25">
        <f t="shared" si="23"/>
        <v>0</v>
      </c>
      <c r="J41" s="25">
        <f t="shared" si="23"/>
        <v>0</v>
      </c>
      <c r="K41" s="25">
        <f t="shared" si="23"/>
        <v>0</v>
      </c>
      <c r="L41" s="22">
        <f t="shared" si="23"/>
        <v>2</v>
      </c>
      <c r="M41" s="22">
        <f t="shared" si="23"/>
        <v>1.4</v>
      </c>
      <c r="N41" s="22">
        <f t="shared" si="23"/>
        <v>1</v>
      </c>
      <c r="O41" s="22">
        <f t="shared" si="23"/>
        <v>0.6</v>
      </c>
    </row>
    <row r="42" spans="1:17" ht="15.95" customHeight="1" x14ac:dyDescent="0.25">
      <c r="A42" s="126" t="s">
        <v>90</v>
      </c>
      <c r="B42" s="133" t="s">
        <v>173</v>
      </c>
      <c r="C42" s="134"/>
      <c r="D42" s="48">
        <f>D25+D28+D31+D34+D38+D41</f>
        <v>1234.2</v>
      </c>
      <c r="E42" s="48">
        <f t="shared" ref="E42:O42" si="24">E25+E28+E31+E34+E38+E41</f>
        <v>100.10000000000001</v>
      </c>
      <c r="F42" s="48">
        <f t="shared" si="24"/>
        <v>10.199999999999999</v>
      </c>
      <c r="G42" s="48">
        <f t="shared" si="24"/>
        <v>1134.0999999999999</v>
      </c>
      <c r="H42" s="49">
        <f t="shared" si="24"/>
        <v>0</v>
      </c>
      <c r="I42" s="49">
        <f t="shared" si="24"/>
        <v>7.5</v>
      </c>
      <c r="J42" s="49">
        <f t="shared" si="24"/>
        <v>0</v>
      </c>
      <c r="K42" s="49">
        <f t="shared" si="24"/>
        <v>-7.5</v>
      </c>
      <c r="L42" s="50">
        <f t="shared" si="24"/>
        <v>1234.2</v>
      </c>
      <c r="M42" s="50">
        <f t="shared" si="24"/>
        <v>107.60000000000001</v>
      </c>
      <c r="N42" s="50">
        <f t="shared" si="24"/>
        <v>10.199999999999999</v>
      </c>
      <c r="O42" s="50">
        <f t="shared" si="24"/>
        <v>1126.5999999999999</v>
      </c>
    </row>
    <row r="43" spans="1:17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7" x14ac:dyDescent="0.25">
      <c r="A44" s="7"/>
      <c r="B44" s="127"/>
      <c r="C44" s="136"/>
      <c r="D44" s="127"/>
      <c r="E44" s="127"/>
      <c r="F44" s="127"/>
      <c r="G44" s="127"/>
      <c r="H44" s="137"/>
      <c r="I44" s="137"/>
      <c r="J44" s="137"/>
      <c r="K44" s="137"/>
      <c r="L44" s="127"/>
      <c r="M44" s="127"/>
      <c r="N44" s="127"/>
    </row>
    <row r="45" spans="1:17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7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7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7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135"/>
      <c r="I143" s="135"/>
      <c r="J143" s="135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135"/>
      <c r="I144" s="135"/>
      <c r="J144" s="135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135"/>
      <c r="I145" s="135"/>
      <c r="J145" s="135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135"/>
      <c r="I146" s="135"/>
      <c r="J146" s="135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135"/>
      <c r="I147" s="135"/>
      <c r="J147" s="135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135"/>
      <c r="I148" s="135"/>
      <c r="J148" s="135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135"/>
      <c r="I149" s="135"/>
      <c r="J149" s="135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135"/>
      <c r="I150" s="135"/>
      <c r="J150" s="135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135"/>
      <c r="I151" s="135"/>
      <c r="J151" s="135"/>
      <c r="L151" s="7"/>
      <c r="M151" s="7"/>
      <c r="N151" s="7"/>
    </row>
    <row r="152" spans="1:14" x14ac:dyDescent="0.25">
      <c r="C152" s="54"/>
    </row>
    <row r="153" spans="1:14" x14ac:dyDescent="0.25">
      <c r="C153" s="54"/>
    </row>
    <row r="154" spans="1:14" x14ac:dyDescent="0.25">
      <c r="C154" s="54"/>
    </row>
    <row r="155" spans="1:14" x14ac:dyDescent="0.25">
      <c r="C155" s="54"/>
    </row>
    <row r="156" spans="1:14" x14ac:dyDescent="0.25">
      <c r="C156" s="54"/>
    </row>
    <row r="157" spans="1:14" x14ac:dyDescent="0.25">
      <c r="C157" s="54"/>
    </row>
    <row r="158" spans="1:14" x14ac:dyDescent="0.25">
      <c r="C158" s="54"/>
    </row>
    <row r="159" spans="1:14" x14ac:dyDescent="0.25">
      <c r="C159" s="54"/>
    </row>
    <row r="160" spans="1:14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</sheetData>
  <mergeCells count="36">
    <mergeCell ref="B13:O13"/>
    <mergeCell ref="L18:L20"/>
    <mergeCell ref="M18:O18"/>
    <mergeCell ref="M19:N19"/>
    <mergeCell ref="I18:K18"/>
    <mergeCell ref="K19:K20"/>
    <mergeCell ref="B14:O14"/>
    <mergeCell ref="A16:O16"/>
    <mergeCell ref="A18:A20"/>
    <mergeCell ref="B11:O11"/>
    <mergeCell ref="B12:O1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39:O39"/>
    <mergeCell ref="B32:O32"/>
    <mergeCell ref="B26:O26"/>
    <mergeCell ref="E19:F19"/>
    <mergeCell ref="B35:O35"/>
    <mergeCell ref="B21:O21"/>
    <mergeCell ref="B29:O29"/>
    <mergeCell ref="I19:J19"/>
    <mergeCell ref="C18:C20"/>
    <mergeCell ref="O19:O20"/>
    <mergeCell ref="B18:B20"/>
    <mergeCell ref="D18:D20"/>
    <mergeCell ref="G19:G20"/>
    <mergeCell ref="E18:G18"/>
    <mergeCell ref="H18:H20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55" workbookViewId="0">
      <selection activeCell="B5" sqref="B5:O6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86" t="s">
        <v>350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7" x14ac:dyDescent="0.25">
      <c r="B2" s="586" t="s">
        <v>436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7" x14ac:dyDescent="0.25">
      <c r="B3" s="586" t="s">
        <v>455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7" x14ac:dyDescent="0.25">
      <c r="B4" s="586" t="s">
        <v>369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7" s="396" customFormat="1" ht="15" customHeight="1" x14ac:dyDescent="0.25">
      <c r="B5" s="496" t="s">
        <v>459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7" s="396" customFormat="1" x14ac:dyDescent="0.25">
      <c r="B6" s="496" t="s">
        <v>466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00" t="s">
        <v>445</v>
      </c>
      <c r="B8" s="500"/>
      <c r="C8" s="500"/>
      <c r="D8" s="500"/>
      <c r="E8" s="500"/>
      <c r="F8" s="500"/>
      <c r="G8" s="500"/>
      <c r="H8" s="500"/>
      <c r="I8" s="500"/>
      <c r="J8" s="500"/>
      <c r="K8" s="500"/>
      <c r="L8" s="500"/>
      <c r="M8" s="500"/>
      <c r="N8" s="500"/>
      <c r="O8" s="500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446</v>
      </c>
    </row>
    <row r="10" spans="1:17" x14ac:dyDescent="0.25">
      <c r="A10" s="578" t="s">
        <v>5</v>
      </c>
      <c r="B10" s="503" t="s">
        <v>372</v>
      </c>
      <c r="C10" s="503" t="s">
        <v>54</v>
      </c>
      <c r="D10" s="528" t="s">
        <v>358</v>
      </c>
      <c r="E10" s="534" t="s">
        <v>196</v>
      </c>
      <c r="F10" s="534"/>
      <c r="G10" s="534"/>
      <c r="H10" s="504" t="s">
        <v>360</v>
      </c>
      <c r="I10" s="540" t="s">
        <v>196</v>
      </c>
      <c r="J10" s="540"/>
      <c r="K10" s="540"/>
      <c r="L10" s="521" t="s">
        <v>0</v>
      </c>
      <c r="M10" s="521" t="s">
        <v>196</v>
      </c>
      <c r="N10" s="521"/>
      <c r="O10" s="521"/>
    </row>
    <row r="11" spans="1:17" x14ac:dyDescent="0.25">
      <c r="A11" s="578"/>
      <c r="B11" s="503"/>
      <c r="C11" s="503"/>
      <c r="D11" s="528"/>
      <c r="E11" s="534" t="s">
        <v>1</v>
      </c>
      <c r="F11" s="534"/>
      <c r="G11" s="528" t="s">
        <v>2</v>
      </c>
      <c r="H11" s="504"/>
      <c r="I11" s="540" t="s">
        <v>1</v>
      </c>
      <c r="J11" s="540"/>
      <c r="K11" s="504" t="s">
        <v>2</v>
      </c>
      <c r="L11" s="521"/>
      <c r="M11" s="521" t="s">
        <v>1</v>
      </c>
      <c r="N11" s="521"/>
      <c r="O11" s="503" t="s">
        <v>2</v>
      </c>
    </row>
    <row r="12" spans="1:17" ht="29.25" customHeight="1" x14ac:dyDescent="0.25">
      <c r="A12" s="578"/>
      <c r="B12" s="503"/>
      <c r="C12" s="503"/>
      <c r="D12" s="528"/>
      <c r="E12" s="143" t="s">
        <v>3</v>
      </c>
      <c r="F12" s="142" t="s">
        <v>4</v>
      </c>
      <c r="G12" s="528"/>
      <c r="H12" s="504"/>
      <c r="I12" s="144" t="s">
        <v>3</v>
      </c>
      <c r="J12" s="139" t="s">
        <v>4</v>
      </c>
      <c r="K12" s="504"/>
      <c r="L12" s="521"/>
      <c r="M12" s="140" t="s">
        <v>3</v>
      </c>
      <c r="N12" s="138" t="s">
        <v>4</v>
      </c>
      <c r="O12" s="503"/>
    </row>
    <row r="13" spans="1:17" ht="15.75" customHeight="1" x14ac:dyDescent="0.25">
      <c r="A13" s="6" t="s">
        <v>72</v>
      </c>
      <c r="B13" s="571" t="s">
        <v>6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9">
        <f t="shared" ref="D14:D23" si="0">E14+G14</f>
        <v>19.899999999999999</v>
      </c>
      <c r="E14" s="359">
        <f>E15</f>
        <v>19.899999999999999</v>
      </c>
      <c r="F14" s="359">
        <f t="shared" ref="F14:K14" si="1">F15</f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5"/>
      <c r="B15" s="366" t="s">
        <v>230</v>
      </c>
      <c r="C15" s="16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327</v>
      </c>
      <c r="Q16" s="72"/>
    </row>
    <row r="17" spans="1:17" s="38" customFormat="1" ht="15" customHeight="1" x14ac:dyDescent="0.25">
      <c r="A17" s="367"/>
      <c r="B17" s="36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68" t="s">
        <v>230</v>
      </c>
      <c r="C19" s="376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73" t="s">
        <v>232</v>
      </c>
      <c r="C20" s="79"/>
      <c r="D20" s="293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70"/>
      <c r="B22" s="369" t="s">
        <v>8</v>
      </c>
      <c r="C22" s="377"/>
      <c r="D22" s="375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71"/>
      <c r="B23" s="374" t="s">
        <v>235</v>
      </c>
      <c r="C23" s="204"/>
      <c r="D23" s="375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72" t="s">
        <v>59</v>
      </c>
      <c r="C24" s="587"/>
      <c r="D24" s="499"/>
      <c r="E24" s="499"/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0.6</v>
      </c>
      <c r="E25" s="17">
        <f>E26+E28</f>
        <v>0.6</v>
      </c>
      <c r="F25" s="17">
        <f>F26+F28</f>
        <v>0</v>
      </c>
      <c r="G25" s="17">
        <f>+G26+G28</f>
        <v>0</v>
      </c>
      <c r="H25" s="11">
        <f t="shared" ref="H25" si="16">I25+K25</f>
        <v>0</v>
      </c>
      <c r="I25" s="11">
        <f>I26+I28</f>
        <v>0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365"/>
      <c r="B27" s="366" t="s">
        <v>450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customHeight="1" x14ac:dyDescent="0.25">
      <c r="A28" s="20"/>
      <c r="B28" s="81"/>
      <c r="C28" s="31" t="s">
        <v>22</v>
      </c>
      <c r="D28" s="17">
        <f>E28+G28</f>
        <v>0</v>
      </c>
      <c r="E28" s="17">
        <f t="shared" ref="E28:J28" si="24">E29</f>
        <v>0</v>
      </c>
      <c r="F28" s="17">
        <f t="shared" si="24"/>
        <v>0</v>
      </c>
      <c r="G28" s="17">
        <f t="shared" si="24"/>
        <v>0</v>
      </c>
      <c r="H28" s="11">
        <f t="shared" si="24"/>
        <v>0</v>
      </c>
      <c r="I28" s="11">
        <f t="shared" si="24"/>
        <v>0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363"/>
      <c r="B29" s="364" t="s">
        <v>230</v>
      </c>
      <c r="C29" s="376" t="s">
        <v>22</v>
      </c>
      <c r="D29" s="17">
        <f>E29+G29</f>
        <v>0</v>
      </c>
      <c r="E29" s="97"/>
      <c r="F29" s="97"/>
      <c r="G29" s="97"/>
      <c r="H29" s="11">
        <f t="shared" si="18"/>
        <v>0</v>
      </c>
      <c r="I29" s="11"/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378" t="s">
        <v>234</v>
      </c>
      <c r="C30" s="79"/>
      <c r="D30" s="293">
        <f>E30+G30</f>
        <v>0.6</v>
      </c>
      <c r="E30" s="24">
        <f>E32+E33</f>
        <v>0.6</v>
      </c>
      <c r="F30" s="24">
        <f t="shared" ref="F30:G30" si="25">F32+F33</f>
        <v>0</v>
      </c>
      <c r="G30" s="24">
        <f t="shared" si="25"/>
        <v>0</v>
      </c>
      <c r="H30" s="25">
        <f>I30+K30</f>
        <v>0</v>
      </c>
      <c r="I30" s="25">
        <f>I32+I33</f>
        <v>0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379" t="s">
        <v>196</v>
      </c>
      <c r="C31" s="37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70"/>
      <c r="B32" s="380" t="s">
        <v>8</v>
      </c>
      <c r="C32" s="377"/>
      <c r="D32" s="375">
        <f>E32+G32</f>
        <v>0</v>
      </c>
      <c r="E32" s="97">
        <f>E29</f>
        <v>0</v>
      </c>
      <c r="F32" s="97">
        <f t="shared" ref="F32:G32" si="28">F29</f>
        <v>0</v>
      </c>
      <c r="G32" s="97">
        <f t="shared" si="28"/>
        <v>0</v>
      </c>
      <c r="H32" s="101">
        <f>I32+K32</f>
        <v>0</v>
      </c>
      <c r="I32" s="101">
        <f>I29</f>
        <v>0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371"/>
      <c r="B33" s="381" t="s">
        <v>233</v>
      </c>
      <c r="C33" s="204"/>
      <c r="D33" s="375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72" t="s">
        <v>63</v>
      </c>
      <c r="C34" s="587"/>
      <c r="D34" s="499"/>
      <c r="E34" s="499"/>
      <c r="F34" s="499"/>
      <c r="G34" s="499"/>
      <c r="H34" s="499"/>
      <c r="I34" s="499"/>
      <c r="J34" s="499"/>
      <c r="K34" s="499"/>
      <c r="L34" s="499"/>
      <c r="M34" s="499"/>
      <c r="N34" s="499"/>
      <c r="O34" s="499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366" t="s">
        <v>448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5"/>
      <c r="B37" s="372" t="s">
        <v>449</v>
      </c>
      <c r="C37" s="170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378" t="s">
        <v>236</v>
      </c>
      <c r="C38" s="79"/>
      <c r="D38" s="293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379" t="s">
        <v>196</v>
      </c>
      <c r="C39" s="37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70"/>
      <c r="B40" s="380" t="s">
        <v>447</v>
      </c>
      <c r="C40" s="377"/>
      <c r="D40" s="375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371"/>
      <c r="B41" s="381" t="s">
        <v>235</v>
      </c>
      <c r="C41" s="204"/>
      <c r="D41" s="375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72" t="s">
        <v>172</v>
      </c>
      <c r="C42" s="587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383"/>
      <c r="B44" s="364" t="s">
        <v>237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82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383"/>
      <c r="B46" s="364" t="s">
        <v>237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363"/>
      <c r="B48" s="364" t="s">
        <v>237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383"/>
      <c r="B50" s="364" t="s">
        <v>237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383"/>
      <c r="B52" s="364" t="s">
        <v>237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82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383"/>
      <c r="B54" s="364" t="s">
        <v>237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82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383"/>
      <c r="B56" s="364" t="s">
        <v>237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383"/>
      <c r="B58" s="364" t="s">
        <v>237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383"/>
      <c r="B60" s="364" t="s">
        <v>237</v>
      </c>
      <c r="C60" s="170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4" t="s">
        <v>238</v>
      </c>
      <c r="C61" s="79"/>
      <c r="D61" s="293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379" t="s">
        <v>196</v>
      </c>
      <c r="C62" s="37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71"/>
      <c r="B63" s="381" t="s">
        <v>235</v>
      </c>
      <c r="C63" s="377"/>
      <c r="D63" s="375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72" t="s">
        <v>69</v>
      </c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</row>
    <row r="65" spans="1:15" ht="15" customHeight="1" x14ac:dyDescent="0.25">
      <c r="A65" s="6" t="s">
        <v>94</v>
      </c>
      <c r="B65" s="30" t="s">
        <v>20</v>
      </c>
      <c r="C65" s="403">
        <v>10</v>
      </c>
      <c r="D65" s="17">
        <f t="shared" ref="D65:D66" si="54">E65+G65</f>
        <v>1.6</v>
      </c>
      <c r="E65" s="17">
        <f>E66</f>
        <v>0</v>
      </c>
      <c r="F65" s="17">
        <f t="shared" ref="F65:K65" si="55">F66</f>
        <v>0</v>
      </c>
      <c r="G65" s="17">
        <f t="shared" si="55"/>
        <v>1.6</v>
      </c>
      <c r="H65" s="11">
        <f t="shared" si="55"/>
        <v>0</v>
      </c>
      <c r="I65" s="11">
        <f t="shared" si="55"/>
        <v>0</v>
      </c>
      <c r="J65" s="11">
        <f t="shared" si="55"/>
        <v>0</v>
      </c>
      <c r="K65" s="11">
        <f t="shared" si="55"/>
        <v>0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366" t="s">
        <v>230</v>
      </c>
      <c r="C66" s="403">
        <v>10</v>
      </c>
      <c r="D66" s="97">
        <f t="shared" si="54"/>
        <v>1.6</v>
      </c>
      <c r="E66" s="97"/>
      <c r="F66" s="97"/>
      <c r="G66" s="97">
        <v>1.6</v>
      </c>
      <c r="H66" s="11">
        <f>I66+K66</f>
        <v>0</v>
      </c>
      <c r="I66" s="11"/>
      <c r="J66" s="11"/>
      <c r="K66" s="11"/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378" t="s">
        <v>460</v>
      </c>
      <c r="C67" s="79"/>
      <c r="D67" s="293">
        <f>E67+G67</f>
        <v>1.6</v>
      </c>
      <c r="E67" s="24">
        <f>E69</f>
        <v>0</v>
      </c>
      <c r="F67" s="24">
        <f t="shared" ref="F67:G67" si="60">F69</f>
        <v>0</v>
      </c>
      <c r="G67" s="24">
        <f t="shared" si="60"/>
        <v>1.6</v>
      </c>
      <c r="H67" s="25">
        <f>I67+K67</f>
        <v>0</v>
      </c>
      <c r="I67" s="25">
        <f>I69</f>
        <v>0</v>
      </c>
      <c r="J67" s="25">
        <f t="shared" ref="J67:K67" si="61">J69</f>
        <v>0</v>
      </c>
      <c r="K67" s="25">
        <f t="shared" si="61"/>
        <v>0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196</v>
      </c>
      <c r="C68" s="37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70"/>
      <c r="B69" s="369" t="s">
        <v>8</v>
      </c>
      <c r="C69" s="377"/>
      <c r="D69" s="375">
        <f>E69+G69</f>
        <v>1.6</v>
      </c>
      <c r="E69" s="24">
        <f>E66</f>
        <v>0</v>
      </c>
      <c r="F69" s="24">
        <f t="shared" ref="F69:O69" si="63">F66</f>
        <v>0</v>
      </c>
      <c r="G69" s="24">
        <f t="shared" si="63"/>
        <v>1.6</v>
      </c>
      <c r="H69" s="25">
        <f t="shared" si="63"/>
        <v>0</v>
      </c>
      <c r="I69" s="25">
        <f t="shared" si="63"/>
        <v>0</v>
      </c>
      <c r="J69" s="25">
        <f t="shared" si="63"/>
        <v>0</v>
      </c>
      <c r="K69" s="25">
        <f t="shared" si="63"/>
        <v>0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173</v>
      </c>
      <c r="C70" s="386"/>
      <c r="D70" s="385">
        <f>E70+G70</f>
        <v>514</v>
      </c>
      <c r="E70" s="48">
        <f>E72+E73+E74+E75</f>
        <v>25.9</v>
      </c>
      <c r="F70" s="48">
        <f>F72+F73+F74+F75</f>
        <v>0</v>
      </c>
      <c r="G70" s="48">
        <f>G72+G73+G74+G75</f>
        <v>488.1</v>
      </c>
      <c r="H70" s="49">
        <f t="shared" ref="H70:O70" si="64">H72+H73+H74+H75</f>
        <v>0</v>
      </c>
      <c r="I70" s="49">
        <f t="shared" si="64"/>
        <v>0</v>
      </c>
      <c r="J70" s="49">
        <f t="shared" si="64"/>
        <v>0</v>
      </c>
      <c r="K70" s="49">
        <f t="shared" si="64"/>
        <v>0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298"/>
      <c r="B71" s="400" t="s">
        <v>196</v>
      </c>
      <c r="C71" s="387"/>
      <c r="D71" s="38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70"/>
      <c r="B72" s="401" t="s">
        <v>371</v>
      </c>
      <c r="C72" s="377"/>
      <c r="D72" s="375">
        <f>E72+G72</f>
        <v>392.4</v>
      </c>
      <c r="E72" s="97">
        <f>E22+E32+E69</f>
        <v>19.899999999999999</v>
      </c>
      <c r="F72" s="97">
        <f t="shared" ref="F72:O72" si="65">F22+F32+F69</f>
        <v>0</v>
      </c>
      <c r="G72" s="97">
        <f t="shared" si="65"/>
        <v>372.5</v>
      </c>
      <c r="H72" s="101">
        <f t="shared" si="65"/>
        <v>0</v>
      </c>
      <c r="I72" s="101">
        <f t="shared" si="65"/>
        <v>0</v>
      </c>
      <c r="J72" s="101">
        <f t="shared" si="65"/>
        <v>0</v>
      </c>
      <c r="K72" s="101">
        <f t="shared" si="65"/>
        <v>0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370"/>
      <c r="B73" s="401" t="s">
        <v>235</v>
      </c>
      <c r="C73" s="377"/>
      <c r="D73" s="375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370"/>
      <c r="B74" s="109" t="s">
        <v>447</v>
      </c>
      <c r="C74" s="377"/>
      <c r="D74" s="375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371"/>
      <c r="B75" s="402" t="s">
        <v>233</v>
      </c>
      <c r="C75" s="204"/>
      <c r="D75" s="375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tabSelected="1" workbookViewId="0">
      <selection activeCell="B7" sqref="B7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86" t="s">
        <v>350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7" x14ac:dyDescent="0.25">
      <c r="B2" s="586" t="s">
        <v>436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7" x14ac:dyDescent="0.25">
      <c r="B3" s="586" t="s">
        <v>455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7" x14ac:dyDescent="0.25">
      <c r="B4" s="586" t="s">
        <v>369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7" s="396" customFormat="1" ht="15" customHeight="1" x14ac:dyDescent="0.25">
      <c r="B5" s="496" t="s">
        <v>459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7" s="396" customFormat="1" x14ac:dyDescent="0.25">
      <c r="B6" s="496" t="s">
        <v>568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500" t="s">
        <v>445</v>
      </c>
      <c r="B8" s="500"/>
      <c r="C8" s="500"/>
      <c r="D8" s="500"/>
      <c r="E8" s="500"/>
      <c r="F8" s="500"/>
      <c r="G8" s="500"/>
      <c r="H8" s="500"/>
      <c r="I8" s="500"/>
      <c r="J8" s="500"/>
      <c r="K8" s="500"/>
      <c r="L8" s="500"/>
      <c r="M8" s="500"/>
      <c r="N8" s="500"/>
      <c r="O8" s="500"/>
    </row>
    <row r="9" spans="1:17" ht="18.75" customHeight="1" x14ac:dyDescent="0.25">
      <c r="A9" s="492"/>
      <c r="B9" s="492"/>
      <c r="C9" s="492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446</v>
      </c>
    </row>
    <row r="10" spans="1:17" x14ac:dyDescent="0.25">
      <c r="A10" s="578" t="s">
        <v>5</v>
      </c>
      <c r="B10" s="503" t="s">
        <v>372</v>
      </c>
      <c r="C10" s="503" t="s">
        <v>54</v>
      </c>
      <c r="D10" s="528" t="s">
        <v>358</v>
      </c>
      <c r="E10" s="534" t="s">
        <v>196</v>
      </c>
      <c r="F10" s="534"/>
      <c r="G10" s="534"/>
      <c r="H10" s="504" t="s">
        <v>360</v>
      </c>
      <c r="I10" s="540" t="s">
        <v>196</v>
      </c>
      <c r="J10" s="540"/>
      <c r="K10" s="540"/>
      <c r="L10" s="521" t="s">
        <v>0</v>
      </c>
      <c r="M10" s="521" t="s">
        <v>196</v>
      </c>
      <c r="N10" s="521"/>
      <c r="O10" s="521"/>
    </row>
    <row r="11" spans="1:17" x14ac:dyDescent="0.25">
      <c r="A11" s="578"/>
      <c r="B11" s="503"/>
      <c r="C11" s="503"/>
      <c r="D11" s="528"/>
      <c r="E11" s="534" t="s">
        <v>1</v>
      </c>
      <c r="F11" s="534"/>
      <c r="G11" s="528" t="s">
        <v>2</v>
      </c>
      <c r="H11" s="504"/>
      <c r="I11" s="540" t="s">
        <v>1</v>
      </c>
      <c r="J11" s="540"/>
      <c r="K11" s="504" t="s">
        <v>2</v>
      </c>
      <c r="L11" s="521"/>
      <c r="M11" s="521" t="s">
        <v>1</v>
      </c>
      <c r="N11" s="521"/>
      <c r="O11" s="503" t="s">
        <v>2</v>
      </c>
    </row>
    <row r="12" spans="1:17" ht="29.25" customHeight="1" x14ac:dyDescent="0.25">
      <c r="A12" s="578"/>
      <c r="B12" s="503"/>
      <c r="C12" s="503"/>
      <c r="D12" s="528"/>
      <c r="E12" s="491" t="s">
        <v>3</v>
      </c>
      <c r="F12" s="487" t="s">
        <v>4</v>
      </c>
      <c r="G12" s="528"/>
      <c r="H12" s="504"/>
      <c r="I12" s="490" t="s">
        <v>3</v>
      </c>
      <c r="J12" s="489" t="s">
        <v>4</v>
      </c>
      <c r="K12" s="504"/>
      <c r="L12" s="521"/>
      <c r="M12" s="486" t="s">
        <v>3</v>
      </c>
      <c r="N12" s="488" t="s">
        <v>4</v>
      </c>
      <c r="O12" s="503"/>
    </row>
    <row r="13" spans="1:17" ht="15.75" customHeight="1" x14ac:dyDescent="0.25">
      <c r="A13" s="6" t="s">
        <v>72</v>
      </c>
      <c r="B13" s="571" t="s">
        <v>6</v>
      </c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</row>
    <row r="14" spans="1:17" ht="15" customHeight="1" x14ac:dyDescent="0.25">
      <c r="A14" s="6" t="s">
        <v>183</v>
      </c>
      <c r="B14" s="30" t="s">
        <v>20</v>
      </c>
      <c r="C14" s="16" t="s">
        <v>22</v>
      </c>
      <c r="D14" s="359">
        <f t="shared" ref="D14:D20" si="0">E14+G14</f>
        <v>19.899999999999999</v>
      </c>
      <c r="E14" s="359">
        <f t="shared" ref="E14:O14" si="1">E15</f>
        <v>19.899999999999999</v>
      </c>
      <c r="F14" s="359">
        <f t="shared" si="1"/>
        <v>0</v>
      </c>
      <c r="G14" s="359">
        <f t="shared" si="1"/>
        <v>0</v>
      </c>
      <c r="H14" s="360">
        <f t="shared" si="1"/>
        <v>0</v>
      </c>
      <c r="I14" s="360">
        <f t="shared" si="1"/>
        <v>0</v>
      </c>
      <c r="J14" s="360">
        <f t="shared" si="1"/>
        <v>0</v>
      </c>
      <c r="K14" s="360">
        <f t="shared" si="1"/>
        <v>0</v>
      </c>
      <c r="L14" s="13">
        <f t="shared" si="1"/>
        <v>19.899999999999999</v>
      </c>
      <c r="M14" s="13">
        <f t="shared" si="1"/>
        <v>19.899999999999999</v>
      </c>
      <c r="N14" s="13">
        <f t="shared" si="1"/>
        <v>0</v>
      </c>
      <c r="O14" s="13">
        <f t="shared" si="1"/>
        <v>0</v>
      </c>
      <c r="P14" s="71" t="s">
        <v>325</v>
      </c>
      <c r="Q14" s="72">
        <f>L17+L19</f>
        <v>371.2</v>
      </c>
    </row>
    <row r="15" spans="1:17" s="99" customFormat="1" ht="15" customHeight="1" x14ac:dyDescent="0.25">
      <c r="A15" s="365"/>
      <c r="B15" s="366" t="s">
        <v>230</v>
      </c>
      <c r="C15" s="16" t="s">
        <v>22</v>
      </c>
      <c r="D15" s="361">
        <f t="shared" si="0"/>
        <v>19.899999999999999</v>
      </c>
      <c r="E15" s="361">
        <v>19.899999999999999</v>
      </c>
      <c r="F15" s="361"/>
      <c r="G15" s="361"/>
      <c r="H15" s="362">
        <f>I15+K15</f>
        <v>0</v>
      </c>
      <c r="I15" s="362"/>
      <c r="J15" s="362"/>
      <c r="K15" s="362"/>
      <c r="L15" s="13">
        <f>M15+O15</f>
        <v>19.899999999999999</v>
      </c>
      <c r="M15" s="13">
        <f>E15+I15</f>
        <v>19.899999999999999</v>
      </c>
      <c r="N15" s="13">
        <f>F15+J15</f>
        <v>0</v>
      </c>
      <c r="O15" s="13">
        <f>G15+K15</f>
        <v>0</v>
      </c>
      <c r="P15" s="71" t="s">
        <v>326</v>
      </c>
      <c r="Q15" s="72"/>
    </row>
    <row r="16" spans="1:17" ht="15" customHeight="1" x14ac:dyDescent="0.25">
      <c r="A16" s="159" t="s">
        <v>73</v>
      </c>
      <c r="B16" s="30" t="s">
        <v>18</v>
      </c>
      <c r="C16" s="82" t="s">
        <v>9</v>
      </c>
      <c r="D16" s="9">
        <f t="shared" si="0"/>
        <v>0.3</v>
      </c>
      <c r="E16" s="9">
        <f t="shared" ref="E16:O16" si="2">E17</f>
        <v>0.3</v>
      </c>
      <c r="F16" s="9">
        <f t="shared" si="2"/>
        <v>0</v>
      </c>
      <c r="G16" s="9">
        <f t="shared" si="2"/>
        <v>0</v>
      </c>
      <c r="H16" s="10">
        <f t="shared" si="2"/>
        <v>0</v>
      </c>
      <c r="I16" s="10">
        <f t="shared" si="2"/>
        <v>0</v>
      </c>
      <c r="J16" s="10">
        <f t="shared" si="2"/>
        <v>0</v>
      </c>
      <c r="K16" s="10">
        <f t="shared" si="2"/>
        <v>0</v>
      </c>
      <c r="L16" s="12">
        <f t="shared" si="2"/>
        <v>0.3</v>
      </c>
      <c r="M16" s="12">
        <f t="shared" si="2"/>
        <v>0.3</v>
      </c>
      <c r="N16" s="12">
        <f t="shared" si="2"/>
        <v>0</v>
      </c>
      <c r="O16" s="12">
        <f t="shared" si="2"/>
        <v>0</v>
      </c>
      <c r="P16" s="71" t="s">
        <v>327</v>
      </c>
      <c r="Q16" s="72"/>
    </row>
    <row r="17" spans="1:17" s="38" customFormat="1" ht="15" customHeight="1" x14ac:dyDescent="0.25">
      <c r="A17" s="367"/>
      <c r="B17" s="364" t="s">
        <v>231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328</v>
      </c>
      <c r="Q17" s="72">
        <f>N16+N26</f>
        <v>0</v>
      </c>
    </row>
    <row r="18" spans="1:17" ht="15" customHeight="1" x14ac:dyDescent="0.25">
      <c r="A18" s="6" t="s">
        <v>74</v>
      </c>
      <c r="B18" s="265" t="s">
        <v>26</v>
      </c>
      <c r="C18" s="31" t="s">
        <v>9</v>
      </c>
      <c r="D18" s="17">
        <f t="shared" si="0"/>
        <v>370.9</v>
      </c>
      <c r="E18" s="17">
        <f t="shared" ref="E18:O18" si="3">E19</f>
        <v>0</v>
      </c>
      <c r="F18" s="17">
        <f t="shared" si="3"/>
        <v>0</v>
      </c>
      <c r="G18" s="17">
        <f t="shared" si="3"/>
        <v>370.9</v>
      </c>
      <c r="H18" s="11">
        <f t="shared" si="3"/>
        <v>0</v>
      </c>
      <c r="I18" s="11">
        <f t="shared" si="3"/>
        <v>0</v>
      </c>
      <c r="J18" s="11">
        <f t="shared" si="3"/>
        <v>0</v>
      </c>
      <c r="K18" s="11">
        <f t="shared" si="3"/>
        <v>0</v>
      </c>
      <c r="L18" s="13">
        <f t="shared" si="3"/>
        <v>370.9</v>
      </c>
      <c r="M18" s="13">
        <f t="shared" si="3"/>
        <v>0</v>
      </c>
      <c r="N18" s="13">
        <f t="shared" si="3"/>
        <v>0</v>
      </c>
      <c r="O18" s="13">
        <f t="shared" si="3"/>
        <v>370.9</v>
      </c>
      <c r="P18" s="71" t="s">
        <v>331</v>
      </c>
      <c r="Q18" s="72">
        <f>L27</f>
        <v>0.6</v>
      </c>
    </row>
    <row r="19" spans="1:17" s="38" customFormat="1" ht="15" customHeight="1" x14ac:dyDescent="0.25">
      <c r="A19" s="267"/>
      <c r="B19" s="368" t="s">
        <v>230</v>
      </c>
      <c r="C19" s="376" t="s">
        <v>9</v>
      </c>
      <c r="D19" s="97">
        <f t="shared" si="0"/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329</v>
      </c>
      <c r="Q19" s="72">
        <f>L15+L29</f>
        <v>19.899999999999999</v>
      </c>
    </row>
    <row r="20" spans="1:17" ht="15" customHeight="1" x14ac:dyDescent="0.25">
      <c r="A20" s="55" t="s">
        <v>75</v>
      </c>
      <c r="B20" s="373" t="s">
        <v>232</v>
      </c>
      <c r="C20" s="79"/>
      <c r="D20" s="293">
        <f t="shared" si="0"/>
        <v>391.09999999999997</v>
      </c>
      <c r="E20" s="24">
        <f t="shared" ref="E20:O20" si="4">E22+E23</f>
        <v>20.2</v>
      </c>
      <c r="F20" s="24">
        <f t="shared" si="4"/>
        <v>0</v>
      </c>
      <c r="G20" s="24">
        <f t="shared" si="4"/>
        <v>370.9</v>
      </c>
      <c r="H20" s="25">
        <f t="shared" si="4"/>
        <v>0</v>
      </c>
      <c r="I20" s="25">
        <f t="shared" si="4"/>
        <v>0</v>
      </c>
      <c r="J20" s="25">
        <f t="shared" si="4"/>
        <v>0</v>
      </c>
      <c r="K20" s="25">
        <f t="shared" si="4"/>
        <v>0</v>
      </c>
      <c r="L20" s="22">
        <f t="shared" si="4"/>
        <v>391.09999999999997</v>
      </c>
      <c r="M20" s="22">
        <f t="shared" si="4"/>
        <v>20.2</v>
      </c>
      <c r="N20" s="22">
        <f t="shared" si="4"/>
        <v>0</v>
      </c>
      <c r="O20" s="22">
        <f t="shared" si="4"/>
        <v>370.9</v>
      </c>
      <c r="P20" s="71" t="s">
        <v>330</v>
      </c>
      <c r="Q20" s="72">
        <f>L36+L37</f>
        <v>115.60000000000001</v>
      </c>
    </row>
    <row r="21" spans="1:17" ht="15" customHeight="1" x14ac:dyDescent="0.25">
      <c r="A21" s="100"/>
      <c r="B21" s="103" t="s">
        <v>196</v>
      </c>
      <c r="C21" s="377"/>
      <c r="D21" s="293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332</v>
      </c>
      <c r="Q21" s="72">
        <f>N29</f>
        <v>0</v>
      </c>
    </row>
    <row r="22" spans="1:17" s="38" customFormat="1" ht="15" customHeight="1" x14ac:dyDescent="0.2">
      <c r="A22" s="370"/>
      <c r="B22" s="369" t="s">
        <v>8</v>
      </c>
      <c r="C22" s="377"/>
      <c r="D22" s="375">
        <f>E22+G22</f>
        <v>390.79999999999995</v>
      </c>
      <c r="E22" s="97">
        <f t="shared" ref="E22:O22" si="5">E15+E19</f>
        <v>19.899999999999999</v>
      </c>
      <c r="F22" s="97">
        <f t="shared" si="5"/>
        <v>0</v>
      </c>
      <c r="G22" s="97">
        <f t="shared" si="5"/>
        <v>370.9</v>
      </c>
      <c r="H22" s="101">
        <f t="shared" si="5"/>
        <v>0</v>
      </c>
      <c r="I22" s="101">
        <f t="shared" si="5"/>
        <v>0</v>
      </c>
      <c r="J22" s="101">
        <f t="shared" si="5"/>
        <v>0</v>
      </c>
      <c r="K22" s="101">
        <f t="shared" si="5"/>
        <v>0</v>
      </c>
      <c r="L22" s="102">
        <f t="shared" si="5"/>
        <v>390.79999999999995</v>
      </c>
      <c r="M22" s="102">
        <f t="shared" si="5"/>
        <v>19.899999999999999</v>
      </c>
      <c r="N22" s="102">
        <f t="shared" si="5"/>
        <v>0</v>
      </c>
      <c r="O22" s="102">
        <f t="shared" si="5"/>
        <v>370.9</v>
      </c>
      <c r="P22" s="71" t="s">
        <v>333</v>
      </c>
      <c r="Q22" s="72">
        <f>L44+L46+L48+L50+L52+L54+L56+L58+L60</f>
        <v>5.0999999999999996</v>
      </c>
    </row>
    <row r="23" spans="1:17" s="38" customFormat="1" ht="15.75" customHeight="1" x14ac:dyDescent="0.2">
      <c r="A23" s="371"/>
      <c r="B23" s="374" t="s">
        <v>235</v>
      </c>
      <c r="C23" s="204"/>
      <c r="D23" s="375">
        <f>E23+G23</f>
        <v>0.3</v>
      </c>
      <c r="E23" s="97">
        <f t="shared" ref="E23:O23" si="6">E17</f>
        <v>0.3</v>
      </c>
      <c r="F23" s="97">
        <f t="shared" si="6"/>
        <v>0</v>
      </c>
      <c r="G23" s="97">
        <f t="shared" si="6"/>
        <v>0</v>
      </c>
      <c r="H23" s="101">
        <f t="shared" si="6"/>
        <v>0</v>
      </c>
      <c r="I23" s="101">
        <f t="shared" si="6"/>
        <v>0</v>
      </c>
      <c r="J23" s="101">
        <f t="shared" si="6"/>
        <v>0</v>
      </c>
      <c r="K23" s="101">
        <f t="shared" si="6"/>
        <v>0</v>
      </c>
      <c r="L23" s="102">
        <f t="shared" si="6"/>
        <v>0.3</v>
      </c>
      <c r="M23" s="102">
        <f t="shared" si="6"/>
        <v>0.3</v>
      </c>
      <c r="N23" s="102">
        <f t="shared" si="6"/>
        <v>0</v>
      </c>
      <c r="O23" s="102">
        <f t="shared" si="6"/>
        <v>0</v>
      </c>
      <c r="P23" s="71" t="s">
        <v>334</v>
      </c>
      <c r="Q23" s="72">
        <f>L65</f>
        <v>1.6</v>
      </c>
    </row>
    <row r="24" spans="1:17" ht="18.75" customHeight="1" x14ac:dyDescent="0.25">
      <c r="A24" s="20" t="s">
        <v>76</v>
      </c>
      <c r="B24" s="572" t="s">
        <v>59</v>
      </c>
      <c r="C24" s="587"/>
      <c r="D24" s="499"/>
      <c r="E24" s="499"/>
      <c r="F24" s="499"/>
      <c r="G24" s="499"/>
      <c r="H24" s="499"/>
      <c r="I24" s="499"/>
      <c r="J24" s="499"/>
      <c r="K24" s="499"/>
      <c r="L24" s="499"/>
      <c r="M24" s="499"/>
      <c r="N24" s="499"/>
      <c r="O24" s="499"/>
      <c r="P24" s="76" t="s">
        <v>173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30" si="7">E25+G25</f>
        <v>2.2000000000000002</v>
      </c>
      <c r="E25" s="17">
        <f>E26+E28</f>
        <v>2.2000000000000002</v>
      </c>
      <c r="F25" s="17">
        <f>F26+F28</f>
        <v>0</v>
      </c>
      <c r="G25" s="17">
        <f>+G26+G28</f>
        <v>0</v>
      </c>
      <c r="H25" s="11">
        <f>I25+K25</f>
        <v>-1.6</v>
      </c>
      <c r="I25" s="11">
        <f>I26+I28</f>
        <v>-1.6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>N26+N28</f>
        <v>0</v>
      </c>
      <c r="O25" s="13">
        <f>O26+O28</f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7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>I26+K26</f>
        <v>0</v>
      </c>
      <c r="I26" s="11"/>
      <c r="J26" s="11"/>
      <c r="K26" s="11"/>
      <c r="L26" s="13">
        <f>M26+O26</f>
        <v>0.6</v>
      </c>
      <c r="M26" s="13">
        <f>M27</f>
        <v>0.6</v>
      </c>
      <c r="N26" s="13">
        <f>N27</f>
        <v>0</v>
      </c>
      <c r="O26" s="13">
        <f>O27</f>
        <v>0</v>
      </c>
    </row>
    <row r="27" spans="1:17" s="38" customFormat="1" ht="15" customHeight="1" x14ac:dyDescent="0.25">
      <c r="A27" s="365"/>
      <c r="B27" s="366" t="s">
        <v>450</v>
      </c>
      <c r="C27" s="83" t="s">
        <v>31</v>
      </c>
      <c r="D27" s="17">
        <f t="shared" si="7"/>
        <v>0.6</v>
      </c>
      <c r="E27" s="97">
        <v>0.6</v>
      </c>
      <c r="F27" s="97"/>
      <c r="G27" s="97"/>
      <c r="H27" s="11">
        <f>I27+K27</f>
        <v>0</v>
      </c>
      <c r="I27" s="11"/>
      <c r="J27" s="11"/>
      <c r="K27" s="11"/>
      <c r="L27" s="13">
        <f>M27+O27</f>
        <v>0.6</v>
      </c>
      <c r="M27" s="13">
        <f t="shared" ref="M27:O29" si="8">E27+I27</f>
        <v>0.6</v>
      </c>
      <c r="N27" s="13">
        <f t="shared" si="8"/>
        <v>0</v>
      </c>
      <c r="O27" s="13">
        <f t="shared" si="8"/>
        <v>0</v>
      </c>
    </row>
    <row r="28" spans="1:17" ht="15" hidden="1" customHeight="1" x14ac:dyDescent="0.25">
      <c r="A28" s="20"/>
      <c r="B28" s="81"/>
      <c r="C28" s="31" t="s">
        <v>22</v>
      </c>
      <c r="D28" s="17">
        <f t="shared" si="7"/>
        <v>1.6</v>
      </c>
      <c r="E28" s="17">
        <f t="shared" ref="E28:J28" si="9">E29</f>
        <v>1.6</v>
      </c>
      <c r="F28" s="17">
        <f t="shared" si="9"/>
        <v>0</v>
      </c>
      <c r="G28" s="17">
        <f t="shared" si="9"/>
        <v>0</v>
      </c>
      <c r="H28" s="11">
        <f t="shared" si="9"/>
        <v>-1.6</v>
      </c>
      <c r="I28" s="11">
        <f t="shared" si="9"/>
        <v>-1.6</v>
      </c>
      <c r="J28" s="11">
        <f t="shared" si="9"/>
        <v>0</v>
      </c>
      <c r="K28" s="11"/>
      <c r="L28" s="13">
        <f>M28+O28</f>
        <v>0</v>
      </c>
      <c r="M28" s="13">
        <f t="shared" si="8"/>
        <v>0</v>
      </c>
      <c r="N28" s="13">
        <f t="shared" si="8"/>
        <v>0</v>
      </c>
      <c r="O28" s="13">
        <f t="shared" si="8"/>
        <v>0</v>
      </c>
    </row>
    <row r="29" spans="1:17" s="38" customFormat="1" ht="15" hidden="1" customHeight="1" x14ac:dyDescent="0.25">
      <c r="A29" s="363"/>
      <c r="B29" s="364" t="s">
        <v>230</v>
      </c>
      <c r="C29" s="376" t="s">
        <v>22</v>
      </c>
      <c r="D29" s="17">
        <f t="shared" si="7"/>
        <v>1.6</v>
      </c>
      <c r="E29" s="97">
        <v>1.6</v>
      </c>
      <c r="F29" s="97"/>
      <c r="G29" s="97"/>
      <c r="H29" s="11">
        <f>I29+K29</f>
        <v>-1.6</v>
      </c>
      <c r="I29" s="11">
        <v>-1.6</v>
      </c>
      <c r="J29" s="11"/>
      <c r="K29" s="11"/>
      <c r="L29" s="13">
        <f>M29+O29</f>
        <v>0</v>
      </c>
      <c r="M29" s="13">
        <f t="shared" si="8"/>
        <v>0</v>
      </c>
      <c r="N29" s="13">
        <f t="shared" si="8"/>
        <v>0</v>
      </c>
      <c r="O29" s="13">
        <f t="shared" si="8"/>
        <v>0</v>
      </c>
    </row>
    <row r="30" spans="1:17" ht="15" customHeight="1" x14ac:dyDescent="0.25">
      <c r="A30" s="55" t="s">
        <v>78</v>
      </c>
      <c r="B30" s="378" t="s">
        <v>234</v>
      </c>
      <c r="C30" s="79"/>
      <c r="D30" s="293">
        <f t="shared" si="7"/>
        <v>2.2000000000000002</v>
      </c>
      <c r="E30" s="24">
        <f>E32+E33</f>
        <v>2.2000000000000002</v>
      </c>
      <c r="F30" s="24">
        <f>F32+F33</f>
        <v>0</v>
      </c>
      <c r="G30" s="24">
        <f>G32+G33</f>
        <v>0</v>
      </c>
      <c r="H30" s="25">
        <f>I30+K30</f>
        <v>-1.6</v>
      </c>
      <c r="I30" s="25">
        <f t="shared" ref="I30:O30" si="10">I32+I33</f>
        <v>-1.6</v>
      </c>
      <c r="J30" s="25">
        <f t="shared" si="10"/>
        <v>0</v>
      </c>
      <c r="K30" s="25">
        <f t="shared" si="10"/>
        <v>0</v>
      </c>
      <c r="L30" s="22">
        <f t="shared" si="10"/>
        <v>0.6</v>
      </c>
      <c r="M30" s="22">
        <f t="shared" si="10"/>
        <v>0.6</v>
      </c>
      <c r="N30" s="22">
        <f t="shared" si="10"/>
        <v>0</v>
      </c>
      <c r="O30" s="22">
        <f t="shared" si="10"/>
        <v>0</v>
      </c>
    </row>
    <row r="31" spans="1:17" ht="15" customHeight="1" x14ac:dyDescent="0.25">
      <c r="A31" s="100"/>
      <c r="B31" s="379" t="s">
        <v>196</v>
      </c>
      <c r="C31" s="377"/>
      <c r="D31" s="293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70"/>
      <c r="B32" s="380" t="s">
        <v>8</v>
      </c>
      <c r="C32" s="377"/>
      <c r="D32" s="375">
        <f>E32+G32</f>
        <v>1.6</v>
      </c>
      <c r="E32" s="97">
        <f>E29</f>
        <v>1.6</v>
      </c>
      <c r="F32" s="97">
        <f>F29</f>
        <v>0</v>
      </c>
      <c r="G32" s="97">
        <f>G29</f>
        <v>0</v>
      </c>
      <c r="H32" s="101">
        <f>I32+K32</f>
        <v>-1.6</v>
      </c>
      <c r="I32" s="101">
        <f t="shared" ref="I32:O32" si="11">I29</f>
        <v>-1.6</v>
      </c>
      <c r="J32" s="101">
        <f t="shared" si="11"/>
        <v>0</v>
      </c>
      <c r="K32" s="101">
        <f t="shared" si="11"/>
        <v>0</v>
      </c>
      <c r="L32" s="102">
        <f t="shared" si="11"/>
        <v>0</v>
      </c>
      <c r="M32" s="102">
        <f t="shared" si="11"/>
        <v>0</v>
      </c>
      <c r="N32" s="102">
        <f t="shared" si="11"/>
        <v>0</v>
      </c>
      <c r="O32" s="102">
        <f t="shared" si="11"/>
        <v>0</v>
      </c>
    </row>
    <row r="33" spans="1:15" s="38" customFormat="1" ht="15" customHeight="1" x14ac:dyDescent="0.2">
      <c r="A33" s="371"/>
      <c r="B33" s="381" t="s">
        <v>233</v>
      </c>
      <c r="C33" s="204"/>
      <c r="D33" s="375">
        <f>E33+G33</f>
        <v>0.6</v>
      </c>
      <c r="E33" s="97">
        <f t="shared" ref="E33:O33" si="12">E27</f>
        <v>0.6</v>
      </c>
      <c r="F33" s="97">
        <f t="shared" si="12"/>
        <v>0</v>
      </c>
      <c r="G33" s="97">
        <f t="shared" si="12"/>
        <v>0</v>
      </c>
      <c r="H33" s="101">
        <f t="shared" si="12"/>
        <v>0</v>
      </c>
      <c r="I33" s="101">
        <f t="shared" si="12"/>
        <v>0</v>
      </c>
      <c r="J33" s="101">
        <f t="shared" si="12"/>
        <v>0</v>
      </c>
      <c r="K33" s="101">
        <f t="shared" si="12"/>
        <v>0</v>
      </c>
      <c r="L33" s="102">
        <f t="shared" si="12"/>
        <v>0.6</v>
      </c>
      <c r="M33" s="102">
        <f t="shared" si="12"/>
        <v>0.6</v>
      </c>
      <c r="N33" s="102">
        <f t="shared" si="12"/>
        <v>0</v>
      </c>
      <c r="O33" s="102">
        <f t="shared" si="12"/>
        <v>0</v>
      </c>
    </row>
    <row r="34" spans="1:15" ht="18" customHeight="1" x14ac:dyDescent="0.25">
      <c r="A34" s="20" t="s">
        <v>79</v>
      </c>
      <c r="B34" s="572" t="s">
        <v>63</v>
      </c>
      <c r="C34" s="587"/>
      <c r="D34" s="499"/>
      <c r="E34" s="499"/>
      <c r="F34" s="499"/>
      <c r="G34" s="499"/>
      <c r="H34" s="499"/>
      <c r="I34" s="499"/>
      <c r="J34" s="499"/>
      <c r="K34" s="499"/>
      <c r="L34" s="499"/>
      <c r="M34" s="499"/>
      <c r="N34" s="499"/>
      <c r="O34" s="499"/>
    </row>
    <row r="35" spans="1:15" ht="15" customHeight="1" x14ac:dyDescent="0.25">
      <c r="A35" s="6" t="s">
        <v>80</v>
      </c>
      <c r="B35" s="30" t="s">
        <v>20</v>
      </c>
      <c r="C35" s="31"/>
      <c r="D35" s="17">
        <f>E35+G35</f>
        <v>115.60000000000001</v>
      </c>
      <c r="E35" s="17">
        <f t="shared" ref="E35:O35" si="13">E36+E37</f>
        <v>0</v>
      </c>
      <c r="F35" s="17">
        <f t="shared" si="13"/>
        <v>0</v>
      </c>
      <c r="G35" s="17">
        <f t="shared" si="13"/>
        <v>115.60000000000001</v>
      </c>
      <c r="H35" s="25">
        <f t="shared" si="13"/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13">
        <f t="shared" si="13"/>
        <v>115.60000000000001</v>
      </c>
      <c r="M35" s="13">
        <f t="shared" si="13"/>
        <v>0</v>
      </c>
      <c r="N35" s="13">
        <f t="shared" si="13"/>
        <v>0</v>
      </c>
      <c r="O35" s="13">
        <f t="shared" si="13"/>
        <v>115.60000000000001</v>
      </c>
    </row>
    <row r="36" spans="1:15" s="38" customFormat="1" ht="15" customHeight="1" x14ac:dyDescent="0.25">
      <c r="A36" s="20"/>
      <c r="B36" s="366" t="s">
        <v>448</v>
      </c>
      <c r="C36" s="31" t="s">
        <v>32</v>
      </c>
      <c r="D36" s="97">
        <f>E36+G36</f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14">E36+I36</f>
        <v>0</v>
      </c>
      <c r="N36" s="13">
        <f t="shared" si="14"/>
        <v>0</v>
      </c>
      <c r="O36" s="13">
        <f t="shared" si="14"/>
        <v>113.4</v>
      </c>
    </row>
    <row r="37" spans="1:15" s="38" customFormat="1" ht="15" customHeight="1" x14ac:dyDescent="0.25">
      <c r="A37" s="155"/>
      <c r="B37" s="372" t="s">
        <v>449</v>
      </c>
      <c r="C37" s="170" t="s">
        <v>32</v>
      </c>
      <c r="D37" s="97">
        <f>E37+G37</f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14"/>
        <v>0</v>
      </c>
      <c r="N37" s="13">
        <f t="shared" si="14"/>
        <v>0</v>
      </c>
      <c r="O37" s="13">
        <f t="shared" si="14"/>
        <v>2.2000000000000002</v>
      </c>
    </row>
    <row r="38" spans="1:15" ht="15" customHeight="1" x14ac:dyDescent="0.25">
      <c r="A38" s="55" t="s">
        <v>81</v>
      </c>
      <c r="B38" s="378" t="s">
        <v>236</v>
      </c>
      <c r="C38" s="79"/>
      <c r="D38" s="293">
        <f>E38+G38</f>
        <v>115.60000000000001</v>
      </c>
      <c r="E38" s="24">
        <f t="shared" ref="E38:O38" si="15">E40+E41</f>
        <v>0</v>
      </c>
      <c r="F38" s="24">
        <f t="shared" si="15"/>
        <v>0</v>
      </c>
      <c r="G38" s="24">
        <f t="shared" si="15"/>
        <v>115.60000000000001</v>
      </c>
      <c r="H38" s="25">
        <f t="shared" si="15"/>
        <v>0</v>
      </c>
      <c r="I38" s="25">
        <f t="shared" si="15"/>
        <v>0</v>
      </c>
      <c r="J38" s="25">
        <f t="shared" si="15"/>
        <v>0</v>
      </c>
      <c r="K38" s="25">
        <f t="shared" si="15"/>
        <v>0</v>
      </c>
      <c r="L38" s="22">
        <f t="shared" si="15"/>
        <v>115.60000000000001</v>
      </c>
      <c r="M38" s="22">
        <f t="shared" si="15"/>
        <v>0</v>
      </c>
      <c r="N38" s="22">
        <f t="shared" si="15"/>
        <v>0</v>
      </c>
      <c r="O38" s="22">
        <f t="shared" si="15"/>
        <v>115.60000000000001</v>
      </c>
    </row>
    <row r="39" spans="1:15" ht="15" customHeight="1" x14ac:dyDescent="0.25">
      <c r="A39" s="100"/>
      <c r="B39" s="379" t="s">
        <v>196</v>
      </c>
      <c r="C39" s="377"/>
      <c r="D39" s="293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70"/>
      <c r="B40" s="380" t="s">
        <v>447</v>
      </c>
      <c r="C40" s="377"/>
      <c r="D40" s="375">
        <f>E40+G40</f>
        <v>113.4</v>
      </c>
      <c r="E40" s="97">
        <f t="shared" ref="E40:O41" si="16">E36</f>
        <v>0</v>
      </c>
      <c r="F40" s="97">
        <f t="shared" si="16"/>
        <v>0</v>
      </c>
      <c r="G40" s="97">
        <f t="shared" si="16"/>
        <v>113.4</v>
      </c>
      <c r="H40" s="104">
        <f t="shared" si="16"/>
        <v>0</v>
      </c>
      <c r="I40" s="104">
        <f t="shared" si="16"/>
        <v>0</v>
      </c>
      <c r="J40" s="104">
        <f t="shared" si="16"/>
        <v>0</v>
      </c>
      <c r="K40" s="104">
        <f t="shared" si="16"/>
        <v>0</v>
      </c>
      <c r="L40" s="102">
        <f t="shared" si="16"/>
        <v>113.4</v>
      </c>
      <c r="M40" s="102">
        <f t="shared" si="16"/>
        <v>0</v>
      </c>
      <c r="N40" s="102">
        <f t="shared" si="16"/>
        <v>0</v>
      </c>
      <c r="O40" s="102">
        <f t="shared" si="16"/>
        <v>113.4</v>
      </c>
    </row>
    <row r="41" spans="1:15" s="38" customFormat="1" ht="15" customHeight="1" x14ac:dyDescent="0.2">
      <c r="A41" s="371"/>
      <c r="B41" s="381" t="s">
        <v>235</v>
      </c>
      <c r="C41" s="204"/>
      <c r="D41" s="375">
        <f>E41+G41</f>
        <v>2.2000000000000002</v>
      </c>
      <c r="E41" s="97">
        <f t="shared" si="16"/>
        <v>0</v>
      </c>
      <c r="F41" s="97">
        <f t="shared" si="16"/>
        <v>0</v>
      </c>
      <c r="G41" s="97">
        <f t="shared" si="16"/>
        <v>2.2000000000000002</v>
      </c>
      <c r="H41" s="101">
        <f t="shared" si="16"/>
        <v>0</v>
      </c>
      <c r="I41" s="101">
        <f t="shared" si="16"/>
        <v>0</v>
      </c>
      <c r="J41" s="101">
        <f t="shared" si="16"/>
        <v>0</v>
      </c>
      <c r="K41" s="101">
        <f t="shared" si="16"/>
        <v>0</v>
      </c>
      <c r="L41" s="102">
        <f t="shared" si="16"/>
        <v>2.2000000000000002</v>
      </c>
      <c r="M41" s="102">
        <f t="shared" si="16"/>
        <v>0</v>
      </c>
      <c r="N41" s="102">
        <f t="shared" si="16"/>
        <v>0</v>
      </c>
      <c r="O41" s="102">
        <f t="shared" si="16"/>
        <v>2.2000000000000002</v>
      </c>
    </row>
    <row r="42" spans="1:15" ht="18.75" customHeight="1" x14ac:dyDescent="0.25">
      <c r="A42" s="20" t="s">
        <v>82</v>
      </c>
      <c r="B42" s="572" t="s">
        <v>172</v>
      </c>
      <c r="C42" s="587"/>
      <c r="D42" s="499"/>
      <c r="E42" s="499"/>
      <c r="F42" s="499"/>
      <c r="G42" s="499"/>
      <c r="H42" s="499"/>
      <c r="I42" s="499"/>
      <c r="J42" s="499"/>
      <c r="K42" s="499"/>
      <c r="L42" s="499"/>
      <c r="M42" s="499"/>
      <c r="N42" s="499"/>
      <c r="O42" s="499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 t="shared" ref="D43:D61" si="17">E43+G43</f>
        <v>0.3</v>
      </c>
      <c r="E43" s="17">
        <f t="shared" ref="E43:O43" si="18">E44</f>
        <v>0.3</v>
      </c>
      <c r="F43" s="17">
        <f t="shared" si="18"/>
        <v>0</v>
      </c>
      <c r="G43" s="17">
        <f t="shared" si="18"/>
        <v>0</v>
      </c>
      <c r="H43" s="11">
        <f t="shared" si="18"/>
        <v>0</v>
      </c>
      <c r="I43" s="11">
        <f t="shared" si="18"/>
        <v>0</v>
      </c>
      <c r="J43" s="11">
        <f t="shared" si="18"/>
        <v>0</v>
      </c>
      <c r="K43" s="11">
        <f t="shared" si="18"/>
        <v>0</v>
      </c>
      <c r="L43" s="13">
        <f t="shared" si="18"/>
        <v>0.3</v>
      </c>
      <c r="M43" s="13">
        <f t="shared" si="18"/>
        <v>0.3</v>
      </c>
      <c r="N43" s="13">
        <f t="shared" si="18"/>
        <v>0</v>
      </c>
      <c r="O43" s="13">
        <f t="shared" si="18"/>
        <v>0</v>
      </c>
    </row>
    <row r="44" spans="1:15" s="38" customFormat="1" ht="15" customHeight="1" x14ac:dyDescent="0.25">
      <c r="A44" s="383"/>
      <c r="B44" s="364" t="s">
        <v>237</v>
      </c>
      <c r="C44" s="31" t="s">
        <v>51</v>
      </c>
      <c r="D44" s="97">
        <f t="shared" si="17"/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82" t="s">
        <v>41</v>
      </c>
      <c r="C45" s="31" t="s">
        <v>51</v>
      </c>
      <c r="D45" s="17">
        <f t="shared" si="17"/>
        <v>0.4</v>
      </c>
      <c r="E45" s="17">
        <f t="shared" ref="E45:O45" si="19">E46</f>
        <v>0.4</v>
      </c>
      <c r="F45" s="17">
        <f t="shared" si="19"/>
        <v>0</v>
      </c>
      <c r="G45" s="17">
        <f t="shared" si="19"/>
        <v>0</v>
      </c>
      <c r="H45" s="11">
        <f t="shared" si="19"/>
        <v>0</v>
      </c>
      <c r="I45" s="11">
        <f t="shared" si="19"/>
        <v>0</v>
      </c>
      <c r="J45" s="11">
        <f t="shared" si="19"/>
        <v>0</v>
      </c>
      <c r="K45" s="11">
        <f t="shared" si="19"/>
        <v>0</v>
      </c>
      <c r="L45" s="13">
        <f t="shared" si="19"/>
        <v>0.4</v>
      </c>
      <c r="M45" s="13">
        <f t="shared" si="19"/>
        <v>0.4</v>
      </c>
      <c r="N45" s="13">
        <f t="shared" si="19"/>
        <v>0</v>
      </c>
      <c r="O45" s="13">
        <f t="shared" si="19"/>
        <v>0</v>
      </c>
    </row>
    <row r="46" spans="1:15" s="38" customFormat="1" ht="15" customHeight="1" x14ac:dyDescent="0.25">
      <c r="A46" s="383"/>
      <c r="B46" s="364" t="s">
        <v>237</v>
      </c>
      <c r="C46" s="31" t="s">
        <v>51</v>
      </c>
      <c r="D46" s="97">
        <f t="shared" si="17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162</v>
      </c>
      <c r="C47" s="31" t="s">
        <v>51</v>
      </c>
      <c r="D47" s="17">
        <f t="shared" si="17"/>
        <v>0.2</v>
      </c>
      <c r="E47" s="17">
        <f t="shared" ref="E47:O47" si="20">E48</f>
        <v>0.2</v>
      </c>
      <c r="F47" s="17">
        <f t="shared" si="20"/>
        <v>0</v>
      </c>
      <c r="G47" s="17">
        <f t="shared" si="20"/>
        <v>0</v>
      </c>
      <c r="H47" s="11">
        <f t="shared" si="20"/>
        <v>0</v>
      </c>
      <c r="I47" s="11">
        <f t="shared" si="20"/>
        <v>0</v>
      </c>
      <c r="J47" s="11">
        <f t="shared" si="20"/>
        <v>0</v>
      </c>
      <c r="K47" s="11">
        <f t="shared" si="20"/>
        <v>0</v>
      </c>
      <c r="L47" s="13">
        <f t="shared" si="20"/>
        <v>0.2</v>
      </c>
      <c r="M47" s="13">
        <f t="shared" si="20"/>
        <v>0.2</v>
      </c>
      <c r="N47" s="13">
        <f t="shared" si="20"/>
        <v>0</v>
      </c>
      <c r="O47" s="13">
        <f t="shared" si="20"/>
        <v>0</v>
      </c>
    </row>
    <row r="48" spans="1:15" s="38" customFormat="1" ht="15" customHeight="1" x14ac:dyDescent="0.25">
      <c r="A48" s="363"/>
      <c r="B48" s="364" t="s">
        <v>237</v>
      </c>
      <c r="C48" s="83" t="s">
        <v>51</v>
      </c>
      <c r="D48" s="97">
        <f t="shared" si="17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17"/>
        <v>0.6</v>
      </c>
      <c r="E49" s="17">
        <f t="shared" ref="E49:O49" si="21">E50</f>
        <v>0.6</v>
      </c>
      <c r="F49" s="17">
        <f t="shared" si="21"/>
        <v>0</v>
      </c>
      <c r="G49" s="17">
        <f t="shared" si="21"/>
        <v>0</v>
      </c>
      <c r="H49" s="11">
        <f t="shared" si="21"/>
        <v>0</v>
      </c>
      <c r="I49" s="11">
        <f t="shared" si="21"/>
        <v>0</v>
      </c>
      <c r="J49" s="11">
        <f t="shared" si="21"/>
        <v>0</v>
      </c>
      <c r="K49" s="11">
        <f t="shared" si="21"/>
        <v>0</v>
      </c>
      <c r="L49" s="13">
        <f t="shared" si="21"/>
        <v>0.6</v>
      </c>
      <c r="M49" s="13">
        <f t="shared" si="21"/>
        <v>0.6</v>
      </c>
      <c r="N49" s="13">
        <f t="shared" si="21"/>
        <v>0</v>
      </c>
      <c r="O49" s="13">
        <f t="shared" si="21"/>
        <v>0</v>
      </c>
    </row>
    <row r="50" spans="1:15" s="38" customFormat="1" ht="15" customHeight="1" x14ac:dyDescent="0.25">
      <c r="A50" s="383"/>
      <c r="B50" s="364" t="s">
        <v>237</v>
      </c>
      <c r="C50" s="31" t="s">
        <v>51</v>
      </c>
      <c r="D50" s="97">
        <f t="shared" si="17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17"/>
        <v>1.1000000000000001</v>
      </c>
      <c r="E51" s="17">
        <f t="shared" ref="E51:O51" si="22">E52</f>
        <v>1.1000000000000001</v>
      </c>
      <c r="F51" s="17">
        <f t="shared" si="22"/>
        <v>0</v>
      </c>
      <c r="G51" s="17">
        <f t="shared" si="22"/>
        <v>0</v>
      </c>
      <c r="H51" s="11">
        <f t="shared" si="22"/>
        <v>0</v>
      </c>
      <c r="I51" s="11">
        <f t="shared" si="22"/>
        <v>0</v>
      </c>
      <c r="J51" s="11">
        <f t="shared" si="22"/>
        <v>0</v>
      </c>
      <c r="K51" s="11">
        <f t="shared" si="22"/>
        <v>0</v>
      </c>
      <c r="L51" s="13">
        <f t="shared" si="22"/>
        <v>1.1000000000000001</v>
      </c>
      <c r="M51" s="13">
        <f t="shared" si="22"/>
        <v>1.1000000000000001</v>
      </c>
      <c r="N51" s="13">
        <f t="shared" si="22"/>
        <v>0</v>
      </c>
      <c r="O51" s="13">
        <f t="shared" si="22"/>
        <v>0</v>
      </c>
    </row>
    <row r="52" spans="1:15" s="38" customFormat="1" ht="15" customHeight="1" x14ac:dyDescent="0.25">
      <c r="A52" s="383"/>
      <c r="B52" s="364" t="s">
        <v>237</v>
      </c>
      <c r="C52" s="31" t="s">
        <v>51</v>
      </c>
      <c r="D52" s="97">
        <f t="shared" si="17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82" t="s">
        <v>39</v>
      </c>
      <c r="C53" s="31" t="s">
        <v>51</v>
      </c>
      <c r="D53" s="17">
        <f t="shared" si="17"/>
        <v>0.1</v>
      </c>
      <c r="E53" s="17">
        <f t="shared" ref="E53:O53" si="23">E54</f>
        <v>0.1</v>
      </c>
      <c r="F53" s="17">
        <f t="shared" si="23"/>
        <v>0</v>
      </c>
      <c r="G53" s="17">
        <f t="shared" si="23"/>
        <v>0</v>
      </c>
      <c r="H53" s="11">
        <f t="shared" si="23"/>
        <v>0</v>
      </c>
      <c r="I53" s="11">
        <f t="shared" si="23"/>
        <v>0</v>
      </c>
      <c r="J53" s="11">
        <f t="shared" si="23"/>
        <v>0</v>
      </c>
      <c r="K53" s="11">
        <f t="shared" si="23"/>
        <v>0</v>
      </c>
      <c r="L53" s="13">
        <f t="shared" si="23"/>
        <v>0.1</v>
      </c>
      <c r="M53" s="13">
        <f t="shared" si="23"/>
        <v>0.1</v>
      </c>
      <c r="N53" s="13">
        <f t="shared" si="23"/>
        <v>0</v>
      </c>
      <c r="O53" s="13">
        <f t="shared" si="23"/>
        <v>0</v>
      </c>
    </row>
    <row r="54" spans="1:15" s="38" customFormat="1" ht="15" customHeight="1" x14ac:dyDescent="0.25">
      <c r="A54" s="383"/>
      <c r="B54" s="364" t="s">
        <v>237</v>
      </c>
      <c r="C54" s="31" t="s">
        <v>51</v>
      </c>
      <c r="D54" s="97">
        <f t="shared" si="17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82" t="s">
        <v>40</v>
      </c>
      <c r="C55" s="31" t="s">
        <v>51</v>
      </c>
      <c r="D55" s="17">
        <f t="shared" si="17"/>
        <v>0.1</v>
      </c>
      <c r="E55" s="17">
        <f t="shared" ref="E55:O55" si="24">E56</f>
        <v>0.1</v>
      </c>
      <c r="F55" s="17">
        <f t="shared" si="24"/>
        <v>0</v>
      </c>
      <c r="G55" s="17">
        <f t="shared" si="24"/>
        <v>0</v>
      </c>
      <c r="H55" s="11">
        <f t="shared" si="24"/>
        <v>0</v>
      </c>
      <c r="I55" s="11">
        <f t="shared" si="24"/>
        <v>0</v>
      </c>
      <c r="J55" s="11">
        <f t="shared" si="24"/>
        <v>0</v>
      </c>
      <c r="K55" s="11">
        <f t="shared" si="24"/>
        <v>0</v>
      </c>
      <c r="L55" s="13">
        <f t="shared" si="24"/>
        <v>0.1</v>
      </c>
      <c r="M55" s="13">
        <f t="shared" si="24"/>
        <v>0.1</v>
      </c>
      <c r="N55" s="13">
        <f t="shared" si="24"/>
        <v>0</v>
      </c>
      <c r="O55" s="13">
        <f t="shared" si="24"/>
        <v>0</v>
      </c>
    </row>
    <row r="56" spans="1:15" s="38" customFormat="1" ht="15" customHeight="1" x14ac:dyDescent="0.25">
      <c r="A56" s="383"/>
      <c r="B56" s="364" t="s">
        <v>237</v>
      </c>
      <c r="C56" s="31" t="s">
        <v>51</v>
      </c>
      <c r="D56" s="97">
        <f t="shared" si="17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17"/>
        <v>1.7</v>
      </c>
      <c r="E57" s="17">
        <f t="shared" ref="E57:O57" si="25">E58</f>
        <v>1.7</v>
      </c>
      <c r="F57" s="17">
        <f t="shared" si="25"/>
        <v>0</v>
      </c>
      <c r="G57" s="17">
        <f t="shared" si="25"/>
        <v>0</v>
      </c>
      <c r="H57" s="11">
        <f t="shared" si="25"/>
        <v>0</v>
      </c>
      <c r="I57" s="11">
        <f t="shared" si="25"/>
        <v>0</v>
      </c>
      <c r="J57" s="11">
        <f t="shared" si="25"/>
        <v>0</v>
      </c>
      <c r="K57" s="11">
        <f t="shared" si="25"/>
        <v>0</v>
      </c>
      <c r="L57" s="13">
        <f t="shared" si="25"/>
        <v>1.7</v>
      </c>
      <c r="M57" s="13">
        <f t="shared" si="25"/>
        <v>1.7</v>
      </c>
      <c r="N57" s="13">
        <f t="shared" si="25"/>
        <v>0</v>
      </c>
      <c r="O57" s="13">
        <f t="shared" si="25"/>
        <v>0</v>
      </c>
    </row>
    <row r="58" spans="1:15" s="38" customFormat="1" ht="15" customHeight="1" x14ac:dyDescent="0.25">
      <c r="A58" s="383"/>
      <c r="B58" s="364" t="s">
        <v>237</v>
      </c>
      <c r="C58" s="31" t="s">
        <v>51</v>
      </c>
      <c r="D58" s="97">
        <f t="shared" si="17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17"/>
        <v>0.6</v>
      </c>
      <c r="E59" s="17">
        <f t="shared" ref="E59:O59" si="26">E60</f>
        <v>0.6</v>
      </c>
      <c r="F59" s="17">
        <f t="shared" si="26"/>
        <v>0</v>
      </c>
      <c r="G59" s="17">
        <f t="shared" si="26"/>
        <v>0</v>
      </c>
      <c r="H59" s="11">
        <f t="shared" si="26"/>
        <v>0</v>
      </c>
      <c r="I59" s="11">
        <f t="shared" si="26"/>
        <v>0</v>
      </c>
      <c r="J59" s="11">
        <f t="shared" si="26"/>
        <v>0</v>
      </c>
      <c r="K59" s="11">
        <f t="shared" si="26"/>
        <v>0</v>
      </c>
      <c r="L59" s="13">
        <f t="shared" si="26"/>
        <v>0.6</v>
      </c>
      <c r="M59" s="13">
        <f t="shared" si="26"/>
        <v>0.6</v>
      </c>
      <c r="N59" s="13">
        <f t="shared" si="26"/>
        <v>0</v>
      </c>
      <c r="O59" s="13">
        <f t="shared" si="26"/>
        <v>0</v>
      </c>
    </row>
    <row r="60" spans="1:15" s="38" customFormat="1" ht="15" customHeight="1" x14ac:dyDescent="0.25">
      <c r="A60" s="383"/>
      <c r="B60" s="364" t="s">
        <v>237</v>
      </c>
      <c r="C60" s="170" t="s">
        <v>51</v>
      </c>
      <c r="D60" s="97">
        <f t="shared" si="17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384" t="s">
        <v>238</v>
      </c>
      <c r="C61" s="79"/>
      <c r="D61" s="293">
        <f t="shared" si="17"/>
        <v>5.0999999999999996</v>
      </c>
      <c r="E61" s="24">
        <f>E63</f>
        <v>5.0999999999999996</v>
      </c>
      <c r="F61" s="24">
        <f>F63</f>
        <v>0</v>
      </c>
      <c r="G61" s="24">
        <f>G63</f>
        <v>0</v>
      </c>
      <c r="H61" s="25">
        <f>I61+K61</f>
        <v>0</v>
      </c>
      <c r="I61" s="25">
        <f t="shared" ref="I61:O61" si="27">I63</f>
        <v>0</v>
      </c>
      <c r="J61" s="25">
        <f t="shared" si="27"/>
        <v>0</v>
      </c>
      <c r="K61" s="25">
        <f t="shared" si="27"/>
        <v>0</v>
      </c>
      <c r="L61" s="22">
        <f t="shared" si="27"/>
        <v>5.0999999999999996</v>
      </c>
      <c r="M61" s="22">
        <f t="shared" si="27"/>
        <v>5.0999999999999996</v>
      </c>
      <c r="N61" s="22">
        <f t="shared" si="27"/>
        <v>0</v>
      </c>
      <c r="O61" s="22">
        <f t="shared" si="27"/>
        <v>0</v>
      </c>
    </row>
    <row r="62" spans="1:15" ht="15" customHeight="1" x14ac:dyDescent="0.25">
      <c r="A62" s="100"/>
      <c r="B62" s="379" t="s">
        <v>196</v>
      </c>
      <c r="C62" s="377"/>
      <c r="D62" s="293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71"/>
      <c r="B63" s="381" t="s">
        <v>235</v>
      </c>
      <c r="C63" s="377"/>
      <c r="D63" s="375">
        <f>E63+G63</f>
        <v>5.0999999999999996</v>
      </c>
      <c r="E63" s="97">
        <f>E44+E46+E48+E50+E52+E54+E56+E58+E60</f>
        <v>5.0999999999999996</v>
      </c>
      <c r="F63" s="97">
        <f>F44+F46+F48+F50+F52+F54+F56+F58+F60</f>
        <v>0</v>
      </c>
      <c r="G63" s="97">
        <f>G44+G46+G48+G50+G52+G54+G56+G58+G60</f>
        <v>0</v>
      </c>
      <c r="H63" s="101">
        <f>I63+K63</f>
        <v>0</v>
      </c>
      <c r="I63" s="101">
        <f t="shared" ref="I63:O63" si="28">I44+I46+I48+I50+I52+I54+I56+I58+I60</f>
        <v>0</v>
      </c>
      <c r="J63" s="101">
        <f t="shared" si="28"/>
        <v>0</v>
      </c>
      <c r="K63" s="101">
        <f t="shared" si="28"/>
        <v>0</v>
      </c>
      <c r="L63" s="102">
        <f t="shared" si="28"/>
        <v>5.0999999999999996</v>
      </c>
      <c r="M63" s="102">
        <f t="shared" si="28"/>
        <v>5.0999999999999996</v>
      </c>
      <c r="N63" s="102">
        <f t="shared" si="28"/>
        <v>0</v>
      </c>
      <c r="O63" s="102">
        <f t="shared" si="28"/>
        <v>0</v>
      </c>
    </row>
    <row r="64" spans="1:15" ht="18" customHeight="1" x14ac:dyDescent="0.25">
      <c r="A64" s="20" t="s">
        <v>93</v>
      </c>
      <c r="B64" s="572" t="s">
        <v>69</v>
      </c>
      <c r="C64" s="572"/>
      <c r="D64" s="572"/>
      <c r="E64" s="572"/>
      <c r="F64" s="572"/>
      <c r="G64" s="572"/>
      <c r="H64" s="572"/>
      <c r="I64" s="572"/>
      <c r="J64" s="572"/>
      <c r="K64" s="572"/>
      <c r="L64" s="572"/>
      <c r="M64" s="572"/>
      <c r="N64" s="572"/>
      <c r="O64" s="572"/>
    </row>
    <row r="65" spans="1:15" ht="15" customHeight="1" x14ac:dyDescent="0.25">
      <c r="A65" s="6" t="s">
        <v>94</v>
      </c>
      <c r="B65" s="30" t="s">
        <v>20</v>
      </c>
      <c r="C65" s="403">
        <v>10</v>
      </c>
      <c r="D65" s="17">
        <f>E65+G65</f>
        <v>0</v>
      </c>
      <c r="E65" s="17">
        <f t="shared" ref="E65:O65" si="29">E66</f>
        <v>0</v>
      </c>
      <c r="F65" s="17">
        <f t="shared" si="29"/>
        <v>0</v>
      </c>
      <c r="G65" s="17">
        <f t="shared" si="29"/>
        <v>0</v>
      </c>
      <c r="H65" s="11">
        <f t="shared" si="29"/>
        <v>1.6</v>
      </c>
      <c r="I65" s="11">
        <f t="shared" si="29"/>
        <v>0</v>
      </c>
      <c r="J65" s="11">
        <f t="shared" si="29"/>
        <v>0</v>
      </c>
      <c r="K65" s="11">
        <f t="shared" si="29"/>
        <v>1.6</v>
      </c>
      <c r="L65" s="13">
        <f t="shared" si="29"/>
        <v>1.6</v>
      </c>
      <c r="M65" s="13">
        <f t="shared" si="29"/>
        <v>0</v>
      </c>
      <c r="N65" s="13">
        <f t="shared" si="29"/>
        <v>0</v>
      </c>
      <c r="O65" s="13">
        <f t="shared" si="29"/>
        <v>1.6</v>
      </c>
    </row>
    <row r="66" spans="1:15" s="38" customFormat="1" ht="15" customHeight="1" x14ac:dyDescent="0.25">
      <c r="A66" s="20"/>
      <c r="B66" s="366" t="s">
        <v>230</v>
      </c>
      <c r="C66" s="403">
        <v>10</v>
      </c>
      <c r="D66" s="97">
        <f>E66+G66</f>
        <v>0</v>
      </c>
      <c r="E66" s="97"/>
      <c r="F66" s="97"/>
      <c r="G66" s="97"/>
      <c r="H66" s="11">
        <f>I66+K66</f>
        <v>1.6</v>
      </c>
      <c r="I66" s="11"/>
      <c r="J66" s="11"/>
      <c r="K66" s="11">
        <v>1.6</v>
      </c>
      <c r="L66" s="13">
        <f>M66+O66</f>
        <v>1.6</v>
      </c>
      <c r="M66" s="13">
        <f>E66+I66</f>
        <v>0</v>
      </c>
      <c r="N66" s="13">
        <f>F66+J66</f>
        <v>0</v>
      </c>
      <c r="O66" s="13">
        <f>G66+K66</f>
        <v>1.6</v>
      </c>
    </row>
    <row r="67" spans="1:15" ht="15" customHeight="1" x14ac:dyDescent="0.25">
      <c r="A67" s="55" t="s">
        <v>95</v>
      </c>
      <c r="B67" s="378" t="s">
        <v>460</v>
      </c>
      <c r="C67" s="79"/>
      <c r="D67" s="293">
        <f>E67+G67</f>
        <v>0</v>
      </c>
      <c r="E67" s="24">
        <f>E69</f>
        <v>0</v>
      </c>
      <c r="F67" s="24">
        <f>F69</f>
        <v>0</v>
      </c>
      <c r="G67" s="24">
        <f>G69</f>
        <v>0</v>
      </c>
      <c r="H67" s="25">
        <f>I67+K67</f>
        <v>1.6</v>
      </c>
      <c r="I67" s="25">
        <f t="shared" ref="I67:O67" si="30">I69</f>
        <v>0</v>
      </c>
      <c r="J67" s="25">
        <f t="shared" si="30"/>
        <v>0</v>
      </c>
      <c r="K67" s="25">
        <f t="shared" si="30"/>
        <v>1.6</v>
      </c>
      <c r="L67" s="22">
        <f t="shared" si="30"/>
        <v>1.6</v>
      </c>
      <c r="M67" s="22">
        <f t="shared" si="30"/>
        <v>0</v>
      </c>
      <c r="N67" s="22">
        <f t="shared" si="30"/>
        <v>0</v>
      </c>
      <c r="O67" s="22">
        <f t="shared" si="30"/>
        <v>1.6</v>
      </c>
    </row>
    <row r="68" spans="1:15" ht="15" customHeight="1" x14ac:dyDescent="0.25">
      <c r="A68" s="100"/>
      <c r="B68" s="103" t="s">
        <v>196</v>
      </c>
      <c r="C68" s="377"/>
      <c r="D68" s="293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70"/>
      <c r="B69" s="369" t="s">
        <v>8</v>
      </c>
      <c r="C69" s="377"/>
      <c r="D69" s="375">
        <f>E69+G69</f>
        <v>0</v>
      </c>
      <c r="E69" s="24">
        <f t="shared" ref="E69:O69" si="31">E66</f>
        <v>0</v>
      </c>
      <c r="F69" s="24">
        <f t="shared" si="31"/>
        <v>0</v>
      </c>
      <c r="G69" s="24">
        <f t="shared" si="31"/>
        <v>0</v>
      </c>
      <c r="H69" s="25">
        <f t="shared" si="31"/>
        <v>1.6</v>
      </c>
      <c r="I69" s="25">
        <f t="shared" si="31"/>
        <v>0</v>
      </c>
      <c r="J69" s="25">
        <f t="shared" si="31"/>
        <v>0</v>
      </c>
      <c r="K69" s="25">
        <f t="shared" si="31"/>
        <v>1.6</v>
      </c>
      <c r="L69" s="22">
        <f t="shared" si="31"/>
        <v>1.6</v>
      </c>
      <c r="M69" s="22">
        <f t="shared" si="31"/>
        <v>0</v>
      </c>
      <c r="N69" s="22">
        <f t="shared" si="31"/>
        <v>0</v>
      </c>
      <c r="O69" s="22">
        <f t="shared" si="31"/>
        <v>1.6</v>
      </c>
    </row>
    <row r="70" spans="1:15" ht="15" customHeight="1" x14ac:dyDescent="0.25">
      <c r="A70" s="107" t="s">
        <v>96</v>
      </c>
      <c r="B70" s="108" t="s">
        <v>173</v>
      </c>
      <c r="C70" s="386"/>
      <c r="D70" s="385">
        <f>E70+G70</f>
        <v>514</v>
      </c>
      <c r="E70" s="48">
        <f t="shared" ref="E70:O70" si="32">E72+E73+E74+E75</f>
        <v>27.5</v>
      </c>
      <c r="F70" s="48">
        <f t="shared" si="32"/>
        <v>0</v>
      </c>
      <c r="G70" s="48">
        <f t="shared" si="32"/>
        <v>486.5</v>
      </c>
      <c r="H70" s="49">
        <f t="shared" si="32"/>
        <v>0</v>
      </c>
      <c r="I70" s="49">
        <f t="shared" si="32"/>
        <v>-1.6</v>
      </c>
      <c r="J70" s="49">
        <f t="shared" si="32"/>
        <v>0</v>
      </c>
      <c r="K70" s="49">
        <f t="shared" si="32"/>
        <v>1.6</v>
      </c>
      <c r="L70" s="50">
        <f t="shared" si="32"/>
        <v>514</v>
      </c>
      <c r="M70" s="50">
        <f t="shared" si="32"/>
        <v>25.9</v>
      </c>
      <c r="N70" s="50">
        <f t="shared" si="32"/>
        <v>0</v>
      </c>
      <c r="O70" s="50">
        <f t="shared" si="32"/>
        <v>488.1</v>
      </c>
    </row>
    <row r="71" spans="1:15" ht="15" customHeight="1" x14ac:dyDescent="0.25">
      <c r="A71" s="298"/>
      <c r="B71" s="400" t="s">
        <v>196</v>
      </c>
      <c r="C71" s="387"/>
      <c r="D71" s="385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70"/>
      <c r="B72" s="401" t="s">
        <v>371</v>
      </c>
      <c r="C72" s="377"/>
      <c r="D72" s="375">
        <f>E72+G72</f>
        <v>392.4</v>
      </c>
      <c r="E72" s="97">
        <f t="shared" ref="E72:O72" si="33">E22+E32+E69</f>
        <v>21.5</v>
      </c>
      <c r="F72" s="97">
        <f t="shared" si="33"/>
        <v>0</v>
      </c>
      <c r="G72" s="97">
        <f t="shared" si="33"/>
        <v>370.9</v>
      </c>
      <c r="H72" s="101">
        <f t="shared" si="33"/>
        <v>0</v>
      </c>
      <c r="I72" s="101">
        <f t="shared" si="33"/>
        <v>-1.6</v>
      </c>
      <c r="J72" s="101">
        <f t="shared" si="33"/>
        <v>0</v>
      </c>
      <c r="K72" s="101">
        <f t="shared" si="33"/>
        <v>1.6</v>
      </c>
      <c r="L72" s="102">
        <f t="shared" si="33"/>
        <v>392.4</v>
      </c>
      <c r="M72" s="102">
        <f t="shared" si="33"/>
        <v>19.899999999999999</v>
      </c>
      <c r="N72" s="102">
        <f t="shared" si="33"/>
        <v>0</v>
      </c>
      <c r="O72" s="102">
        <f t="shared" si="33"/>
        <v>372.5</v>
      </c>
    </row>
    <row r="73" spans="1:15" s="38" customFormat="1" ht="15" customHeight="1" x14ac:dyDescent="0.2">
      <c r="A73" s="370"/>
      <c r="B73" s="401" t="s">
        <v>235</v>
      </c>
      <c r="C73" s="377"/>
      <c r="D73" s="375">
        <f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>I73+K73</f>
        <v>0</v>
      </c>
      <c r="I73" s="101">
        <f t="shared" ref="I73:O73" si="34">I23+I41+I63</f>
        <v>0</v>
      </c>
      <c r="J73" s="101">
        <f t="shared" si="34"/>
        <v>0</v>
      </c>
      <c r="K73" s="101">
        <f t="shared" si="34"/>
        <v>0</v>
      </c>
      <c r="L73" s="102">
        <f t="shared" si="34"/>
        <v>7.6</v>
      </c>
      <c r="M73" s="102">
        <f t="shared" si="34"/>
        <v>5.3999999999999995</v>
      </c>
      <c r="N73" s="102">
        <f t="shared" si="34"/>
        <v>0</v>
      </c>
      <c r="O73" s="102">
        <f t="shared" si="34"/>
        <v>2.2000000000000002</v>
      </c>
    </row>
    <row r="74" spans="1:15" s="38" customFormat="1" ht="12.75" x14ac:dyDescent="0.2">
      <c r="A74" s="370"/>
      <c r="B74" s="109" t="s">
        <v>447</v>
      </c>
      <c r="C74" s="377"/>
      <c r="D74" s="375">
        <f>E74+G74</f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>I74+K74</f>
        <v>0</v>
      </c>
      <c r="I74" s="101">
        <f t="shared" ref="I74:O74" si="35">I40</f>
        <v>0</v>
      </c>
      <c r="J74" s="101">
        <f t="shared" si="35"/>
        <v>0</v>
      </c>
      <c r="K74" s="101">
        <f t="shared" si="35"/>
        <v>0</v>
      </c>
      <c r="L74" s="102">
        <f t="shared" si="35"/>
        <v>113.4</v>
      </c>
      <c r="M74" s="102">
        <f t="shared" si="35"/>
        <v>0</v>
      </c>
      <c r="N74" s="102">
        <f t="shared" si="35"/>
        <v>0</v>
      </c>
      <c r="O74" s="102">
        <f t="shared" si="35"/>
        <v>113.4</v>
      </c>
    </row>
    <row r="75" spans="1:15" s="38" customFormat="1" ht="15" customHeight="1" x14ac:dyDescent="0.2">
      <c r="A75" s="371"/>
      <c r="B75" s="402" t="s">
        <v>233</v>
      </c>
      <c r="C75" s="204"/>
      <c r="D75" s="375">
        <f>E75+G75</f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>I75+K75</f>
        <v>0</v>
      </c>
      <c r="I75" s="101">
        <f t="shared" ref="I75:O75" si="36">I33</f>
        <v>0</v>
      </c>
      <c r="J75" s="101">
        <f t="shared" si="36"/>
        <v>0</v>
      </c>
      <c r="K75" s="101">
        <f t="shared" si="36"/>
        <v>0</v>
      </c>
      <c r="L75" s="102">
        <f t="shared" si="36"/>
        <v>0.6</v>
      </c>
      <c r="M75" s="102">
        <f t="shared" si="36"/>
        <v>0.6</v>
      </c>
      <c r="N75" s="102">
        <f t="shared" si="36"/>
        <v>0</v>
      </c>
      <c r="O75" s="102">
        <f t="shared" si="36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B13:O13"/>
    <mergeCell ref="B24:O24"/>
    <mergeCell ref="B34:O34"/>
    <mergeCell ref="B42:O42"/>
    <mergeCell ref="B64:O64"/>
    <mergeCell ref="E11:F11"/>
    <mergeCell ref="G11:G12"/>
    <mergeCell ref="I11:J11"/>
    <mergeCell ref="K11:K12"/>
    <mergeCell ref="M11:N11"/>
    <mergeCell ref="O11:O12"/>
    <mergeCell ref="A8:O8"/>
    <mergeCell ref="A10:A12"/>
    <mergeCell ref="B10:B12"/>
    <mergeCell ref="C10:C12"/>
    <mergeCell ref="D10:D12"/>
    <mergeCell ref="E10:G10"/>
    <mergeCell ref="H10:H12"/>
    <mergeCell ref="I10:K10"/>
    <mergeCell ref="L10:L12"/>
    <mergeCell ref="M10:O10"/>
    <mergeCell ref="B1:O1"/>
    <mergeCell ref="B2:O2"/>
    <mergeCell ref="B3:O3"/>
    <mergeCell ref="B4:O4"/>
    <mergeCell ref="B5:O5"/>
    <mergeCell ref="B6:O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7"/>
  <sheetViews>
    <sheetView showZeros="0" workbookViewId="0">
      <selection activeCell="U30" sqref="U3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584" t="s">
        <v>350</v>
      </c>
      <c r="C1" s="584"/>
      <c r="D1" s="584"/>
      <c r="E1" s="584"/>
      <c r="F1" s="584"/>
      <c r="G1" s="584"/>
      <c r="H1" s="584"/>
      <c r="I1" s="584"/>
      <c r="J1" s="584"/>
      <c r="K1" s="584"/>
      <c r="L1" s="584"/>
      <c r="M1" s="584"/>
      <c r="N1" s="584"/>
    </row>
    <row r="2" spans="2:15" x14ac:dyDescent="0.25">
      <c r="B2" s="584" t="s">
        <v>436</v>
      </c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</row>
    <row r="3" spans="2:15" x14ac:dyDescent="0.25">
      <c r="B3" s="584" t="s">
        <v>455</v>
      </c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</row>
    <row r="4" spans="2:15" x14ac:dyDescent="0.25">
      <c r="B4" s="584" t="s">
        <v>373</v>
      </c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</row>
    <row r="5" spans="2:15" s="396" customFormat="1" ht="15" customHeight="1" x14ac:dyDescent="0.25">
      <c r="B5" s="496" t="s">
        <v>458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2:15" s="396" customFormat="1" x14ac:dyDescent="0.25">
      <c r="B6" s="496" t="s">
        <v>527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2:15" s="396" customFormat="1" x14ac:dyDescent="0.25">
      <c r="B7" s="496" t="s">
        <v>465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2:15" s="396" customFormat="1" x14ac:dyDescent="0.25">
      <c r="B8" s="496" t="s">
        <v>528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2:15" s="396" customFormat="1" ht="15" customHeight="1" x14ac:dyDescent="0.25">
      <c r="B9" s="496" t="s">
        <v>482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2:15" s="396" customFormat="1" ht="15" customHeight="1" x14ac:dyDescent="0.25">
      <c r="B10" s="496" t="s">
        <v>488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2:15" s="396" customFormat="1" ht="15" customHeight="1" x14ac:dyDescent="0.25">
      <c r="B11" s="496" t="s">
        <v>496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2:15" s="396" customFormat="1" ht="15" customHeight="1" x14ac:dyDescent="0.25">
      <c r="B12" s="496" t="s">
        <v>501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2:15" s="396" customFormat="1" ht="15" customHeight="1" x14ac:dyDescent="0.25">
      <c r="B13" s="496" t="s">
        <v>509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2:15" s="396" customFormat="1" ht="15" customHeight="1" x14ac:dyDescent="0.25">
      <c r="B14" s="496" t="s">
        <v>529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2:15" s="396" customFormat="1" ht="15" customHeight="1" x14ac:dyDescent="0.25">
      <c r="B15" s="496" t="s">
        <v>541</v>
      </c>
      <c r="C15" s="496"/>
      <c r="D15" s="496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</row>
    <row r="16" spans="2:15" s="396" customFormat="1" ht="15" customHeight="1" x14ac:dyDescent="0.25">
      <c r="B16" s="496" t="s">
        <v>542</v>
      </c>
      <c r="C16" s="496"/>
      <c r="D16" s="496"/>
      <c r="E16" s="496"/>
      <c r="F16" s="496"/>
      <c r="G16" s="496"/>
      <c r="H16" s="496"/>
      <c r="I16" s="496"/>
      <c r="J16" s="496"/>
      <c r="K16" s="496"/>
      <c r="L16" s="496"/>
      <c r="M16" s="496"/>
      <c r="N16" s="496"/>
      <c r="O16" s="496"/>
    </row>
    <row r="17" spans="1:17" s="396" customFormat="1" ht="15" customHeight="1" x14ac:dyDescent="0.25">
      <c r="B17" s="496" t="s">
        <v>551</v>
      </c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496"/>
    </row>
    <row r="18" spans="1:17" s="396" customFormat="1" ht="15" customHeight="1" x14ac:dyDescent="0.25">
      <c r="B18" s="496" t="s">
        <v>567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</row>
    <row r="20" spans="1:17" x14ac:dyDescent="0.25">
      <c r="A20" s="500" t="s">
        <v>444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</row>
    <row r="21" spans="1:17" ht="17.25" customHeight="1" x14ac:dyDescent="0.25">
      <c r="A21" s="59"/>
      <c r="B21" s="59"/>
      <c r="C21" s="59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5" t="s">
        <v>446</v>
      </c>
      <c r="O21" s="5"/>
    </row>
    <row r="22" spans="1:17" ht="15" customHeight="1" x14ac:dyDescent="0.25">
      <c r="A22" s="508" t="s">
        <v>5</v>
      </c>
      <c r="B22" s="511" t="s">
        <v>239</v>
      </c>
      <c r="C22" s="522" t="s">
        <v>358</v>
      </c>
      <c r="D22" s="526" t="s">
        <v>196</v>
      </c>
      <c r="E22" s="526"/>
      <c r="F22" s="527"/>
      <c r="G22" s="514" t="s">
        <v>360</v>
      </c>
      <c r="H22" s="517" t="s">
        <v>196</v>
      </c>
      <c r="I22" s="518"/>
      <c r="J22" s="519"/>
      <c r="K22" s="521" t="s">
        <v>0</v>
      </c>
      <c r="L22" s="529" t="s">
        <v>196</v>
      </c>
      <c r="M22" s="530"/>
      <c r="N22" s="531"/>
      <c r="P22" s="78"/>
      <c r="Q22" s="129" t="s">
        <v>345</v>
      </c>
    </row>
    <row r="23" spans="1:17" ht="15" customHeight="1" x14ac:dyDescent="0.25">
      <c r="A23" s="509"/>
      <c r="B23" s="512"/>
      <c r="C23" s="523"/>
      <c r="D23" s="527" t="s">
        <v>1</v>
      </c>
      <c r="E23" s="534"/>
      <c r="F23" s="528" t="s">
        <v>2</v>
      </c>
      <c r="G23" s="515"/>
      <c r="H23" s="540" t="s">
        <v>1</v>
      </c>
      <c r="I23" s="540"/>
      <c r="J23" s="504" t="s">
        <v>2</v>
      </c>
      <c r="K23" s="521"/>
      <c r="L23" s="521" t="s">
        <v>1</v>
      </c>
      <c r="M23" s="521"/>
      <c r="N23" s="503" t="s">
        <v>2</v>
      </c>
      <c r="P23" s="71" t="s">
        <v>325</v>
      </c>
      <c r="Q23" s="72">
        <f>'4 pr._savarankiškos f-jos'!Q26+'5 pr._valstybinės f-jos'!R26+'6 pr._mokinio krepšelis'!Q18+'7 pr._kita dotacija'!R79+'8 pr._aplinkos apsaugos s. p.'!Q18+'9 pr._įstaigų pajamos'!Q26+'10 pr._skolintos lėšos'!Q21+'11 pr._apyvartinės lėšos'!Q14</f>
        <v>4590.3</v>
      </c>
    </row>
    <row r="24" spans="1:17" ht="28.5" customHeight="1" x14ac:dyDescent="0.25">
      <c r="A24" s="510"/>
      <c r="B24" s="513"/>
      <c r="C24" s="524"/>
      <c r="D24" s="118" t="s">
        <v>3</v>
      </c>
      <c r="E24" s="119" t="s">
        <v>4</v>
      </c>
      <c r="F24" s="528"/>
      <c r="G24" s="516"/>
      <c r="H24" s="120" t="s">
        <v>3</v>
      </c>
      <c r="I24" s="116" t="s">
        <v>4</v>
      </c>
      <c r="J24" s="504"/>
      <c r="K24" s="521"/>
      <c r="L24" s="117" t="s">
        <v>3</v>
      </c>
      <c r="M24" s="115" t="s">
        <v>4</v>
      </c>
      <c r="N24" s="503"/>
      <c r="P24" s="71" t="s">
        <v>326</v>
      </c>
      <c r="Q24" s="72">
        <f>'4 pr._savarankiškos f-jos'!Q27+'5 pr._valstybinės f-jos'!R27+'6 pr._mokinio krepšelis'!Q19+'7 pr._kita dotacija'!R81+'8 pr._aplinkos apsaugos s. p.'!Q19+'9 pr._įstaigų pajamos'!Q27+'10 pr._skolintos lėšos'!Q22+'11 pr._apyvartinės lėšos'!Q15</f>
        <v>23.9</v>
      </c>
    </row>
    <row r="25" spans="1:17" ht="15" customHeight="1" x14ac:dyDescent="0.25">
      <c r="A25" s="6" t="s">
        <v>72</v>
      </c>
      <c r="B25" s="18" t="s">
        <v>6</v>
      </c>
      <c r="C25" s="17">
        <f>D25+F25</f>
        <v>6735.2000000000007</v>
      </c>
      <c r="D25" s="17">
        <f>'4 pr._savarankiškos f-jos'!E91+'5 pr._valstybinės f-jos'!E88+'9 pr._įstaigų pajamos'!E35+'11 pr._apyvartinės lėšos'!E20+'7 pr._kita dotacija'!E74</f>
        <v>5355.5000000000009</v>
      </c>
      <c r="E25" s="17">
        <f>'4 pr._savarankiškos f-jos'!F91+'5 pr._valstybinės f-jos'!F88+'9 pr._įstaigų pajamos'!F35+'11 pr._apyvartinės lėšos'!F20+'7 pr._kita dotacija'!F74</f>
        <v>2635.5</v>
      </c>
      <c r="F25" s="17">
        <f>'4 pr._savarankiškos f-jos'!G91+'5 pr._valstybinės f-jos'!G88+'9 pr._įstaigų pajamos'!G35+'11 pr._apyvartinės lėšos'!G20+'7 pr._kita dotacija'!G74</f>
        <v>1379.7</v>
      </c>
      <c r="G25" s="11">
        <f>'4 pr._savarankiškos f-jos'!H91+'5 pr._valstybinės f-jos'!H88+'9 pr._įstaigų pajamos'!H35+'11 pr._apyvartinės lėšos'!H20+'7 pr._kita dotacija'!H74</f>
        <v>179.20000000000002</v>
      </c>
      <c r="H25" s="11">
        <f>'4 pr._savarankiškos f-jos'!I91+'5 pr._valstybinės f-jos'!I88+'9 pr._įstaigų pajamos'!I35+'11 pr._apyvartinės lėšos'!I20+'7 pr._kita dotacija'!I74</f>
        <v>195.6</v>
      </c>
      <c r="I25" s="11">
        <f>'4 pr._savarankiškos f-jos'!J91+'5 pr._valstybinės f-jos'!J88+'9 pr._įstaigų pajamos'!J35+'11 pr._apyvartinės lėšos'!J20+'7 pr._kita dotacija'!J74</f>
        <v>57.600000000000009</v>
      </c>
      <c r="J25" s="11">
        <f>'4 pr._savarankiškos f-jos'!K91+'5 pr._valstybinės f-jos'!K88+'9 pr._įstaigų pajamos'!K35+'11 pr._apyvartinės lėšos'!K20+'7 pr._kita dotacija'!K74</f>
        <v>-16.399999999999999</v>
      </c>
      <c r="K25" s="95">
        <f>'4 pr._savarankiškos f-jos'!L91+'5 pr._valstybinės f-jos'!L88+'9 pr._įstaigų pajamos'!L35+'11 pr._apyvartinės lėšos'!L20+'7 pr._kita dotacija'!L74</f>
        <v>6914.4</v>
      </c>
      <c r="L25" s="95">
        <f>'4 pr._savarankiškos f-jos'!M91+'5 pr._valstybinės f-jos'!M88+'9 pr._įstaigų pajamos'!M35+'11 pr._apyvartinės lėšos'!M20+'7 pr._kita dotacija'!M74</f>
        <v>5551.1</v>
      </c>
      <c r="M25" s="95">
        <f>'4 pr._savarankiškos f-jos'!N91+'5 pr._valstybinės f-jos'!N88+'9 pr._įstaigų pajamos'!N35+'11 pr._apyvartinės lėšos'!N20+'7 pr._kita dotacija'!N74</f>
        <v>2693.1000000000008</v>
      </c>
      <c r="N25" s="95">
        <f>'4 pr._savarankiškos f-jos'!O91+'5 pr._valstybinės f-jos'!O88+'9 pr._įstaigų pajamos'!O35+'11 pr._apyvartinės lėšos'!O20+'7 pr._kita dotacija'!O74</f>
        <v>1363.3000000000002</v>
      </c>
      <c r="P25" s="71" t="s">
        <v>327</v>
      </c>
      <c r="Q25" s="72">
        <f>'4 pr._savarankiškos f-jos'!Q28+'5 pr._valstybinės f-jos'!R28+'6 pr._mokinio krepšelis'!Q20+'7 pr._kita dotacija'!R82+'8 pr._aplinkos apsaugos s. p.'!Q20+'9 pr._įstaigų pajamos'!Q28+'10 pr._skolintos lėšos'!Q23+'11 pr._apyvartinės lėšos'!Q16</f>
        <v>462.29999999999995</v>
      </c>
    </row>
    <row r="26" spans="1:17" ht="15" customHeight="1" x14ac:dyDescent="0.25">
      <c r="A26" s="6" t="s">
        <v>183</v>
      </c>
      <c r="B26" s="18" t="s">
        <v>59</v>
      </c>
      <c r="C26" s="17">
        <f t="shared" ref="C26:C31" si="0">D26+F26</f>
        <v>5859.6</v>
      </c>
      <c r="D26" s="17">
        <f>'4 pr._savarankiškos f-jos'!E145+'8 pr._aplinkos apsaugos s. p.'!E21+'9 pr._įstaigų pajamos'!E48+'10 pr._skolintos lėšos'!E25+'11 pr._apyvartinės lėšos'!E30+'7 pr._kita dotacija'!E81</f>
        <v>3375.7</v>
      </c>
      <c r="E26" s="17">
        <f>'4 pr._savarankiškos f-jos'!F145+'8 pr._aplinkos apsaugos s. p.'!F21+'9 pr._įstaigų pajamos'!F48+'10 pr._skolintos lėšos'!F25+'11 pr._apyvartinės lėšos'!F30+'7 pr._kita dotacija'!F81</f>
        <v>2</v>
      </c>
      <c r="F26" s="17">
        <f>'4 pr._savarankiškos f-jos'!G145+'8 pr._aplinkos apsaugos s. p.'!G21+'9 pr._įstaigų pajamos'!G48+'10 pr._skolintos lėšos'!G25+'11 pr._apyvartinės lėšos'!G30+'7 pr._kita dotacija'!G81</f>
        <v>2483.9</v>
      </c>
      <c r="G26" s="11">
        <f>'4 pr._savarankiškos f-jos'!H145+'8 pr._aplinkos apsaugos s. p.'!H21+'9 pr._įstaigų pajamos'!H48+'10 pr._skolintos lėšos'!H25+'11 pr._apyvartinės lėšos'!H30+'7 pr._kita dotacija'!H81</f>
        <v>147.9</v>
      </c>
      <c r="H26" s="11">
        <f>'4 pr._savarankiškos f-jos'!I145+'8 pr._aplinkos apsaugos s. p.'!I21+'9 pr._įstaigų pajamos'!I48+'10 pr._skolintos lėšos'!I25+'11 pr._apyvartinės lėšos'!I30+'7 pr._kita dotacija'!I81</f>
        <v>166.7</v>
      </c>
      <c r="I26" s="11">
        <f>'4 pr._savarankiškos f-jos'!J145+'8 pr._aplinkos apsaugos s. p.'!J21+'9 pr._įstaigų pajamos'!J48+'10 pr._skolintos lėšos'!J25+'11 pr._apyvartinės lėšos'!J30+'7 pr._kita dotacija'!J81</f>
        <v>0</v>
      </c>
      <c r="J26" s="11">
        <f>'4 pr._savarankiškos f-jos'!K145+'8 pr._aplinkos apsaugos s. p.'!K21+'9 pr._įstaigų pajamos'!K48+'10 pr._skolintos lėšos'!K25+'11 pr._apyvartinės lėšos'!K30+'7 pr._kita dotacija'!K81</f>
        <v>-18.799999999999997</v>
      </c>
      <c r="K26" s="13">
        <f>'4 pr._savarankiškos f-jos'!L145+'8 pr._aplinkos apsaugos s. p.'!L21+'9 pr._įstaigų pajamos'!L48+'10 pr._skolintos lėšos'!L25+'11 pr._apyvartinės lėšos'!L30+'7 pr._kita dotacija'!L81</f>
        <v>6007.5</v>
      </c>
      <c r="L26" s="13">
        <f>'4 pr._savarankiškos f-jos'!M145+'8 pr._aplinkos apsaugos s. p.'!M21+'9 pr._įstaigų pajamos'!M48+'10 pr._skolintos lėšos'!M25+'11 pr._apyvartinės lėšos'!M30+'7 pr._kita dotacija'!M81</f>
        <v>3542.4</v>
      </c>
      <c r="M26" s="13">
        <f>'4 pr._savarankiškos f-jos'!N145+'8 pr._aplinkos apsaugos s. p.'!N21+'9 pr._įstaigų pajamos'!N48+'10 pr._skolintos lėšos'!N25+'11 pr._apyvartinės lėšos'!N30+'7 pr._kita dotacija'!N81</f>
        <v>2</v>
      </c>
      <c r="N26" s="13">
        <f>'4 pr._savarankiškos f-jos'!O145+'8 pr._aplinkos apsaugos s. p.'!O21+'9 pr._įstaigų pajamos'!O48+'10 pr._skolintos lėšos'!O25+'11 pr._apyvartinės lėšos'!O30+'7 pr._kita dotacija'!O81</f>
        <v>2465.1</v>
      </c>
      <c r="P26" s="71" t="s">
        <v>328</v>
      </c>
      <c r="Q26" s="72">
        <f>'4 pr._savarankiškos f-jos'!Q29+'5 pr._valstybinės f-jos'!R29+'6 pr._mokinio krepšelis'!Q21+'7 pr._kita dotacija'!R83+'8 pr._aplinkos apsaugos s. p.'!Q21+'9 pr._įstaigų pajamos'!Q30+'10 pr._skolintos lėšos'!Q24+'11 pr._apyvartinės lėšos'!Q17</f>
        <v>4447.5</v>
      </c>
    </row>
    <row r="27" spans="1:17" ht="15.95" customHeight="1" x14ac:dyDescent="0.25">
      <c r="A27" s="6" t="s">
        <v>73</v>
      </c>
      <c r="B27" s="18" t="s">
        <v>63</v>
      </c>
      <c r="C27" s="17">
        <f t="shared" si="0"/>
        <v>747.6</v>
      </c>
      <c r="D27" s="17">
        <f>'4 pr._savarankiškos f-jos'!E150+'5 pr._valstybinės f-jos'!E94+'8 pr._aplinkos apsaugos s. p.'!E24+'9 pr._įstaigų pajamos'!E52+'10 pr._skolintos lėšos'!E28+'11 pr._apyvartinės lėšos'!E38+'7 pr._kita dotacija'!E83</f>
        <v>255.10000000000002</v>
      </c>
      <c r="E27" s="17">
        <f>'4 pr._savarankiškos f-jos'!F150+'5 pr._valstybinės f-jos'!F94+'8 pr._aplinkos apsaugos s. p.'!F24+'9 pr._įstaigų pajamos'!F52+'10 pr._skolintos lėšos'!F28+'11 pr._apyvartinės lėšos'!F38+'7 pr._kita dotacija'!F83</f>
        <v>109.39999999999999</v>
      </c>
      <c r="F27" s="17">
        <f>'4 pr._savarankiškos f-jos'!G150+'5 pr._valstybinės f-jos'!G94+'8 pr._aplinkos apsaugos s. p.'!G24+'9 pr._įstaigų pajamos'!G52+'10 pr._skolintos lėšos'!G28+'11 pr._apyvartinės lėšos'!G38+'7 pr._kita dotacija'!G83</f>
        <v>492.5</v>
      </c>
      <c r="G27" s="11">
        <f>'4 pr._savarankiškos f-jos'!H150+'5 pr._valstybinės f-jos'!H94+'8 pr._aplinkos apsaugos s. p.'!H24+'9 pr._įstaigų pajamos'!H52+'10 pr._skolintos lėšos'!H28+'11 pr._apyvartinės lėšos'!H38+'7 pr._kita dotacija'!H83</f>
        <v>125</v>
      </c>
      <c r="H27" s="11">
        <f>'4 pr._savarankiškos f-jos'!I150+'5 pr._valstybinės f-jos'!I94+'8 pr._aplinkos apsaugos s. p.'!I24+'9 pr._įstaigų pajamos'!I52+'10 pr._skolintos lėšos'!I28+'11 pr._apyvartinės lėšos'!I38+'7 pr._kita dotacija'!I83</f>
        <v>0</v>
      </c>
      <c r="I27" s="11">
        <f>'4 pr._savarankiškos f-jos'!J150+'5 pr._valstybinės f-jos'!J94+'8 pr._aplinkos apsaugos s. p.'!J24+'9 pr._įstaigų pajamos'!J52+'10 pr._skolintos lėšos'!J28+'11 pr._apyvartinės lėšos'!J38+'7 pr._kita dotacija'!J83</f>
        <v>0</v>
      </c>
      <c r="J27" s="11">
        <f>'4 pr._savarankiškos f-jos'!K150+'5 pr._valstybinės f-jos'!K94+'8 pr._aplinkos apsaugos s. p.'!K24+'9 pr._įstaigų pajamos'!K52+'10 pr._skolintos lėšos'!K28+'11 pr._apyvartinės lėšos'!K38+'7 pr._kita dotacija'!K83</f>
        <v>125</v>
      </c>
      <c r="K27" s="13">
        <f>'4 pr._savarankiškos f-jos'!L150+'5 pr._valstybinės f-jos'!L94+'8 pr._aplinkos apsaugos s. p.'!L24+'9 pr._įstaigų pajamos'!L52+'10 pr._skolintos lėšos'!L28+'11 pr._apyvartinės lėšos'!L38+'7 pr._kita dotacija'!L83</f>
        <v>872.6</v>
      </c>
      <c r="L27" s="13">
        <f>'4 pr._savarankiškos f-jos'!M150+'5 pr._valstybinės f-jos'!M94+'8 pr._aplinkos apsaugos s. p.'!M24+'9 pr._įstaigų pajamos'!M52+'10 pr._skolintos lėšos'!M28+'11 pr._apyvartinės lėšos'!M38+'7 pr._kita dotacija'!M83</f>
        <v>255.10000000000002</v>
      </c>
      <c r="M27" s="13">
        <f>'4 pr._savarankiškos f-jos'!N150+'5 pr._valstybinės f-jos'!N94+'8 pr._aplinkos apsaugos s. p.'!N24+'9 pr._įstaigų pajamos'!N52+'10 pr._skolintos lėšos'!N28+'11 pr._apyvartinės lėšos'!N38+'7 pr._kita dotacija'!N83</f>
        <v>109.39999999999999</v>
      </c>
      <c r="N27" s="13">
        <f>'4 pr._savarankiškos f-jos'!O150+'5 pr._valstybinės f-jos'!O94+'8 pr._aplinkos apsaugos s. p.'!O24+'9 pr._įstaigų pajamos'!O52+'10 pr._skolintos lėšos'!O28+'11 pr._apyvartinės lėšos'!O38+'7 pr._kita dotacija'!O83</f>
        <v>617.5</v>
      </c>
      <c r="P27" s="71" t="s">
        <v>331</v>
      </c>
      <c r="Q27" s="72">
        <f>'4 pr._savarankiškos f-jos'!Q31+'5 pr._valstybinės f-jos'!R30+'6 pr._mokinio krepšelis'!Q22+'7 pr._kita dotacija'!R85+'8 pr._aplinkos apsaugos s. p.'!Q22+'9 pr._įstaigų pajamos'!Q31+'10 pr._skolintos lėšos'!Q25+'11 pr._apyvartinės lėšos'!Q18</f>
        <v>2615.2999999999997</v>
      </c>
    </row>
    <row r="28" spans="1:17" ht="15" customHeight="1" x14ac:dyDescent="0.25">
      <c r="A28" s="6" t="s">
        <v>74</v>
      </c>
      <c r="B28" s="18" t="s">
        <v>172</v>
      </c>
      <c r="C28" s="17">
        <f>D28+F28</f>
        <v>16974.600000000002</v>
      </c>
      <c r="D28" s="17">
        <f>'4 pr._savarankiškos f-jos'!E191+'6 pr._mokinio krepšelis'!E58+'7 pr._kita dotacija'!E181+'9 pr._įstaigų pajamos'!E89+'10 pr._skolintos lėšos'!E31+'11 pr._apyvartinės lėšos'!E61</f>
        <v>15945.400000000003</v>
      </c>
      <c r="E28" s="17">
        <f>'4 pr._savarankiškos f-jos'!F191+'6 pr._mokinio krepšelis'!F58+'7 pr._kita dotacija'!F181+'9 pr._įstaigų pajamos'!F89+'10 pr._skolintos lėšos'!F31+'11 pr._apyvartinės lėšos'!F61</f>
        <v>10226.1</v>
      </c>
      <c r="F28" s="17">
        <f>'4 pr._savarankiškos f-jos'!G191+'6 pr._mokinio krepšelis'!G58+'7 pr._kita dotacija'!G181+'9 pr._įstaigų pajamos'!G89+'10 pr._skolintos lėšos'!G31+'11 pr._apyvartinės lėšos'!G61</f>
        <v>1029.2</v>
      </c>
      <c r="G28" s="11">
        <f>'4 pr._savarankiškos f-jos'!H191+'6 pr._mokinio krepšelis'!H58+'7 pr._kita dotacija'!H181+'9 pr._įstaigų pajamos'!H89+'10 pr._skolintos lėšos'!H31+'11 pr._apyvartinės lėšos'!H61</f>
        <v>56.599999999999987</v>
      </c>
      <c r="H28" s="11">
        <f>'4 pr._savarankiškos f-jos'!I191+'6 pr._mokinio krepšelis'!I58+'7 pr._kita dotacija'!I181+'9 pr._įstaigų pajamos'!I89+'10 pr._skolintos lėšos'!I31+'11 pr._apyvartinės lėšos'!I61</f>
        <v>48.800000000000018</v>
      </c>
      <c r="I28" s="11">
        <f>'4 pr._savarankiškos f-jos'!J191+'6 pr._mokinio krepšelis'!J58+'7 pr._kita dotacija'!J181+'9 pr._įstaigų pajamos'!J89+'10 pr._skolintos lėšos'!J31+'11 pr._apyvartinės lėšos'!J61</f>
        <v>27.800000000000033</v>
      </c>
      <c r="J28" s="11">
        <f>'4 pr._savarankiškos f-jos'!K191+'6 pr._mokinio krepšelis'!K58+'7 pr._kita dotacija'!K181+'9 pr._įstaigų pajamos'!K89+'10 pr._skolintos lėšos'!K31+'11 pr._apyvartinės lėšos'!K61</f>
        <v>7.8000000000000007</v>
      </c>
      <c r="K28" s="13">
        <f>'4 pr._savarankiškos f-jos'!L191+'6 pr._mokinio krepšelis'!L58+'7 pr._kita dotacija'!L181+'9 pr._įstaigų pajamos'!L89+'10 pr._skolintos lėšos'!L31+'11 pr._apyvartinės lėšos'!L61</f>
        <v>17031.2</v>
      </c>
      <c r="L28" s="13">
        <f>'4 pr._savarankiškos f-jos'!M191+'6 pr._mokinio krepšelis'!M58+'7 pr._kita dotacija'!M181+'9 pr._įstaigų pajamos'!M89+'10 pr._skolintos lėšos'!M31+'11 pr._apyvartinės lėšos'!M61</f>
        <v>15994.200000000003</v>
      </c>
      <c r="M28" s="13">
        <f>'4 pr._savarankiškos f-jos'!N191+'6 pr._mokinio krepšelis'!N58+'7 pr._kita dotacija'!N181+'9 pr._įstaigų pajamos'!N89+'10 pr._skolintos lėšos'!N31+'11 pr._apyvartinės lėšos'!N61</f>
        <v>10253.900000000003</v>
      </c>
      <c r="N28" s="13">
        <f>'4 pr._savarankiškos f-jos'!O191+'6 pr._mokinio krepšelis'!O58+'7 pr._kita dotacija'!O181+'9 pr._įstaigų pajamos'!O89+'10 pr._skolintos lėšos'!O31+'11 pr._apyvartinės lėšos'!O61</f>
        <v>1037</v>
      </c>
      <c r="P28" s="71" t="s">
        <v>329</v>
      </c>
      <c r="Q28" s="72">
        <f>'4 pr._savarankiškos f-jos'!Q32+'5 pr._valstybinės f-jos'!R31+'6 pr._mokinio krepšelis'!Q23+'7 pr._kita dotacija'!R86+'8 pr._aplinkos apsaugos s. p.'!Q23+'9 pr._įstaigų pajamos'!Q32+'10 pr._skolintos lėšos'!Q26+'11 pr._apyvartinės lėšos'!Q19</f>
        <v>1597.6000000000004</v>
      </c>
    </row>
    <row r="29" spans="1:17" x14ac:dyDescent="0.25">
      <c r="A29" s="6" t="s">
        <v>75</v>
      </c>
      <c r="B29" s="18" t="s">
        <v>182</v>
      </c>
      <c r="C29" s="17">
        <f t="shared" si="0"/>
        <v>1046.8999999999999</v>
      </c>
      <c r="D29" s="17">
        <f>'4 pr._savarankiškos f-jos'!E196+'5 pr._valstybinės f-jos'!E120+'10 pr._skolintos lėšos'!E34+'7 pr._kita dotacija'!E185</f>
        <v>610.29999999999995</v>
      </c>
      <c r="E29" s="17">
        <f>'4 pr._savarankiškos f-jos'!F196+'5 pr._valstybinės f-jos'!F120+'10 pr._skolintos lėšos'!F34+'7 pr._kita dotacija'!F185</f>
        <v>126.10000000000001</v>
      </c>
      <c r="F29" s="17">
        <f>'4 pr._savarankiškos f-jos'!G196+'5 pr._valstybinės f-jos'!G120+'10 pr._skolintos lėšos'!G34+'7 pr._kita dotacija'!G185</f>
        <v>436.59999999999997</v>
      </c>
      <c r="G29" s="11">
        <f t="shared" ref="G29:G31" si="1">H29+J29</f>
        <v>25.299999999999997</v>
      </c>
      <c r="H29" s="11">
        <f>'4 pr._savarankiškos f-jos'!I196+'5 pr._valstybinės f-jos'!I120+'10 pr._skolintos lėšos'!I34+'7 pr._kita dotacija'!I185</f>
        <v>32.799999999999997</v>
      </c>
      <c r="I29" s="11">
        <f>'4 pr._savarankiškos f-jos'!J196+'5 pr._valstybinės f-jos'!J120+'10 pr._skolintos lėšos'!J34+'7 pr._kita dotacija'!J185</f>
        <v>0</v>
      </c>
      <c r="J29" s="11">
        <f>'4 pr._savarankiškos f-jos'!K196+'5 pr._valstybinės f-jos'!K120+'10 pr._skolintos lėšos'!K34+'7 pr._kita dotacija'!K185</f>
        <v>-7.5</v>
      </c>
      <c r="K29" s="95">
        <f t="shared" ref="K29:K31" si="2">L29+N29</f>
        <v>1072.1999999999998</v>
      </c>
      <c r="L29" s="95">
        <f>'4 pr._savarankiškos f-jos'!M196+'5 pr._valstybinės f-jos'!M120+'10 pr._skolintos lėšos'!M34+'7 pr._kita dotacija'!M185</f>
        <v>643.09999999999991</v>
      </c>
      <c r="M29" s="95">
        <f>'4 pr._savarankiškos f-jos'!N196+'5 pr._valstybinės f-jos'!N120+'10 pr._skolintos lėšos'!N34+'7 pr._kita dotacija'!N185</f>
        <v>126.10000000000001</v>
      </c>
      <c r="N29" s="95">
        <f>'4 pr._savarankiškos f-jos'!O196+'5 pr._valstybinės f-jos'!O120+'10 pr._skolintos lėšos'!O34+'7 pr._kita dotacija'!O185</f>
        <v>429.09999999999997</v>
      </c>
      <c r="P29" s="71" t="s">
        <v>330</v>
      </c>
      <c r="Q29" s="72">
        <f>'4 pr._savarankiškos f-jos'!Q33+'5 pr._valstybinės f-jos'!R32+'6 pr._mokinio krepšelis'!Q24+'7 pr._kita dotacija'!R87+'8 pr._aplinkos apsaugos s. p.'!Q24+'9 pr._įstaigų pajamos'!Q33+'10 pr._skolintos lėšos'!Q27+'11 pr._apyvartinės lėšos'!Q20</f>
        <v>872.60000000000014</v>
      </c>
    </row>
    <row r="30" spans="1:17" x14ac:dyDescent="0.25">
      <c r="A30" s="6" t="s">
        <v>76</v>
      </c>
      <c r="B30" s="18" t="s">
        <v>67</v>
      </c>
      <c r="C30" s="17">
        <f t="shared" si="0"/>
        <v>3046.8</v>
      </c>
      <c r="D30" s="17">
        <f>'4 pr._savarankiškos f-jos'!E213+'9 pr._įstaigų pajamos'!E105+'10 pr._skolintos lėšos'!E38+'7 pr._kita dotacija'!E245</f>
        <v>2238</v>
      </c>
      <c r="E30" s="17">
        <f>'4 pr._savarankiškos f-jos'!F213+'9 pr._įstaigų pajamos'!F105+'10 pr._skolintos lėšos'!F38+'7 pr._kita dotacija'!F245</f>
        <v>1049.7</v>
      </c>
      <c r="F30" s="17">
        <f>'4 pr._savarankiškos f-jos'!G213+'9 pr._įstaigų pajamos'!G105+'10 pr._skolintos lėšos'!G38+'7 pr._kita dotacija'!G245</f>
        <v>808.8</v>
      </c>
      <c r="G30" s="11">
        <f t="shared" si="1"/>
        <v>41.9</v>
      </c>
      <c r="H30" s="11">
        <f>'4 pr._savarankiškos f-jos'!I213+'9 pr._įstaigų pajamos'!I105+'10 pr._skolintos lėšos'!I38+'7 pr._kita dotacija'!I245</f>
        <v>29.5</v>
      </c>
      <c r="I30" s="11">
        <f>'4 pr._savarankiškos f-jos'!J213+'9 pr._įstaigų pajamos'!J105+'10 pr._skolintos lėšos'!J38+'7 pr._kita dotacija'!J245</f>
        <v>29.5</v>
      </c>
      <c r="J30" s="11">
        <f>'4 pr._savarankiškos f-jos'!K213+'9 pr._įstaigų pajamos'!K105+'10 pr._skolintos lėšos'!K38+'7 pr._kita dotacija'!K245</f>
        <v>12.4</v>
      </c>
      <c r="K30" s="95">
        <f t="shared" si="2"/>
        <v>3088.7000000000007</v>
      </c>
      <c r="L30" s="95">
        <f>'4 pr._savarankiškos f-jos'!M213+'9 pr._įstaigų pajamos'!M105+'10 pr._skolintos lėšos'!M38+'7 pr._kita dotacija'!M245</f>
        <v>2267.5000000000005</v>
      </c>
      <c r="M30" s="95">
        <f>'4 pr._savarankiškos f-jos'!N213+'9 pr._įstaigų pajamos'!N105+'10 pr._skolintos lėšos'!N38+'7 pr._kita dotacija'!N245</f>
        <v>1079.1999999999998</v>
      </c>
      <c r="N30" s="95">
        <f>'4 pr._savarankiškos f-jos'!O213+'9 pr._įstaigų pajamos'!O105+'10 pr._skolintos lėšos'!O38+'7 pr._kita dotacija'!O245</f>
        <v>821.2</v>
      </c>
      <c r="P30" s="71" t="s">
        <v>332</v>
      </c>
      <c r="Q30" s="72">
        <f>'4 pr._savarankiškos f-jos'!Q34+'5 pr._valstybinės f-jos'!R33+'6 pr._mokinio krepšelis'!Q25+'7 pr._kita dotacija'!R88+'8 pr._aplinkos apsaugos s. p.'!Q25+'9 pr._įstaigų pajamos'!Q34+'10 pr._skolintos lėšos'!Q28+'11 pr._apyvartinės lėšos'!Q21</f>
        <v>3168.5999999999995</v>
      </c>
    </row>
    <row r="31" spans="1:17" x14ac:dyDescent="0.25">
      <c r="A31" s="6" t="s">
        <v>77</v>
      </c>
      <c r="B31" s="18" t="s">
        <v>69</v>
      </c>
      <c r="C31" s="17">
        <f t="shared" si="0"/>
        <v>5313.1999999999989</v>
      </c>
      <c r="D31" s="17">
        <f>'4 pr._savarankiškos f-jos'!E222+'5 pr._valstybinės f-jos'!E130+'9 pr._įstaigų pajamos'!E111+'7 pr._kita dotacija'!E259+'10 pr._skolintos lėšos'!E41+'11 pr._apyvartinės lėšos'!E67</f>
        <v>5176.5999999999985</v>
      </c>
      <c r="E31" s="17">
        <f>'4 pr._savarankiškos f-jos'!F222+'5 pr._valstybinės f-jos'!F130+'9 pr._įstaigų pajamos'!F111+'7 pr._kita dotacija'!F259+'10 pr._skolintos lėšos'!F41+'11 pr._apyvartinės lėšos'!F67</f>
        <v>1118.5</v>
      </c>
      <c r="F31" s="17">
        <f>'4 pr._savarankiškos f-jos'!G222+'5 pr._valstybinės f-jos'!G130+'9 pr._įstaigų pajamos'!G111+'7 pr._kita dotacija'!G259+'10 pr._skolintos lėšos'!G41+'11 pr._apyvartinės lėšos'!G67</f>
        <v>136.6</v>
      </c>
      <c r="G31" s="11">
        <f t="shared" si="1"/>
        <v>-239.2</v>
      </c>
      <c r="H31" s="11">
        <f>'4 pr._savarankiškos f-jos'!I222+'5 pr._valstybinės f-jos'!I130+'9 pr._įstaigų pajamos'!I111+'7 pr._kita dotacija'!I259+'10 pr._skolintos lėšos'!I41+'11 pr._apyvartinės lėšos'!I67</f>
        <v>-243.5</v>
      </c>
      <c r="I31" s="11">
        <f>'4 pr._savarankiškos f-jos'!J222+'5 pr._valstybinės f-jos'!J130+'9 pr._įstaigų pajamos'!J111+'7 pr._kita dotacija'!J259+'10 pr._skolintos lėšos'!J41+'11 pr._apyvartinės lėšos'!J67</f>
        <v>-3.4</v>
      </c>
      <c r="J31" s="11">
        <f>'4 pr._savarankiškos f-jos'!K222+'5 pr._valstybinės f-jos'!K130+'9 pr._įstaigų pajamos'!K111+'7 pr._kita dotacija'!K259+'10 pr._skolintos lėšos'!K41+'11 pr._apyvartinės lėšos'!K67</f>
        <v>4.3</v>
      </c>
      <c r="K31" s="95">
        <f t="shared" si="2"/>
        <v>5073.9999999999991</v>
      </c>
      <c r="L31" s="95">
        <f>'4 pr._savarankiškos f-jos'!M222+'5 pr._valstybinės f-jos'!M130+'9 pr._įstaigų pajamos'!M111+'7 pr._kita dotacija'!M259+'10 pr._skolintos lėšos'!M41+'11 pr._apyvartinės lėšos'!M67</f>
        <v>4933.0999999999995</v>
      </c>
      <c r="M31" s="95">
        <f>'4 pr._savarankiškos f-jos'!N222+'5 pr._valstybinės f-jos'!N130+'9 pr._įstaigų pajamos'!N111+'7 pr._kita dotacija'!N259+'10 pr._skolintos lėšos'!N41+'11 pr._apyvartinės lėšos'!N67</f>
        <v>1115.0999999999999</v>
      </c>
      <c r="N31" s="95">
        <f>'4 pr._savarankiškos f-jos'!O222+'5 pr._valstybinės f-jos'!O130+'9 pr._įstaigų pajamos'!O111+'7 pr._kita dotacija'!O259+'10 pr._skolintos lėšos'!O41+'11 pr._apyvartinės lėšos'!O67</f>
        <v>140.9</v>
      </c>
      <c r="P31" s="71" t="s">
        <v>333</v>
      </c>
      <c r="Q31" s="72">
        <f>'4 pr._savarankiškos f-jos'!Q35+'5 pr._valstybinės f-jos'!R34+'6 pr._mokinio krepšelis'!Q26+'7 pr._kita dotacija'!R91+'8 pr._aplinkos apsaugos s. p.'!Q26+'9 pr._įstaigų pajamos'!Q35+'10 pr._skolintos lėšos'!Q29+'11 pr._apyvartinės lėšos'!Q22</f>
        <v>17012.100000000002</v>
      </c>
    </row>
    <row r="32" spans="1:17" x14ac:dyDescent="0.25">
      <c r="A32" s="126" t="s">
        <v>78</v>
      </c>
      <c r="B32" s="46" t="s">
        <v>173</v>
      </c>
      <c r="C32" s="48">
        <f>SUM(C25:C31)</f>
        <v>39723.9</v>
      </c>
      <c r="D32" s="48">
        <f>SUM(D25:D31)</f>
        <v>32956.600000000006</v>
      </c>
      <c r="E32" s="48">
        <f>SUM(E25:E31)</f>
        <v>15267.300000000001</v>
      </c>
      <c r="F32" s="48">
        <f>SUM(F25:F31)</f>
        <v>6767.3000000000011</v>
      </c>
      <c r="G32" s="49">
        <f t="shared" ref="G32:N32" si="3">SUM(G25:G31)</f>
        <v>336.7</v>
      </c>
      <c r="H32" s="49">
        <f t="shared" si="3"/>
        <v>229.89999999999998</v>
      </c>
      <c r="I32" s="49">
        <f t="shared" si="3"/>
        <v>111.50000000000003</v>
      </c>
      <c r="J32" s="49">
        <f t="shared" si="3"/>
        <v>106.80000000000001</v>
      </c>
      <c r="K32" s="50">
        <f t="shared" si="3"/>
        <v>40060.600000000006</v>
      </c>
      <c r="L32" s="50">
        <f t="shared" si="3"/>
        <v>33186.5</v>
      </c>
      <c r="M32" s="50">
        <f t="shared" si="3"/>
        <v>15378.800000000005</v>
      </c>
      <c r="N32" s="50">
        <f t="shared" si="3"/>
        <v>6874.0999999999995</v>
      </c>
      <c r="P32" s="71" t="s">
        <v>334</v>
      </c>
      <c r="Q32" s="72">
        <f>'4 pr._savarankiškos f-jos'!Q36+'5 pr._valstybinės f-jos'!R35+'6 pr._mokinio krepšelis'!Q27+'7 pr._kita dotacija'!R92+'8 pr._aplinkos apsaugos s. p.'!Q27+'9 pr._įstaigų pajamos'!Q36+'10 pr._skolintos lėšos'!Q30+'11 pr._apyvartinės lėšos'!Q23</f>
        <v>5270.4</v>
      </c>
    </row>
    <row r="33" spans="1:17" x14ac:dyDescent="0.25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P33" s="76" t="s">
        <v>173</v>
      </c>
      <c r="Q33" s="77">
        <f>SUM(Q23:Q32)</f>
        <v>40060.6</v>
      </c>
    </row>
    <row r="34" spans="1:17" x14ac:dyDescent="0.25">
      <c r="A34" s="7"/>
      <c r="B34" s="7"/>
      <c r="C34" s="7"/>
      <c r="D34" s="7"/>
      <c r="E34" s="7"/>
      <c r="F34" s="7"/>
      <c r="P34" s="78"/>
      <c r="Q34" s="78"/>
    </row>
    <row r="35" spans="1:17" x14ac:dyDescent="0.25">
      <c r="A35" s="7"/>
      <c r="B35" s="7"/>
      <c r="C35" s="7"/>
      <c r="D35" s="7"/>
      <c r="E35" s="7"/>
      <c r="F35" s="7"/>
      <c r="P35" s="78"/>
      <c r="Q35" s="78">
        <f>K32-Q33</f>
        <v>0</v>
      </c>
    </row>
    <row r="36" spans="1:17" x14ac:dyDescent="0.25">
      <c r="A36" s="7"/>
      <c r="B36" s="7"/>
      <c r="C36" s="7"/>
      <c r="D36" s="7"/>
      <c r="E36" s="7"/>
      <c r="F36" s="7"/>
    </row>
    <row r="37" spans="1:17" x14ac:dyDescent="0.25">
      <c r="A37" s="7"/>
      <c r="B37" s="7"/>
      <c r="C37" s="7"/>
      <c r="D37" s="7"/>
      <c r="E37" s="7"/>
      <c r="F37" s="7"/>
    </row>
    <row r="38" spans="1:17" x14ac:dyDescent="0.25">
      <c r="A38" s="7"/>
      <c r="B38" s="7"/>
      <c r="C38" s="7"/>
      <c r="D38" s="7"/>
      <c r="E38" s="7"/>
      <c r="F38" s="7"/>
    </row>
    <row r="39" spans="1:17" x14ac:dyDescent="0.25">
      <c r="A39" s="7"/>
      <c r="B39" s="7"/>
      <c r="C39" s="7"/>
      <c r="D39" s="7"/>
      <c r="E39" s="7"/>
      <c r="F39" s="7"/>
    </row>
    <row r="40" spans="1:17" x14ac:dyDescent="0.25">
      <c r="A40" s="7"/>
      <c r="B40" s="7"/>
      <c r="C40" s="7"/>
      <c r="D40" s="7"/>
      <c r="E40" s="7"/>
      <c r="F40" s="7"/>
    </row>
    <row r="41" spans="1:17" x14ac:dyDescent="0.25">
      <c r="A41" s="7"/>
      <c r="B41" s="7"/>
      <c r="C41" s="7"/>
      <c r="D41" s="7"/>
      <c r="E41" s="7"/>
      <c r="F41" s="7"/>
      <c r="G41" s="2" t="s">
        <v>174</v>
      </c>
    </row>
    <row r="42" spans="1:17" x14ac:dyDescent="0.25">
      <c r="A42" s="7"/>
      <c r="B42" s="7"/>
      <c r="C42" s="7"/>
      <c r="D42" s="7"/>
      <c r="E42" s="7"/>
      <c r="F42" s="7"/>
    </row>
    <row r="43" spans="1:17" x14ac:dyDescent="0.25">
      <c r="A43" s="7"/>
      <c r="B43" s="7"/>
      <c r="C43" s="7"/>
      <c r="D43" s="7"/>
      <c r="E43" s="7"/>
      <c r="F43" s="7"/>
    </row>
    <row r="44" spans="1:17" x14ac:dyDescent="0.25">
      <c r="A44" s="7"/>
      <c r="B44" s="7"/>
      <c r="C44" s="7"/>
      <c r="D44" s="7"/>
      <c r="E44" s="7"/>
      <c r="F44" s="7"/>
    </row>
    <row r="45" spans="1:17" x14ac:dyDescent="0.25">
      <c r="A45" s="7"/>
      <c r="B45" s="7"/>
      <c r="C45" s="7"/>
      <c r="D45" s="7"/>
      <c r="E45" s="7"/>
      <c r="F45" s="7"/>
    </row>
    <row r="46" spans="1:17" x14ac:dyDescent="0.25">
      <c r="A46" s="7"/>
      <c r="B46" s="7"/>
      <c r="C46" s="7"/>
      <c r="D46" s="7"/>
      <c r="E46" s="7"/>
      <c r="F46" s="7"/>
    </row>
    <row r="47" spans="1:17" x14ac:dyDescent="0.25">
      <c r="A47" s="7"/>
      <c r="B47" s="7"/>
      <c r="C47" s="7"/>
      <c r="D47" s="7"/>
      <c r="E47" s="7"/>
      <c r="F47" s="7"/>
    </row>
    <row r="48" spans="1:17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</sheetData>
  <mergeCells count="33">
    <mergeCell ref="B1:N1"/>
    <mergeCell ref="B2:N2"/>
    <mergeCell ref="B3:N3"/>
    <mergeCell ref="B4:N4"/>
    <mergeCell ref="N23:N24"/>
    <mergeCell ref="D22:F22"/>
    <mergeCell ref="L22:N22"/>
    <mergeCell ref="L23:M23"/>
    <mergeCell ref="A20:N20"/>
    <mergeCell ref="H23:I23"/>
    <mergeCell ref="G22:G24"/>
    <mergeCell ref="H22:J22"/>
    <mergeCell ref="B14:O14"/>
    <mergeCell ref="B22:B24"/>
    <mergeCell ref="B16:O16"/>
    <mergeCell ref="B18:O18"/>
    <mergeCell ref="A22:A24"/>
    <mergeCell ref="B15:O15"/>
    <mergeCell ref="J23:J24"/>
    <mergeCell ref="B17:O17"/>
    <mergeCell ref="F23:F24"/>
    <mergeCell ref="B5:O5"/>
    <mergeCell ref="B6:O6"/>
    <mergeCell ref="K22:K24"/>
    <mergeCell ref="C22:C24"/>
    <mergeCell ref="D23:E23"/>
    <mergeCell ref="B7:O7"/>
    <mergeCell ref="B8:O8"/>
    <mergeCell ref="B9:O9"/>
    <mergeCell ref="B10:O10"/>
    <mergeCell ref="B11:O11"/>
    <mergeCell ref="B12:O12"/>
    <mergeCell ref="B13:O13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9"/>
  <sheetViews>
    <sheetView showZeros="0" zoomScale="98" zoomScaleNormal="98" workbookViewId="0">
      <selection activeCell="B16" sqref="B16:O16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2:15" x14ac:dyDescent="0.25">
      <c r="B1" s="520" t="s">
        <v>350</v>
      </c>
      <c r="C1" s="520"/>
      <c r="D1" s="520"/>
      <c r="E1" s="520"/>
      <c r="F1" s="520"/>
      <c r="G1" s="520"/>
      <c r="H1" s="520"/>
      <c r="I1" s="520"/>
      <c r="J1" s="520"/>
      <c r="K1" s="520"/>
      <c r="L1" s="520"/>
      <c r="M1" s="520"/>
      <c r="N1" s="520"/>
      <c r="O1" s="520"/>
    </row>
    <row r="2" spans="2:15" x14ac:dyDescent="0.25">
      <c r="B2" s="520" t="s">
        <v>436</v>
      </c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</row>
    <row r="3" spans="2:15" x14ac:dyDescent="0.25">
      <c r="B3" s="520" t="s">
        <v>455</v>
      </c>
      <c r="C3" s="520"/>
      <c r="D3" s="520"/>
      <c r="E3" s="520"/>
      <c r="F3" s="520"/>
      <c r="G3" s="520"/>
      <c r="H3" s="520"/>
      <c r="I3" s="520"/>
      <c r="J3" s="520"/>
      <c r="K3" s="520"/>
      <c r="L3" s="520"/>
      <c r="M3" s="520"/>
      <c r="N3" s="520"/>
      <c r="O3" s="520"/>
    </row>
    <row r="4" spans="2:15" x14ac:dyDescent="0.25">
      <c r="B4" s="520" t="s">
        <v>354</v>
      </c>
      <c r="C4" s="520"/>
      <c r="D4" s="520"/>
      <c r="E4" s="520"/>
      <c r="F4" s="520"/>
      <c r="G4" s="520"/>
      <c r="H4" s="520"/>
      <c r="I4" s="520"/>
      <c r="J4" s="520"/>
      <c r="K4" s="520"/>
      <c r="L4" s="520"/>
      <c r="M4" s="520"/>
      <c r="N4" s="520"/>
      <c r="O4" s="520"/>
    </row>
    <row r="5" spans="2:15" x14ac:dyDescent="0.25">
      <c r="B5" s="496" t="s">
        <v>467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2:15" x14ac:dyDescent="0.25">
      <c r="B6" s="496" t="s">
        <v>532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2:15" s="396" customFormat="1" ht="15" customHeight="1" x14ac:dyDescent="0.25">
      <c r="B7" s="496" t="s">
        <v>479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2:15" s="396" customFormat="1" ht="15" customHeight="1" x14ac:dyDescent="0.25">
      <c r="B8" s="496" t="s">
        <v>484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2:15" s="396" customFormat="1" ht="15" customHeight="1" x14ac:dyDescent="0.25">
      <c r="B9" s="496" t="s">
        <v>494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2:15" s="396" customFormat="1" ht="15" customHeight="1" x14ac:dyDescent="0.25">
      <c r="B10" s="496" t="s">
        <v>533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2:15" s="396" customFormat="1" ht="15" customHeight="1" x14ac:dyDescent="0.25">
      <c r="B11" s="496" t="s">
        <v>507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2:15" s="396" customFormat="1" ht="15" customHeight="1" x14ac:dyDescent="0.25">
      <c r="B12" s="496" t="s">
        <v>516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2:15" s="396" customFormat="1" ht="15" customHeight="1" x14ac:dyDescent="0.25">
      <c r="B13" s="496" t="s">
        <v>537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2:15" s="396" customFormat="1" ht="15" customHeight="1" x14ac:dyDescent="0.25">
      <c r="B14" s="496" t="s">
        <v>548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2:15" s="396" customFormat="1" ht="15" customHeight="1" x14ac:dyDescent="0.25">
      <c r="B15" s="496" t="s">
        <v>552</v>
      </c>
      <c r="C15" s="496"/>
      <c r="D15" s="496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</row>
    <row r="16" spans="2:15" s="396" customFormat="1" ht="15" customHeight="1" x14ac:dyDescent="0.25">
      <c r="B16" s="496" t="s">
        <v>563</v>
      </c>
      <c r="C16" s="496"/>
      <c r="D16" s="496"/>
      <c r="E16" s="496"/>
      <c r="F16" s="496"/>
      <c r="G16" s="496"/>
      <c r="H16" s="496"/>
      <c r="I16" s="496"/>
      <c r="J16" s="496"/>
      <c r="K16" s="496"/>
      <c r="L16" s="496"/>
      <c r="M16" s="496"/>
      <c r="N16" s="496"/>
      <c r="O16" s="496"/>
    </row>
    <row r="17" spans="1:15" x14ac:dyDescent="0.25"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</row>
    <row r="18" spans="1:15" ht="30.75" customHeight="1" x14ac:dyDescent="0.25">
      <c r="A18" s="500" t="s">
        <v>438</v>
      </c>
      <c r="B18" s="500"/>
      <c r="C18" s="500"/>
      <c r="D18" s="500"/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</row>
    <row r="19" spans="1:15" x14ac:dyDescent="0.25">
      <c r="G19" s="5"/>
      <c r="H19" s="5"/>
      <c r="I19" s="5"/>
      <c r="J19" s="5"/>
      <c r="K19" s="5"/>
      <c r="L19" s="5"/>
      <c r="M19" s="5"/>
      <c r="N19" s="5"/>
      <c r="O19" s="5" t="s">
        <v>446</v>
      </c>
    </row>
    <row r="20" spans="1:15" ht="15" customHeight="1" x14ac:dyDescent="0.25">
      <c r="A20" s="508" t="s">
        <v>5</v>
      </c>
      <c r="B20" s="511" t="s">
        <v>348</v>
      </c>
      <c r="C20" s="511" t="s">
        <v>54</v>
      </c>
      <c r="D20" s="522" t="s">
        <v>358</v>
      </c>
      <c r="E20" s="525" t="s">
        <v>196</v>
      </c>
      <c r="F20" s="526"/>
      <c r="G20" s="527"/>
      <c r="H20" s="514" t="s">
        <v>359</v>
      </c>
      <c r="I20" s="517" t="s">
        <v>196</v>
      </c>
      <c r="J20" s="518"/>
      <c r="K20" s="519"/>
      <c r="L20" s="521" t="s">
        <v>0</v>
      </c>
      <c r="M20" s="529" t="s">
        <v>196</v>
      </c>
      <c r="N20" s="530"/>
      <c r="O20" s="531"/>
    </row>
    <row r="21" spans="1:15" x14ac:dyDescent="0.25">
      <c r="A21" s="509"/>
      <c r="B21" s="512"/>
      <c r="C21" s="512"/>
      <c r="D21" s="523"/>
      <c r="E21" s="528" t="s">
        <v>197</v>
      </c>
      <c r="F21" s="532" t="s">
        <v>198</v>
      </c>
      <c r="G21" s="528" t="s">
        <v>199</v>
      </c>
      <c r="H21" s="515"/>
      <c r="I21" s="504" t="s">
        <v>197</v>
      </c>
      <c r="J21" s="497" t="s">
        <v>198</v>
      </c>
      <c r="K21" s="504" t="s">
        <v>199</v>
      </c>
      <c r="L21" s="521"/>
      <c r="M21" s="503" t="s">
        <v>197</v>
      </c>
      <c r="N21" s="501" t="s">
        <v>198</v>
      </c>
      <c r="O21" s="503" t="s">
        <v>199</v>
      </c>
    </row>
    <row r="22" spans="1:15" ht="70.5" customHeight="1" x14ac:dyDescent="0.25">
      <c r="A22" s="510"/>
      <c r="B22" s="513"/>
      <c r="C22" s="513"/>
      <c r="D22" s="524"/>
      <c r="E22" s="528"/>
      <c r="F22" s="533"/>
      <c r="G22" s="528"/>
      <c r="H22" s="516"/>
      <c r="I22" s="504"/>
      <c r="J22" s="498"/>
      <c r="K22" s="504"/>
      <c r="L22" s="521"/>
      <c r="M22" s="503"/>
      <c r="N22" s="502"/>
      <c r="O22" s="503"/>
    </row>
    <row r="23" spans="1:15" ht="15.95" customHeight="1" x14ac:dyDescent="0.25">
      <c r="A23" s="6" t="s">
        <v>72</v>
      </c>
      <c r="B23" s="505" t="s">
        <v>6</v>
      </c>
      <c r="C23" s="506"/>
      <c r="D23" s="506"/>
      <c r="E23" s="506"/>
      <c r="F23" s="506"/>
      <c r="G23" s="506"/>
      <c r="H23" s="506"/>
      <c r="I23" s="506"/>
      <c r="J23" s="506"/>
      <c r="K23" s="506"/>
      <c r="L23" s="506"/>
      <c r="M23" s="506"/>
      <c r="N23" s="506"/>
      <c r="O23" s="507"/>
    </row>
    <row r="24" spans="1:15" ht="15" customHeight="1" x14ac:dyDescent="0.25">
      <c r="A24" s="6" t="s">
        <v>183</v>
      </c>
      <c r="B24" s="7" t="s">
        <v>20</v>
      </c>
      <c r="C24" s="8" t="s">
        <v>9</v>
      </c>
      <c r="D24" s="9">
        <f>E24+F24+G24</f>
        <v>8.5</v>
      </c>
      <c r="E24" s="9">
        <v>6.6</v>
      </c>
      <c r="F24" s="9">
        <v>1.9</v>
      </c>
      <c r="G24" s="9"/>
      <c r="H24" s="10">
        <f>I24+J24+K24</f>
        <v>0</v>
      </c>
      <c r="I24" s="11"/>
      <c r="J24" s="11"/>
      <c r="K24" s="11"/>
      <c r="L24" s="12">
        <f>M24+N24+O24</f>
        <v>8.5</v>
      </c>
      <c r="M24" s="13">
        <f>E24+I24</f>
        <v>6.6</v>
      </c>
      <c r="N24" s="13">
        <f>F24+J24</f>
        <v>1.9</v>
      </c>
      <c r="O24" s="13">
        <f>G24+K24</f>
        <v>0</v>
      </c>
    </row>
    <row r="25" spans="1:15" x14ac:dyDescent="0.25">
      <c r="A25" s="14" t="s">
        <v>73</v>
      </c>
      <c r="B25" s="15" t="s">
        <v>346</v>
      </c>
      <c r="C25" s="16" t="s">
        <v>9</v>
      </c>
      <c r="D25" s="17">
        <f t="shared" ref="D25:D34" si="0">E25+F25+G25</f>
        <v>2.9</v>
      </c>
      <c r="E25" s="17">
        <v>2.9</v>
      </c>
      <c r="F25" s="17"/>
      <c r="G25" s="17"/>
      <c r="H25" s="11"/>
      <c r="I25" s="11"/>
      <c r="J25" s="11"/>
      <c r="K25" s="11"/>
      <c r="L25" s="13">
        <f t="shared" ref="L25:L34" si="1">M25+N25+O25</f>
        <v>2.9</v>
      </c>
      <c r="M25" s="13">
        <f t="shared" ref="M25:M34" si="2">E25+I25</f>
        <v>2.9</v>
      </c>
      <c r="N25" s="13">
        <f t="shared" ref="N25:N34" si="3">F25+J25</f>
        <v>0</v>
      </c>
      <c r="O25" s="13">
        <f t="shared" ref="O25:O34" si="4">G25+K25</f>
        <v>0</v>
      </c>
    </row>
    <row r="26" spans="1:15" ht="15" customHeight="1" x14ac:dyDescent="0.25">
      <c r="A26" s="6" t="s">
        <v>74</v>
      </c>
      <c r="B26" s="18" t="s">
        <v>10</v>
      </c>
      <c r="C26" s="16" t="s">
        <v>9</v>
      </c>
      <c r="D26" s="17">
        <f t="shared" si="0"/>
        <v>0.6</v>
      </c>
      <c r="E26" s="17">
        <v>0.6</v>
      </c>
      <c r="F26" s="17"/>
      <c r="G26" s="17"/>
      <c r="H26" s="11">
        <f t="shared" ref="H26:H34" si="5">I26+J26+K26</f>
        <v>0</v>
      </c>
      <c r="I26" s="11"/>
      <c r="J26" s="11"/>
      <c r="K26" s="11"/>
      <c r="L26" s="13">
        <f t="shared" si="1"/>
        <v>0.6</v>
      </c>
      <c r="M26" s="13">
        <f t="shared" si="2"/>
        <v>0.6</v>
      </c>
      <c r="N26" s="13">
        <f t="shared" si="3"/>
        <v>0</v>
      </c>
      <c r="O26" s="13">
        <f t="shared" si="4"/>
        <v>0</v>
      </c>
    </row>
    <row r="27" spans="1:15" ht="15" customHeight="1" x14ac:dyDescent="0.25">
      <c r="A27" s="6" t="s">
        <v>75</v>
      </c>
      <c r="B27" s="18" t="s">
        <v>11</v>
      </c>
      <c r="C27" s="16" t="s">
        <v>9</v>
      </c>
      <c r="D27" s="17">
        <f t="shared" si="0"/>
        <v>0.5</v>
      </c>
      <c r="E27" s="17">
        <v>0.5</v>
      </c>
      <c r="F27" s="17"/>
      <c r="G27" s="17"/>
      <c r="H27" s="11">
        <f t="shared" si="5"/>
        <v>0</v>
      </c>
      <c r="I27" s="11"/>
      <c r="J27" s="11"/>
      <c r="K27" s="11"/>
      <c r="L27" s="13">
        <f t="shared" si="1"/>
        <v>0.5</v>
      </c>
      <c r="M27" s="13">
        <f t="shared" si="2"/>
        <v>0.5</v>
      </c>
      <c r="N27" s="13">
        <f t="shared" si="3"/>
        <v>0</v>
      </c>
      <c r="O27" s="13">
        <f t="shared" si="4"/>
        <v>0</v>
      </c>
    </row>
    <row r="28" spans="1:15" ht="15" customHeight="1" x14ac:dyDescent="0.25">
      <c r="A28" s="6" t="s">
        <v>76</v>
      </c>
      <c r="B28" s="18" t="s">
        <v>12</v>
      </c>
      <c r="C28" s="16" t="s">
        <v>9</v>
      </c>
      <c r="D28" s="17">
        <f t="shared" si="0"/>
        <v>1.5</v>
      </c>
      <c r="E28" s="17">
        <v>1.5</v>
      </c>
      <c r="F28" s="17"/>
      <c r="G28" s="17"/>
      <c r="H28" s="11">
        <f t="shared" si="5"/>
        <v>0</v>
      </c>
      <c r="I28" s="11"/>
      <c r="J28" s="11"/>
      <c r="K28" s="11"/>
      <c r="L28" s="13">
        <f t="shared" si="1"/>
        <v>1.5</v>
      </c>
      <c r="M28" s="13">
        <f t="shared" si="2"/>
        <v>1.5</v>
      </c>
      <c r="N28" s="13">
        <f t="shared" si="3"/>
        <v>0</v>
      </c>
      <c r="O28" s="13">
        <f t="shared" si="4"/>
        <v>0</v>
      </c>
    </row>
    <row r="29" spans="1:15" ht="15" customHeight="1" x14ac:dyDescent="0.25">
      <c r="A29" s="14" t="s">
        <v>77</v>
      </c>
      <c r="B29" s="18" t="s">
        <v>13</v>
      </c>
      <c r="C29" s="16" t="s">
        <v>9</v>
      </c>
      <c r="D29" s="17">
        <f t="shared" si="0"/>
        <v>0.3</v>
      </c>
      <c r="E29" s="17">
        <v>0.3</v>
      </c>
      <c r="F29" s="17"/>
      <c r="G29" s="17"/>
      <c r="H29" s="11">
        <f t="shared" si="5"/>
        <v>0</v>
      </c>
      <c r="I29" s="11"/>
      <c r="J29" s="11"/>
      <c r="K29" s="11"/>
      <c r="L29" s="13">
        <f t="shared" si="1"/>
        <v>0.3</v>
      </c>
      <c r="M29" s="13">
        <f t="shared" si="2"/>
        <v>0.3</v>
      </c>
      <c r="N29" s="13"/>
      <c r="O29" s="13"/>
    </row>
    <row r="30" spans="1:15" ht="15" customHeight="1" x14ac:dyDescent="0.25">
      <c r="A30" s="20" t="s">
        <v>78</v>
      </c>
      <c r="B30" s="19" t="s">
        <v>14</v>
      </c>
      <c r="C30" s="16" t="s">
        <v>9</v>
      </c>
      <c r="D30" s="17">
        <f t="shared" si="0"/>
        <v>1.2</v>
      </c>
      <c r="E30" s="17">
        <v>1.2</v>
      </c>
      <c r="F30" s="17"/>
      <c r="G30" s="17"/>
      <c r="H30" s="11">
        <f t="shared" si="5"/>
        <v>0</v>
      </c>
      <c r="I30" s="11"/>
      <c r="J30" s="11"/>
      <c r="K30" s="11"/>
      <c r="L30" s="13">
        <f t="shared" si="1"/>
        <v>1.2</v>
      </c>
      <c r="M30" s="13">
        <f t="shared" si="2"/>
        <v>1.2</v>
      </c>
      <c r="N30" s="13">
        <f t="shared" si="3"/>
        <v>0</v>
      </c>
      <c r="O30" s="13">
        <f t="shared" si="4"/>
        <v>0</v>
      </c>
    </row>
    <row r="31" spans="1:15" ht="15" customHeight="1" x14ac:dyDescent="0.25">
      <c r="A31" s="6" t="s">
        <v>79</v>
      </c>
      <c r="B31" s="7" t="s">
        <v>15</v>
      </c>
      <c r="C31" s="16" t="s">
        <v>9</v>
      </c>
      <c r="D31" s="17">
        <f t="shared" si="0"/>
        <v>0.1</v>
      </c>
      <c r="E31" s="17">
        <v>0.1</v>
      </c>
      <c r="F31" s="17"/>
      <c r="G31" s="17"/>
      <c r="H31" s="11">
        <f t="shared" si="5"/>
        <v>0</v>
      </c>
      <c r="I31" s="11"/>
      <c r="J31" s="11"/>
      <c r="K31" s="11"/>
      <c r="L31" s="13">
        <f t="shared" si="1"/>
        <v>0.1</v>
      </c>
      <c r="M31" s="13">
        <f t="shared" si="2"/>
        <v>0.1</v>
      </c>
      <c r="N31" s="13">
        <f t="shared" si="3"/>
        <v>0</v>
      </c>
      <c r="O31" s="13">
        <f t="shared" si="4"/>
        <v>0</v>
      </c>
    </row>
    <row r="32" spans="1:15" ht="15" customHeight="1" x14ac:dyDescent="0.25">
      <c r="A32" s="6" t="s">
        <v>80</v>
      </c>
      <c r="B32" s="18" t="s">
        <v>16</v>
      </c>
      <c r="C32" s="16" t="s">
        <v>9</v>
      </c>
      <c r="D32" s="17">
        <f t="shared" si="0"/>
        <v>2.2000000000000002</v>
      </c>
      <c r="E32" s="17">
        <v>2.2000000000000002</v>
      </c>
      <c r="F32" s="17"/>
      <c r="G32" s="17"/>
      <c r="H32" s="11">
        <f t="shared" si="5"/>
        <v>0</v>
      </c>
      <c r="I32" s="11"/>
      <c r="J32" s="11"/>
      <c r="K32" s="11"/>
      <c r="L32" s="13">
        <f t="shared" si="1"/>
        <v>2.2000000000000002</v>
      </c>
      <c r="M32" s="13">
        <f t="shared" si="2"/>
        <v>2.2000000000000002</v>
      </c>
      <c r="N32" s="13">
        <f t="shared" si="3"/>
        <v>0</v>
      </c>
      <c r="O32" s="13">
        <f t="shared" si="4"/>
        <v>0</v>
      </c>
    </row>
    <row r="33" spans="1:15" ht="15" customHeight="1" x14ac:dyDescent="0.25">
      <c r="A33" s="6" t="s">
        <v>81</v>
      </c>
      <c r="B33" s="18" t="s">
        <v>17</v>
      </c>
      <c r="C33" s="16" t="s">
        <v>9</v>
      </c>
      <c r="D33" s="17">
        <f t="shared" si="0"/>
        <v>0.6</v>
      </c>
      <c r="E33" s="17">
        <v>0.6</v>
      </c>
      <c r="F33" s="17"/>
      <c r="G33" s="17"/>
      <c r="H33" s="11">
        <f t="shared" si="5"/>
        <v>0</v>
      </c>
      <c r="I33" s="11"/>
      <c r="J33" s="11"/>
      <c r="K33" s="11"/>
      <c r="L33" s="13">
        <f t="shared" si="1"/>
        <v>0.6</v>
      </c>
      <c r="M33" s="13">
        <f t="shared" si="2"/>
        <v>0.6</v>
      </c>
      <c r="N33" s="13">
        <f t="shared" si="3"/>
        <v>0</v>
      </c>
      <c r="O33" s="13">
        <f t="shared" si="4"/>
        <v>0</v>
      </c>
    </row>
    <row r="34" spans="1:15" ht="15" customHeight="1" x14ac:dyDescent="0.25">
      <c r="A34" s="39" t="s">
        <v>82</v>
      </c>
      <c r="B34" s="18" t="s">
        <v>18</v>
      </c>
      <c r="C34" s="16" t="s">
        <v>9</v>
      </c>
      <c r="D34" s="17">
        <f t="shared" si="0"/>
        <v>0.7</v>
      </c>
      <c r="E34" s="17">
        <v>0.7</v>
      </c>
      <c r="F34" s="17"/>
      <c r="G34" s="17"/>
      <c r="H34" s="11">
        <f t="shared" si="5"/>
        <v>0</v>
      </c>
      <c r="I34" s="11"/>
      <c r="J34" s="11"/>
      <c r="K34" s="11"/>
      <c r="L34" s="13">
        <f t="shared" si="1"/>
        <v>0.7</v>
      </c>
      <c r="M34" s="13">
        <f t="shared" si="2"/>
        <v>0.7</v>
      </c>
      <c r="N34" s="13">
        <f t="shared" si="3"/>
        <v>0</v>
      </c>
      <c r="O34" s="13">
        <f t="shared" si="4"/>
        <v>0</v>
      </c>
    </row>
    <row r="35" spans="1:15" ht="15.95" customHeight="1" x14ac:dyDescent="0.25">
      <c r="A35" s="100" t="s">
        <v>83</v>
      </c>
      <c r="B35" s="22" t="s">
        <v>175</v>
      </c>
      <c r="C35" s="23"/>
      <c r="D35" s="24">
        <f t="shared" ref="D35:O35" si="6">SUM(D24:D34)</f>
        <v>19.100000000000001</v>
      </c>
      <c r="E35" s="24">
        <f t="shared" si="6"/>
        <v>17.2</v>
      </c>
      <c r="F35" s="24">
        <f t="shared" si="6"/>
        <v>1.9</v>
      </c>
      <c r="G35" s="24">
        <f t="shared" si="6"/>
        <v>0</v>
      </c>
      <c r="H35" s="25">
        <f t="shared" si="6"/>
        <v>0</v>
      </c>
      <c r="I35" s="25">
        <f t="shared" si="6"/>
        <v>0</v>
      </c>
      <c r="J35" s="25">
        <f t="shared" si="6"/>
        <v>0</v>
      </c>
      <c r="K35" s="25">
        <f t="shared" si="6"/>
        <v>0</v>
      </c>
      <c r="L35" s="22">
        <f t="shared" si="6"/>
        <v>19.100000000000001</v>
      </c>
      <c r="M35" s="22">
        <f t="shared" si="6"/>
        <v>17.2</v>
      </c>
      <c r="N35" s="22">
        <f t="shared" si="6"/>
        <v>1.9</v>
      </c>
      <c r="O35" s="22">
        <f t="shared" si="6"/>
        <v>0</v>
      </c>
    </row>
    <row r="36" spans="1:15" ht="15.95" customHeight="1" x14ac:dyDescent="0.25">
      <c r="A36" s="6" t="s">
        <v>84</v>
      </c>
      <c r="B36" s="499" t="s">
        <v>59</v>
      </c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</row>
    <row r="37" spans="1:15" ht="15" customHeight="1" x14ac:dyDescent="0.25">
      <c r="A37" s="6" t="s">
        <v>85</v>
      </c>
      <c r="B37" s="7" t="s">
        <v>7</v>
      </c>
      <c r="C37" s="8" t="s">
        <v>22</v>
      </c>
      <c r="D37" s="9">
        <f>E37+F37+G37</f>
        <v>0.1</v>
      </c>
      <c r="E37" s="9">
        <v>0.1</v>
      </c>
      <c r="F37" s="9"/>
      <c r="G37" s="9"/>
      <c r="H37" s="10">
        <f>I37+J37+K37</f>
        <v>0</v>
      </c>
      <c r="I37" s="10"/>
      <c r="J37" s="10"/>
      <c r="K37" s="10"/>
      <c r="L37" s="12">
        <f>M37+N37+O37</f>
        <v>0.1</v>
      </c>
      <c r="M37" s="12">
        <f>E37+I37</f>
        <v>0.1</v>
      </c>
      <c r="N37" s="12">
        <f t="shared" ref="N37:N46" si="7">F37+J37</f>
        <v>0</v>
      </c>
      <c r="O37" s="12">
        <f t="shared" ref="O37:O46" si="8">G37+K37</f>
        <v>0</v>
      </c>
    </row>
    <row r="38" spans="1:15" ht="15" customHeight="1" x14ac:dyDescent="0.25">
      <c r="A38" s="6" t="s">
        <v>86</v>
      </c>
      <c r="B38" s="18" t="s">
        <v>10</v>
      </c>
      <c r="C38" s="16" t="s">
        <v>22</v>
      </c>
      <c r="D38" s="17">
        <f t="shared" ref="D38:D47" si="9">E38+F38+G38</f>
        <v>0.7</v>
      </c>
      <c r="E38" s="17">
        <v>0.1</v>
      </c>
      <c r="F38" s="17">
        <v>0.6</v>
      </c>
      <c r="G38" s="17"/>
      <c r="H38" s="11">
        <f t="shared" ref="H38:H46" si="10">I38+J38+K38</f>
        <v>0</v>
      </c>
      <c r="I38" s="11"/>
      <c r="J38" s="11"/>
      <c r="K38" s="11"/>
      <c r="L38" s="13">
        <f t="shared" ref="L38:L46" si="11">M38+N38+O38</f>
        <v>0.7</v>
      </c>
      <c r="M38" s="13">
        <f t="shared" ref="M38:M46" si="12">E38+I38</f>
        <v>0.1</v>
      </c>
      <c r="N38" s="13">
        <f t="shared" si="7"/>
        <v>0.6</v>
      </c>
      <c r="O38" s="13">
        <f t="shared" si="8"/>
        <v>0</v>
      </c>
    </row>
    <row r="39" spans="1:15" ht="15" customHeight="1" x14ac:dyDescent="0.25">
      <c r="A39" s="6" t="s">
        <v>87</v>
      </c>
      <c r="B39" s="18" t="s">
        <v>11</v>
      </c>
      <c r="C39" s="16" t="s">
        <v>22</v>
      </c>
      <c r="D39" s="17">
        <f t="shared" si="9"/>
        <v>16.3</v>
      </c>
      <c r="E39" s="17">
        <v>15.6</v>
      </c>
      <c r="F39" s="17">
        <v>0.7</v>
      </c>
      <c r="G39" s="17"/>
      <c r="H39" s="11">
        <f t="shared" si="10"/>
        <v>0</v>
      </c>
      <c r="I39" s="11"/>
      <c r="J39" s="11"/>
      <c r="K39" s="11"/>
      <c r="L39" s="13">
        <f t="shared" si="11"/>
        <v>16.3</v>
      </c>
      <c r="M39" s="13">
        <f t="shared" si="12"/>
        <v>15.6</v>
      </c>
      <c r="N39" s="13">
        <f t="shared" si="7"/>
        <v>0.7</v>
      </c>
      <c r="O39" s="13">
        <f t="shared" si="8"/>
        <v>0</v>
      </c>
    </row>
    <row r="40" spans="1:15" ht="15" customHeight="1" x14ac:dyDescent="0.25">
      <c r="A40" s="6" t="s">
        <v>88</v>
      </c>
      <c r="B40" s="18" t="s">
        <v>12</v>
      </c>
      <c r="C40" s="16" t="s">
        <v>22</v>
      </c>
      <c r="D40" s="17">
        <f t="shared" si="9"/>
        <v>1.1000000000000001</v>
      </c>
      <c r="E40" s="17"/>
      <c r="F40" s="17">
        <v>1.1000000000000001</v>
      </c>
      <c r="G40" s="17"/>
      <c r="H40" s="11">
        <f t="shared" si="10"/>
        <v>0</v>
      </c>
      <c r="I40" s="11"/>
      <c r="J40" s="11"/>
      <c r="K40" s="11"/>
      <c r="L40" s="13">
        <f t="shared" si="11"/>
        <v>1.1000000000000001</v>
      </c>
      <c r="M40" s="13">
        <f t="shared" si="12"/>
        <v>0</v>
      </c>
      <c r="N40" s="13">
        <f t="shared" si="7"/>
        <v>1.1000000000000001</v>
      </c>
      <c r="O40" s="13">
        <f t="shared" si="8"/>
        <v>0</v>
      </c>
    </row>
    <row r="41" spans="1:15" ht="15" customHeight="1" x14ac:dyDescent="0.25">
      <c r="A41" s="14" t="s">
        <v>89</v>
      </c>
      <c r="B41" s="18" t="s">
        <v>13</v>
      </c>
      <c r="C41" s="16" t="s">
        <v>22</v>
      </c>
      <c r="D41" s="17">
        <f t="shared" si="9"/>
        <v>1.6</v>
      </c>
      <c r="E41" s="17">
        <v>1.6</v>
      </c>
      <c r="F41" s="17"/>
      <c r="G41" s="17"/>
      <c r="H41" s="11">
        <f t="shared" si="10"/>
        <v>0.1</v>
      </c>
      <c r="I41" s="11">
        <v>0.1</v>
      </c>
      <c r="J41" s="11"/>
      <c r="K41" s="11"/>
      <c r="L41" s="13">
        <f t="shared" si="11"/>
        <v>1.7000000000000002</v>
      </c>
      <c r="M41" s="13">
        <f t="shared" si="12"/>
        <v>1.7000000000000002</v>
      </c>
      <c r="N41" s="13">
        <f t="shared" si="7"/>
        <v>0</v>
      </c>
      <c r="O41" s="13">
        <f t="shared" si="8"/>
        <v>0</v>
      </c>
    </row>
    <row r="42" spans="1:15" ht="15" customHeight="1" x14ac:dyDescent="0.25">
      <c r="A42" s="14" t="s">
        <v>90</v>
      </c>
      <c r="B42" s="19" t="s">
        <v>14</v>
      </c>
      <c r="C42" s="16" t="s">
        <v>22</v>
      </c>
      <c r="D42" s="17">
        <f t="shared" si="9"/>
        <v>3.4000000000000004</v>
      </c>
      <c r="E42" s="17">
        <v>1.8</v>
      </c>
      <c r="F42" s="17">
        <v>1.6</v>
      </c>
      <c r="G42" s="17"/>
      <c r="H42" s="11">
        <f t="shared" si="10"/>
        <v>0</v>
      </c>
      <c r="I42" s="11"/>
      <c r="J42" s="11"/>
      <c r="K42" s="11"/>
      <c r="L42" s="13">
        <f t="shared" si="11"/>
        <v>3.4000000000000004</v>
      </c>
      <c r="M42" s="13">
        <f t="shared" si="12"/>
        <v>1.8</v>
      </c>
      <c r="N42" s="13">
        <f t="shared" si="7"/>
        <v>1.6</v>
      </c>
      <c r="O42" s="13">
        <f t="shared" si="8"/>
        <v>0</v>
      </c>
    </row>
    <row r="43" spans="1:15" ht="15" customHeight="1" x14ac:dyDescent="0.25">
      <c r="A43" s="6" t="s">
        <v>91</v>
      </c>
      <c r="B43" s="7" t="s">
        <v>15</v>
      </c>
      <c r="C43" s="16" t="s">
        <v>22</v>
      </c>
      <c r="D43" s="17">
        <f t="shared" si="9"/>
        <v>3.3000000000000003</v>
      </c>
      <c r="E43" s="17">
        <v>2.2000000000000002</v>
      </c>
      <c r="F43" s="17">
        <v>1.1000000000000001</v>
      </c>
      <c r="G43" s="17"/>
      <c r="H43" s="11">
        <f t="shared" si="10"/>
        <v>0</v>
      </c>
      <c r="I43" s="11"/>
      <c r="J43" s="11"/>
      <c r="K43" s="11"/>
      <c r="L43" s="13">
        <f t="shared" si="11"/>
        <v>3.3000000000000003</v>
      </c>
      <c r="M43" s="13">
        <f t="shared" si="12"/>
        <v>2.2000000000000002</v>
      </c>
      <c r="N43" s="13">
        <f t="shared" si="7"/>
        <v>1.1000000000000001</v>
      </c>
      <c r="O43" s="13">
        <f t="shared" si="8"/>
        <v>0</v>
      </c>
    </row>
    <row r="44" spans="1:15" ht="15" customHeight="1" x14ac:dyDescent="0.25">
      <c r="A44" s="6" t="s">
        <v>92</v>
      </c>
      <c r="B44" s="18" t="s">
        <v>16</v>
      </c>
      <c r="C44" s="16" t="s">
        <v>22</v>
      </c>
      <c r="D44" s="17">
        <f t="shared" si="9"/>
        <v>9.5</v>
      </c>
      <c r="E44" s="17">
        <v>6.6</v>
      </c>
      <c r="F44" s="17">
        <v>2.9</v>
      </c>
      <c r="G44" s="17"/>
      <c r="H44" s="11">
        <f t="shared" si="10"/>
        <v>0</v>
      </c>
      <c r="I44" s="11"/>
      <c r="J44" s="11"/>
      <c r="K44" s="11"/>
      <c r="L44" s="13">
        <f t="shared" si="11"/>
        <v>9.5</v>
      </c>
      <c r="M44" s="13">
        <f t="shared" si="12"/>
        <v>6.6</v>
      </c>
      <c r="N44" s="13">
        <f t="shared" si="7"/>
        <v>2.9</v>
      </c>
      <c r="O44" s="13">
        <f t="shared" si="8"/>
        <v>0</v>
      </c>
    </row>
    <row r="45" spans="1:15" ht="15" customHeight="1" x14ac:dyDescent="0.25">
      <c r="A45" s="6" t="s">
        <v>93</v>
      </c>
      <c r="B45" s="18" t="s">
        <v>17</v>
      </c>
      <c r="C45" s="16" t="s">
        <v>22</v>
      </c>
      <c r="D45" s="17">
        <f t="shared" si="9"/>
        <v>0.4</v>
      </c>
      <c r="E45" s="17">
        <v>0.1</v>
      </c>
      <c r="F45" s="17">
        <v>0.3</v>
      </c>
      <c r="G45" s="17"/>
      <c r="H45" s="11">
        <f t="shared" si="10"/>
        <v>0</v>
      </c>
      <c r="I45" s="11"/>
      <c r="J45" s="11"/>
      <c r="K45" s="11"/>
      <c r="L45" s="13">
        <f t="shared" si="11"/>
        <v>0.4</v>
      </c>
      <c r="M45" s="13">
        <f t="shared" si="12"/>
        <v>0.1</v>
      </c>
      <c r="N45" s="13">
        <f t="shared" si="7"/>
        <v>0.3</v>
      </c>
      <c r="O45" s="13">
        <f t="shared" si="8"/>
        <v>0</v>
      </c>
    </row>
    <row r="46" spans="1:15" ht="15" customHeight="1" x14ac:dyDescent="0.25">
      <c r="A46" s="6" t="s">
        <v>94</v>
      </c>
      <c r="B46" s="18" t="s">
        <v>18</v>
      </c>
      <c r="C46" s="16" t="s">
        <v>22</v>
      </c>
      <c r="D46" s="17">
        <f t="shared" si="9"/>
        <v>1.6</v>
      </c>
      <c r="E46" s="17">
        <v>0.9</v>
      </c>
      <c r="F46" s="17">
        <v>0.7</v>
      </c>
      <c r="G46" s="17"/>
      <c r="H46" s="11">
        <f t="shared" si="10"/>
        <v>0</v>
      </c>
      <c r="I46" s="11"/>
      <c r="J46" s="11"/>
      <c r="K46" s="11"/>
      <c r="L46" s="13">
        <f t="shared" si="11"/>
        <v>1.6</v>
      </c>
      <c r="M46" s="13">
        <f t="shared" si="12"/>
        <v>0.9</v>
      </c>
      <c r="N46" s="13">
        <f t="shared" si="7"/>
        <v>0.7</v>
      </c>
      <c r="O46" s="13">
        <f t="shared" si="8"/>
        <v>0</v>
      </c>
    </row>
    <row r="47" spans="1:15" ht="15" customHeight="1" x14ac:dyDescent="0.25">
      <c r="A47" s="39" t="s">
        <v>95</v>
      </c>
      <c r="B47" s="18" t="s">
        <v>19</v>
      </c>
      <c r="C47" s="16" t="s">
        <v>22</v>
      </c>
      <c r="D47" s="17">
        <f t="shared" si="9"/>
        <v>0.9</v>
      </c>
      <c r="E47" s="17"/>
      <c r="F47" s="17">
        <v>0.9</v>
      </c>
      <c r="G47" s="17"/>
      <c r="H47" s="11">
        <f>I47+J47+K47</f>
        <v>0</v>
      </c>
      <c r="I47" s="11"/>
      <c r="J47" s="11"/>
      <c r="K47" s="11"/>
      <c r="L47" s="13">
        <f>M47+N47+O47</f>
        <v>0.9</v>
      </c>
      <c r="M47" s="13">
        <f>E47+I47</f>
        <v>0</v>
      </c>
      <c r="N47" s="13">
        <f>F47+J47</f>
        <v>0.9</v>
      </c>
      <c r="O47" s="13">
        <f>G47+K47</f>
        <v>0</v>
      </c>
    </row>
    <row r="48" spans="1:15" ht="15.95" customHeight="1" x14ac:dyDescent="0.25">
      <c r="A48" s="100" t="s">
        <v>96</v>
      </c>
      <c r="B48" s="22" t="s">
        <v>176</v>
      </c>
      <c r="C48" s="26"/>
      <c r="D48" s="24">
        <f>SUM(D37:D47)</f>
        <v>38.9</v>
      </c>
      <c r="E48" s="24">
        <f>SUM(E37:E47)</f>
        <v>29</v>
      </c>
      <c r="F48" s="24">
        <f>SUM(F37:F47)</f>
        <v>9.9</v>
      </c>
      <c r="G48" s="24">
        <f>SUM(G37:G47)</f>
        <v>0</v>
      </c>
      <c r="H48" s="25">
        <f t="shared" ref="H48:O48" si="13">SUM(H37:H47)</f>
        <v>0.1</v>
      </c>
      <c r="I48" s="25">
        <f t="shared" si="13"/>
        <v>0.1</v>
      </c>
      <c r="J48" s="25">
        <f t="shared" si="13"/>
        <v>0</v>
      </c>
      <c r="K48" s="25">
        <f t="shared" si="13"/>
        <v>0</v>
      </c>
      <c r="L48" s="22">
        <f t="shared" si="13"/>
        <v>39.000000000000007</v>
      </c>
      <c r="M48" s="22">
        <f t="shared" si="13"/>
        <v>29.1</v>
      </c>
      <c r="N48" s="22">
        <f t="shared" si="13"/>
        <v>9.9</v>
      </c>
      <c r="O48" s="22">
        <f t="shared" si="13"/>
        <v>0</v>
      </c>
    </row>
    <row r="49" spans="1:15" ht="15.95" customHeight="1" x14ac:dyDescent="0.25">
      <c r="A49" s="6" t="s">
        <v>97</v>
      </c>
      <c r="B49" s="499" t="s">
        <v>63</v>
      </c>
      <c r="C49" s="499"/>
      <c r="D49" s="499"/>
      <c r="E49" s="499"/>
      <c r="F49" s="499"/>
      <c r="G49" s="499"/>
      <c r="H49" s="499"/>
      <c r="I49" s="499"/>
      <c r="J49" s="499"/>
      <c r="K49" s="499"/>
      <c r="L49" s="499"/>
      <c r="M49" s="499"/>
      <c r="N49" s="499"/>
      <c r="O49" s="499"/>
    </row>
    <row r="50" spans="1:15" ht="15" customHeight="1" x14ac:dyDescent="0.25">
      <c r="A50" s="39" t="s">
        <v>98</v>
      </c>
      <c r="B50" s="27" t="s">
        <v>20</v>
      </c>
      <c r="C50" s="8" t="s">
        <v>32</v>
      </c>
      <c r="D50" s="9">
        <f>E50+F50+G50</f>
        <v>98.8</v>
      </c>
      <c r="E50" s="9">
        <v>98.8</v>
      </c>
      <c r="F50" s="9"/>
      <c r="G50" s="9"/>
      <c r="H50" s="11">
        <f>I50+J50+K50</f>
        <v>0</v>
      </c>
      <c r="I50" s="11"/>
      <c r="J50" s="11"/>
      <c r="K50" s="11"/>
      <c r="L50" s="13">
        <f>M50+N50+O50</f>
        <v>98.8</v>
      </c>
      <c r="M50" s="13">
        <f t="shared" ref="M50:O51" si="14">E50+I50</f>
        <v>98.8</v>
      </c>
      <c r="N50" s="13">
        <f t="shared" si="14"/>
        <v>0</v>
      </c>
      <c r="O50" s="13">
        <f t="shared" si="14"/>
        <v>0</v>
      </c>
    </row>
    <row r="51" spans="1:15" ht="15" customHeight="1" x14ac:dyDescent="0.25">
      <c r="A51" s="41" t="s">
        <v>99</v>
      </c>
      <c r="B51" s="30" t="s">
        <v>71</v>
      </c>
      <c r="C51" s="31" t="s">
        <v>32</v>
      </c>
      <c r="D51" s="9">
        <f>E51+F51+G51</f>
        <v>0.4</v>
      </c>
      <c r="E51" s="9"/>
      <c r="F51" s="9">
        <v>0.4</v>
      </c>
      <c r="G51" s="9"/>
      <c r="H51" s="11">
        <f>I51+J51+K51</f>
        <v>0</v>
      </c>
      <c r="I51" s="11"/>
      <c r="J51" s="11"/>
      <c r="K51" s="11"/>
      <c r="L51" s="13">
        <f>M51+N51+O51</f>
        <v>0.4</v>
      </c>
      <c r="M51" s="13">
        <f t="shared" si="14"/>
        <v>0</v>
      </c>
      <c r="N51" s="13">
        <f t="shared" si="14"/>
        <v>0.4</v>
      </c>
      <c r="O51" s="13">
        <f t="shared" si="14"/>
        <v>0</v>
      </c>
    </row>
    <row r="52" spans="1:15" ht="15.95" customHeight="1" x14ac:dyDescent="0.25">
      <c r="A52" s="21" t="s">
        <v>100</v>
      </c>
      <c r="B52" s="28" t="s">
        <v>177</v>
      </c>
      <c r="C52" s="29"/>
      <c r="D52" s="24">
        <f>D50+D51</f>
        <v>99.2</v>
      </c>
      <c r="E52" s="24">
        <f t="shared" ref="E52:O52" si="15">E50+E51</f>
        <v>98.8</v>
      </c>
      <c r="F52" s="24">
        <f t="shared" si="15"/>
        <v>0.4</v>
      </c>
      <c r="G52" s="24">
        <f t="shared" si="15"/>
        <v>0</v>
      </c>
      <c r="H52" s="25">
        <f t="shared" si="15"/>
        <v>0</v>
      </c>
      <c r="I52" s="25">
        <f t="shared" si="15"/>
        <v>0</v>
      </c>
      <c r="J52" s="25">
        <f t="shared" si="15"/>
        <v>0</v>
      </c>
      <c r="K52" s="25">
        <f t="shared" si="15"/>
        <v>0</v>
      </c>
      <c r="L52" s="22">
        <f t="shared" si="15"/>
        <v>99.2</v>
      </c>
      <c r="M52" s="22">
        <f t="shared" si="15"/>
        <v>98.8</v>
      </c>
      <c r="N52" s="22">
        <f t="shared" si="15"/>
        <v>0.4</v>
      </c>
      <c r="O52" s="22">
        <f t="shared" si="15"/>
        <v>0</v>
      </c>
    </row>
    <row r="53" spans="1:15" ht="15.95" customHeight="1" x14ac:dyDescent="0.25">
      <c r="A53" s="6" t="s">
        <v>101</v>
      </c>
      <c r="B53" s="499" t="s">
        <v>172</v>
      </c>
      <c r="C53" s="499"/>
      <c r="D53" s="499"/>
      <c r="E53" s="499"/>
      <c r="F53" s="499"/>
      <c r="G53" s="499"/>
      <c r="H53" s="499"/>
      <c r="I53" s="499"/>
      <c r="J53" s="499"/>
      <c r="K53" s="499"/>
      <c r="L53" s="499"/>
      <c r="M53" s="499"/>
      <c r="N53" s="499"/>
      <c r="O53" s="499"/>
    </row>
    <row r="54" spans="1:15" ht="15.95" customHeight="1" x14ac:dyDescent="0.25">
      <c r="A54" s="14" t="s">
        <v>102</v>
      </c>
      <c r="B54" s="15" t="s">
        <v>55</v>
      </c>
      <c r="C54" s="31" t="s">
        <v>51</v>
      </c>
      <c r="D54" s="17">
        <f>E54+F54+G54</f>
        <v>0.1</v>
      </c>
      <c r="E54" s="17">
        <v>0.1</v>
      </c>
      <c r="F54" s="17"/>
      <c r="G54" s="17"/>
      <c r="H54" s="11">
        <f>I54+J54+K54</f>
        <v>0</v>
      </c>
      <c r="I54" s="11"/>
      <c r="J54" s="11"/>
      <c r="K54" s="11"/>
      <c r="L54" s="13">
        <f>M54+N54+O54</f>
        <v>0.1</v>
      </c>
      <c r="M54" s="13">
        <f t="shared" ref="M54:O56" si="16">E54+I54</f>
        <v>0.1</v>
      </c>
      <c r="N54" s="13">
        <f t="shared" si="16"/>
        <v>0</v>
      </c>
      <c r="O54" s="13">
        <f t="shared" si="16"/>
        <v>0</v>
      </c>
    </row>
    <row r="55" spans="1:15" ht="15.95" customHeight="1" x14ac:dyDescent="0.25">
      <c r="A55" s="20" t="s">
        <v>103</v>
      </c>
      <c r="B55" s="13" t="s">
        <v>33</v>
      </c>
      <c r="C55" s="31" t="s">
        <v>51</v>
      </c>
      <c r="D55" s="17">
        <f>E55+F55+G55</f>
        <v>0.4</v>
      </c>
      <c r="E55" s="17">
        <v>0.1</v>
      </c>
      <c r="F55" s="17">
        <v>0.3</v>
      </c>
      <c r="G55" s="17"/>
      <c r="H55" s="11">
        <f>I55+J55+K55</f>
        <v>0</v>
      </c>
      <c r="I55" s="11"/>
      <c r="J55" s="11"/>
      <c r="K55" s="11"/>
      <c r="L55" s="13">
        <f>M55+N55+O55</f>
        <v>0.4</v>
      </c>
      <c r="M55" s="13">
        <f t="shared" si="16"/>
        <v>0.1</v>
      </c>
      <c r="N55" s="13">
        <f t="shared" si="16"/>
        <v>0.3</v>
      </c>
      <c r="O55" s="13">
        <f t="shared" si="16"/>
        <v>0</v>
      </c>
    </row>
    <row r="56" spans="1:15" ht="15" customHeight="1" x14ac:dyDescent="0.25">
      <c r="A56" s="6" t="s">
        <v>104</v>
      </c>
      <c r="B56" s="30" t="s">
        <v>161</v>
      </c>
      <c r="C56" s="31" t="s">
        <v>51</v>
      </c>
      <c r="D56" s="17">
        <f>E56+F56+G56</f>
        <v>1.5</v>
      </c>
      <c r="E56" s="17">
        <v>1.5</v>
      </c>
      <c r="F56" s="17"/>
      <c r="G56" s="17"/>
      <c r="H56" s="11">
        <f>I56+J56+K56</f>
        <v>1.3</v>
      </c>
      <c r="I56" s="11">
        <v>1.3</v>
      </c>
      <c r="J56" s="11"/>
      <c r="K56" s="11"/>
      <c r="L56" s="13">
        <f>M56+N56+O56</f>
        <v>2.8</v>
      </c>
      <c r="M56" s="13">
        <f t="shared" si="16"/>
        <v>2.8</v>
      </c>
      <c r="N56" s="13">
        <f t="shared" si="16"/>
        <v>0</v>
      </c>
      <c r="O56" s="13">
        <f t="shared" si="16"/>
        <v>0</v>
      </c>
    </row>
    <row r="57" spans="1:15" ht="15" customHeight="1" x14ac:dyDescent="0.25">
      <c r="A57" s="6" t="s">
        <v>105</v>
      </c>
      <c r="B57" s="30" t="s">
        <v>502</v>
      </c>
      <c r="C57" s="31" t="s">
        <v>51</v>
      </c>
      <c r="D57" s="17">
        <f t="shared" ref="D57:D88" si="17">E57+F57+G57</f>
        <v>6.8999999999999995</v>
      </c>
      <c r="E57" s="17">
        <v>0.1</v>
      </c>
      <c r="F57" s="17"/>
      <c r="G57" s="17">
        <v>6.8</v>
      </c>
      <c r="H57" s="11">
        <f t="shared" ref="H57:H88" si="18">I57+J57+K57</f>
        <v>0</v>
      </c>
      <c r="I57" s="11"/>
      <c r="J57" s="11"/>
      <c r="K57" s="11"/>
      <c r="L57" s="13">
        <f t="shared" ref="L57:L88" si="19">M57+N57+O57</f>
        <v>6.8999999999999995</v>
      </c>
      <c r="M57" s="13">
        <f t="shared" ref="M57:M88" si="20">E57+I57</f>
        <v>0.1</v>
      </c>
      <c r="N57" s="13">
        <f t="shared" ref="N57:N88" si="21">F57+J57</f>
        <v>0</v>
      </c>
      <c r="O57" s="13">
        <f t="shared" ref="O57:O88" si="22">G57+K57</f>
        <v>6.8</v>
      </c>
    </row>
    <row r="58" spans="1:15" ht="15" customHeight="1" x14ac:dyDescent="0.25">
      <c r="A58" s="33" t="s">
        <v>106</v>
      </c>
      <c r="B58" s="19" t="s">
        <v>153</v>
      </c>
      <c r="C58" s="31" t="s">
        <v>51</v>
      </c>
      <c r="D58" s="17">
        <f t="shared" si="17"/>
        <v>7.3</v>
      </c>
      <c r="E58" s="17"/>
      <c r="F58" s="17">
        <v>7.3</v>
      </c>
      <c r="G58" s="17"/>
      <c r="H58" s="11">
        <f t="shared" si="18"/>
        <v>1.1000000000000001</v>
      </c>
      <c r="I58" s="11"/>
      <c r="J58" s="11">
        <v>1.1000000000000001</v>
      </c>
      <c r="K58" s="11"/>
      <c r="L58" s="13">
        <f t="shared" si="19"/>
        <v>8.4</v>
      </c>
      <c r="M58" s="13">
        <f t="shared" si="20"/>
        <v>0</v>
      </c>
      <c r="N58" s="13">
        <f t="shared" si="21"/>
        <v>8.4</v>
      </c>
      <c r="O58" s="13">
        <f t="shared" si="22"/>
        <v>0</v>
      </c>
    </row>
    <row r="59" spans="1:15" ht="15" customHeight="1" x14ac:dyDescent="0.25">
      <c r="A59" s="33" t="s">
        <v>107</v>
      </c>
      <c r="B59" s="32" t="s">
        <v>364</v>
      </c>
      <c r="C59" s="31" t="s">
        <v>51</v>
      </c>
      <c r="D59" s="17">
        <f t="shared" si="17"/>
        <v>6.6</v>
      </c>
      <c r="E59" s="17">
        <v>0.1</v>
      </c>
      <c r="F59" s="17"/>
      <c r="G59" s="17">
        <v>6.5</v>
      </c>
      <c r="H59" s="11">
        <f t="shared" si="18"/>
        <v>0</v>
      </c>
      <c r="I59" s="11"/>
      <c r="J59" s="11"/>
      <c r="K59" s="11"/>
      <c r="L59" s="13">
        <f t="shared" si="19"/>
        <v>6.6</v>
      </c>
      <c r="M59" s="13">
        <f t="shared" si="20"/>
        <v>0.1</v>
      </c>
      <c r="N59" s="13">
        <f t="shared" si="21"/>
        <v>0</v>
      </c>
      <c r="O59" s="13">
        <f t="shared" si="22"/>
        <v>6.5</v>
      </c>
    </row>
    <row r="60" spans="1:15" ht="15" customHeight="1" x14ac:dyDescent="0.25">
      <c r="A60" s="33" t="s">
        <v>108</v>
      </c>
      <c r="B60" s="30" t="s">
        <v>503</v>
      </c>
      <c r="C60" s="16" t="s">
        <v>51</v>
      </c>
      <c r="D60" s="17">
        <f t="shared" si="17"/>
        <v>35.799999999999997</v>
      </c>
      <c r="E60" s="17">
        <v>1.4</v>
      </c>
      <c r="F60" s="17">
        <v>29</v>
      </c>
      <c r="G60" s="17">
        <v>5.4</v>
      </c>
      <c r="H60" s="11">
        <f t="shared" si="18"/>
        <v>0.7</v>
      </c>
      <c r="I60" s="11">
        <v>0.7</v>
      </c>
      <c r="J60" s="11"/>
      <c r="K60" s="11"/>
      <c r="L60" s="13">
        <f t="shared" si="19"/>
        <v>36.5</v>
      </c>
      <c r="M60" s="13">
        <f t="shared" si="20"/>
        <v>2.0999999999999996</v>
      </c>
      <c r="N60" s="13">
        <f t="shared" si="21"/>
        <v>29</v>
      </c>
      <c r="O60" s="13">
        <f t="shared" si="22"/>
        <v>5.4</v>
      </c>
    </row>
    <row r="61" spans="1:15" ht="15" customHeight="1" x14ac:dyDescent="0.25">
      <c r="A61" s="33" t="s">
        <v>109</v>
      </c>
      <c r="B61" s="30" t="s">
        <v>504</v>
      </c>
      <c r="C61" s="16" t="s">
        <v>51</v>
      </c>
      <c r="D61" s="17">
        <f t="shared" si="17"/>
        <v>4.6999999999999993</v>
      </c>
      <c r="E61" s="17">
        <v>0.8</v>
      </c>
      <c r="F61" s="17">
        <v>0.6</v>
      </c>
      <c r="G61" s="17">
        <v>3.3</v>
      </c>
      <c r="H61" s="11">
        <f t="shared" si="18"/>
        <v>0</v>
      </c>
      <c r="I61" s="11"/>
      <c r="J61" s="11"/>
      <c r="K61" s="11"/>
      <c r="L61" s="13">
        <f t="shared" si="19"/>
        <v>4.6999999999999993</v>
      </c>
      <c r="M61" s="13">
        <f t="shared" si="20"/>
        <v>0.8</v>
      </c>
      <c r="N61" s="13">
        <f t="shared" si="21"/>
        <v>0.6</v>
      </c>
      <c r="O61" s="13">
        <f t="shared" si="22"/>
        <v>3.3</v>
      </c>
    </row>
    <row r="62" spans="1:15" ht="15" customHeight="1" x14ac:dyDescent="0.25">
      <c r="A62" s="33" t="s">
        <v>110</v>
      </c>
      <c r="B62" s="30" t="s">
        <v>505</v>
      </c>
      <c r="C62" s="31" t="s">
        <v>51</v>
      </c>
      <c r="D62" s="17">
        <f>E62+F62+G62</f>
        <v>0.1</v>
      </c>
      <c r="E62" s="17">
        <v>0.1</v>
      </c>
      <c r="F62" s="17"/>
      <c r="G62" s="17"/>
      <c r="H62" s="11">
        <f>I62+J62+K62</f>
        <v>0</v>
      </c>
      <c r="I62" s="11"/>
      <c r="J62" s="11"/>
      <c r="K62" s="11"/>
      <c r="L62" s="13">
        <f>M62+N62+O62</f>
        <v>0.1</v>
      </c>
      <c r="M62" s="13">
        <f>E62+I62</f>
        <v>0.1</v>
      </c>
      <c r="N62" s="13">
        <f>F62+J62</f>
        <v>0</v>
      </c>
      <c r="O62" s="13">
        <f>G62+K62</f>
        <v>0</v>
      </c>
    </row>
    <row r="63" spans="1:15" ht="15" customHeight="1" x14ac:dyDescent="0.25">
      <c r="A63" s="33" t="s">
        <v>156</v>
      </c>
      <c r="B63" s="34" t="s">
        <v>419</v>
      </c>
      <c r="C63" s="16" t="s">
        <v>51</v>
      </c>
      <c r="D63" s="17">
        <f t="shared" si="17"/>
        <v>1.7</v>
      </c>
      <c r="E63" s="17">
        <v>1.7</v>
      </c>
      <c r="F63" s="17"/>
      <c r="G63" s="17"/>
      <c r="H63" s="11">
        <f t="shared" si="18"/>
        <v>0.5</v>
      </c>
      <c r="I63" s="11">
        <v>0.5</v>
      </c>
      <c r="J63" s="11"/>
      <c r="K63" s="11"/>
      <c r="L63" s="13">
        <f t="shared" si="19"/>
        <v>2.2000000000000002</v>
      </c>
      <c r="M63" s="13">
        <f t="shared" si="20"/>
        <v>2.2000000000000002</v>
      </c>
      <c r="N63" s="13">
        <f t="shared" si="21"/>
        <v>0</v>
      </c>
      <c r="O63" s="13">
        <f t="shared" si="22"/>
        <v>0</v>
      </c>
    </row>
    <row r="64" spans="1:15" ht="15" customHeight="1" x14ac:dyDescent="0.25">
      <c r="A64" s="33" t="s">
        <v>157</v>
      </c>
      <c r="B64" s="212" t="s">
        <v>46</v>
      </c>
      <c r="C64" s="16"/>
      <c r="D64" s="17">
        <f t="shared" si="17"/>
        <v>0.1</v>
      </c>
      <c r="E64" s="17">
        <v>0.1</v>
      </c>
      <c r="F64" s="17"/>
      <c r="G64" s="17"/>
      <c r="H64" s="11">
        <f t="shared" si="18"/>
        <v>0</v>
      </c>
      <c r="I64" s="11"/>
      <c r="J64" s="11"/>
      <c r="K64" s="11"/>
      <c r="L64" s="13">
        <f t="shared" ref="L64" si="23">M64+N64+O64</f>
        <v>0.1</v>
      </c>
      <c r="M64" s="13">
        <f t="shared" ref="M64" si="24">E64+I64</f>
        <v>0.1</v>
      </c>
      <c r="N64" s="13">
        <f t="shared" ref="N64" si="25">F64+J64</f>
        <v>0</v>
      </c>
      <c r="O64" s="13">
        <f t="shared" ref="O64" si="26">G64+K64</f>
        <v>0</v>
      </c>
    </row>
    <row r="65" spans="1:15" ht="15" customHeight="1" x14ac:dyDescent="0.25">
      <c r="A65" s="33" t="s">
        <v>111</v>
      </c>
      <c r="B65" s="13" t="s">
        <v>43</v>
      </c>
      <c r="C65" s="16" t="s">
        <v>51</v>
      </c>
      <c r="D65" s="17">
        <f t="shared" si="17"/>
        <v>0.1</v>
      </c>
      <c r="E65" s="17">
        <v>0.1</v>
      </c>
      <c r="F65" s="17"/>
      <c r="G65" s="17"/>
      <c r="H65" s="11">
        <f t="shared" si="18"/>
        <v>0</v>
      </c>
      <c r="I65" s="11"/>
      <c r="J65" s="11"/>
      <c r="K65" s="11"/>
      <c r="L65" s="13">
        <f t="shared" si="19"/>
        <v>0.1</v>
      </c>
      <c r="M65" s="13">
        <f t="shared" si="20"/>
        <v>0.1</v>
      </c>
      <c r="N65" s="13">
        <f t="shared" si="21"/>
        <v>0</v>
      </c>
      <c r="O65" s="13">
        <f t="shared" si="22"/>
        <v>0</v>
      </c>
    </row>
    <row r="66" spans="1:15" ht="15" customHeight="1" x14ac:dyDescent="0.25">
      <c r="A66" s="33" t="s">
        <v>158</v>
      </c>
      <c r="B66" s="35" t="s">
        <v>166</v>
      </c>
      <c r="C66" s="31" t="s">
        <v>51</v>
      </c>
      <c r="D66" s="17">
        <f t="shared" si="17"/>
        <v>6.6</v>
      </c>
      <c r="E66" s="17">
        <v>0.1</v>
      </c>
      <c r="F66" s="17"/>
      <c r="G66" s="17">
        <v>6.5</v>
      </c>
      <c r="H66" s="11">
        <f t="shared" si="18"/>
        <v>0</v>
      </c>
      <c r="I66" s="11"/>
      <c r="J66" s="11"/>
      <c r="K66" s="11"/>
      <c r="L66" s="13">
        <f t="shared" si="19"/>
        <v>6.6</v>
      </c>
      <c r="M66" s="13">
        <f t="shared" ref="M66:O69" si="27">E66+I66</f>
        <v>0.1</v>
      </c>
      <c r="N66" s="13">
        <f t="shared" si="27"/>
        <v>0</v>
      </c>
      <c r="O66" s="13">
        <f t="shared" si="27"/>
        <v>6.5</v>
      </c>
    </row>
    <row r="67" spans="1:15" ht="15" customHeight="1" x14ac:dyDescent="0.25">
      <c r="A67" s="6" t="s">
        <v>159</v>
      </c>
      <c r="B67" s="35" t="s">
        <v>44</v>
      </c>
      <c r="C67" s="31" t="s">
        <v>51</v>
      </c>
      <c r="D67" s="17">
        <f t="shared" si="17"/>
        <v>0.1</v>
      </c>
      <c r="E67" s="17">
        <v>0.1</v>
      </c>
      <c r="F67" s="17"/>
      <c r="G67" s="17"/>
      <c r="H67" s="11">
        <f t="shared" si="18"/>
        <v>0</v>
      </c>
      <c r="I67" s="11"/>
      <c r="J67" s="11"/>
      <c r="K67" s="11"/>
      <c r="L67" s="13">
        <f t="shared" ref="L67:L68" si="28">M67+N67+O67</f>
        <v>0.1</v>
      </c>
      <c r="M67" s="13">
        <f t="shared" ref="M67" si="29">E67+I67</f>
        <v>0.1</v>
      </c>
      <c r="N67" s="13">
        <f t="shared" ref="N67" si="30">F67+J67</f>
        <v>0</v>
      </c>
      <c r="O67" s="13">
        <f t="shared" ref="O67" si="31">G67+K67</f>
        <v>0</v>
      </c>
    </row>
    <row r="68" spans="1:15" ht="15" customHeight="1" x14ac:dyDescent="0.25">
      <c r="A68" s="6" t="s">
        <v>112</v>
      </c>
      <c r="B68" s="94" t="s">
        <v>47</v>
      </c>
      <c r="C68" s="31" t="s">
        <v>51</v>
      </c>
      <c r="D68" s="17">
        <f t="shared" si="17"/>
        <v>0</v>
      </c>
      <c r="E68" s="17"/>
      <c r="F68" s="17"/>
      <c r="G68" s="17"/>
      <c r="H68" s="11">
        <f t="shared" si="18"/>
        <v>0.1</v>
      </c>
      <c r="I68" s="11">
        <v>0.1</v>
      </c>
      <c r="J68" s="11"/>
      <c r="K68" s="11"/>
      <c r="L68" s="13">
        <f t="shared" si="28"/>
        <v>0.1</v>
      </c>
      <c r="M68" s="13">
        <f t="shared" ref="M68" si="32">E68+I68</f>
        <v>0.1</v>
      </c>
      <c r="N68" s="13">
        <f t="shared" ref="N68" si="33">F68+J68</f>
        <v>0</v>
      </c>
      <c r="O68" s="13">
        <f t="shared" ref="O68" si="34">G68+K68</f>
        <v>0</v>
      </c>
    </row>
    <row r="69" spans="1:15" ht="15" customHeight="1" x14ac:dyDescent="0.25">
      <c r="A69" s="6" t="s">
        <v>113</v>
      </c>
      <c r="B69" s="34" t="s">
        <v>420</v>
      </c>
      <c r="C69" s="31" t="s">
        <v>51</v>
      </c>
      <c r="D69" s="17">
        <f>E69+F69+G69</f>
        <v>7</v>
      </c>
      <c r="E69" s="17"/>
      <c r="F69" s="17"/>
      <c r="G69" s="17">
        <v>7</v>
      </c>
      <c r="H69" s="11">
        <f t="shared" si="18"/>
        <v>0</v>
      </c>
      <c r="I69" s="11"/>
      <c r="J69" s="11"/>
      <c r="K69" s="11"/>
      <c r="L69" s="13">
        <f t="shared" si="19"/>
        <v>7</v>
      </c>
      <c r="M69" s="13">
        <f t="shared" si="27"/>
        <v>0</v>
      </c>
      <c r="N69" s="13">
        <f t="shared" si="27"/>
        <v>0</v>
      </c>
      <c r="O69" s="13">
        <f t="shared" si="27"/>
        <v>7</v>
      </c>
    </row>
    <row r="70" spans="1:15" ht="15" customHeight="1" x14ac:dyDescent="0.25">
      <c r="A70" s="6" t="s">
        <v>114</v>
      </c>
      <c r="B70" s="34" t="s">
        <v>64</v>
      </c>
      <c r="C70" s="31" t="s">
        <v>51</v>
      </c>
      <c r="D70" s="17">
        <f t="shared" si="17"/>
        <v>6.1</v>
      </c>
      <c r="E70" s="17"/>
      <c r="F70" s="17"/>
      <c r="G70" s="17">
        <v>6.1</v>
      </c>
      <c r="H70" s="11">
        <f t="shared" si="18"/>
        <v>0</v>
      </c>
      <c r="I70" s="11"/>
      <c r="J70" s="11"/>
      <c r="K70" s="11"/>
      <c r="L70" s="13">
        <f t="shared" si="19"/>
        <v>6.1</v>
      </c>
      <c r="M70" s="13">
        <f t="shared" si="20"/>
        <v>0</v>
      </c>
      <c r="N70" s="13">
        <f t="shared" si="21"/>
        <v>0</v>
      </c>
      <c r="O70" s="13">
        <f t="shared" si="22"/>
        <v>6.1</v>
      </c>
    </row>
    <row r="71" spans="1:15" ht="15" customHeight="1" x14ac:dyDescent="0.25">
      <c r="A71" s="6" t="s">
        <v>115</v>
      </c>
      <c r="B71" s="34" t="s">
        <v>42</v>
      </c>
      <c r="C71" s="31" t="s">
        <v>51</v>
      </c>
      <c r="D71" s="17">
        <f t="shared" si="17"/>
        <v>27.1</v>
      </c>
      <c r="E71" s="17">
        <v>0.1</v>
      </c>
      <c r="F71" s="17"/>
      <c r="G71" s="17">
        <v>27</v>
      </c>
      <c r="H71" s="11">
        <f t="shared" si="18"/>
        <v>0</v>
      </c>
      <c r="I71" s="11"/>
      <c r="J71" s="11"/>
      <c r="K71" s="11"/>
      <c r="L71" s="13">
        <f t="shared" si="19"/>
        <v>27.1</v>
      </c>
      <c r="M71" s="13">
        <f t="shared" si="20"/>
        <v>0.1</v>
      </c>
      <c r="N71" s="13">
        <f t="shared" si="21"/>
        <v>0</v>
      </c>
      <c r="O71" s="13">
        <f t="shared" si="22"/>
        <v>27</v>
      </c>
    </row>
    <row r="72" spans="1:15" ht="15" customHeight="1" x14ac:dyDescent="0.25">
      <c r="A72" s="6" t="s">
        <v>116</v>
      </c>
      <c r="B72" s="34" t="s">
        <v>421</v>
      </c>
      <c r="C72" s="31" t="s">
        <v>51</v>
      </c>
      <c r="D72" s="17">
        <f>E72+F72+G72</f>
        <v>12</v>
      </c>
      <c r="E72" s="17"/>
      <c r="F72" s="17"/>
      <c r="G72" s="17">
        <v>12</v>
      </c>
      <c r="H72" s="11">
        <f t="shared" si="18"/>
        <v>0</v>
      </c>
      <c r="I72" s="11"/>
      <c r="J72" s="11"/>
      <c r="K72" s="11"/>
      <c r="L72" s="13">
        <f t="shared" si="19"/>
        <v>12</v>
      </c>
      <c r="M72" s="13">
        <f>E72+I72</f>
        <v>0</v>
      </c>
      <c r="N72" s="13">
        <f>F72+J72</f>
        <v>0</v>
      </c>
      <c r="O72" s="13">
        <f>G72+K72</f>
        <v>12</v>
      </c>
    </row>
    <row r="73" spans="1:15" ht="15" customHeight="1" x14ac:dyDescent="0.25">
      <c r="A73" s="6" t="s">
        <v>167</v>
      </c>
      <c r="B73" s="35" t="s">
        <v>41</v>
      </c>
      <c r="C73" s="31" t="s">
        <v>51</v>
      </c>
      <c r="D73" s="17">
        <f t="shared" si="17"/>
        <v>22.700000000000003</v>
      </c>
      <c r="E73" s="17">
        <v>0.1</v>
      </c>
      <c r="F73" s="17"/>
      <c r="G73" s="17">
        <v>22.6</v>
      </c>
      <c r="H73" s="11">
        <f t="shared" si="18"/>
        <v>0</v>
      </c>
      <c r="I73" s="11"/>
      <c r="J73" s="11"/>
      <c r="K73" s="11"/>
      <c r="L73" s="13">
        <f t="shared" si="19"/>
        <v>22.700000000000003</v>
      </c>
      <c r="M73" s="13">
        <f t="shared" si="20"/>
        <v>0.1</v>
      </c>
      <c r="N73" s="13">
        <f t="shared" si="21"/>
        <v>0</v>
      </c>
      <c r="O73" s="13">
        <f t="shared" si="22"/>
        <v>22.6</v>
      </c>
    </row>
    <row r="74" spans="1:15" ht="15" customHeight="1" x14ac:dyDescent="0.25">
      <c r="A74" s="6" t="s">
        <v>117</v>
      </c>
      <c r="B74" s="30" t="s">
        <v>162</v>
      </c>
      <c r="C74" s="31" t="s">
        <v>51</v>
      </c>
      <c r="D74" s="17">
        <f t="shared" si="17"/>
        <v>10.3</v>
      </c>
      <c r="E74" s="17">
        <v>2.2999999999999998</v>
      </c>
      <c r="F74" s="17"/>
      <c r="G74" s="17">
        <v>8</v>
      </c>
      <c r="H74" s="11">
        <f t="shared" si="18"/>
        <v>0</v>
      </c>
      <c r="I74" s="11"/>
      <c r="J74" s="11"/>
      <c r="K74" s="11"/>
      <c r="L74" s="13">
        <f t="shared" si="19"/>
        <v>10.3</v>
      </c>
      <c r="M74" s="13">
        <f t="shared" si="20"/>
        <v>2.2999999999999998</v>
      </c>
      <c r="N74" s="13">
        <f t="shared" si="21"/>
        <v>0</v>
      </c>
      <c r="O74" s="13">
        <f t="shared" si="22"/>
        <v>8</v>
      </c>
    </row>
    <row r="75" spans="1:15" ht="15" customHeight="1" x14ac:dyDescent="0.25">
      <c r="A75" s="6" t="s">
        <v>118</v>
      </c>
      <c r="B75" s="30" t="s">
        <v>154</v>
      </c>
      <c r="C75" s="31" t="s">
        <v>51</v>
      </c>
      <c r="D75" s="17">
        <f t="shared" si="17"/>
        <v>60.4</v>
      </c>
      <c r="E75" s="17"/>
      <c r="F75" s="17"/>
      <c r="G75" s="17">
        <v>60.4</v>
      </c>
      <c r="H75" s="11">
        <f t="shared" si="18"/>
        <v>0</v>
      </c>
      <c r="I75" s="11"/>
      <c r="J75" s="11"/>
      <c r="K75" s="11"/>
      <c r="L75" s="13">
        <f t="shared" si="19"/>
        <v>60.4</v>
      </c>
      <c r="M75" s="13">
        <f t="shared" si="20"/>
        <v>0</v>
      </c>
      <c r="N75" s="13">
        <f t="shared" si="21"/>
        <v>0</v>
      </c>
      <c r="O75" s="13">
        <f t="shared" si="22"/>
        <v>60.4</v>
      </c>
    </row>
    <row r="76" spans="1:15" ht="15" customHeight="1" x14ac:dyDescent="0.25">
      <c r="A76" s="6" t="s">
        <v>119</v>
      </c>
      <c r="B76" s="30" t="s">
        <v>34</v>
      </c>
      <c r="C76" s="31" t="s">
        <v>51</v>
      </c>
      <c r="D76" s="17">
        <f t="shared" si="17"/>
        <v>35.299999999999997</v>
      </c>
      <c r="E76" s="17"/>
      <c r="F76" s="17"/>
      <c r="G76" s="17">
        <v>35.299999999999997</v>
      </c>
      <c r="H76" s="11">
        <f t="shared" si="18"/>
        <v>0</v>
      </c>
      <c r="I76" s="11"/>
      <c r="J76" s="11"/>
      <c r="K76" s="11"/>
      <c r="L76" s="13">
        <f t="shared" si="19"/>
        <v>35.299999999999997</v>
      </c>
      <c r="M76" s="13">
        <f t="shared" si="20"/>
        <v>0</v>
      </c>
      <c r="N76" s="13">
        <f t="shared" si="21"/>
        <v>0</v>
      </c>
      <c r="O76" s="13">
        <f t="shared" si="22"/>
        <v>35.299999999999997</v>
      </c>
    </row>
    <row r="77" spans="1:15" ht="15" customHeight="1" x14ac:dyDescent="0.25">
      <c r="A77" s="6" t="s">
        <v>120</v>
      </c>
      <c r="B77" s="30" t="s">
        <v>36</v>
      </c>
      <c r="C77" s="31" t="s">
        <v>51</v>
      </c>
      <c r="D77" s="17">
        <f t="shared" si="17"/>
        <v>34.1</v>
      </c>
      <c r="E77" s="17"/>
      <c r="F77" s="17"/>
      <c r="G77" s="17">
        <v>34.1</v>
      </c>
      <c r="H77" s="11">
        <f t="shared" si="18"/>
        <v>0</v>
      </c>
      <c r="I77" s="11"/>
      <c r="J77" s="11"/>
      <c r="K77" s="11"/>
      <c r="L77" s="13">
        <f t="shared" si="19"/>
        <v>34.1</v>
      </c>
      <c r="M77" s="13">
        <f t="shared" si="20"/>
        <v>0</v>
      </c>
      <c r="N77" s="13">
        <f t="shared" si="21"/>
        <v>0</v>
      </c>
      <c r="O77" s="13">
        <f t="shared" si="22"/>
        <v>34.1</v>
      </c>
    </row>
    <row r="78" spans="1:15" ht="15" customHeight="1" x14ac:dyDescent="0.25">
      <c r="A78" s="6" t="s">
        <v>121</v>
      </c>
      <c r="B78" s="30" t="s">
        <v>38</v>
      </c>
      <c r="C78" s="31" t="s">
        <v>51</v>
      </c>
      <c r="D78" s="17">
        <f t="shared" si="17"/>
        <v>76.400000000000006</v>
      </c>
      <c r="E78" s="17"/>
      <c r="F78" s="17"/>
      <c r="G78" s="17">
        <v>76.400000000000006</v>
      </c>
      <c r="H78" s="11">
        <f t="shared" si="18"/>
        <v>0</v>
      </c>
      <c r="I78" s="11"/>
      <c r="J78" s="11"/>
      <c r="K78" s="11"/>
      <c r="L78" s="13">
        <f t="shared" si="19"/>
        <v>76.400000000000006</v>
      </c>
      <c r="M78" s="13">
        <f t="shared" si="20"/>
        <v>0</v>
      </c>
      <c r="N78" s="13">
        <f t="shared" si="21"/>
        <v>0</v>
      </c>
      <c r="O78" s="13">
        <f t="shared" si="22"/>
        <v>76.400000000000006</v>
      </c>
    </row>
    <row r="79" spans="1:15" ht="15" customHeight="1" x14ac:dyDescent="0.25">
      <c r="A79" s="6" t="s">
        <v>163</v>
      </c>
      <c r="B79" s="30" t="s">
        <v>37</v>
      </c>
      <c r="C79" s="31" t="s">
        <v>51</v>
      </c>
      <c r="D79" s="17">
        <f t="shared" si="17"/>
        <v>37.9</v>
      </c>
      <c r="E79" s="17"/>
      <c r="F79" s="17"/>
      <c r="G79" s="17">
        <v>37.9</v>
      </c>
      <c r="H79" s="11">
        <f t="shared" si="18"/>
        <v>0</v>
      </c>
      <c r="I79" s="11"/>
      <c r="J79" s="11"/>
      <c r="K79" s="11"/>
      <c r="L79" s="13">
        <f t="shared" si="19"/>
        <v>37.9</v>
      </c>
      <c r="M79" s="13">
        <f t="shared" si="20"/>
        <v>0</v>
      </c>
      <c r="N79" s="13">
        <f t="shared" si="21"/>
        <v>0</v>
      </c>
      <c r="O79" s="13">
        <f t="shared" si="22"/>
        <v>37.9</v>
      </c>
    </row>
    <row r="80" spans="1:15" ht="15" customHeight="1" x14ac:dyDescent="0.25">
      <c r="A80" s="6" t="s">
        <v>122</v>
      </c>
      <c r="B80" s="36" t="s">
        <v>35</v>
      </c>
      <c r="C80" s="16" t="s">
        <v>51</v>
      </c>
      <c r="D80" s="17">
        <f t="shared" si="17"/>
        <v>62</v>
      </c>
      <c r="E80" s="17"/>
      <c r="F80" s="17"/>
      <c r="G80" s="17">
        <v>62</v>
      </c>
      <c r="H80" s="11">
        <f t="shared" si="18"/>
        <v>0</v>
      </c>
      <c r="I80" s="11"/>
      <c r="J80" s="11"/>
      <c r="K80" s="11"/>
      <c r="L80" s="13">
        <f t="shared" si="19"/>
        <v>62</v>
      </c>
      <c r="M80" s="13">
        <f t="shared" si="20"/>
        <v>0</v>
      </c>
      <c r="N80" s="13">
        <f t="shared" si="21"/>
        <v>0</v>
      </c>
      <c r="O80" s="13">
        <f t="shared" si="22"/>
        <v>62</v>
      </c>
    </row>
    <row r="81" spans="1:15" ht="15" customHeight="1" x14ac:dyDescent="0.25">
      <c r="A81" s="33" t="s">
        <v>123</v>
      </c>
      <c r="B81" s="37" t="s">
        <v>39</v>
      </c>
      <c r="C81" s="16" t="s">
        <v>51</v>
      </c>
      <c r="D81" s="17">
        <f t="shared" si="17"/>
        <v>9.6</v>
      </c>
      <c r="E81" s="17"/>
      <c r="F81" s="17"/>
      <c r="G81" s="17">
        <v>9.6</v>
      </c>
      <c r="H81" s="11">
        <f t="shared" si="18"/>
        <v>0</v>
      </c>
      <c r="I81" s="11"/>
      <c r="J81" s="11"/>
      <c r="K81" s="11"/>
      <c r="L81" s="13">
        <f t="shared" si="19"/>
        <v>9.6</v>
      </c>
      <c r="M81" s="13">
        <f t="shared" si="20"/>
        <v>0</v>
      </c>
      <c r="N81" s="13">
        <f t="shared" si="21"/>
        <v>0</v>
      </c>
      <c r="O81" s="13">
        <f t="shared" si="22"/>
        <v>9.6</v>
      </c>
    </row>
    <row r="82" spans="1:15" ht="15" customHeight="1" x14ac:dyDescent="0.25">
      <c r="A82" s="39" t="s">
        <v>124</v>
      </c>
      <c r="B82" s="37" t="s">
        <v>40</v>
      </c>
      <c r="C82" s="16" t="s">
        <v>51</v>
      </c>
      <c r="D82" s="17">
        <f t="shared" si="17"/>
        <v>16.100000000000001</v>
      </c>
      <c r="E82" s="17"/>
      <c r="F82" s="17"/>
      <c r="G82" s="17">
        <v>16.100000000000001</v>
      </c>
      <c r="H82" s="11">
        <f t="shared" si="18"/>
        <v>0</v>
      </c>
      <c r="I82" s="11"/>
      <c r="J82" s="11"/>
      <c r="K82" s="11"/>
      <c r="L82" s="13">
        <f t="shared" si="19"/>
        <v>16.100000000000001</v>
      </c>
      <c r="M82" s="13">
        <f t="shared" si="20"/>
        <v>0</v>
      </c>
      <c r="N82" s="13">
        <f t="shared" si="21"/>
        <v>0</v>
      </c>
      <c r="O82" s="13">
        <f t="shared" si="22"/>
        <v>16.100000000000001</v>
      </c>
    </row>
    <row r="83" spans="1:15" ht="15" customHeight="1" x14ac:dyDescent="0.25">
      <c r="A83" s="14" t="s">
        <v>125</v>
      </c>
      <c r="B83" s="36" t="s">
        <v>49</v>
      </c>
      <c r="C83" s="16" t="s">
        <v>51</v>
      </c>
      <c r="D83" s="17">
        <f t="shared" si="17"/>
        <v>4</v>
      </c>
      <c r="E83" s="17"/>
      <c r="F83" s="17">
        <v>0.1</v>
      </c>
      <c r="G83" s="17">
        <v>3.9</v>
      </c>
      <c r="H83" s="11">
        <f t="shared" si="18"/>
        <v>0</v>
      </c>
      <c r="I83" s="11"/>
      <c r="J83" s="11"/>
      <c r="K83" s="11"/>
      <c r="L83" s="13">
        <f t="shared" si="19"/>
        <v>4</v>
      </c>
      <c r="M83" s="13">
        <f t="shared" si="20"/>
        <v>0</v>
      </c>
      <c r="N83" s="13">
        <f t="shared" si="21"/>
        <v>0.1</v>
      </c>
      <c r="O83" s="13">
        <f t="shared" si="22"/>
        <v>3.9</v>
      </c>
    </row>
    <row r="84" spans="1:15" ht="15" customHeight="1" x14ac:dyDescent="0.25">
      <c r="A84" s="20" t="s">
        <v>126</v>
      </c>
      <c r="B84" s="36" t="s">
        <v>48</v>
      </c>
      <c r="C84" s="16" t="s">
        <v>51</v>
      </c>
      <c r="D84" s="17">
        <f t="shared" si="17"/>
        <v>52.3</v>
      </c>
      <c r="E84" s="17"/>
      <c r="F84" s="17">
        <v>0.3</v>
      </c>
      <c r="G84" s="17">
        <v>52</v>
      </c>
      <c r="H84" s="11">
        <f t="shared" si="18"/>
        <v>0.7</v>
      </c>
      <c r="I84" s="11"/>
      <c r="J84" s="11">
        <v>0.7</v>
      </c>
      <c r="K84" s="11"/>
      <c r="L84" s="13">
        <f t="shared" si="19"/>
        <v>53</v>
      </c>
      <c r="M84" s="13">
        <f t="shared" si="20"/>
        <v>0</v>
      </c>
      <c r="N84" s="13">
        <f t="shared" si="21"/>
        <v>1</v>
      </c>
      <c r="O84" s="13">
        <f t="shared" si="22"/>
        <v>52</v>
      </c>
    </row>
    <row r="85" spans="1:15" ht="15" customHeight="1" x14ac:dyDescent="0.25">
      <c r="A85" s="482" t="s">
        <v>127</v>
      </c>
      <c r="B85" s="36" t="s">
        <v>66</v>
      </c>
      <c r="C85" s="16" t="s">
        <v>51</v>
      </c>
      <c r="D85" s="17">
        <f t="shared" si="17"/>
        <v>9.4</v>
      </c>
      <c r="E85" s="17"/>
      <c r="F85" s="17"/>
      <c r="G85" s="17">
        <v>9.4</v>
      </c>
      <c r="H85" s="11">
        <f t="shared" si="18"/>
        <v>0</v>
      </c>
      <c r="I85" s="11"/>
      <c r="J85" s="11"/>
      <c r="K85" s="11"/>
      <c r="L85" s="13">
        <f t="shared" si="19"/>
        <v>9.4</v>
      </c>
      <c r="M85" s="13">
        <f t="shared" si="20"/>
        <v>0</v>
      </c>
      <c r="N85" s="13">
        <f t="shared" si="21"/>
        <v>0</v>
      </c>
      <c r="O85" s="13">
        <f t="shared" si="22"/>
        <v>9.4</v>
      </c>
    </row>
    <row r="86" spans="1:15" ht="15" customHeight="1" x14ac:dyDescent="0.25">
      <c r="A86" s="33" t="s">
        <v>128</v>
      </c>
      <c r="B86" s="36" t="s">
        <v>50</v>
      </c>
      <c r="C86" s="16" t="s">
        <v>51</v>
      </c>
      <c r="D86" s="17">
        <f t="shared" si="17"/>
        <v>26.5</v>
      </c>
      <c r="E86" s="17"/>
      <c r="F86" s="17">
        <v>26.5</v>
      </c>
      <c r="G86" s="17"/>
      <c r="H86" s="11">
        <f t="shared" si="18"/>
        <v>0</v>
      </c>
      <c r="I86" s="11"/>
      <c r="J86" s="11"/>
      <c r="K86" s="11"/>
      <c r="L86" s="13">
        <f t="shared" si="19"/>
        <v>26.5</v>
      </c>
      <c r="M86" s="13">
        <f t="shared" si="20"/>
        <v>0</v>
      </c>
      <c r="N86" s="13">
        <f t="shared" si="21"/>
        <v>26.5</v>
      </c>
      <c r="O86" s="13">
        <f t="shared" si="22"/>
        <v>0</v>
      </c>
    </row>
    <row r="87" spans="1:15" ht="15" customHeight="1" x14ac:dyDescent="0.25">
      <c r="A87" s="33" t="s">
        <v>129</v>
      </c>
      <c r="B87" s="36" t="s">
        <v>168</v>
      </c>
      <c r="C87" s="16" t="s">
        <v>51</v>
      </c>
      <c r="D87" s="17">
        <f t="shared" si="17"/>
        <v>14.2</v>
      </c>
      <c r="E87" s="17">
        <v>0.1</v>
      </c>
      <c r="F87" s="17"/>
      <c r="G87" s="17">
        <v>14.1</v>
      </c>
      <c r="H87" s="11">
        <f t="shared" si="18"/>
        <v>0</v>
      </c>
      <c r="I87" s="11"/>
      <c r="J87" s="11"/>
      <c r="K87" s="11"/>
      <c r="L87" s="13">
        <f t="shared" si="19"/>
        <v>14.2</v>
      </c>
      <c r="M87" s="13">
        <f t="shared" si="20"/>
        <v>0.1</v>
      </c>
      <c r="N87" s="13">
        <f t="shared" si="21"/>
        <v>0</v>
      </c>
      <c r="O87" s="13">
        <f t="shared" si="22"/>
        <v>14.1</v>
      </c>
    </row>
    <row r="88" spans="1:15" s="38" customFormat="1" ht="15" customHeight="1" x14ac:dyDescent="0.25">
      <c r="A88" s="33" t="s">
        <v>130</v>
      </c>
      <c r="B88" s="36" t="s">
        <v>169</v>
      </c>
      <c r="C88" s="16" t="s">
        <v>51</v>
      </c>
      <c r="D88" s="17">
        <f t="shared" si="17"/>
        <v>3.5</v>
      </c>
      <c r="E88" s="17">
        <v>3.5</v>
      </c>
      <c r="F88" s="17"/>
      <c r="G88" s="17"/>
      <c r="H88" s="11">
        <f t="shared" si="18"/>
        <v>0.6</v>
      </c>
      <c r="I88" s="11">
        <v>0.6</v>
      </c>
      <c r="J88" s="11"/>
      <c r="K88" s="11"/>
      <c r="L88" s="13">
        <f t="shared" si="19"/>
        <v>4.0999999999999996</v>
      </c>
      <c r="M88" s="13">
        <f t="shared" si="20"/>
        <v>4.0999999999999996</v>
      </c>
      <c r="N88" s="13">
        <f t="shared" si="21"/>
        <v>0</v>
      </c>
      <c r="O88" s="13">
        <f t="shared" si="22"/>
        <v>0</v>
      </c>
    </row>
    <row r="89" spans="1:15" ht="15.95" customHeight="1" x14ac:dyDescent="0.25">
      <c r="A89" s="484" t="s">
        <v>131</v>
      </c>
      <c r="B89" s="28" t="s">
        <v>178</v>
      </c>
      <c r="C89" s="26"/>
      <c r="D89" s="22">
        <f>SUM(D53:D88)</f>
        <v>598.9</v>
      </c>
      <c r="E89" s="22">
        <f t="shared" ref="E89:G89" si="35">SUM(E53:E88)</f>
        <v>12.399999999999997</v>
      </c>
      <c r="F89" s="22">
        <f t="shared" si="35"/>
        <v>64.099999999999994</v>
      </c>
      <c r="G89" s="22">
        <f t="shared" si="35"/>
        <v>522.4</v>
      </c>
      <c r="H89" s="25">
        <f>SUM(H54:H88)</f>
        <v>5</v>
      </c>
      <c r="I89" s="25">
        <f t="shared" ref="I89:K89" si="36">SUM(I54:I88)</f>
        <v>3.2</v>
      </c>
      <c r="J89" s="25">
        <f t="shared" si="36"/>
        <v>1.8</v>
      </c>
      <c r="K89" s="25">
        <f t="shared" si="36"/>
        <v>0</v>
      </c>
      <c r="L89" s="22">
        <f>SUM(L53:L88)</f>
        <v>603.90000000000009</v>
      </c>
      <c r="M89" s="22">
        <f t="shared" ref="M89:O89" si="37">SUM(M53:M88)</f>
        <v>15.599999999999994</v>
      </c>
      <c r="N89" s="22">
        <f t="shared" si="37"/>
        <v>65.900000000000006</v>
      </c>
      <c r="O89" s="22">
        <f t="shared" si="37"/>
        <v>522.4</v>
      </c>
    </row>
    <row r="90" spans="1:15" ht="15.95" customHeight="1" x14ac:dyDescent="0.25">
      <c r="A90" s="33" t="s">
        <v>132</v>
      </c>
      <c r="B90" s="499" t="s">
        <v>67</v>
      </c>
      <c r="C90" s="499"/>
      <c r="D90" s="499"/>
      <c r="E90" s="499"/>
      <c r="F90" s="499"/>
      <c r="G90" s="499"/>
      <c r="H90" s="499"/>
      <c r="I90" s="499"/>
      <c r="J90" s="499"/>
      <c r="K90" s="499"/>
      <c r="L90" s="499"/>
      <c r="M90" s="499"/>
      <c r="N90" s="499"/>
      <c r="O90" s="499"/>
    </row>
    <row r="91" spans="1:15" ht="15" customHeight="1" x14ac:dyDescent="0.25">
      <c r="A91" s="33" t="s">
        <v>133</v>
      </c>
      <c r="B91" s="30" t="s">
        <v>7</v>
      </c>
      <c r="C91" s="40" t="s">
        <v>30</v>
      </c>
      <c r="D91" s="17">
        <f>E91+F91+G91</f>
        <v>0.7</v>
      </c>
      <c r="E91" s="17">
        <v>0.4</v>
      </c>
      <c r="F91" s="17">
        <v>0.3</v>
      </c>
      <c r="G91" s="17"/>
      <c r="H91" s="11">
        <f>I91+J91+K91</f>
        <v>0</v>
      </c>
      <c r="I91" s="11"/>
      <c r="J91" s="11"/>
      <c r="K91" s="11"/>
      <c r="L91" s="13">
        <f>M91+N91+O91</f>
        <v>0.7</v>
      </c>
      <c r="M91" s="13">
        <f>E91+I91</f>
        <v>0.4</v>
      </c>
      <c r="N91" s="13">
        <f>F91+J91</f>
        <v>0.3</v>
      </c>
      <c r="O91" s="13">
        <f>G91+K91</f>
        <v>0</v>
      </c>
    </row>
    <row r="92" spans="1:15" ht="15" customHeight="1" x14ac:dyDescent="0.25">
      <c r="A92" s="33" t="s">
        <v>164</v>
      </c>
      <c r="B92" s="30" t="s">
        <v>10</v>
      </c>
      <c r="C92" s="40" t="s">
        <v>30</v>
      </c>
      <c r="D92" s="17">
        <f t="shared" ref="D92:D104" si="38">E92+F92+G92</f>
        <v>0.8</v>
      </c>
      <c r="E92" s="17">
        <v>0.2</v>
      </c>
      <c r="F92" s="17">
        <v>0.6</v>
      </c>
      <c r="G92" s="17"/>
      <c r="H92" s="11">
        <f t="shared" ref="H92:H104" si="39">I92+J92+K92</f>
        <v>0</v>
      </c>
      <c r="I92" s="11"/>
      <c r="J92" s="11"/>
      <c r="K92" s="11"/>
      <c r="L92" s="13">
        <f t="shared" ref="L92:L104" si="40">M92+N92+O92</f>
        <v>0.8</v>
      </c>
      <c r="M92" s="13">
        <f t="shared" ref="M92:M104" si="41">E92+I92</f>
        <v>0.2</v>
      </c>
      <c r="N92" s="13">
        <f t="shared" ref="N92:N104" si="42">F92+J92</f>
        <v>0.6</v>
      </c>
      <c r="O92" s="13">
        <f t="shared" ref="O92:O104" si="43">G92+K92</f>
        <v>0</v>
      </c>
    </row>
    <row r="93" spans="1:15" ht="15" customHeight="1" x14ac:dyDescent="0.25">
      <c r="A93" s="33" t="s">
        <v>134</v>
      </c>
      <c r="B93" s="30" t="s">
        <v>11</v>
      </c>
      <c r="C93" s="40" t="s">
        <v>30</v>
      </c>
      <c r="D93" s="17">
        <f t="shared" si="38"/>
        <v>2.7</v>
      </c>
      <c r="E93" s="17">
        <v>1</v>
      </c>
      <c r="F93" s="17">
        <v>1.7</v>
      </c>
      <c r="G93" s="17"/>
      <c r="H93" s="11">
        <f t="shared" si="39"/>
        <v>0</v>
      </c>
      <c r="I93" s="11"/>
      <c r="J93" s="11"/>
      <c r="K93" s="11"/>
      <c r="L93" s="13">
        <f t="shared" si="40"/>
        <v>2.7</v>
      </c>
      <c r="M93" s="13">
        <f t="shared" si="41"/>
        <v>1</v>
      </c>
      <c r="N93" s="13">
        <f t="shared" si="42"/>
        <v>1.7</v>
      </c>
      <c r="O93" s="13">
        <f t="shared" si="43"/>
        <v>0</v>
      </c>
    </row>
    <row r="94" spans="1:15" ht="15" customHeight="1" x14ac:dyDescent="0.25">
      <c r="A94" s="33" t="s">
        <v>135</v>
      </c>
      <c r="B94" s="30" t="s">
        <v>15</v>
      </c>
      <c r="C94" s="40" t="s">
        <v>30</v>
      </c>
      <c r="D94" s="17">
        <f t="shared" si="38"/>
        <v>1</v>
      </c>
      <c r="E94" s="17">
        <v>0.2</v>
      </c>
      <c r="F94" s="17">
        <v>0.8</v>
      </c>
      <c r="G94" s="17"/>
      <c r="H94" s="11">
        <f t="shared" si="39"/>
        <v>0</v>
      </c>
      <c r="I94" s="11"/>
      <c r="J94" s="11"/>
      <c r="K94" s="11"/>
      <c r="L94" s="13">
        <f t="shared" si="40"/>
        <v>1</v>
      </c>
      <c r="M94" s="13">
        <f t="shared" si="41"/>
        <v>0.2</v>
      </c>
      <c r="N94" s="13">
        <f t="shared" si="42"/>
        <v>0.8</v>
      </c>
      <c r="O94" s="13">
        <f t="shared" si="43"/>
        <v>0</v>
      </c>
    </row>
    <row r="95" spans="1:15" ht="15" customHeight="1" x14ac:dyDescent="0.25">
      <c r="A95" s="33" t="s">
        <v>136</v>
      </c>
      <c r="B95" s="30" t="s">
        <v>27</v>
      </c>
      <c r="C95" s="40" t="s">
        <v>30</v>
      </c>
      <c r="D95" s="17">
        <f t="shared" si="38"/>
        <v>12.8</v>
      </c>
      <c r="E95" s="17"/>
      <c r="F95" s="17">
        <v>10.5</v>
      </c>
      <c r="G95" s="17">
        <v>2.2999999999999998</v>
      </c>
      <c r="H95" s="11">
        <f t="shared" si="39"/>
        <v>0</v>
      </c>
      <c r="I95" s="11"/>
      <c r="J95" s="11"/>
      <c r="K95" s="11"/>
      <c r="L95" s="13">
        <f t="shared" si="40"/>
        <v>12.8</v>
      </c>
      <c r="M95" s="13">
        <f t="shared" si="41"/>
        <v>0</v>
      </c>
      <c r="N95" s="13">
        <f t="shared" si="42"/>
        <v>10.5</v>
      </c>
      <c r="O95" s="13">
        <f t="shared" si="43"/>
        <v>2.2999999999999998</v>
      </c>
    </row>
    <row r="96" spans="1:15" ht="15" customHeight="1" x14ac:dyDescent="0.25">
      <c r="A96" s="33" t="s">
        <v>137</v>
      </c>
      <c r="B96" s="30" t="s">
        <v>57</v>
      </c>
      <c r="C96" s="40" t="s">
        <v>30</v>
      </c>
      <c r="D96" s="17">
        <f t="shared" si="38"/>
        <v>3.4000000000000004</v>
      </c>
      <c r="E96" s="17">
        <v>0.2</v>
      </c>
      <c r="F96" s="17">
        <v>3.2</v>
      </c>
      <c r="G96" s="17"/>
      <c r="H96" s="11">
        <f t="shared" si="39"/>
        <v>0</v>
      </c>
      <c r="I96" s="11"/>
      <c r="J96" s="11"/>
      <c r="K96" s="11"/>
      <c r="L96" s="13">
        <f t="shared" si="40"/>
        <v>3.4000000000000004</v>
      </c>
      <c r="M96" s="13">
        <f t="shared" si="41"/>
        <v>0.2</v>
      </c>
      <c r="N96" s="13">
        <f t="shared" si="42"/>
        <v>3.2</v>
      </c>
      <c r="O96" s="13">
        <f t="shared" si="43"/>
        <v>0</v>
      </c>
    </row>
    <row r="97" spans="1:15" ht="15" customHeight="1" x14ac:dyDescent="0.25">
      <c r="A97" s="33" t="s">
        <v>138</v>
      </c>
      <c r="B97" s="30" t="s">
        <v>58</v>
      </c>
      <c r="C97" s="40" t="s">
        <v>30</v>
      </c>
      <c r="D97" s="17">
        <f t="shared" si="38"/>
        <v>2.1</v>
      </c>
      <c r="E97" s="17">
        <v>0.3</v>
      </c>
      <c r="F97" s="17">
        <v>1.8</v>
      </c>
      <c r="G97" s="17"/>
      <c r="H97" s="11">
        <f t="shared" si="39"/>
        <v>0</v>
      </c>
      <c r="I97" s="11"/>
      <c r="J97" s="11"/>
      <c r="K97" s="11"/>
      <c r="L97" s="13">
        <f t="shared" si="40"/>
        <v>2.1</v>
      </c>
      <c r="M97" s="13">
        <f t="shared" si="41"/>
        <v>0.3</v>
      </c>
      <c r="N97" s="13">
        <f t="shared" si="42"/>
        <v>1.8</v>
      </c>
      <c r="O97" s="13">
        <f t="shared" si="43"/>
        <v>0</v>
      </c>
    </row>
    <row r="98" spans="1:15" ht="15" customHeight="1" x14ac:dyDescent="0.25">
      <c r="A98" s="39" t="s">
        <v>139</v>
      </c>
      <c r="B98" s="30" t="s">
        <v>422</v>
      </c>
      <c r="C98" s="40" t="s">
        <v>30</v>
      </c>
      <c r="D98" s="17">
        <f t="shared" si="38"/>
        <v>2.6</v>
      </c>
      <c r="E98" s="17">
        <v>0.5</v>
      </c>
      <c r="F98" s="17">
        <v>2.1</v>
      </c>
      <c r="G98" s="17"/>
      <c r="H98" s="11">
        <f t="shared" si="39"/>
        <v>0</v>
      </c>
      <c r="I98" s="11"/>
      <c r="J98" s="11"/>
      <c r="K98" s="11"/>
      <c r="L98" s="13">
        <f t="shared" si="40"/>
        <v>2.6</v>
      </c>
      <c r="M98" s="13">
        <f t="shared" si="41"/>
        <v>0.5</v>
      </c>
      <c r="N98" s="13">
        <f t="shared" si="42"/>
        <v>2.1</v>
      </c>
      <c r="O98" s="13">
        <f t="shared" si="43"/>
        <v>0</v>
      </c>
    </row>
    <row r="99" spans="1:15" ht="15" customHeight="1" x14ac:dyDescent="0.25">
      <c r="A99" s="14" t="s">
        <v>140</v>
      </c>
      <c r="B99" s="30" t="s">
        <v>423</v>
      </c>
      <c r="C99" s="40" t="s">
        <v>30</v>
      </c>
      <c r="D99" s="17">
        <f t="shared" si="38"/>
        <v>1.2000000000000002</v>
      </c>
      <c r="E99" s="17">
        <v>0.4</v>
      </c>
      <c r="F99" s="17">
        <v>0.8</v>
      </c>
      <c r="G99" s="17"/>
      <c r="H99" s="11">
        <f t="shared" si="39"/>
        <v>0</v>
      </c>
      <c r="I99" s="11"/>
      <c r="J99" s="11"/>
      <c r="K99" s="11"/>
      <c r="L99" s="13">
        <f t="shared" si="40"/>
        <v>1.2000000000000002</v>
      </c>
      <c r="M99" s="13">
        <f t="shared" si="41"/>
        <v>0.4</v>
      </c>
      <c r="N99" s="13">
        <f t="shared" si="42"/>
        <v>0.8</v>
      </c>
      <c r="O99" s="13">
        <f t="shared" si="43"/>
        <v>0</v>
      </c>
    </row>
    <row r="100" spans="1:15" ht="15" customHeight="1" x14ac:dyDescent="0.25">
      <c r="A100" s="14" t="s">
        <v>165</v>
      </c>
      <c r="B100" s="30" t="s">
        <v>68</v>
      </c>
      <c r="C100" s="40" t="s">
        <v>30</v>
      </c>
      <c r="D100" s="17">
        <f t="shared" si="38"/>
        <v>1.5</v>
      </c>
      <c r="E100" s="17">
        <v>0.8</v>
      </c>
      <c r="F100" s="17">
        <v>0.7</v>
      </c>
      <c r="G100" s="17"/>
      <c r="H100" s="11">
        <f t="shared" si="39"/>
        <v>0</v>
      </c>
      <c r="I100" s="11"/>
      <c r="J100" s="11"/>
      <c r="K100" s="11"/>
      <c r="L100" s="13">
        <f t="shared" si="40"/>
        <v>1.5</v>
      </c>
      <c r="M100" s="13">
        <f t="shared" si="41"/>
        <v>0.8</v>
      </c>
      <c r="N100" s="13">
        <f t="shared" si="42"/>
        <v>0.7</v>
      </c>
      <c r="O100" s="13">
        <f t="shared" si="43"/>
        <v>0</v>
      </c>
    </row>
    <row r="101" spans="1:15" ht="15" customHeight="1" x14ac:dyDescent="0.25">
      <c r="A101" s="482" t="s">
        <v>141</v>
      </c>
      <c r="B101" s="30" t="s">
        <v>155</v>
      </c>
      <c r="C101" s="40" t="s">
        <v>30</v>
      </c>
      <c r="D101" s="17">
        <f t="shared" si="38"/>
        <v>1.4</v>
      </c>
      <c r="E101" s="17">
        <v>0.5</v>
      </c>
      <c r="F101" s="17">
        <v>0.9</v>
      </c>
      <c r="G101" s="17"/>
      <c r="H101" s="11">
        <f t="shared" si="39"/>
        <v>0</v>
      </c>
      <c r="I101" s="11"/>
      <c r="J101" s="11"/>
      <c r="K101" s="11"/>
      <c r="L101" s="13">
        <f t="shared" si="40"/>
        <v>1.4</v>
      </c>
      <c r="M101" s="13">
        <f t="shared" si="41"/>
        <v>0.5</v>
      </c>
      <c r="N101" s="13">
        <f t="shared" si="42"/>
        <v>0.9</v>
      </c>
      <c r="O101" s="13">
        <f t="shared" si="43"/>
        <v>0</v>
      </c>
    </row>
    <row r="102" spans="1:15" ht="15" customHeight="1" x14ac:dyDescent="0.25">
      <c r="A102" s="14" t="s">
        <v>184</v>
      </c>
      <c r="B102" s="30" t="s">
        <v>28</v>
      </c>
      <c r="C102" s="40" t="s">
        <v>30</v>
      </c>
      <c r="D102" s="17">
        <f t="shared" si="38"/>
        <v>1.3</v>
      </c>
      <c r="E102" s="17"/>
      <c r="F102" s="17">
        <v>1.3</v>
      </c>
      <c r="G102" s="17"/>
      <c r="H102" s="11">
        <f t="shared" si="39"/>
        <v>0</v>
      </c>
      <c r="I102" s="11"/>
      <c r="J102" s="11"/>
      <c r="K102" s="11"/>
      <c r="L102" s="13">
        <f t="shared" si="40"/>
        <v>1.3</v>
      </c>
      <c r="M102" s="13">
        <f t="shared" si="41"/>
        <v>0</v>
      </c>
      <c r="N102" s="13">
        <f t="shared" si="42"/>
        <v>1.3</v>
      </c>
      <c r="O102" s="13">
        <f t="shared" si="43"/>
        <v>0</v>
      </c>
    </row>
    <row r="103" spans="1:15" ht="15" customHeight="1" x14ac:dyDescent="0.25">
      <c r="A103" s="14" t="s">
        <v>185</v>
      </c>
      <c r="B103" s="13" t="s">
        <v>29</v>
      </c>
      <c r="C103" s="40" t="s">
        <v>30</v>
      </c>
      <c r="D103" s="17">
        <f t="shared" si="38"/>
        <v>14.1</v>
      </c>
      <c r="E103" s="17">
        <v>8.6</v>
      </c>
      <c r="F103" s="17">
        <v>5.5</v>
      </c>
      <c r="G103" s="17"/>
      <c r="H103" s="11">
        <f t="shared" si="39"/>
        <v>0</v>
      </c>
      <c r="I103" s="11"/>
      <c r="J103" s="11"/>
      <c r="K103" s="11"/>
      <c r="L103" s="13">
        <f t="shared" si="40"/>
        <v>14.1</v>
      </c>
      <c r="M103" s="13">
        <f t="shared" si="41"/>
        <v>8.6</v>
      </c>
      <c r="N103" s="13">
        <f t="shared" si="42"/>
        <v>5.5</v>
      </c>
      <c r="O103" s="13">
        <f t="shared" si="43"/>
        <v>0</v>
      </c>
    </row>
    <row r="104" spans="1:15" ht="15" customHeight="1" x14ac:dyDescent="0.25">
      <c r="A104" s="14" t="s">
        <v>186</v>
      </c>
      <c r="B104" s="42" t="s">
        <v>65</v>
      </c>
      <c r="C104" s="40" t="s">
        <v>30</v>
      </c>
      <c r="D104" s="17">
        <f t="shared" si="38"/>
        <v>13</v>
      </c>
      <c r="E104" s="17"/>
      <c r="F104" s="17"/>
      <c r="G104" s="17">
        <v>13</v>
      </c>
      <c r="H104" s="11">
        <f t="shared" si="39"/>
        <v>0</v>
      </c>
      <c r="I104" s="11"/>
      <c r="J104" s="11"/>
      <c r="K104" s="11"/>
      <c r="L104" s="13">
        <f t="shared" si="40"/>
        <v>13</v>
      </c>
      <c r="M104" s="13">
        <f t="shared" si="41"/>
        <v>0</v>
      </c>
      <c r="N104" s="13">
        <f t="shared" si="42"/>
        <v>0</v>
      </c>
      <c r="O104" s="13">
        <f t="shared" si="43"/>
        <v>13</v>
      </c>
    </row>
    <row r="105" spans="1:15" ht="15.95" customHeight="1" x14ac:dyDescent="0.25">
      <c r="A105" s="483" t="s">
        <v>187</v>
      </c>
      <c r="B105" s="28" t="s">
        <v>180</v>
      </c>
      <c r="C105" s="26"/>
      <c r="D105" s="24">
        <f>SUM(D91:D104)</f>
        <v>58.6</v>
      </c>
      <c r="E105" s="24">
        <f>SUM(E91:E104)</f>
        <v>13.1</v>
      </c>
      <c r="F105" s="24">
        <f>SUM(F91:F104)</f>
        <v>30.2</v>
      </c>
      <c r="G105" s="24">
        <f>SUM(G91:G104)</f>
        <v>15.3</v>
      </c>
      <c r="H105" s="25">
        <f t="shared" ref="H105:O105" si="44">SUM(H91:H104)</f>
        <v>0</v>
      </c>
      <c r="I105" s="25">
        <f t="shared" si="44"/>
        <v>0</v>
      </c>
      <c r="J105" s="25">
        <f t="shared" si="44"/>
        <v>0</v>
      </c>
      <c r="K105" s="25">
        <f t="shared" si="44"/>
        <v>0</v>
      </c>
      <c r="L105" s="22">
        <f t="shared" si="44"/>
        <v>58.6</v>
      </c>
      <c r="M105" s="22">
        <f t="shared" si="44"/>
        <v>13.1</v>
      </c>
      <c r="N105" s="22">
        <f t="shared" si="44"/>
        <v>30.2</v>
      </c>
      <c r="O105" s="22">
        <f t="shared" si="44"/>
        <v>15.3</v>
      </c>
    </row>
    <row r="106" spans="1:15" ht="15.95" customHeight="1" x14ac:dyDescent="0.25">
      <c r="A106" s="39" t="s">
        <v>188</v>
      </c>
      <c r="B106" s="505" t="s">
        <v>69</v>
      </c>
      <c r="C106" s="506"/>
      <c r="D106" s="506"/>
      <c r="E106" s="506"/>
      <c r="F106" s="506"/>
      <c r="G106" s="506"/>
      <c r="H106" s="506"/>
      <c r="I106" s="506"/>
      <c r="J106" s="506"/>
      <c r="K106" s="506"/>
      <c r="L106" s="506"/>
      <c r="M106" s="506"/>
      <c r="N106" s="506"/>
      <c r="O106" s="507"/>
    </row>
    <row r="107" spans="1:15" ht="15" customHeight="1" x14ac:dyDescent="0.25">
      <c r="A107" s="482" t="s">
        <v>189</v>
      </c>
      <c r="B107" s="12" t="s">
        <v>52</v>
      </c>
      <c r="C107" s="8" t="s">
        <v>24</v>
      </c>
      <c r="D107" s="9">
        <f>E107+F107+G107</f>
        <v>218.5</v>
      </c>
      <c r="E107" s="43"/>
      <c r="F107" s="43"/>
      <c r="G107" s="43">
        <v>218.5</v>
      </c>
      <c r="H107" s="11">
        <f>I107+J107+K107</f>
        <v>0</v>
      </c>
      <c r="I107" s="11"/>
      <c r="J107" s="11"/>
      <c r="K107" s="11"/>
      <c r="L107" s="13">
        <f>M107+N107+O107</f>
        <v>218.5</v>
      </c>
      <c r="M107" s="13">
        <f t="shared" ref="M107:O110" si="45">E107+I107</f>
        <v>0</v>
      </c>
      <c r="N107" s="13">
        <f t="shared" si="45"/>
        <v>0</v>
      </c>
      <c r="O107" s="13">
        <f t="shared" si="45"/>
        <v>218.5</v>
      </c>
    </row>
    <row r="108" spans="1:15" ht="15" customHeight="1" x14ac:dyDescent="0.25">
      <c r="A108" s="482" t="s">
        <v>190</v>
      </c>
      <c r="B108" s="13" t="s">
        <v>53</v>
      </c>
      <c r="C108" s="16" t="s">
        <v>24</v>
      </c>
      <c r="D108" s="17">
        <f>E108+F108+G108</f>
        <v>23</v>
      </c>
      <c r="E108" s="17"/>
      <c r="F108" s="17"/>
      <c r="G108" s="17">
        <v>23</v>
      </c>
      <c r="H108" s="11">
        <f>I108+J108+K108</f>
        <v>0</v>
      </c>
      <c r="I108" s="11"/>
      <c r="J108" s="11"/>
      <c r="K108" s="11"/>
      <c r="L108" s="13">
        <f>M108+N108+O108</f>
        <v>23</v>
      </c>
      <c r="M108" s="13">
        <f t="shared" si="45"/>
        <v>0</v>
      </c>
      <c r="N108" s="13">
        <f t="shared" si="45"/>
        <v>0</v>
      </c>
      <c r="O108" s="13">
        <f t="shared" si="45"/>
        <v>23</v>
      </c>
    </row>
    <row r="109" spans="1:15" ht="15" customHeight="1" x14ac:dyDescent="0.25">
      <c r="A109" s="482" t="s">
        <v>191</v>
      </c>
      <c r="B109" s="13" t="s">
        <v>168</v>
      </c>
      <c r="C109" s="16" t="s">
        <v>24</v>
      </c>
      <c r="D109" s="17">
        <f>E109+F109+G109</f>
        <v>7.6</v>
      </c>
      <c r="E109" s="44"/>
      <c r="F109" s="44"/>
      <c r="G109" s="44">
        <v>7.6</v>
      </c>
      <c r="H109" s="11">
        <f>I109+J109+K109</f>
        <v>0</v>
      </c>
      <c r="I109" s="11"/>
      <c r="J109" s="11"/>
      <c r="K109" s="11"/>
      <c r="L109" s="13">
        <f>M109+N109+O109</f>
        <v>7.6</v>
      </c>
      <c r="M109" s="13">
        <f t="shared" si="45"/>
        <v>0</v>
      </c>
      <c r="N109" s="13">
        <f t="shared" si="45"/>
        <v>0</v>
      </c>
      <c r="O109" s="13">
        <f t="shared" si="45"/>
        <v>7.6</v>
      </c>
    </row>
    <row r="110" spans="1:15" s="38" customFormat="1" ht="15" customHeight="1" x14ac:dyDescent="0.25">
      <c r="A110" s="482" t="s">
        <v>192</v>
      </c>
      <c r="B110" s="13" t="s">
        <v>70</v>
      </c>
      <c r="C110" s="31" t="s">
        <v>24</v>
      </c>
      <c r="D110" s="17">
        <f>E110+F110+G110</f>
        <v>4.5999999999999996</v>
      </c>
      <c r="E110" s="17"/>
      <c r="F110" s="17"/>
      <c r="G110" s="17">
        <v>4.5999999999999996</v>
      </c>
      <c r="H110" s="11">
        <f>I110+J110+K110</f>
        <v>0</v>
      </c>
      <c r="I110" s="11"/>
      <c r="J110" s="11"/>
      <c r="K110" s="11"/>
      <c r="L110" s="13">
        <f>M110+N110+O110</f>
        <v>4.5999999999999996</v>
      </c>
      <c r="M110" s="13">
        <f t="shared" si="45"/>
        <v>0</v>
      </c>
      <c r="N110" s="13">
        <f t="shared" si="45"/>
        <v>0</v>
      </c>
      <c r="O110" s="13">
        <f t="shared" si="45"/>
        <v>4.5999999999999996</v>
      </c>
    </row>
    <row r="111" spans="1:15" ht="15.95" customHeight="1" x14ac:dyDescent="0.25">
      <c r="A111" s="21" t="s">
        <v>193</v>
      </c>
      <c r="B111" s="45" t="s">
        <v>181</v>
      </c>
      <c r="C111" s="26"/>
      <c r="D111" s="24">
        <f>SUM(D107:D110)</f>
        <v>253.7</v>
      </c>
      <c r="E111" s="24">
        <f>SUM(E107:E110)</f>
        <v>0</v>
      </c>
      <c r="F111" s="24">
        <f>SUM(F107:F110)</f>
        <v>0</v>
      </c>
      <c r="G111" s="24">
        <f>SUM(G107:G110)</f>
        <v>253.7</v>
      </c>
      <c r="H111" s="25">
        <f t="shared" ref="H111:O111" si="46">SUM(H107:H110)</f>
        <v>0</v>
      </c>
      <c r="I111" s="25">
        <f t="shared" si="46"/>
        <v>0</v>
      </c>
      <c r="J111" s="25">
        <f t="shared" si="46"/>
        <v>0</v>
      </c>
      <c r="K111" s="25">
        <f t="shared" si="46"/>
        <v>0</v>
      </c>
      <c r="L111" s="22">
        <f t="shared" si="46"/>
        <v>253.7</v>
      </c>
      <c r="M111" s="22">
        <f t="shared" si="46"/>
        <v>0</v>
      </c>
      <c r="N111" s="22">
        <f t="shared" si="46"/>
        <v>0</v>
      </c>
      <c r="O111" s="22">
        <f t="shared" si="46"/>
        <v>253.7</v>
      </c>
    </row>
    <row r="112" spans="1:15" ht="15.95" customHeight="1" x14ac:dyDescent="0.25">
      <c r="A112" s="21" t="s">
        <v>194</v>
      </c>
      <c r="B112" s="46" t="s">
        <v>173</v>
      </c>
      <c r="C112" s="47"/>
      <c r="D112" s="48">
        <f t="shared" ref="D112:O112" si="47">D35+D48+D52+D89+D105+D111</f>
        <v>1068.3999999999999</v>
      </c>
      <c r="E112" s="48">
        <f t="shared" si="47"/>
        <v>170.5</v>
      </c>
      <c r="F112" s="48">
        <f t="shared" si="47"/>
        <v>106.5</v>
      </c>
      <c r="G112" s="48">
        <f t="shared" si="47"/>
        <v>791.39999999999986</v>
      </c>
      <c r="H112" s="49">
        <f t="shared" si="47"/>
        <v>5.0999999999999996</v>
      </c>
      <c r="I112" s="49">
        <f t="shared" si="47"/>
        <v>3.3000000000000003</v>
      </c>
      <c r="J112" s="49">
        <f t="shared" si="47"/>
        <v>1.8</v>
      </c>
      <c r="K112" s="49">
        <f t="shared" si="47"/>
        <v>0</v>
      </c>
      <c r="L112" s="50">
        <f t="shared" si="47"/>
        <v>1073.5</v>
      </c>
      <c r="M112" s="50">
        <f t="shared" si="47"/>
        <v>173.79999999999998</v>
      </c>
      <c r="N112" s="50">
        <f t="shared" si="47"/>
        <v>108.30000000000001</v>
      </c>
      <c r="O112" s="50">
        <f t="shared" si="47"/>
        <v>791.39999999999986</v>
      </c>
    </row>
    <row r="113" spans="1:14" x14ac:dyDescent="0.25">
      <c r="A113" s="56"/>
      <c r="B113" s="51"/>
      <c r="C113" s="52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</row>
    <row r="114" spans="1:14" x14ac:dyDescent="0.25">
      <c r="A114" s="7"/>
      <c r="B114" s="7"/>
      <c r="C114" s="53"/>
      <c r="D114" s="7"/>
      <c r="E114" s="7"/>
      <c r="F114" s="7"/>
      <c r="G114" s="7"/>
    </row>
    <row r="115" spans="1:14" x14ac:dyDescent="0.25">
      <c r="A115" s="7"/>
      <c r="B115" s="7"/>
      <c r="C115" s="53"/>
      <c r="D115" s="7"/>
      <c r="E115" s="7"/>
      <c r="F115" s="7"/>
      <c r="G115" s="7"/>
    </row>
    <row r="116" spans="1:14" x14ac:dyDescent="0.25">
      <c r="A116" s="7"/>
      <c r="B116" s="7"/>
      <c r="C116" s="53"/>
      <c r="D116" s="7"/>
      <c r="E116" s="7"/>
      <c r="F116" s="7"/>
      <c r="G116" s="7"/>
    </row>
    <row r="117" spans="1:14" x14ac:dyDescent="0.25">
      <c r="A117" s="7"/>
      <c r="B117" s="7"/>
      <c r="C117" s="53"/>
      <c r="D117" s="7"/>
      <c r="E117" s="7"/>
      <c r="F117" s="7"/>
      <c r="G117" s="7"/>
    </row>
    <row r="118" spans="1:14" x14ac:dyDescent="0.25">
      <c r="A118" s="7"/>
      <c r="B118" s="7"/>
      <c r="C118" s="53"/>
      <c r="D118" s="7"/>
      <c r="E118" s="7"/>
      <c r="F118" s="7"/>
      <c r="G118" s="7"/>
    </row>
    <row r="119" spans="1:14" x14ac:dyDescent="0.25">
      <c r="A119" s="7"/>
      <c r="B119" s="7"/>
      <c r="C119" s="53"/>
      <c r="D119" s="7"/>
      <c r="E119" s="7"/>
      <c r="F119" s="7"/>
      <c r="G119" s="7"/>
    </row>
    <row r="120" spans="1:14" x14ac:dyDescent="0.25">
      <c r="A120" s="7"/>
      <c r="B120" s="7"/>
      <c r="C120" s="53"/>
      <c r="D120" s="7"/>
      <c r="E120" s="7"/>
      <c r="F120" s="7"/>
      <c r="G120" s="7"/>
    </row>
    <row r="121" spans="1:14" x14ac:dyDescent="0.25">
      <c r="A121" s="7"/>
      <c r="B121" s="7"/>
      <c r="C121" s="53"/>
      <c r="D121" s="7"/>
      <c r="E121" s="7"/>
      <c r="F121" s="7"/>
      <c r="G121" s="7"/>
    </row>
    <row r="122" spans="1:14" x14ac:dyDescent="0.25">
      <c r="A122" s="7"/>
      <c r="B122" s="7"/>
      <c r="C122" s="53"/>
      <c r="D122" s="7"/>
      <c r="E122" s="7"/>
      <c r="F122" s="7"/>
      <c r="G122" s="7"/>
    </row>
    <row r="123" spans="1:14" x14ac:dyDescent="0.25">
      <c r="A123" s="7"/>
      <c r="B123" s="7"/>
      <c r="C123" s="53"/>
      <c r="D123" s="7"/>
      <c r="E123" s="7"/>
      <c r="F123" s="7"/>
      <c r="G123" s="7"/>
    </row>
    <row r="124" spans="1:14" x14ac:dyDescent="0.25">
      <c r="A124" s="7"/>
      <c r="B124" s="7"/>
      <c r="C124" s="53"/>
      <c r="D124" s="7"/>
      <c r="E124" s="7"/>
      <c r="F124" s="7"/>
      <c r="G124" s="7"/>
    </row>
    <row r="125" spans="1:14" x14ac:dyDescent="0.25">
      <c r="A125" s="7"/>
      <c r="B125" s="7"/>
      <c r="C125" s="53"/>
      <c r="D125" s="7"/>
      <c r="E125" s="7"/>
      <c r="F125" s="7"/>
      <c r="G125" s="7"/>
    </row>
    <row r="126" spans="1:14" x14ac:dyDescent="0.25">
      <c r="A126" s="7"/>
      <c r="B126" s="7"/>
      <c r="C126" s="53"/>
      <c r="D126" s="7"/>
      <c r="E126" s="7"/>
      <c r="F126" s="7"/>
      <c r="G126" s="7"/>
    </row>
    <row r="127" spans="1:14" x14ac:dyDescent="0.25">
      <c r="A127" s="7"/>
      <c r="B127" s="7"/>
      <c r="C127" s="53"/>
      <c r="D127" s="7"/>
      <c r="E127" s="7"/>
      <c r="F127" s="7"/>
      <c r="G127" s="7"/>
    </row>
    <row r="128" spans="1:14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A191" s="7"/>
      <c r="B191" s="7"/>
      <c r="C191" s="53"/>
      <c r="D191" s="7"/>
      <c r="E191" s="7"/>
      <c r="F191" s="7"/>
      <c r="G191" s="7"/>
    </row>
    <row r="192" spans="1:7" x14ac:dyDescent="0.25">
      <c r="A192" s="7"/>
      <c r="B192" s="7"/>
      <c r="C192" s="53"/>
      <c r="D192" s="7"/>
      <c r="E192" s="7"/>
      <c r="F192" s="7"/>
      <c r="G192" s="7"/>
    </row>
    <row r="193" spans="1:7" x14ac:dyDescent="0.25">
      <c r="A193" s="7"/>
      <c r="B193" s="7"/>
      <c r="C193" s="53"/>
      <c r="D193" s="7"/>
      <c r="E193" s="7"/>
      <c r="F193" s="7"/>
      <c r="G193" s="7"/>
    </row>
    <row r="194" spans="1:7" x14ac:dyDescent="0.25">
      <c r="A194" s="7"/>
      <c r="B194" s="7"/>
      <c r="C194" s="53"/>
      <c r="D194" s="7"/>
      <c r="E194" s="7"/>
      <c r="F194" s="7"/>
      <c r="G194" s="7"/>
    </row>
    <row r="195" spans="1:7" x14ac:dyDescent="0.25">
      <c r="A195" s="7"/>
      <c r="B195" s="7"/>
      <c r="C195" s="53"/>
      <c r="D195" s="7"/>
      <c r="E195" s="7"/>
      <c r="F195" s="7"/>
      <c r="G195" s="7"/>
    </row>
    <row r="196" spans="1:7" x14ac:dyDescent="0.25">
      <c r="A196" s="7"/>
      <c r="B196" s="7"/>
      <c r="C196" s="53"/>
      <c r="D196" s="7"/>
      <c r="E196" s="7"/>
      <c r="F196" s="7"/>
      <c r="G196" s="7"/>
    </row>
    <row r="197" spans="1:7" x14ac:dyDescent="0.25">
      <c r="A197" s="7"/>
      <c r="B197" s="7"/>
      <c r="C197" s="53"/>
      <c r="D197" s="7"/>
      <c r="E197" s="7"/>
      <c r="F197" s="7"/>
      <c r="G197" s="7"/>
    </row>
    <row r="198" spans="1:7" x14ac:dyDescent="0.25">
      <c r="A198" s="7"/>
      <c r="B198" s="7"/>
      <c r="C198" s="53"/>
      <c r="D198" s="7"/>
      <c r="E198" s="7"/>
      <c r="F198" s="7"/>
      <c r="G198" s="7"/>
    </row>
    <row r="199" spans="1:7" x14ac:dyDescent="0.25">
      <c r="A199" s="7"/>
      <c r="B199" s="7"/>
      <c r="C199" s="53"/>
      <c r="D199" s="7"/>
      <c r="E199" s="7"/>
      <c r="F199" s="7"/>
      <c r="G199" s="7"/>
    </row>
    <row r="200" spans="1:7" x14ac:dyDescent="0.25">
      <c r="A200" s="7"/>
      <c r="B200" s="7"/>
      <c r="C200" s="53"/>
      <c r="D200" s="7"/>
      <c r="E200" s="7"/>
      <c r="F200" s="7"/>
      <c r="G200" s="7"/>
    </row>
    <row r="201" spans="1:7" x14ac:dyDescent="0.25">
      <c r="A201" s="7"/>
      <c r="B201" s="7"/>
      <c r="C201" s="53"/>
      <c r="D201" s="7"/>
      <c r="E201" s="7"/>
      <c r="F201" s="7"/>
      <c r="G201" s="7"/>
    </row>
    <row r="202" spans="1:7" x14ac:dyDescent="0.25">
      <c r="A202" s="7"/>
      <c r="B202" s="7"/>
      <c r="C202" s="53"/>
      <c r="D202" s="7"/>
      <c r="E202" s="7"/>
      <c r="F202" s="7"/>
      <c r="G202" s="7"/>
    </row>
    <row r="203" spans="1:7" x14ac:dyDescent="0.25">
      <c r="A203" s="7"/>
      <c r="B203" s="7"/>
      <c r="C203" s="53"/>
      <c r="D203" s="7"/>
      <c r="E203" s="7"/>
      <c r="F203" s="7"/>
      <c r="G203" s="7"/>
    </row>
    <row r="204" spans="1:7" x14ac:dyDescent="0.25">
      <c r="A204" s="7"/>
      <c r="B204" s="7"/>
      <c r="C204" s="53"/>
      <c r="D204" s="7"/>
      <c r="E204" s="7"/>
      <c r="F204" s="7"/>
      <c r="G204" s="7"/>
    </row>
    <row r="205" spans="1:7" x14ac:dyDescent="0.25">
      <c r="A205" s="7"/>
      <c r="B205" s="7"/>
      <c r="C205" s="53"/>
      <c r="D205" s="7"/>
      <c r="E205" s="7"/>
      <c r="F205" s="7"/>
      <c r="G205" s="7"/>
    </row>
    <row r="206" spans="1:7" x14ac:dyDescent="0.25">
      <c r="A206" s="7"/>
      <c r="B206" s="7"/>
      <c r="C206" s="53"/>
      <c r="D206" s="7"/>
      <c r="E206" s="7"/>
      <c r="F206" s="7"/>
      <c r="G206" s="7"/>
    </row>
    <row r="207" spans="1:7" x14ac:dyDescent="0.25">
      <c r="A207" s="7"/>
      <c r="B207" s="7"/>
      <c r="C207" s="53"/>
      <c r="D207" s="7"/>
      <c r="E207" s="7"/>
      <c r="F207" s="7"/>
      <c r="G207" s="7"/>
    </row>
    <row r="208" spans="1:7" x14ac:dyDescent="0.25">
      <c r="A208" s="7"/>
      <c r="B208" s="7"/>
      <c r="C208" s="53"/>
      <c r="D208" s="7"/>
      <c r="E208" s="7"/>
      <c r="F208" s="7"/>
      <c r="G208" s="7"/>
    </row>
    <row r="209" spans="1:7" x14ac:dyDescent="0.25">
      <c r="A209" s="7"/>
      <c r="B209" s="7"/>
      <c r="C209" s="53"/>
      <c r="D209" s="7"/>
      <c r="E209" s="7"/>
      <c r="F209" s="7"/>
      <c r="G209" s="7"/>
    </row>
    <row r="210" spans="1:7" x14ac:dyDescent="0.25">
      <c r="A210" s="7"/>
      <c r="B210" s="7"/>
      <c r="C210" s="53"/>
      <c r="D210" s="7"/>
      <c r="E210" s="7"/>
      <c r="F210" s="7"/>
      <c r="G210" s="7"/>
    </row>
    <row r="211" spans="1:7" x14ac:dyDescent="0.25">
      <c r="C211" s="54"/>
    </row>
    <row r="212" spans="1:7" x14ac:dyDescent="0.25">
      <c r="C212" s="54"/>
    </row>
    <row r="213" spans="1:7" x14ac:dyDescent="0.25">
      <c r="C213" s="54"/>
    </row>
    <row r="214" spans="1:7" x14ac:dyDescent="0.25">
      <c r="C214" s="54"/>
    </row>
    <row r="215" spans="1:7" x14ac:dyDescent="0.25">
      <c r="C215" s="54"/>
    </row>
    <row r="216" spans="1:7" x14ac:dyDescent="0.25">
      <c r="C216" s="54"/>
    </row>
    <row r="217" spans="1:7" x14ac:dyDescent="0.25">
      <c r="C217" s="54"/>
    </row>
    <row r="218" spans="1:7" x14ac:dyDescent="0.25">
      <c r="C218" s="54"/>
    </row>
    <row r="219" spans="1:7" x14ac:dyDescent="0.25">
      <c r="C219" s="54"/>
    </row>
    <row r="220" spans="1:7" x14ac:dyDescent="0.25">
      <c r="C220" s="54"/>
    </row>
    <row r="221" spans="1:7" x14ac:dyDescent="0.25">
      <c r="C221" s="54"/>
    </row>
    <row r="222" spans="1:7" x14ac:dyDescent="0.25">
      <c r="C222" s="54"/>
    </row>
    <row r="223" spans="1:7" x14ac:dyDescent="0.25">
      <c r="C223" s="54"/>
    </row>
    <row r="224" spans="1:7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</sheetData>
  <mergeCells count="41">
    <mergeCell ref="B15:O15"/>
    <mergeCell ref="B16:O16"/>
    <mergeCell ref="B106:O106"/>
    <mergeCell ref="L20:L22"/>
    <mergeCell ref="D20:D22"/>
    <mergeCell ref="E20:G20"/>
    <mergeCell ref="G21:G22"/>
    <mergeCell ref="E21:E22"/>
    <mergeCell ref="B90:O90"/>
    <mergeCell ref="M20:O20"/>
    <mergeCell ref="M21:M22"/>
    <mergeCell ref="B53:O53"/>
    <mergeCell ref="F21:F22"/>
    <mergeCell ref="B36:O36"/>
    <mergeCell ref="B13:O13"/>
    <mergeCell ref="B1:O1"/>
    <mergeCell ref="B2:O2"/>
    <mergeCell ref="B3:O3"/>
    <mergeCell ref="B4:O4"/>
    <mergeCell ref="B9:O9"/>
    <mergeCell ref="B10:O10"/>
    <mergeCell ref="B7:O7"/>
    <mergeCell ref="B8:O8"/>
    <mergeCell ref="B5:O5"/>
    <mergeCell ref="B6:O6"/>
    <mergeCell ref="B14:O14"/>
    <mergeCell ref="B11:O11"/>
    <mergeCell ref="B12:O12"/>
    <mergeCell ref="J21:J22"/>
    <mergeCell ref="B49:O49"/>
    <mergeCell ref="A18:O18"/>
    <mergeCell ref="N21:N22"/>
    <mergeCell ref="O21:O22"/>
    <mergeCell ref="K21:K22"/>
    <mergeCell ref="B23:O23"/>
    <mergeCell ref="A20:A22"/>
    <mergeCell ref="B20:B22"/>
    <mergeCell ref="C20:C22"/>
    <mergeCell ref="H20:H22"/>
    <mergeCell ref="I20:K20"/>
    <mergeCell ref="I21:I22"/>
  </mergeCells>
  <pageMargins left="1.1811023622047245" right="0.39370078740157483" top="0.59055118110236227" bottom="0.19685039370078741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83"/>
  <sheetViews>
    <sheetView showZeros="0" workbookViewId="0">
      <selection activeCell="B40" sqref="B40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2:14" x14ac:dyDescent="0.25">
      <c r="B1" s="495" t="s">
        <v>350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</row>
    <row r="2" spans="2:14" x14ac:dyDescent="0.25">
      <c r="B2" s="495" t="s">
        <v>436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</row>
    <row r="3" spans="2:14" x14ac:dyDescent="0.25">
      <c r="B3" s="495" t="s">
        <v>455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</row>
    <row r="4" spans="2:14" x14ac:dyDescent="0.25">
      <c r="B4" s="495" t="s">
        <v>355</v>
      </c>
      <c r="C4" s="495"/>
      <c r="D4" s="495"/>
      <c r="E4" s="495"/>
      <c r="F4" s="495"/>
      <c r="G4" s="495"/>
      <c r="H4" s="495"/>
      <c r="I4" s="495"/>
      <c r="J4" s="495"/>
      <c r="K4" s="495"/>
      <c r="L4" s="495"/>
      <c r="M4" s="495"/>
      <c r="N4" s="495"/>
    </row>
    <row r="5" spans="2:14" s="396" customFormat="1" x14ac:dyDescent="0.25">
      <c r="B5" s="494" t="s">
        <v>456</v>
      </c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</row>
    <row r="6" spans="2:14" s="396" customFormat="1" x14ac:dyDescent="0.25">
      <c r="B6" s="494" t="s">
        <v>530</v>
      </c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</row>
    <row r="7" spans="2:14" s="396" customFormat="1" x14ac:dyDescent="0.25">
      <c r="B7" s="494" t="s">
        <v>462</v>
      </c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</row>
    <row r="8" spans="2:14" s="396" customFormat="1" x14ac:dyDescent="0.25">
      <c r="B8" s="494" t="s">
        <v>531</v>
      </c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494"/>
      <c r="N8" s="494"/>
    </row>
    <row r="9" spans="2:14" s="396" customFormat="1" ht="15" customHeight="1" x14ac:dyDescent="0.25">
      <c r="B9" s="494" t="s">
        <v>468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</row>
    <row r="10" spans="2:14" s="396" customFormat="1" ht="15" customHeight="1" x14ac:dyDescent="0.25">
      <c r="B10" s="494" t="s">
        <v>483</v>
      </c>
      <c r="C10" s="494"/>
      <c r="D10" s="494"/>
      <c r="E10" s="494"/>
      <c r="F10" s="494"/>
      <c r="G10" s="494"/>
      <c r="H10" s="494"/>
      <c r="I10" s="494"/>
      <c r="J10" s="494"/>
      <c r="K10" s="494"/>
      <c r="L10" s="494"/>
      <c r="M10" s="494"/>
      <c r="N10" s="494"/>
    </row>
    <row r="11" spans="2:14" s="396" customFormat="1" ht="15" customHeight="1" x14ac:dyDescent="0.25">
      <c r="B11" s="494" t="s">
        <v>489</v>
      </c>
      <c r="C11" s="494"/>
      <c r="D11" s="494"/>
      <c r="E11" s="494"/>
      <c r="F11" s="494"/>
      <c r="G11" s="494"/>
      <c r="H11" s="494"/>
      <c r="I11" s="494"/>
      <c r="J11" s="494"/>
      <c r="K11" s="494"/>
      <c r="L11" s="494"/>
      <c r="M11" s="494"/>
      <c r="N11" s="494"/>
    </row>
    <row r="12" spans="2:14" s="396" customFormat="1" ht="15" customHeight="1" x14ac:dyDescent="0.25">
      <c r="B12" s="494" t="s">
        <v>498</v>
      </c>
      <c r="C12" s="494"/>
      <c r="D12" s="494"/>
      <c r="E12" s="494"/>
      <c r="F12" s="494"/>
      <c r="G12" s="494"/>
      <c r="H12" s="494"/>
      <c r="I12" s="494"/>
      <c r="J12" s="494"/>
      <c r="K12" s="494"/>
      <c r="L12" s="494"/>
      <c r="M12" s="494"/>
      <c r="N12" s="494"/>
    </row>
    <row r="13" spans="2:14" s="396" customFormat="1" ht="15" customHeight="1" x14ac:dyDescent="0.25">
      <c r="B13" s="494" t="s">
        <v>506</v>
      </c>
      <c r="C13" s="494"/>
      <c r="D13" s="494"/>
      <c r="E13" s="494"/>
      <c r="F13" s="494"/>
      <c r="G13" s="494"/>
      <c r="H13" s="494"/>
      <c r="I13" s="494"/>
      <c r="J13" s="494"/>
      <c r="K13" s="494"/>
      <c r="L13" s="494"/>
      <c r="M13" s="494"/>
      <c r="N13" s="494"/>
    </row>
    <row r="14" spans="2:14" s="396" customFormat="1" ht="15" customHeight="1" x14ac:dyDescent="0.25">
      <c r="B14" s="494" t="s">
        <v>517</v>
      </c>
      <c r="C14" s="494"/>
      <c r="D14" s="494"/>
      <c r="E14" s="494"/>
      <c r="F14" s="494"/>
      <c r="G14" s="494"/>
      <c r="H14" s="494"/>
      <c r="I14" s="494"/>
      <c r="J14" s="494"/>
      <c r="K14" s="494"/>
      <c r="L14" s="494"/>
      <c r="M14" s="494"/>
      <c r="N14" s="494"/>
    </row>
    <row r="15" spans="2:14" s="396" customFormat="1" ht="15" customHeight="1" x14ac:dyDescent="0.25">
      <c r="B15" s="494" t="s">
        <v>535</v>
      </c>
      <c r="C15" s="494"/>
      <c r="D15" s="494"/>
      <c r="E15" s="494"/>
      <c r="F15" s="494"/>
      <c r="G15" s="494"/>
      <c r="H15" s="494"/>
      <c r="I15" s="494"/>
      <c r="J15" s="494"/>
      <c r="K15" s="494"/>
      <c r="L15" s="494"/>
      <c r="M15" s="494"/>
      <c r="N15" s="494"/>
    </row>
    <row r="16" spans="2:14" s="396" customFormat="1" ht="15" customHeight="1" x14ac:dyDescent="0.25">
      <c r="B16" s="494" t="s">
        <v>547</v>
      </c>
      <c r="C16" s="494"/>
      <c r="D16" s="494"/>
      <c r="E16" s="494"/>
      <c r="F16" s="494"/>
      <c r="G16" s="494"/>
      <c r="H16" s="494"/>
      <c r="I16" s="494"/>
      <c r="J16" s="494"/>
      <c r="K16" s="494"/>
      <c r="L16" s="494"/>
      <c r="M16" s="494"/>
      <c r="N16" s="494"/>
    </row>
    <row r="17" spans="1:14" s="396" customFormat="1" ht="15" customHeight="1" x14ac:dyDescent="0.25">
      <c r="B17" s="494" t="s">
        <v>549</v>
      </c>
      <c r="C17" s="494"/>
      <c r="D17" s="494"/>
      <c r="E17" s="494"/>
      <c r="F17" s="494"/>
      <c r="G17" s="494"/>
      <c r="H17" s="494"/>
      <c r="I17" s="494"/>
      <c r="J17" s="494"/>
      <c r="K17" s="494"/>
      <c r="L17" s="494"/>
      <c r="M17" s="494"/>
      <c r="N17" s="494"/>
    </row>
    <row r="18" spans="1:14" s="396" customFormat="1" ht="15" customHeight="1" x14ac:dyDescent="0.25">
      <c r="B18" s="494" t="s">
        <v>562</v>
      </c>
      <c r="C18" s="494"/>
      <c r="D18" s="494"/>
      <c r="E18" s="494"/>
      <c r="F18" s="494"/>
      <c r="G18" s="494"/>
      <c r="H18" s="494"/>
      <c r="I18" s="494"/>
      <c r="J18" s="494"/>
      <c r="K18" s="494"/>
      <c r="L18" s="494"/>
      <c r="M18" s="494"/>
      <c r="N18" s="494"/>
    </row>
    <row r="20" spans="1:14" ht="15" customHeight="1" x14ac:dyDescent="0.25">
      <c r="A20" s="500" t="s">
        <v>229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</row>
    <row r="21" spans="1:14" x14ac:dyDescent="0.25">
      <c r="F21" s="5"/>
      <c r="N21" s="5" t="s">
        <v>446</v>
      </c>
    </row>
    <row r="22" spans="1:14" ht="15" customHeight="1" x14ac:dyDescent="0.25">
      <c r="A22" s="508" t="s">
        <v>5</v>
      </c>
      <c r="B22" s="511" t="s">
        <v>356</v>
      </c>
      <c r="C22" s="522" t="s">
        <v>358</v>
      </c>
      <c r="D22" s="526" t="s">
        <v>196</v>
      </c>
      <c r="E22" s="526"/>
      <c r="F22" s="527"/>
      <c r="G22" s="514" t="s">
        <v>360</v>
      </c>
      <c r="H22" s="517" t="s">
        <v>196</v>
      </c>
      <c r="I22" s="518"/>
      <c r="J22" s="519"/>
      <c r="K22" s="535" t="s">
        <v>0</v>
      </c>
      <c r="L22" s="536" t="s">
        <v>196</v>
      </c>
      <c r="M22" s="537"/>
      <c r="N22" s="538"/>
    </row>
    <row r="23" spans="1:14" ht="15" customHeight="1" x14ac:dyDescent="0.25">
      <c r="A23" s="509"/>
      <c r="B23" s="512"/>
      <c r="C23" s="523"/>
      <c r="D23" s="527" t="s">
        <v>1</v>
      </c>
      <c r="E23" s="534"/>
      <c r="F23" s="528" t="s">
        <v>2</v>
      </c>
      <c r="G23" s="515"/>
      <c r="H23" s="540" t="s">
        <v>1</v>
      </c>
      <c r="I23" s="540"/>
      <c r="J23" s="504" t="s">
        <v>2</v>
      </c>
      <c r="K23" s="535"/>
      <c r="L23" s="535" t="s">
        <v>1</v>
      </c>
      <c r="M23" s="535"/>
      <c r="N23" s="539" t="s">
        <v>2</v>
      </c>
    </row>
    <row r="24" spans="1:14" ht="28.5" customHeight="1" x14ac:dyDescent="0.25">
      <c r="A24" s="510"/>
      <c r="B24" s="513"/>
      <c r="C24" s="524"/>
      <c r="D24" s="89" t="s">
        <v>3</v>
      </c>
      <c r="E24" s="90" t="s">
        <v>4</v>
      </c>
      <c r="F24" s="528"/>
      <c r="G24" s="516"/>
      <c r="H24" s="91" t="s">
        <v>3</v>
      </c>
      <c r="I24" s="92" t="s">
        <v>4</v>
      </c>
      <c r="J24" s="504"/>
      <c r="K24" s="535"/>
      <c r="L24" s="146" t="s">
        <v>3</v>
      </c>
      <c r="M24" s="147" t="s">
        <v>4</v>
      </c>
      <c r="N24" s="539"/>
    </row>
    <row r="25" spans="1:14" ht="15" customHeight="1" x14ac:dyDescent="0.25">
      <c r="A25" s="6" t="s">
        <v>72</v>
      </c>
      <c r="B25" s="18" t="s">
        <v>56</v>
      </c>
      <c r="C25" s="17">
        <f>D25+F25</f>
        <v>71.8</v>
      </c>
      <c r="D25" s="17">
        <f>'4 pr._savarankiškos f-jos'!E26</f>
        <v>71.8</v>
      </c>
      <c r="E25" s="17">
        <f>'4 pr._savarankiškos f-jos'!F26</f>
        <v>53.4</v>
      </c>
      <c r="F25" s="17">
        <f>'4 pr._savarankiškos f-jos'!G26</f>
        <v>0</v>
      </c>
      <c r="G25" s="11">
        <f>H25+J25</f>
        <v>3.6</v>
      </c>
      <c r="H25" s="11">
        <f>'4 pr._savarankiškos f-jos'!I26</f>
        <v>3.6</v>
      </c>
      <c r="I25" s="11">
        <f>'4 pr._savarankiškos f-jos'!J26</f>
        <v>2.2999999999999998</v>
      </c>
      <c r="J25" s="11">
        <f>'4 pr._savarankiškos f-jos'!K26</f>
        <v>0</v>
      </c>
      <c r="K25" s="95">
        <f>L25+N25</f>
        <v>75.399999999999991</v>
      </c>
      <c r="L25" s="95">
        <f>'4 pr._savarankiškos f-jos'!M26</f>
        <v>75.399999999999991</v>
      </c>
      <c r="M25" s="95">
        <f>'4 pr._savarankiškos f-jos'!N26</f>
        <v>55.699999999999996</v>
      </c>
      <c r="N25" s="95">
        <f>'4 pr._savarankiškos f-jos'!O26</f>
        <v>0</v>
      </c>
    </row>
    <row r="26" spans="1:14" ht="15" customHeight="1" x14ac:dyDescent="0.25">
      <c r="A26" s="14" t="s">
        <v>183</v>
      </c>
      <c r="B26" s="18" t="s">
        <v>20</v>
      </c>
      <c r="C26" s="17">
        <f>D26+F26</f>
        <v>17773.199999999997</v>
      </c>
      <c r="D26" s="17">
        <f>'4 pr._savarankiškos f-jos'!E27+'4 pr._savarankiškos f-jos'!E93+'4 pr._savarankiškos f-jos'!E148+'4 pr._savarankiškos f-jos'!E152+'4 pr._savarankiškos f-jos'!E193+'4 pr._savarankiškos f-jos'!E198+'4 pr._savarankiškos f-jos'!E215+'5 pr._valstybinės f-jos'!E26+'5 pr._valstybinės f-jos'!E96+'5 pr._valstybinės f-jos'!E122+'6 pr._mokinio krepšelis'!E18+'8 pr._aplinkos apsaugos s. p.'!E20+'8 pr._aplinkos apsaugos s. p.'!E23+'9 pr._įstaigų pajamos'!E24+'9 pr._įstaigų pajamos'!E50+'10 pr._skolintos lėšos'!E22+'10 pr._skolintos lėšos'!E27+'10 pr._skolintos lėšos'!E30+'10 pr._skolintos lėšos'!E33+'10 pr._skolintos lėšos'!E36+'10 pr._skolintos lėšos'!E40+'11 pr._apyvartinės lėšos'!E14+'11 pr._apyvartinės lėšos'!E25+'11 pr._apyvartinės lėšos'!E35+'11 pr._apyvartinės lėšos'!E65+'7 pr._kita dotacija'!E26+'7 pr._kita dotacija'!E76+'7 pr._kita dotacija'!E83+'7 pr._kita dotacija'!E88+'7 pr._kita dotacija'!E183+'7 pr._kita dotacija'!E187+'7 pr._kita dotacija'!E247</f>
        <v>12104.199999999997</v>
      </c>
      <c r="E26" s="17">
        <f>'4 pr._savarankiškos f-jos'!F27+'4 pr._savarankiškos f-jos'!F93+'4 pr._savarankiškos f-jos'!F148+'4 pr._savarankiškos f-jos'!F152+'4 pr._savarankiškos f-jos'!F193+'4 pr._savarankiškos f-jos'!F198+'4 pr._savarankiškos f-jos'!F215+'5 pr._valstybinės f-jos'!F26+'5 pr._valstybinės f-jos'!F96+'5 pr._valstybinės f-jos'!F122+'6 pr._mokinio krepšelis'!F18+'8 pr._aplinkos apsaugos s. p.'!F20+'8 pr._aplinkos apsaugos s. p.'!F23+'9 pr._įstaigų pajamos'!F24+'9 pr._įstaigų pajamos'!F50+'10 pr._skolintos lėšos'!F22+'10 pr._skolintos lėšos'!F27+'10 pr._skolintos lėšos'!F30+'10 pr._skolintos lėšos'!F33+'10 pr._skolintos lėšos'!F36+'10 pr._skolintos lėšos'!F40+'11 pr._apyvartinės lėšos'!F14+'11 pr._apyvartinės lėšos'!F25+'11 pr._apyvartinės lėšos'!F35+'11 pr._apyvartinės lėšos'!F65+'7 pr._kita dotacija'!F26+'7 pr._kita dotacija'!F76+'7 pr._kita dotacija'!F83+'7 pr._kita dotacija'!F88+'7 pr._kita dotacija'!F183+'7 pr._kita dotacija'!F187+'7 pr._kita dotacija'!F247</f>
        <v>2326.7999999999997</v>
      </c>
      <c r="F26" s="17">
        <f>'4 pr._savarankiškos f-jos'!G27+'4 pr._savarankiškos f-jos'!G93+'4 pr._savarankiškos f-jos'!G148+'4 pr._savarankiškos f-jos'!G152+'4 pr._savarankiškos f-jos'!G193+'4 pr._savarankiškos f-jos'!G198+'4 pr._savarankiškos f-jos'!G215+'5 pr._valstybinės f-jos'!G26+'5 pr._valstybinės f-jos'!G96+'5 pr._valstybinės f-jos'!G122+'6 pr._mokinio krepšelis'!G18+'8 pr._aplinkos apsaugos s. p.'!G20+'8 pr._aplinkos apsaugos s. p.'!G23+'9 pr._įstaigų pajamos'!G24+'9 pr._įstaigų pajamos'!G50+'10 pr._skolintos lėšos'!G22+'10 pr._skolintos lėšos'!G27+'10 pr._skolintos lėšos'!G30+'10 pr._skolintos lėšos'!G33+'10 pr._skolintos lėšos'!G36+'10 pr._skolintos lėšos'!G40+'11 pr._apyvartinės lėšos'!G14+'11 pr._apyvartinės lėšos'!G25+'11 pr._apyvartinės lėšos'!G35+'11 pr._apyvartinės lėšos'!G65+'7 pr._kita dotacija'!G26+'7 pr._kita dotacija'!G76+'7 pr._kita dotacija'!G83+'7 pr._kita dotacija'!G88+'7 pr._kita dotacija'!G183+'7 pr._kita dotacija'!G187+'7 pr._kita dotacija'!G247</f>
        <v>5669</v>
      </c>
      <c r="G26" s="11">
        <f t="shared" ref="G26" si="0">H26+J26</f>
        <v>-39.400000000000006</v>
      </c>
      <c r="H26" s="11">
        <f>'4 pr._savarankiškos f-jos'!I27+'4 pr._savarankiškos f-jos'!I93+'4 pr._savarankiškos f-jos'!I148+'4 pr._savarankiškos f-jos'!I152+'4 pr._savarankiškos f-jos'!I193+'4 pr._savarankiškos f-jos'!I198+'4 pr._savarankiškos f-jos'!I215+'5 pr._valstybinės f-jos'!I26+'5 pr._valstybinės f-jos'!I96+'5 pr._valstybinės f-jos'!I122+'6 pr._mokinio krepšelis'!I18+'8 pr._aplinkos apsaugos s. p.'!I20+'8 pr._aplinkos apsaugos s. p.'!I23+'9 pr._įstaigų pajamos'!I24+'9 pr._įstaigų pajamos'!I50+'10 pr._skolintos lėšos'!I22+'10 pr._skolintos lėšos'!I27+'10 pr._skolintos lėšos'!I30+'10 pr._skolintos lėšos'!I33+'10 pr._skolintos lėšos'!I36+'10 pr._skolintos lėšos'!I40+'11 pr._apyvartinės lėšos'!I14+'11 pr._apyvartinės lėšos'!I25+'11 pr._apyvartinės lėšos'!I35+'11 pr._apyvartinės lėšos'!I65+'7 pr._kita dotacija'!I26+'7 pr._kita dotacija'!I76+'7 pr._kita dotacija'!I83+'7 pr._kita dotacija'!I88+'7 pr._kita dotacija'!I183+'7 pr._kita dotacija'!I187+'7 pr._kita dotacija'!I247</f>
        <v>-122.30000000000001</v>
      </c>
      <c r="I26" s="11">
        <f>'4 pr._savarankiškos f-jos'!J27+'4 pr._savarankiškos f-jos'!J93+'4 pr._savarankiškos f-jos'!J148+'4 pr._savarankiškos f-jos'!J152+'4 pr._savarankiškos f-jos'!J193+'4 pr._savarankiškos f-jos'!J198+'4 pr._savarankiškos f-jos'!J215+'5 pr._valstybinės f-jos'!J26+'5 pr._valstybinės f-jos'!J96+'5 pr._valstybinės f-jos'!J122+'6 pr._mokinio krepšelis'!J18+'8 pr._aplinkos apsaugos s. p.'!J20+'8 pr._aplinkos apsaugos s. p.'!J23+'9 pr._įstaigų pajamos'!J24+'9 pr._įstaigų pajamos'!J50+'10 pr._skolintos lėšos'!J22+'10 pr._skolintos lėšos'!J27+'10 pr._skolintos lėšos'!J30+'10 pr._skolintos lėšos'!J33+'10 pr._skolintos lėšos'!J36+'10 pr._skolintos lėšos'!J40+'11 pr._apyvartinės lėšos'!J14+'11 pr._apyvartinės lėšos'!J25+'11 pr._apyvartinės lėšos'!J35+'11 pr._apyvartinės lėšos'!J65+'7 pr._kita dotacija'!J26+'7 pr._kita dotacija'!J76+'7 pr._kita dotacija'!J83+'7 pr._kita dotacija'!J88+'7 pr._kita dotacija'!J183+'7 pr._kita dotacija'!J187+'7 pr._kita dotacija'!J247</f>
        <v>-160</v>
      </c>
      <c r="J26" s="11">
        <f>'4 pr._savarankiškos f-jos'!K27+'4 pr._savarankiškos f-jos'!K93+'4 pr._savarankiškos f-jos'!K148+'4 pr._savarankiškos f-jos'!K152+'4 pr._savarankiškos f-jos'!K193+'4 pr._savarankiškos f-jos'!K198+'4 pr._savarankiškos f-jos'!K215+'5 pr._valstybinės f-jos'!K26+'5 pr._valstybinės f-jos'!K96+'5 pr._valstybinės f-jos'!K122+'6 pr._mokinio krepšelis'!K18+'8 pr._aplinkos apsaugos s. p.'!K20+'8 pr._aplinkos apsaugos s. p.'!K23+'9 pr._įstaigų pajamos'!K24+'9 pr._įstaigų pajamos'!K50+'10 pr._skolintos lėšos'!K22+'10 pr._skolintos lėšos'!K27+'10 pr._skolintos lėšos'!K30+'10 pr._skolintos lėšos'!K33+'10 pr._skolintos lėšos'!K36+'10 pr._skolintos lėšos'!K40+'11 pr._apyvartinės lėšos'!K14+'11 pr._apyvartinės lėšos'!K25+'11 pr._apyvartinės lėšos'!K35+'11 pr._apyvartinės lėšos'!K65+'7 pr._kita dotacija'!K26+'7 pr._kita dotacija'!K76+'7 pr._kita dotacija'!K83+'7 pr._kita dotacija'!K88+'7 pr._kita dotacija'!K183+'7 pr._kita dotacija'!K187+'7 pr._kita dotacija'!K247</f>
        <v>82.9</v>
      </c>
      <c r="K26" s="95">
        <f t="shared" ref="K26" si="1">L26+N26</f>
        <v>17733.8</v>
      </c>
      <c r="L26" s="95">
        <f>'4 pr._savarankiškos f-jos'!M27+'4 pr._savarankiškos f-jos'!M93+'4 pr._savarankiškos f-jos'!M148+'4 pr._savarankiškos f-jos'!M152+'4 pr._savarankiškos f-jos'!M193+'4 pr._savarankiškos f-jos'!M198+'4 pr._savarankiškos f-jos'!M215+'5 pr._valstybinės f-jos'!M26+'5 pr._valstybinės f-jos'!M96+'5 pr._valstybinės f-jos'!M122+'6 pr._mokinio krepšelis'!M18+'8 pr._aplinkos apsaugos s. p.'!M20+'8 pr._aplinkos apsaugos s. p.'!M23+'9 pr._įstaigų pajamos'!M24+'9 pr._įstaigų pajamos'!M50+'10 pr._skolintos lėšos'!M22+'10 pr._skolintos lėšos'!M27+'10 pr._skolintos lėšos'!M30+'10 pr._skolintos lėšos'!M33+'10 pr._skolintos lėšos'!M36+'10 pr._skolintos lėšos'!M40+'11 pr._apyvartinės lėšos'!M14+'11 pr._apyvartinės lėšos'!M25+'11 pr._apyvartinės lėšos'!M35+'11 pr._apyvartinės lėšos'!M65+'7 pr._kita dotacija'!M26+'7 pr._kita dotacija'!M76+'7 pr._kita dotacija'!M83+'7 pr._kita dotacija'!M88+'7 pr._kita dotacija'!M183+'7 pr._kita dotacija'!M187+'7 pr._kita dotacija'!M247</f>
        <v>11981.9</v>
      </c>
      <c r="M26" s="95">
        <f>'4 pr._savarankiškos f-jos'!N27+'4 pr._savarankiškos f-jos'!N93+'4 pr._savarankiškos f-jos'!N148+'4 pr._savarankiškos f-jos'!N152+'4 pr._savarankiškos f-jos'!N193+'4 pr._savarankiškos f-jos'!N198+'4 pr._savarankiškos f-jos'!N215+'5 pr._valstybinės f-jos'!N26+'5 pr._valstybinės f-jos'!N96+'5 pr._valstybinės f-jos'!N122+'6 pr._mokinio krepšelis'!N18+'8 pr._aplinkos apsaugos s. p.'!N20+'8 pr._aplinkos apsaugos s. p.'!N23+'9 pr._įstaigų pajamos'!N24+'9 pr._įstaigų pajamos'!N50+'10 pr._skolintos lėšos'!N22+'10 pr._skolintos lėšos'!N27+'10 pr._skolintos lėšos'!N30+'10 pr._skolintos lėšos'!N33+'10 pr._skolintos lėšos'!N36+'10 pr._skolintos lėšos'!N40+'11 pr._apyvartinės lėšos'!N14+'11 pr._apyvartinės lėšos'!N25+'11 pr._apyvartinės lėšos'!N35+'11 pr._apyvartinės lėšos'!N65+'7 pr._kita dotacija'!N26+'7 pr._kita dotacija'!N76+'7 pr._kita dotacija'!N83+'7 pr._kita dotacija'!N88+'7 pr._kita dotacija'!N183+'7 pr._kita dotacija'!N187+'7 pr._kita dotacija'!N247</f>
        <v>2166.7999999999997</v>
      </c>
      <c r="N26" s="95">
        <f>'4 pr._savarankiškos f-jos'!O27+'4 pr._savarankiškos f-jos'!O93+'4 pr._savarankiškos f-jos'!O148+'4 pr._savarankiškos f-jos'!O152+'4 pr._savarankiškos f-jos'!O193+'4 pr._savarankiškos f-jos'!O198+'4 pr._savarankiškos f-jos'!O215+'5 pr._valstybinės f-jos'!O26+'5 pr._valstybinės f-jos'!O96+'5 pr._valstybinės f-jos'!O122+'6 pr._mokinio krepšelis'!O18+'8 pr._aplinkos apsaugos s. p.'!O20+'8 pr._aplinkos apsaugos s. p.'!O23+'9 pr._įstaigų pajamos'!O24+'9 pr._įstaigų pajamos'!O50+'10 pr._skolintos lėšos'!O22+'10 pr._skolintos lėšos'!O27+'10 pr._skolintos lėšos'!O30+'10 pr._skolintos lėšos'!O33+'10 pr._skolintos lėšos'!O36+'10 pr._skolintos lėšos'!O40+'11 pr._apyvartinės lėšos'!O14+'11 pr._apyvartinės lėšos'!O25+'11 pr._apyvartinės lėšos'!O35+'11 pr._apyvartinės lėšos'!O65+'7 pr._kita dotacija'!O26+'7 pr._kita dotacija'!O76+'7 pr._kita dotacija'!O83+'7 pr._kita dotacija'!O88+'7 pr._kita dotacija'!O183+'7 pr._kita dotacija'!O187+'7 pr._kita dotacija'!O247</f>
        <v>5751.9</v>
      </c>
    </row>
    <row r="27" spans="1:14" ht="15" customHeight="1" x14ac:dyDescent="0.25">
      <c r="A27" s="6" t="s">
        <v>73</v>
      </c>
      <c r="B27" s="18" t="s">
        <v>7</v>
      </c>
      <c r="C27" s="17">
        <f t="shared" ref="C27:C37" si="2">D27+F27</f>
        <v>145.39999999999998</v>
      </c>
      <c r="D27" s="17">
        <f>'4 pr._savarankiškos f-jos'!E32+'4 pr._savarankiškos f-jos'!E101+'4 pr._savarankiškos f-jos'!E199+'5 pr._valstybinės f-jos'!E44+'5 pr._valstybinės f-jos'!E98+'7 pr._kita dotacija'!E30+'7 pr._kita dotacija'!E191+'9 pr._įstaigų pajamos'!E25+'9 pr._įstaigų pajamos'!E37++'9 pr._įstaigų pajamos'!E91</f>
        <v>145.39999999999998</v>
      </c>
      <c r="E27" s="17">
        <f>'4 pr._savarankiškos f-jos'!F32+'4 pr._savarankiškos f-jos'!F101+'4 pr._savarankiškos f-jos'!F199+'5 pr._valstybinės f-jos'!F44+'5 pr._valstybinės f-jos'!F98+'7 pr._kita dotacija'!F30+'7 pr._kita dotacija'!F191+'9 pr._įstaigų pajamos'!F25+'9 pr._įstaigų pajamos'!F37++'9 pr._įstaigų pajamos'!F91</f>
        <v>79.600000000000009</v>
      </c>
      <c r="F27" s="17">
        <f>'4 pr._savarankiškos f-jos'!G32+'4 pr._savarankiškos f-jos'!G101+'4 pr._savarankiškos f-jos'!G199+'5 pr._valstybinės f-jos'!G44+'5 pr._valstybinės f-jos'!G98+'7 pr._kita dotacija'!G30+'7 pr._kita dotacija'!G191+'9 pr._įstaigų pajamos'!G25+'9 pr._įstaigų pajamos'!G37++'9 pr._įstaigų pajamos'!G91</f>
        <v>0</v>
      </c>
      <c r="G27" s="11">
        <f t="shared" ref="G27:G37" si="3">H27+J27</f>
        <v>3</v>
      </c>
      <c r="H27" s="11">
        <f>'4 pr._savarankiškos f-jos'!I32+'4 pr._savarankiškos f-jos'!I101+'4 pr._savarankiškos f-jos'!I199+'5 pr._valstybinės f-jos'!I44+'5 pr._valstybinės f-jos'!I98+'7 pr._kita dotacija'!I30+'7 pr._kita dotacija'!I191+'9 pr._įstaigų pajamos'!I25+'9 pr._įstaigų pajamos'!I37++'9 pr._įstaigų pajamos'!I91</f>
        <v>3</v>
      </c>
      <c r="I27" s="11">
        <f>'4 pr._savarankiškos f-jos'!J32+'4 pr._savarankiškos f-jos'!J101+'4 pr._savarankiškos f-jos'!J199+'5 pr._valstybinės f-jos'!J44+'5 pr._valstybinės f-jos'!J98+'7 pr._kita dotacija'!J30+'7 pr._kita dotacija'!J191+'9 pr._įstaigų pajamos'!J25+'9 pr._įstaigų pajamos'!J37++'9 pr._įstaigų pajamos'!J91</f>
        <v>3.5</v>
      </c>
      <c r="J27" s="11">
        <f>'4 pr._savarankiškos f-jos'!K32+'4 pr._savarankiškos f-jos'!K101+'4 pr._savarankiškos f-jos'!K199+'5 pr._valstybinės f-jos'!K44+'5 pr._valstybinės f-jos'!K98+'7 pr._kita dotacija'!K30+'7 pr._kita dotacija'!K191+'9 pr._įstaigų pajamos'!K25+'9 pr._įstaigų pajamos'!K37++'9 pr._įstaigų pajamos'!K91</f>
        <v>0</v>
      </c>
      <c r="K27" s="95">
        <f t="shared" ref="K27:K37" si="4">L27+N27</f>
        <v>148.39999999999998</v>
      </c>
      <c r="L27" s="95">
        <f>'4 pr._savarankiškos f-jos'!M32+'4 pr._savarankiškos f-jos'!M101+'4 pr._savarankiškos f-jos'!M199+'5 pr._valstybinės f-jos'!M44+'5 pr._valstybinės f-jos'!M98+'7 pr._kita dotacija'!M30+'7 pr._kita dotacija'!M191+'9 pr._įstaigų pajamos'!M25+'9 pr._įstaigų pajamos'!M37++'9 pr._įstaigų pajamos'!M91</f>
        <v>148.39999999999998</v>
      </c>
      <c r="M27" s="95">
        <f>'4 pr._savarankiškos f-jos'!N32+'4 pr._savarankiškos f-jos'!N101+'4 pr._savarankiškos f-jos'!N199+'5 pr._valstybinės f-jos'!N44+'5 pr._valstybinės f-jos'!N98+'7 pr._kita dotacija'!N30+'7 pr._kita dotacija'!N191+'9 pr._įstaigų pajamos'!N25+'9 pr._įstaigų pajamos'!N37++'9 pr._įstaigų pajamos'!N91</f>
        <v>83.100000000000009</v>
      </c>
      <c r="N27" s="95">
        <f>'4 pr._savarankiškos f-jos'!O32+'4 pr._savarankiškos f-jos'!O101+'4 pr._savarankiškos f-jos'!O199+'5 pr._valstybinės f-jos'!O44+'5 pr._valstybinės f-jos'!O98+'7 pr._kita dotacija'!O30+'7 pr._kita dotacija'!O191+'9 pr._įstaigų pajamos'!O25+'9 pr._įstaigų pajamos'!O37++'9 pr._įstaigų pajamos'!O91</f>
        <v>0</v>
      </c>
    </row>
    <row r="28" spans="1:14" ht="15" customHeight="1" x14ac:dyDescent="0.25">
      <c r="A28" s="6" t="s">
        <v>74</v>
      </c>
      <c r="B28" s="18" t="s">
        <v>10</v>
      </c>
      <c r="C28" s="17">
        <f t="shared" si="2"/>
        <v>156.29999999999998</v>
      </c>
      <c r="D28" s="17">
        <f>'4 pr._savarankiškos f-jos'!E38+'4 pr._savarankiškos f-jos'!E105+'4 pr._savarankiškos f-jos'!E200+'5 pr._valstybinės f-jos'!E48+'5 pr._valstybinės f-jos'!E100+'7 pr._kita dotacija'!E195+'7 pr._kita dotacija'!E34+'9 pr._įstaigų pajamos'!E26+'9 pr._įstaigų pajamos'!E38+'9 pr._įstaigų pajamos'!E92</f>
        <v>134.49999999999997</v>
      </c>
      <c r="E28" s="17">
        <f>'4 pr._savarankiškos f-jos'!F38+'4 pr._savarankiškos f-jos'!F105+'4 pr._savarankiškos f-jos'!F200+'5 pr._valstybinės f-jos'!F48+'5 pr._valstybinės f-jos'!F100+'7 pr._kita dotacija'!F195+'7 pr._kita dotacija'!F34+'9 pr._įstaigų pajamos'!F26+'9 pr._įstaigų pajamos'!F38+'9 pr._įstaigų pajamos'!F92</f>
        <v>79.600000000000009</v>
      </c>
      <c r="F28" s="17">
        <f>'4 pr._savarankiškos f-jos'!G38+'4 pr._savarankiškos f-jos'!G105+'4 pr._savarankiškos f-jos'!G200+'5 pr._valstybinės f-jos'!G48+'5 pr._valstybinės f-jos'!G100+'7 pr._kita dotacija'!G195+'7 pr._kita dotacija'!G34+'9 pr._įstaigų pajamos'!G26+'9 pr._įstaigų pajamos'!G38+'9 pr._įstaigų pajamos'!G92</f>
        <v>21.8</v>
      </c>
      <c r="G28" s="11">
        <f t="shared" si="3"/>
        <v>3.8000000000000003</v>
      </c>
      <c r="H28" s="11">
        <f>'4 pr._savarankiškos f-jos'!I38+'4 pr._savarankiškos f-jos'!I105+'4 pr._savarankiškos f-jos'!I200+'5 pr._valstybinės f-jos'!I48+'5 pr._valstybinės f-jos'!I100+'7 pr._kita dotacija'!I195+'7 pr._kita dotacija'!I34+'9 pr._įstaigų pajamos'!I26+'9 pr._įstaigų pajamos'!I38+'9 pr._įstaigų pajamos'!I92</f>
        <v>3.3000000000000003</v>
      </c>
      <c r="I28" s="11">
        <f>'4 pr._savarankiškos f-jos'!J38+'4 pr._savarankiškos f-jos'!J105+'4 pr._savarankiškos f-jos'!J200+'5 pr._valstybinės f-jos'!J48+'5 pr._valstybinės f-jos'!J100+'7 pr._kita dotacija'!J195+'7 pr._kita dotacija'!J34+'9 pr._įstaigų pajamos'!J26+'9 pr._įstaigų pajamos'!J38+'9 pr._įstaigų pajamos'!J92</f>
        <v>2.5</v>
      </c>
      <c r="J28" s="11">
        <f>'4 pr._savarankiškos f-jos'!K38+'4 pr._savarankiškos f-jos'!K105+'4 pr._savarankiškos f-jos'!K200+'5 pr._valstybinės f-jos'!K48+'5 pr._valstybinės f-jos'!K100+'7 pr._kita dotacija'!K195+'7 pr._kita dotacija'!K34+'9 pr._įstaigų pajamos'!K26+'9 pr._įstaigų pajamos'!K38+'9 pr._įstaigų pajamos'!K92</f>
        <v>0.5</v>
      </c>
      <c r="K28" s="95">
        <f t="shared" si="4"/>
        <v>160.1</v>
      </c>
      <c r="L28" s="95">
        <f>'4 pr._savarankiškos f-jos'!M38+'4 pr._savarankiškos f-jos'!M105+'4 pr._savarankiškos f-jos'!M200+'5 pr._valstybinės f-jos'!M48+'5 pr._valstybinės f-jos'!M100+'7 pr._kita dotacija'!M195+'7 pr._kita dotacija'!M34+'9 pr._įstaigų pajamos'!M26+'9 pr._įstaigų pajamos'!M38+'9 pr._įstaigų pajamos'!M92</f>
        <v>137.79999999999998</v>
      </c>
      <c r="M28" s="95">
        <f>'4 pr._savarankiškos f-jos'!N38+'4 pr._savarankiškos f-jos'!N105+'4 pr._savarankiškos f-jos'!N200+'5 pr._valstybinės f-jos'!N48+'5 pr._valstybinės f-jos'!N100+'7 pr._kita dotacija'!N195+'7 pr._kita dotacija'!N34+'9 pr._įstaigų pajamos'!N26+'9 pr._įstaigų pajamos'!N38+'9 pr._įstaigų pajamos'!N92</f>
        <v>82.1</v>
      </c>
      <c r="N28" s="95">
        <f>'4 pr._savarankiškos f-jos'!O38+'4 pr._savarankiškos f-jos'!O105+'4 pr._savarankiškos f-jos'!O200+'5 pr._valstybinės f-jos'!O48+'5 pr._valstybinės f-jos'!O100+'7 pr._kita dotacija'!O195+'7 pr._kita dotacija'!O34+'9 pr._įstaigų pajamos'!O26+'9 pr._įstaigų pajamos'!O38+'9 pr._įstaigų pajamos'!O92</f>
        <v>22.3</v>
      </c>
    </row>
    <row r="29" spans="1:14" ht="15" customHeight="1" x14ac:dyDescent="0.25">
      <c r="A29" s="6" t="s">
        <v>75</v>
      </c>
      <c r="B29" s="18" t="s">
        <v>11</v>
      </c>
      <c r="C29" s="17">
        <f t="shared" si="2"/>
        <v>264.3</v>
      </c>
      <c r="D29" s="17">
        <f>'4 pr._savarankiškos f-jos'!E43+'4 pr._savarankiškos f-jos'!E109+'4 pr._savarankiškos f-jos'!E201+'5 pr._valstybinės f-jos'!E52+'5 pr._valstybinės f-jos'!E102+'7 pr._kita dotacija'!E38+'7 pr._kita dotacija'!E199+'9 pr._įstaigų pajamos'!E27+'9 pr._įstaigų pajamos'!E39+'9 pr._įstaigų pajamos'!E93</f>
        <v>260</v>
      </c>
      <c r="E29" s="17">
        <f>'4 pr._savarankiškos f-jos'!F43+'4 pr._savarankiškos f-jos'!F109+'4 pr._savarankiškos f-jos'!F201+'5 pr._valstybinės f-jos'!F52+'5 pr._valstybinės f-jos'!F102+'7 pr._kita dotacija'!F38+'7 pr._kita dotacija'!F199+'9 pr._įstaigų pajamos'!F27+'9 pr._įstaigų pajamos'!F39+'9 pr._įstaigų pajamos'!F93</f>
        <v>147.89999999999998</v>
      </c>
      <c r="F29" s="17">
        <f>'4 pr._savarankiškos f-jos'!G43+'4 pr._savarankiškos f-jos'!G109+'4 pr._savarankiškos f-jos'!G201+'5 pr._valstybinės f-jos'!G52+'5 pr._valstybinės f-jos'!G102+'7 pr._kita dotacija'!G38+'7 pr._kita dotacija'!G199+'9 pr._įstaigų pajamos'!G27+'9 pr._įstaigų pajamos'!G39+'9 pr._įstaigų pajamos'!G93</f>
        <v>4.3</v>
      </c>
      <c r="G29" s="11">
        <f t="shared" si="3"/>
        <v>3.3</v>
      </c>
      <c r="H29" s="11">
        <f>'4 pr._savarankiškos f-jos'!I43+'4 pr._savarankiškos f-jos'!I109+'4 pr._savarankiškos f-jos'!I201+'5 pr._valstybinės f-jos'!I52+'5 pr._valstybinės f-jos'!I102+'7 pr._kita dotacija'!I38+'7 pr._kita dotacija'!I199+'9 pr._įstaigų pajamos'!I27+'9 pr._įstaigų pajamos'!I39+'9 pr._įstaigų pajamos'!I93</f>
        <v>3.3</v>
      </c>
      <c r="I29" s="11">
        <f>'4 pr._savarankiškos f-jos'!J43+'4 pr._savarankiškos f-jos'!J109+'4 pr._savarankiškos f-jos'!J201+'5 pr._valstybinės f-jos'!J52+'5 pr._valstybinės f-jos'!J102+'7 pr._kita dotacija'!J38+'7 pr._kita dotacija'!J199+'9 pr._įstaigų pajamos'!J27+'9 pr._įstaigų pajamos'!J39+'9 pr._įstaigų pajamos'!J93</f>
        <v>0.8</v>
      </c>
      <c r="J29" s="11">
        <f>'4 pr._savarankiškos f-jos'!K43+'4 pr._savarankiškos f-jos'!K109+'4 pr._savarankiškos f-jos'!K201+'5 pr._valstybinės f-jos'!K52+'5 pr._valstybinės f-jos'!K102+'7 pr._kita dotacija'!K38+'7 pr._kita dotacija'!K199+'9 pr._įstaigų pajamos'!K27+'9 pr._įstaigų pajamos'!K39+'9 pr._įstaigų pajamos'!K93</f>
        <v>0</v>
      </c>
      <c r="K29" s="95">
        <f t="shared" si="4"/>
        <v>267.60000000000002</v>
      </c>
      <c r="L29" s="95">
        <f>'4 pr._savarankiškos f-jos'!M43+'4 pr._savarankiškos f-jos'!M109+'4 pr._savarankiškos f-jos'!M201+'5 pr._valstybinės f-jos'!M52+'5 pr._valstybinės f-jos'!M102+'7 pr._kita dotacija'!M38+'7 pr._kita dotacija'!M199+'9 pr._įstaigų pajamos'!M27+'9 pr._įstaigų pajamos'!M39+'9 pr._įstaigų pajamos'!M93</f>
        <v>263.3</v>
      </c>
      <c r="M29" s="95">
        <f>'4 pr._savarankiškos f-jos'!N43+'4 pr._savarankiškos f-jos'!N109+'4 pr._savarankiškos f-jos'!N201+'5 pr._valstybinės f-jos'!N52+'5 pr._valstybinės f-jos'!N102+'7 pr._kita dotacija'!N38+'7 pr._kita dotacija'!N199+'9 pr._įstaigų pajamos'!N27+'9 pr._įstaigų pajamos'!N39+'9 pr._įstaigų pajamos'!N93</f>
        <v>148.69999999999999</v>
      </c>
      <c r="N29" s="95">
        <f>'4 pr._savarankiškos f-jos'!O43+'4 pr._savarankiškos f-jos'!O109+'4 pr._savarankiškos f-jos'!O201+'5 pr._valstybinės f-jos'!O52+'5 pr._valstybinės f-jos'!O102+'7 pr._kita dotacija'!O38+'7 pr._kita dotacija'!O199+'9 pr._įstaigų pajamos'!O27+'9 pr._įstaigų pajamos'!O39+'9 pr._įstaigų pajamos'!O93</f>
        <v>4.3</v>
      </c>
    </row>
    <row r="30" spans="1:14" ht="15" customHeight="1" x14ac:dyDescent="0.25">
      <c r="A30" s="6" t="s">
        <v>76</v>
      </c>
      <c r="B30" s="18" t="s">
        <v>12</v>
      </c>
      <c r="C30" s="17">
        <f t="shared" si="2"/>
        <v>172.1</v>
      </c>
      <c r="D30" s="17">
        <f>'4 pr._savarankiškos f-jos'!E49+'4 pr._savarankiškos f-jos'!E113+'5 pr._valstybinės f-jos'!E56+'5 pr._valstybinės f-jos'!E104+'7 pr._kita dotacija'!E42+'9 pr._įstaigų pajamos'!E28+'9 pr._įstaigų pajamos'!E40</f>
        <v>155.79999999999998</v>
      </c>
      <c r="E30" s="17">
        <f>'4 pr._savarankiškos f-jos'!F49+'4 pr._savarankiškos f-jos'!F113+'5 pr._valstybinės f-jos'!F56+'5 pr._valstybinės f-jos'!F104+'7 pr._kita dotacija'!F42+'9 pr._įstaigų pajamos'!F28+'9 pr._įstaigų pajamos'!F40</f>
        <v>89.5</v>
      </c>
      <c r="F30" s="17">
        <f>'4 pr._savarankiškos f-jos'!G49+'4 pr._savarankiškos f-jos'!G113+'5 pr._valstybinės f-jos'!G56+'5 pr._valstybinės f-jos'!G104+'7 pr._kita dotacija'!G42+'9 pr._įstaigų pajamos'!G28+'9 pr._įstaigų pajamos'!G40</f>
        <v>16.3</v>
      </c>
      <c r="G30" s="11">
        <f t="shared" si="3"/>
        <v>3.6</v>
      </c>
      <c r="H30" s="11">
        <f>'4 pr._savarankiškos f-jos'!I49+'4 pr._savarankiškos f-jos'!I113+'5 pr._valstybinės f-jos'!I56+'5 pr._valstybinės f-jos'!I104+'7 pr._kita dotacija'!I42+'9 pr._įstaigų pajamos'!I28+'9 pr._įstaigų pajamos'!I40</f>
        <v>1.8</v>
      </c>
      <c r="I30" s="11">
        <f>'4 pr._savarankiškos f-jos'!J49+'4 pr._savarankiškos f-jos'!J113+'5 pr._valstybinės f-jos'!J56+'5 pr._valstybinės f-jos'!J104+'7 pr._kita dotacija'!J42+'9 pr._įstaigų pajamos'!J28+'9 pr._įstaigų pajamos'!J40</f>
        <v>1.3</v>
      </c>
      <c r="J30" s="11">
        <f>'4 pr._savarankiškos f-jos'!K49+'4 pr._savarankiškos f-jos'!K113+'5 pr._valstybinės f-jos'!K56+'5 pr._valstybinės f-jos'!K104+'7 pr._kita dotacija'!K42+'9 pr._įstaigų pajamos'!K28+'9 pr._įstaigų pajamos'!K40</f>
        <v>1.8</v>
      </c>
      <c r="K30" s="95">
        <f t="shared" si="4"/>
        <v>175.69999999999996</v>
      </c>
      <c r="L30" s="95">
        <f>'4 pr._savarankiškos f-jos'!M49+'4 pr._savarankiškos f-jos'!M113+'5 pr._valstybinės f-jos'!M56+'5 pr._valstybinės f-jos'!M104+'7 pr._kita dotacija'!M42+'9 pr._įstaigų pajamos'!M28+'9 pr._įstaigų pajamos'!M40</f>
        <v>157.59999999999997</v>
      </c>
      <c r="M30" s="95">
        <f>'4 pr._savarankiškos f-jos'!N49+'4 pr._savarankiškos f-jos'!N113+'5 pr._valstybinės f-jos'!N56+'5 pr._valstybinės f-jos'!N104+'7 pr._kita dotacija'!N42+'9 pr._įstaigų pajamos'!N28+'9 pr._įstaigų pajamos'!N40</f>
        <v>90.8</v>
      </c>
      <c r="N30" s="95">
        <f>'4 pr._savarankiškos f-jos'!O49+'4 pr._savarankiškos f-jos'!O113+'5 pr._valstybinės f-jos'!O56+'5 pr._valstybinės f-jos'!O104+'7 pr._kita dotacija'!O42+'9 pr._įstaigų pajamos'!O28+'9 pr._įstaigų pajamos'!O40</f>
        <v>18.100000000000001</v>
      </c>
    </row>
    <row r="31" spans="1:14" ht="15" customHeight="1" x14ac:dyDescent="0.25">
      <c r="A31" s="6" t="s">
        <v>77</v>
      </c>
      <c r="B31" s="18" t="s">
        <v>13</v>
      </c>
      <c r="C31" s="17">
        <f t="shared" si="2"/>
        <v>107.89999999999998</v>
      </c>
      <c r="D31" s="17">
        <f>'4 pr._savarankiškos f-jos'!E54+'4 pr._savarankiškos f-jos'!E117+'5 pr._valstybinės f-jos'!E60+'5 pr._valstybinės f-jos'!E106+'7 pr._kita dotacija'!E46+'9 pr._įstaigų pajamos'!E41+'9 pr._įstaigų pajamos'!E29</f>
        <v>107.89999999999998</v>
      </c>
      <c r="E31" s="17">
        <f>'4 pr._savarankiškos f-jos'!F54+'4 pr._savarankiškos f-jos'!F117+'5 pr._valstybinės f-jos'!F60+'5 pr._valstybinės f-jos'!F106+'7 pr._kita dotacija'!F46+'9 pr._įstaigų pajamos'!F41+'9 pr._įstaigų pajamos'!F29</f>
        <v>62.5</v>
      </c>
      <c r="F31" s="17">
        <f>'4 pr._savarankiškos f-jos'!G54+'4 pr._savarankiškos f-jos'!G117+'5 pr._valstybinės f-jos'!G60+'5 pr._valstybinės f-jos'!G106+'7 pr._kita dotacija'!G46+'9 pr._įstaigų pajamos'!G41+'9 pr._įstaigų pajamos'!G29</f>
        <v>0</v>
      </c>
      <c r="G31" s="11">
        <f>H31+J31</f>
        <v>7.6999999999999993</v>
      </c>
      <c r="H31" s="11">
        <f>'4 pr._savarankiškos f-jos'!I54+'4 pr._savarankiškos f-jos'!I117+'5 pr._valstybinės f-jos'!I60+'5 pr._valstybinės f-jos'!I106+'7 pr._kita dotacija'!I46+'9 pr._įstaigų pajamos'!I41+'9 pr._įstaigų pajamos'!I29</f>
        <v>7.6999999999999993</v>
      </c>
      <c r="I31" s="11">
        <f>'4 pr._savarankiškos f-jos'!J54+'4 pr._savarankiškos f-jos'!J117+'5 pr._valstybinės f-jos'!J60+'5 pr._valstybinės f-jos'!J106+'7 pr._kita dotacija'!J46+'9 pr._įstaigų pajamos'!J41+'9 pr._įstaigų pajamos'!J29</f>
        <v>5.8999999999999995</v>
      </c>
      <c r="J31" s="11">
        <f>'4 pr._savarankiškos f-jos'!K54+'4 pr._savarankiškos f-jos'!K117+'5 pr._valstybinės f-jos'!K60+'5 pr._valstybinės f-jos'!K106+'7 pr._kita dotacija'!K46+'9 pr._įstaigų pajamos'!K41+'9 pr._įstaigų pajamos'!K29</f>
        <v>0</v>
      </c>
      <c r="K31" s="95">
        <f t="shared" si="4"/>
        <v>115.6</v>
      </c>
      <c r="L31" s="95">
        <f>'4 pr._savarankiškos f-jos'!M54+'4 pr._savarankiškos f-jos'!M117+'5 pr._valstybinės f-jos'!M60+'5 pr._valstybinės f-jos'!M106+'7 pr._kita dotacija'!M46+'9 pr._įstaigų pajamos'!M41+'9 pr._įstaigų pajamos'!M29</f>
        <v>115.6</v>
      </c>
      <c r="M31" s="95">
        <f>'4 pr._savarankiškos f-jos'!N54+'4 pr._savarankiškos f-jos'!N117+'5 pr._valstybinės f-jos'!N60+'5 pr._valstybinės f-jos'!N106+'7 pr._kita dotacija'!N46+'9 pr._įstaigų pajamos'!N41+'9 pr._įstaigų pajamos'!N29</f>
        <v>68.399999999999991</v>
      </c>
      <c r="N31" s="95">
        <f>'4 pr._savarankiškos f-jos'!O54+'4 pr._savarankiškos f-jos'!O117+'5 pr._valstybinės f-jos'!O60+'5 pr._valstybinės f-jos'!O106+'7 pr._kita dotacija'!O46+'9 pr._įstaigų pajamos'!O41+'9 pr._įstaigų pajamos'!O29</f>
        <v>0</v>
      </c>
    </row>
    <row r="32" spans="1:14" ht="15" customHeight="1" x14ac:dyDescent="0.25">
      <c r="A32" s="6" t="s">
        <v>78</v>
      </c>
      <c r="B32" s="13" t="s">
        <v>14</v>
      </c>
      <c r="C32" s="17">
        <f t="shared" si="2"/>
        <v>125.2</v>
      </c>
      <c r="D32" s="17">
        <f>'4 pr._savarankiškos f-jos'!E59+'4 pr._savarankiškos f-jos'!E121+'5 pr._valstybinės f-jos'!E64+'5 pr._valstybinės f-jos'!E108+'7 pr._kita dotacija'!E50+'9 pr._įstaigų pajamos'!E30+'9 pr._įstaigų pajamos'!E42</f>
        <v>125.2</v>
      </c>
      <c r="E32" s="17">
        <f>'4 pr._savarankiškos f-jos'!F59+'4 pr._savarankiškos f-jos'!F121+'5 pr._valstybinės f-jos'!F64+'5 pr._valstybinės f-jos'!F108+'7 pr._kita dotacija'!F50+'9 pr._įstaigų pajamos'!F30+'9 pr._įstaigų pajamos'!F42</f>
        <v>66.600000000000009</v>
      </c>
      <c r="F32" s="17">
        <f>'4 pr._savarankiškos f-jos'!G59+'4 pr._savarankiškos f-jos'!G121+'5 pr._valstybinės f-jos'!G64+'5 pr._valstybinės f-jos'!G108+'7 pr._kita dotacija'!G50+'9 pr._įstaigų pajamos'!G30+'9 pr._įstaigų pajamos'!G42</f>
        <v>0</v>
      </c>
      <c r="G32" s="11">
        <f t="shared" si="3"/>
        <v>5.0999999999999996</v>
      </c>
      <c r="H32" s="11">
        <f>'4 pr._savarankiškos f-jos'!I59+'4 pr._savarankiškos f-jos'!I121+'5 pr._valstybinės f-jos'!I64+'5 pr._valstybinės f-jos'!I108+'7 pr._kita dotacija'!I50+'9 pr._įstaigų pajamos'!I30+'9 pr._įstaigų pajamos'!I42</f>
        <v>3.6</v>
      </c>
      <c r="I32" s="11">
        <f>'4 pr._savarankiškos f-jos'!J59+'4 pr._savarankiškos f-jos'!J121+'5 pr._valstybinės f-jos'!J64+'5 pr._valstybinės f-jos'!J108+'7 pr._kita dotacija'!J50+'9 pr._įstaigų pajamos'!J30+'9 pr._įstaigų pajamos'!J42</f>
        <v>1.9000000000000001</v>
      </c>
      <c r="J32" s="11">
        <f>'4 pr._savarankiškos f-jos'!K59+'4 pr._savarankiškos f-jos'!K121+'5 pr._valstybinės f-jos'!K64+'5 pr._valstybinės f-jos'!K108+'7 pr._kita dotacija'!K50+'9 pr._įstaigų pajamos'!K30+'9 pr._įstaigų pajamos'!K42</f>
        <v>1.5</v>
      </c>
      <c r="K32" s="95">
        <f t="shared" si="4"/>
        <v>130.29999999999998</v>
      </c>
      <c r="L32" s="95">
        <f>'4 pr._savarankiškos f-jos'!M59+'4 pr._savarankiškos f-jos'!M121+'5 pr._valstybinės f-jos'!M64+'5 pr._valstybinės f-jos'!M108+'7 pr._kita dotacija'!M50+'9 pr._įstaigų pajamos'!M30+'9 pr._įstaigų pajamos'!M42</f>
        <v>128.79999999999998</v>
      </c>
      <c r="M32" s="95">
        <f>'4 pr._savarankiškos f-jos'!N59+'4 pr._savarankiškos f-jos'!N121+'5 pr._valstybinės f-jos'!N64+'5 pr._valstybinės f-jos'!N108+'7 pr._kita dotacija'!N50+'9 pr._įstaigų pajamos'!N30+'9 pr._įstaigų pajamos'!N42</f>
        <v>68.5</v>
      </c>
      <c r="N32" s="95">
        <f>'4 pr._savarankiškos f-jos'!O59+'4 pr._savarankiškos f-jos'!O121+'5 pr._valstybinės f-jos'!O64+'5 pr._valstybinės f-jos'!O108+'7 pr._kita dotacija'!O50+'9 pr._įstaigų pajamos'!O30+'9 pr._įstaigų pajamos'!O42</f>
        <v>1.5</v>
      </c>
    </row>
    <row r="33" spans="1:14" ht="15" customHeight="1" x14ac:dyDescent="0.25">
      <c r="A33" s="14" t="s">
        <v>79</v>
      </c>
      <c r="B33" s="13" t="s">
        <v>15</v>
      </c>
      <c r="C33" s="17">
        <f t="shared" si="2"/>
        <v>154.30000000000004</v>
      </c>
      <c r="D33" s="17">
        <f>'4 pr._savarankiškos f-jos'!E64+'4 pr._savarankiškos f-jos'!E125++'4 pr._savarankiškos f-jos'!E202+'5 pr._valstybinės f-jos'!E68+'5 pr._valstybinės f-jos'!E110+'7 pr._kita dotacija'!E54+'7 pr._kita dotacija'!E203+'9 pr._įstaigų pajamos'!E31+'9 pr._įstaigų pajamos'!E43+'9 pr._įstaigų pajamos'!E94</f>
        <v>154.30000000000004</v>
      </c>
      <c r="E33" s="17">
        <f>'4 pr._savarankiškos f-jos'!F64+'4 pr._savarankiškos f-jos'!F125++'4 pr._savarankiškos f-jos'!F202+'5 pr._valstybinės f-jos'!F68+'5 pr._valstybinės f-jos'!F110+'7 pr._kita dotacija'!F54+'7 pr._kita dotacija'!F203+'9 pr._įstaigų pajamos'!F31+'9 pr._įstaigų pajamos'!F43+'9 pr._įstaigų pajamos'!F94</f>
        <v>92.3</v>
      </c>
      <c r="F33" s="17">
        <f>'4 pr._savarankiškos f-jos'!G64+'4 pr._savarankiškos f-jos'!G125++'4 pr._savarankiškos f-jos'!G202+'5 pr._valstybinės f-jos'!G68+'5 pr._valstybinės f-jos'!G110+'7 pr._kita dotacija'!G54+'7 pr._kita dotacija'!G203+'9 pr._įstaigų pajamos'!G31+'9 pr._įstaigų pajamos'!G43+'9 pr._įstaigų pajamos'!G94</f>
        <v>0</v>
      </c>
      <c r="G33" s="11">
        <f t="shared" si="3"/>
        <v>5.6000000000000005</v>
      </c>
      <c r="H33" s="11">
        <f>'4 pr._savarankiškos f-jos'!I64+'4 pr._savarankiškos f-jos'!I125++'4 pr._savarankiškos f-jos'!I202+'5 pr._valstybinės f-jos'!I68+'5 pr._valstybinės f-jos'!I110+'7 pr._kita dotacija'!I54+'7 pr._kita dotacija'!I203+'9 pr._įstaigų pajamos'!I31+'9 pr._įstaigų pajamos'!I43+'9 pr._įstaigų pajamos'!I94</f>
        <v>4.8000000000000007</v>
      </c>
      <c r="I33" s="11">
        <f>'4 pr._savarankiškos f-jos'!J64+'4 pr._savarankiškos f-jos'!J125++'4 pr._savarankiškos f-jos'!J202+'5 pr._valstybinės f-jos'!J68+'5 pr._valstybinės f-jos'!J110+'7 pr._kita dotacija'!J54+'7 pr._kita dotacija'!J203+'9 pr._įstaigų pajamos'!J31+'9 pr._įstaigų pajamos'!J43+'9 pr._įstaigų pajamos'!J94</f>
        <v>2.5</v>
      </c>
      <c r="J33" s="11">
        <f>'4 pr._savarankiškos f-jos'!K64+'4 pr._savarankiškos f-jos'!K125++'4 pr._savarankiškos f-jos'!K202+'5 pr._valstybinės f-jos'!K68+'5 pr._valstybinės f-jos'!K110+'7 pr._kita dotacija'!K54+'7 pr._kita dotacija'!K203+'9 pr._įstaigų pajamos'!K31+'9 pr._įstaigų pajamos'!K43+'9 pr._įstaigų pajamos'!K94</f>
        <v>0.8</v>
      </c>
      <c r="K33" s="95">
        <f t="shared" si="4"/>
        <v>159.9</v>
      </c>
      <c r="L33" s="95">
        <f>'4 pr._savarankiškos f-jos'!M64+'4 pr._savarankiškos f-jos'!M125++'4 pr._savarankiškos f-jos'!M202+'5 pr._valstybinės f-jos'!M68+'5 pr._valstybinės f-jos'!M110+'7 pr._kita dotacija'!M54+'7 pr._kita dotacija'!M203+'9 pr._įstaigų pajamos'!M31+'9 pr._įstaigų pajamos'!M43+'9 pr._įstaigų pajamos'!M94</f>
        <v>159.1</v>
      </c>
      <c r="M33" s="95">
        <f>'4 pr._savarankiškos f-jos'!N64+'4 pr._savarankiškos f-jos'!N125++'4 pr._savarankiškos f-jos'!N202+'5 pr._valstybinės f-jos'!N68+'5 pr._valstybinės f-jos'!N110+'7 pr._kita dotacija'!N54+'7 pr._kita dotacija'!N203+'9 pr._įstaigų pajamos'!N31+'9 pr._įstaigų pajamos'!N43+'9 pr._įstaigų pajamos'!N94</f>
        <v>94.799999999999983</v>
      </c>
      <c r="N33" s="95">
        <f>'4 pr._savarankiškos f-jos'!O64+'4 pr._savarankiškos f-jos'!O125++'4 pr._savarankiškos f-jos'!O202+'5 pr._valstybinės f-jos'!O68+'5 pr._valstybinės f-jos'!O110+'7 pr._kita dotacija'!O54+'7 pr._kita dotacija'!O203+'9 pr._įstaigų pajamos'!O31+'9 pr._įstaigų pajamos'!O43+'9 pr._įstaigų pajamos'!O94</f>
        <v>0.8</v>
      </c>
    </row>
    <row r="34" spans="1:14" ht="15" customHeight="1" x14ac:dyDescent="0.25">
      <c r="A34" s="20" t="s">
        <v>80</v>
      </c>
      <c r="B34" s="18" t="s">
        <v>16</v>
      </c>
      <c r="C34" s="17">
        <f t="shared" si="2"/>
        <v>265.40000000000003</v>
      </c>
      <c r="D34" s="17">
        <f>'4 pr._savarankiškos f-jos'!E69+'4 pr._savarankiškos f-jos'!E129+'5 pr._valstybinės f-jos'!E72+'5 pr._valstybinės f-jos'!E112+'7 pr._kita dotacija'!E58+'9 pr._įstaigų pajamos'!E32+'9 pr._įstaigų pajamos'!E44</f>
        <v>259.60000000000002</v>
      </c>
      <c r="E34" s="17">
        <f>'4 pr._savarankiškos f-jos'!F69+'4 pr._savarankiškos f-jos'!F129+'5 pr._valstybinės f-jos'!F72+'5 pr._valstybinės f-jos'!F112+'7 pr._kita dotacija'!F58+'9 pr._įstaigų pajamos'!F32+'9 pr._įstaigų pajamos'!F44</f>
        <v>146.50000000000003</v>
      </c>
      <c r="F34" s="17">
        <f>'4 pr._savarankiškos f-jos'!G69+'4 pr._savarankiškos f-jos'!G129+'5 pr._valstybinės f-jos'!G72+'5 pr._valstybinės f-jos'!G112+'7 pr._kita dotacija'!G58+'9 pr._įstaigų pajamos'!G32+'9 pr._įstaigų pajamos'!G44</f>
        <v>5.8</v>
      </c>
      <c r="G34" s="11">
        <f t="shared" si="3"/>
        <v>7</v>
      </c>
      <c r="H34" s="11">
        <f>'4 pr._savarankiškos f-jos'!I69+'4 pr._savarankiškos f-jos'!I129+'5 pr._valstybinės f-jos'!I72+'5 pr._valstybinės f-jos'!I112+'7 pr._kita dotacija'!I58+'9 pr._įstaigų pajamos'!I32+'9 pr._įstaigų pajamos'!I44</f>
        <v>7</v>
      </c>
      <c r="I34" s="11">
        <f>'4 pr._savarankiškos f-jos'!J69+'4 pr._savarankiškos f-jos'!J129+'5 pr._valstybinės f-jos'!J72+'5 pr._valstybinės f-jos'!J112+'7 pr._kita dotacija'!J58+'9 pr._įstaigų pajamos'!J32+'9 pr._įstaigų pajamos'!J44</f>
        <v>1.5999999999999999</v>
      </c>
      <c r="J34" s="11">
        <f>'4 pr._savarankiškos f-jos'!K69+'4 pr._savarankiškos f-jos'!K129+'5 pr._valstybinės f-jos'!K72+'5 pr._valstybinės f-jos'!K112+'7 pr._kita dotacija'!K58+'9 pr._įstaigų pajamos'!K32+'9 pr._įstaigų pajamos'!K44</f>
        <v>0</v>
      </c>
      <c r="K34" s="95">
        <f t="shared" si="4"/>
        <v>272.39999999999998</v>
      </c>
      <c r="L34" s="95">
        <f>'4 pr._savarankiškos f-jos'!M69+'4 pr._savarankiškos f-jos'!M129+'5 pr._valstybinės f-jos'!M72+'5 pr._valstybinės f-jos'!M112+'7 pr._kita dotacija'!M58+'9 pr._įstaigų pajamos'!M32+'9 pr._įstaigų pajamos'!M44</f>
        <v>266.59999999999997</v>
      </c>
      <c r="M34" s="95">
        <f>'4 pr._savarankiškos f-jos'!N69+'4 pr._savarankiškos f-jos'!N129+'5 pr._valstybinės f-jos'!N72+'5 pr._valstybinės f-jos'!N112+'7 pr._kita dotacija'!N58+'9 pr._įstaigų pajamos'!N32+'9 pr._įstaigų pajamos'!N44</f>
        <v>148.10000000000002</v>
      </c>
      <c r="N34" s="95">
        <f>'4 pr._savarankiškos f-jos'!O69+'4 pr._savarankiškos f-jos'!O129+'5 pr._valstybinės f-jos'!O72+'5 pr._valstybinės f-jos'!O112+'7 pr._kita dotacija'!O58+'9 pr._įstaigų pajamos'!O32+'9 pr._įstaigų pajamos'!O44</f>
        <v>5.8</v>
      </c>
    </row>
    <row r="35" spans="1:14" ht="15" customHeight="1" x14ac:dyDescent="0.25">
      <c r="A35" s="6" t="s">
        <v>81</v>
      </c>
      <c r="B35" s="18" t="s">
        <v>17</v>
      </c>
      <c r="C35" s="17">
        <f t="shared" si="2"/>
        <v>128.69999999999999</v>
      </c>
      <c r="D35" s="17">
        <f>'4 pr._savarankiškos f-jos'!E75+'4 pr._savarankiškos f-jos'!E133+'5 pr._valstybinės f-jos'!E76+'5 pr._valstybinės f-jos'!E114+'7 pr._kita dotacija'!E62+'9 pr._įstaigų pajamos'!E33+'9 pr._įstaigų pajamos'!E45</f>
        <v>118.7</v>
      </c>
      <c r="E35" s="17">
        <f>'4 pr._savarankiškos f-jos'!F75+'4 pr._savarankiškos f-jos'!F133+'5 pr._valstybinės f-jos'!F76+'5 pr._valstybinės f-jos'!F114+'7 pr._kita dotacija'!F62+'9 pr._įstaigų pajamos'!F33+'9 pr._įstaigų pajamos'!F45</f>
        <v>69.300000000000011</v>
      </c>
      <c r="F35" s="17">
        <f>'4 pr._savarankiškos f-jos'!G75+'4 pr._savarankiškos f-jos'!G133+'5 pr._valstybinės f-jos'!G76+'5 pr._valstybinės f-jos'!G114+'7 pr._kita dotacija'!G62+'9 pr._įstaigų pajamos'!G33+'9 pr._įstaigų pajamos'!G45</f>
        <v>10</v>
      </c>
      <c r="G35" s="11">
        <f t="shared" si="3"/>
        <v>4.6000000000000005</v>
      </c>
      <c r="H35" s="11">
        <f>'4 pr._savarankiškos f-jos'!I75+'4 pr._savarankiškos f-jos'!I133+'5 pr._valstybinės f-jos'!I76+'5 pr._valstybinės f-jos'!I114+'7 pr._kita dotacija'!I62+'9 pr._įstaigų pajamos'!I33+'9 pr._įstaigų pajamos'!I45</f>
        <v>4.6000000000000005</v>
      </c>
      <c r="I35" s="11">
        <f>'4 pr._savarankiškos f-jos'!J75+'4 pr._savarankiškos f-jos'!J133+'5 pr._valstybinės f-jos'!J76+'5 pr._valstybinės f-jos'!J114+'7 pr._kita dotacija'!J62+'9 pr._įstaigų pajamos'!J33+'9 pr._įstaigų pajamos'!J45</f>
        <v>1.8000000000000003</v>
      </c>
      <c r="J35" s="11">
        <f>'4 pr._savarankiškos f-jos'!K75+'4 pr._savarankiškos f-jos'!K133+'5 pr._valstybinės f-jos'!K76+'5 pr._valstybinės f-jos'!K114+'7 pr._kita dotacija'!K62+'9 pr._įstaigų pajamos'!K33+'9 pr._įstaigų pajamos'!K45</f>
        <v>0</v>
      </c>
      <c r="K35" s="95">
        <f t="shared" si="4"/>
        <v>133.30000000000001</v>
      </c>
      <c r="L35" s="95">
        <f>'4 pr._savarankiškos f-jos'!M75+'4 pr._savarankiškos f-jos'!M133+'5 pr._valstybinės f-jos'!M76+'5 pr._valstybinės f-jos'!M114+'7 pr._kita dotacija'!M62+'9 pr._įstaigų pajamos'!M33+'9 pr._įstaigų pajamos'!M45</f>
        <v>123.3</v>
      </c>
      <c r="M35" s="95">
        <f>'4 pr._savarankiškos f-jos'!N75+'4 pr._savarankiškos f-jos'!N133+'5 pr._valstybinės f-jos'!N76+'5 pr._valstybinės f-jos'!N114+'7 pr._kita dotacija'!N62+'9 pr._įstaigų pajamos'!N33+'9 pr._įstaigų pajamos'!N45</f>
        <v>71.099999999999994</v>
      </c>
      <c r="N35" s="95">
        <f>'4 pr._savarankiškos f-jos'!O75+'4 pr._savarankiškos f-jos'!O133+'5 pr._valstybinės f-jos'!O76+'5 pr._valstybinės f-jos'!O114+'7 pr._kita dotacija'!O62+'9 pr._įstaigų pajamos'!O33+'9 pr._įstaigų pajamos'!O45</f>
        <v>10</v>
      </c>
    </row>
    <row r="36" spans="1:14" ht="15" customHeight="1" x14ac:dyDescent="0.25">
      <c r="A36" s="6" t="s">
        <v>82</v>
      </c>
      <c r="B36" s="18" t="s">
        <v>18</v>
      </c>
      <c r="C36" s="17">
        <f t="shared" si="2"/>
        <v>89.6</v>
      </c>
      <c r="D36" s="17">
        <f>'4 pr._savarankiškos f-jos'!E80+'4 pr._savarankiškos f-jos'!E137+'5 pr._valstybinės f-jos'!E80+'5 pr._valstybinės f-jos'!E116+'7 pr._kita dotacija'!E66+'9 pr._įstaigų pajamos'!E34+'9 pr._įstaigų pajamos'!E46+'11 pr._apyvartinės lėšos'!E16</f>
        <v>89.6</v>
      </c>
      <c r="E36" s="17">
        <f>'4 pr._savarankiškos f-jos'!F80+'4 pr._savarankiškos f-jos'!F137+'5 pr._valstybinės f-jos'!F80+'5 pr._valstybinės f-jos'!F116+'7 pr._kita dotacija'!F66+'9 pr._įstaigų pajamos'!F34+'9 pr._įstaigų pajamos'!F46+'11 pr._apyvartinės lėšos'!F16</f>
        <v>54.3</v>
      </c>
      <c r="F36" s="17">
        <f>'4 pr._savarankiškos f-jos'!G80+'4 pr._savarankiškos f-jos'!G137+'5 pr._valstybinės f-jos'!G80+'5 pr._valstybinės f-jos'!G116+'7 pr._kita dotacija'!G66+'9 pr._įstaigų pajamos'!G34+'9 pr._įstaigų pajamos'!G46+'11 pr._apyvartinės lėšos'!G16</f>
        <v>0</v>
      </c>
      <c r="G36" s="11">
        <f t="shared" si="3"/>
        <v>2</v>
      </c>
      <c r="H36" s="11">
        <f>'4 pr._savarankiškos f-jos'!I80+'4 pr._savarankiškos f-jos'!I137+'5 pr._valstybinės f-jos'!I80+'5 pr._valstybinės f-jos'!I116+'7 pr._kita dotacija'!I66+'9 pr._įstaigų pajamos'!I34+'9 pr._įstaigų pajamos'!I46+'11 pr._apyvartinės lėšos'!I16</f>
        <v>2</v>
      </c>
      <c r="I36" s="11">
        <f>'4 pr._savarankiškos f-jos'!J80+'4 pr._savarankiškos f-jos'!J137+'5 pr._valstybinės f-jos'!J80+'5 pr._valstybinės f-jos'!J116+'7 pr._kita dotacija'!J66+'9 pr._įstaigų pajamos'!J34+'9 pr._įstaigų pajamos'!J46+'11 pr._apyvartinės lėšos'!J16</f>
        <v>1.4</v>
      </c>
      <c r="J36" s="11">
        <f>'4 pr._savarankiškos f-jos'!K80+'4 pr._savarankiškos f-jos'!K137+'5 pr._valstybinės f-jos'!K80+'5 pr._valstybinės f-jos'!K116+'7 pr._kita dotacija'!K66+'9 pr._įstaigų pajamos'!K34+'9 pr._įstaigų pajamos'!K46+'11 pr._apyvartinės lėšos'!K16</f>
        <v>0</v>
      </c>
      <c r="K36" s="95">
        <f t="shared" si="4"/>
        <v>91.59999999999998</v>
      </c>
      <c r="L36" s="95">
        <f>'4 pr._savarankiškos f-jos'!M80+'4 pr._savarankiškos f-jos'!M137+'5 pr._valstybinės f-jos'!M80+'5 pr._valstybinės f-jos'!M116+'7 pr._kita dotacija'!M66+'9 pr._įstaigų pajamos'!M34+'9 pr._įstaigų pajamos'!M46+'11 pr._apyvartinės lėšos'!M16</f>
        <v>91.59999999999998</v>
      </c>
      <c r="M36" s="95">
        <f>'4 pr._savarankiškos f-jos'!N80+'4 pr._savarankiškos f-jos'!N137+'5 pr._valstybinės f-jos'!N80+'5 pr._valstybinės f-jos'!N116+'7 pr._kita dotacija'!N66+'9 pr._įstaigų pajamos'!N34+'9 pr._įstaigų pajamos'!N46+'11 pr._apyvartinės lėšos'!N16</f>
        <v>55.7</v>
      </c>
      <c r="N36" s="95">
        <f>'4 pr._savarankiškos f-jos'!O80+'4 pr._savarankiškos f-jos'!O137+'5 pr._valstybinės f-jos'!O80+'5 pr._valstybinės f-jos'!O116+'7 pr._kita dotacija'!O66+'9 pr._įstaigų pajamos'!O34+'9 pr._įstaigų pajamos'!O46+'11 pr._apyvartinės lėšos'!O16</f>
        <v>0</v>
      </c>
    </row>
    <row r="37" spans="1:14" ht="15" customHeight="1" x14ac:dyDescent="0.25">
      <c r="A37" s="6" t="s">
        <v>83</v>
      </c>
      <c r="B37" s="18" t="s">
        <v>19</v>
      </c>
      <c r="C37" s="17">
        <f t="shared" si="2"/>
        <v>773.7</v>
      </c>
      <c r="D37" s="17">
        <f>'4 pr._savarankiškos f-jos'!E85+'4 pr._savarankiškos f-jos'!E141+'5 pr._valstybinės f-jos'!E84+'5 pr._valstybinės f-jos'!E118+'7 pr._kita dotacija'!E70+'9 pr._įstaigų pajamos'!E47</f>
        <v>759.1</v>
      </c>
      <c r="E37" s="17">
        <f>'4 pr._savarankiškos f-jos'!F85+'4 pr._savarankiškos f-jos'!F141+'5 pr._valstybinės f-jos'!F84+'5 pr._valstybinės f-jos'!F118+'7 pr._kita dotacija'!F70+'9 pr._įstaigų pajamos'!F47</f>
        <v>143.79999999999998</v>
      </c>
      <c r="F37" s="17">
        <f>'4 pr._savarankiškos f-jos'!G85+'4 pr._savarankiškos f-jos'!G141+'5 pr._valstybinės f-jos'!G84+'5 pr._valstybinės f-jos'!G118+'7 pr._kita dotacija'!G70+'9 pr._įstaigų pajamos'!G47</f>
        <v>14.6</v>
      </c>
      <c r="G37" s="11">
        <f t="shared" si="3"/>
        <v>30</v>
      </c>
      <c r="H37" s="11">
        <f>'4 pr._savarankiškos f-jos'!I85+'4 pr._savarankiškos f-jos'!I141+'5 pr._valstybinės f-jos'!I84+'5 pr._valstybinės f-jos'!I118+'7 pr._kita dotacija'!I70+'9 pr._įstaigų pajamos'!I47</f>
        <v>30</v>
      </c>
      <c r="I37" s="11">
        <f>'4 pr._savarankiškos f-jos'!J85+'4 pr._savarankiškos f-jos'!J141+'5 pr._valstybinės f-jos'!J84+'5 pr._valstybinės f-jos'!J118+'7 pr._kita dotacija'!J70+'9 pr._įstaigų pajamos'!J47</f>
        <v>0</v>
      </c>
      <c r="J37" s="11">
        <f>'4 pr._savarankiškos f-jos'!K85+'4 pr._savarankiškos f-jos'!K141+'5 pr._valstybinės f-jos'!K84+'5 pr._valstybinės f-jos'!K118+'7 pr._kita dotacija'!K70+'9 pr._įstaigų pajamos'!K47</f>
        <v>0</v>
      </c>
      <c r="K37" s="95">
        <f t="shared" si="4"/>
        <v>803.7</v>
      </c>
      <c r="L37" s="95">
        <f>'4 pr._savarankiškos f-jos'!M85+'4 pr._savarankiškos f-jos'!M141+'5 pr._valstybinės f-jos'!M84+'5 pr._valstybinės f-jos'!M118+'7 pr._kita dotacija'!M70+'9 pr._įstaigų pajamos'!M47</f>
        <v>789.1</v>
      </c>
      <c r="M37" s="95">
        <f>'4 pr._savarankiškos f-jos'!N85+'4 pr._savarankiškos f-jos'!N141+'5 pr._valstybinės f-jos'!N84+'5 pr._valstybinės f-jos'!N118+'7 pr._kita dotacija'!N70+'9 pr._įstaigų pajamos'!N47</f>
        <v>143.79999999999998</v>
      </c>
      <c r="N37" s="95">
        <f>'4 pr._savarankiškos f-jos'!O85+'4 pr._savarankiškos f-jos'!O141+'5 pr._valstybinės f-jos'!O84+'5 pr._valstybinės f-jos'!O118+'7 pr._kita dotacija'!O70+'9 pr._įstaigų pajamos'!O47</f>
        <v>14.6</v>
      </c>
    </row>
    <row r="38" spans="1:14" ht="15" customHeight="1" x14ac:dyDescent="0.25">
      <c r="A38" s="6" t="s">
        <v>84</v>
      </c>
      <c r="B38" s="18" t="s">
        <v>26</v>
      </c>
      <c r="C38" s="17">
        <f>D38+F38</f>
        <v>1287.0999999999999</v>
      </c>
      <c r="D38" s="17">
        <f>'4 pr._savarankiškos f-jos'!E89+'11 pr._apyvartinės lėšos'!E18</f>
        <v>300.10000000000002</v>
      </c>
      <c r="E38" s="17">
        <f>'4 pr._savarankiškos f-jos'!F89+'11 pr._apyvartinės lėšos'!F18</f>
        <v>0</v>
      </c>
      <c r="F38" s="17">
        <f>'4 pr._savarankiškos f-jos'!G89+'11 pr._apyvartinės lėšos'!G18</f>
        <v>987</v>
      </c>
      <c r="G38" s="11">
        <f>H38+J38</f>
        <v>0</v>
      </c>
      <c r="H38" s="11">
        <f>'4 pr._savarankiškos f-jos'!I89+'11 pr._apyvartinės lėšos'!I18</f>
        <v>0</v>
      </c>
      <c r="I38" s="11">
        <f>'4 pr._savarankiškos f-jos'!J89+'11 pr._apyvartinės lėšos'!J18</f>
        <v>0</v>
      </c>
      <c r="J38" s="11">
        <f>'4 pr._savarankiškos f-jos'!K89+'11 pr._apyvartinės lėšos'!K18</f>
        <v>0</v>
      </c>
      <c r="K38" s="95">
        <f>L38+N38</f>
        <v>1287.0999999999999</v>
      </c>
      <c r="L38" s="95">
        <f>'4 pr._savarankiškos f-jos'!M89+'11 pr._apyvartinės lėšos'!M18</f>
        <v>300.10000000000002</v>
      </c>
      <c r="M38" s="95">
        <f>'4 pr._savarankiškos f-jos'!N89+'11 pr._apyvartinės lėšos'!N18</f>
        <v>0</v>
      </c>
      <c r="N38" s="95">
        <f>'4 pr._savarankiškos f-jos'!O89+'11 pr._apyvartinės lėšos'!O18</f>
        <v>987</v>
      </c>
    </row>
    <row r="39" spans="1:14" ht="15" customHeight="1" x14ac:dyDescent="0.25">
      <c r="A39" s="14" t="s">
        <v>85</v>
      </c>
      <c r="B39" s="36" t="s">
        <v>171</v>
      </c>
      <c r="C39" s="17">
        <f>D39+F39</f>
        <v>382.4</v>
      </c>
      <c r="D39" s="17">
        <f>'4 pr._savarankiškos f-jos'!E90+'5 pr._valstybinės f-jos'!E86</f>
        <v>361.4</v>
      </c>
      <c r="E39" s="17">
        <f>'4 pr._savarankiškos f-jos'!F90+'5 pr._valstybinės f-jos'!F86</f>
        <v>239.1</v>
      </c>
      <c r="F39" s="17">
        <f>'4 pr._savarankiškos f-jos'!G90+'5 pr._valstybinės f-jos'!G86</f>
        <v>21</v>
      </c>
      <c r="G39" s="11">
        <f>H39+J39</f>
        <v>0</v>
      </c>
      <c r="H39" s="11">
        <f>'4 pr._savarankiškos f-jos'!I90+'5 pr._valstybinės f-jos'!I86</f>
        <v>0</v>
      </c>
      <c r="I39" s="11">
        <f>'4 pr._savarankiškos f-jos'!J90+'5 pr._valstybinės f-jos'!J86</f>
        <v>0</v>
      </c>
      <c r="J39" s="11">
        <f>'4 pr._savarankiškos f-jos'!K90+'5 pr._valstybinės f-jos'!K86</f>
        <v>0</v>
      </c>
      <c r="K39" s="95">
        <f>L39+N39</f>
        <v>382.4</v>
      </c>
      <c r="L39" s="95">
        <f>'4 pr._savarankiškos f-jos'!M90+'5 pr._valstybinės f-jos'!M86</f>
        <v>361.4</v>
      </c>
      <c r="M39" s="95">
        <f>'4 pr._savarankiškos f-jos'!N90+'5 pr._valstybinės f-jos'!N86</f>
        <v>239.1</v>
      </c>
      <c r="N39" s="95">
        <f>'4 pr._savarankiškos f-jos'!O90+'5 pr._valstybinės f-jos'!O86</f>
        <v>21</v>
      </c>
    </row>
    <row r="40" spans="1:14" ht="15" customHeight="1" x14ac:dyDescent="0.25">
      <c r="A40" s="20" t="s">
        <v>86</v>
      </c>
      <c r="B40" s="30" t="s">
        <v>71</v>
      </c>
      <c r="C40" s="17">
        <f>D40+F40</f>
        <v>181.1</v>
      </c>
      <c r="D40" s="17">
        <f>'4 pr._savarankiškos f-jos'!E149+'5 pr._valstybinės f-jos'!E90+'9 pr._įstaigų pajamos'!E51</f>
        <v>181.1</v>
      </c>
      <c r="E40" s="17">
        <f>'4 pr._savarankiškos f-jos'!F149+'5 pr._valstybinės f-jos'!F90+'9 pr._įstaigų pajamos'!F51</f>
        <v>109.39999999999999</v>
      </c>
      <c r="F40" s="17">
        <f>'4 pr._savarankiškos f-jos'!G149+'5 pr._valstybinės f-jos'!G90+'9 pr._įstaigų pajamos'!G51</f>
        <v>0</v>
      </c>
      <c r="G40" s="11">
        <f t="shared" ref="G40" si="5">H40+J40</f>
        <v>0</v>
      </c>
      <c r="H40" s="11">
        <f>'4 pr._savarankiškos f-jos'!I149+'5 pr._valstybinės f-jos'!I90+'9 pr._įstaigų pajamos'!I51</f>
        <v>0</v>
      </c>
      <c r="I40" s="11">
        <f>'4 pr._savarankiškos f-jos'!J149+'5 pr._valstybinės f-jos'!J90+'9 pr._įstaigų pajamos'!J51</f>
        <v>0</v>
      </c>
      <c r="J40" s="11">
        <f>'4 pr._savarankiškos f-jos'!K149+'5 pr._valstybinės f-jos'!K90+'9 pr._įstaigų pajamos'!K51</f>
        <v>0</v>
      </c>
      <c r="K40" s="95">
        <f t="shared" ref="K40" si="6">L40+N40</f>
        <v>181.1</v>
      </c>
      <c r="L40" s="95">
        <f>'4 pr._savarankiškos f-jos'!M149+'5 pr._valstybinės f-jos'!M90+'9 pr._įstaigų pajamos'!M51</f>
        <v>181.1</v>
      </c>
      <c r="M40" s="95">
        <f>'4 pr._savarankiškos f-jos'!N149+'5 pr._valstybinės f-jos'!N90+'9 pr._įstaigų pajamos'!N51</f>
        <v>109.39999999999999</v>
      </c>
      <c r="N40" s="95">
        <f>'4 pr._savarankiškos f-jos'!O149+'5 pr._valstybinės f-jos'!O90+'9 pr._įstaigų pajamos'!O51</f>
        <v>0</v>
      </c>
    </row>
    <row r="41" spans="1:14" ht="15" customHeight="1" x14ac:dyDescent="0.25">
      <c r="A41" s="6" t="s">
        <v>87</v>
      </c>
      <c r="B41" s="93" t="s">
        <v>55</v>
      </c>
      <c r="C41" s="17">
        <f>D41+F41</f>
        <v>577.5</v>
      </c>
      <c r="D41" s="17">
        <f>'4 pr._savarankiškos f-jos'!E155+'6 pr._mokinio krepšelis'!E21+'7 pr._kita dotacija'!E92+'9 pr._įstaigų pajamos'!E54</f>
        <v>577.5</v>
      </c>
      <c r="E41" s="17">
        <f>'4 pr._savarankiškos f-jos'!F155+'6 pr._mokinio krepšelis'!F21+'7 pr._kita dotacija'!F92+'9 pr._įstaigų pajamos'!F54</f>
        <v>408.4</v>
      </c>
      <c r="F41" s="17">
        <f>'4 pr._savarankiškos f-jos'!G155+'6 pr._mokinio krepšelis'!G21+'7 pr._kita dotacija'!G92+'9 pr._įstaigų pajamos'!G54</f>
        <v>0</v>
      </c>
      <c r="G41" s="11">
        <f>H41+J41</f>
        <v>0</v>
      </c>
      <c r="H41" s="11">
        <f>'4 pr._savarankiškos f-jos'!I155+'6 pr._mokinio krepšelis'!I21+'7 pr._kita dotacija'!I92+'9 pr._įstaigų pajamos'!I54</f>
        <v>0</v>
      </c>
      <c r="I41" s="11">
        <f>'4 pr._savarankiškos f-jos'!J155+'6 pr._mokinio krepšelis'!J21+'7 pr._kita dotacija'!J92+'9 pr._įstaigų pajamos'!J54</f>
        <v>0</v>
      </c>
      <c r="J41" s="11">
        <f>'4 pr._savarankiškos f-jos'!K155+'6 pr._mokinio krepšelis'!K21+'7 pr._kita dotacija'!K92+'9 pr._įstaigų pajamos'!K54</f>
        <v>0</v>
      </c>
      <c r="K41" s="95">
        <f>L41+N41</f>
        <v>577.5</v>
      </c>
      <c r="L41" s="95">
        <f>'4 pr._savarankiškos f-jos'!M155+'6 pr._mokinio krepšelis'!M21+'7 pr._kita dotacija'!M92+'9 pr._įstaigų pajamos'!M54</f>
        <v>577.5</v>
      </c>
      <c r="M41" s="95">
        <f>'4 pr._savarankiškos f-jos'!N155+'6 pr._mokinio krepšelis'!N21+'7 pr._kita dotacija'!N92+'9 pr._įstaigų pajamos'!N54</f>
        <v>408.4</v>
      </c>
      <c r="N41" s="95">
        <f>'4 pr._savarankiškos f-jos'!O155+'6 pr._mokinio krepšelis'!O21+'7 pr._kita dotacija'!O92+'9 pr._įstaigų pajamos'!O54</f>
        <v>0</v>
      </c>
    </row>
    <row r="42" spans="1:14" ht="15" customHeight="1" x14ac:dyDescent="0.25">
      <c r="A42" s="6" t="s">
        <v>88</v>
      </c>
      <c r="B42" s="30" t="s">
        <v>33</v>
      </c>
      <c r="C42" s="17">
        <f t="shared" ref="C42:C76" si="7">D42+F42</f>
        <v>584</v>
      </c>
      <c r="D42" s="17">
        <f>'4 pr._savarankiškos f-jos'!E156+'6 pr._mokinio krepšelis'!E22+'7 pr._kita dotacija'!E95+'9 pr._įstaigų pajamos'!E55</f>
        <v>584</v>
      </c>
      <c r="E42" s="17">
        <f>'4 pr._savarankiškos f-jos'!F156+'6 pr._mokinio krepšelis'!F22+'7 pr._kita dotacija'!F95+'9 pr._įstaigų pajamos'!F55</f>
        <v>411.7</v>
      </c>
      <c r="F42" s="17">
        <f>'4 pr._savarankiškos f-jos'!G156+'6 pr._mokinio krepšelis'!G22+'7 pr._kita dotacija'!G95+'9 pr._įstaigų pajamos'!G55</f>
        <v>0</v>
      </c>
      <c r="G42" s="11">
        <f>'4 pr._savarankiškos f-jos'!H156+'6 pr._mokinio krepšelis'!H22+'7 pr._kita dotacija'!H95+'9 pr._įstaigų pajamos'!H55</f>
        <v>27.6</v>
      </c>
      <c r="H42" s="11">
        <f>'4 pr._savarankiškos f-jos'!I156+'6 pr._mokinio krepšelis'!I22+'7 pr._kita dotacija'!I95+'9 pr._įstaigų pajamos'!I55</f>
        <v>27.6</v>
      </c>
      <c r="I42" s="11">
        <f>'4 pr._savarankiškos f-jos'!J156+'6 pr._mokinio krepšelis'!J22+'7 pr._kita dotacija'!J95+'9 pr._įstaigų pajamos'!J55</f>
        <v>21.1</v>
      </c>
      <c r="J42" s="11">
        <f>'4 pr._savarankiškos f-jos'!K156+'6 pr._mokinio krepšelis'!K22+'7 pr._kita dotacija'!K95+'9 pr._įstaigų pajamos'!K55</f>
        <v>0</v>
      </c>
      <c r="K42" s="485">
        <f>'4 pr._savarankiškos f-jos'!L156+'6 pr._mokinio krepšelis'!L22+'7 pr._kita dotacija'!L95+'9 pr._įstaigų pajamos'!L55</f>
        <v>611.6</v>
      </c>
      <c r="L42" s="485">
        <f>'4 pr._savarankiškos f-jos'!M156+'6 pr._mokinio krepšelis'!M22+'7 pr._kita dotacija'!M95+'9 pr._įstaigų pajamos'!M55</f>
        <v>611.6</v>
      </c>
      <c r="M42" s="485">
        <f>'4 pr._savarankiškos f-jos'!N156+'6 pr._mokinio krepšelis'!N22+'7 pr._kita dotacija'!N95+'9 pr._įstaigų pajamos'!N55</f>
        <v>432.8</v>
      </c>
      <c r="N42" s="485">
        <f>'4 pr._savarankiškos f-jos'!O156+'6 pr._mokinio krepšelis'!O22+'7 pr._kita dotacija'!O95+'9 pr._įstaigų pajamos'!O55</f>
        <v>0</v>
      </c>
    </row>
    <row r="43" spans="1:14" ht="15" customHeight="1" x14ac:dyDescent="0.25">
      <c r="A43" s="6" t="s">
        <v>89</v>
      </c>
      <c r="B43" s="30" t="s">
        <v>161</v>
      </c>
      <c r="C43" s="17">
        <f t="shared" si="7"/>
        <v>926.80000000000007</v>
      </c>
      <c r="D43" s="17">
        <f>'4 pr._savarankiškos f-jos'!E157+'6 pr._mokinio krepšelis'!E23+'9 pr._įstaigų pajamos'!E56+'7 pr._kita dotacija'!E97</f>
        <v>926.80000000000007</v>
      </c>
      <c r="E43" s="17">
        <f>'4 pr._savarankiškos f-jos'!F157+'6 pr._mokinio krepšelis'!F23+'9 pr._įstaigų pajamos'!F56+'7 pr._kita dotacija'!F97</f>
        <v>639.4</v>
      </c>
      <c r="F43" s="17">
        <f>'4 pr._savarankiškos f-jos'!G157+'6 pr._mokinio krepšelis'!G23+'9 pr._įstaigų pajamos'!G56+'7 pr._kita dotacija'!G97</f>
        <v>0</v>
      </c>
      <c r="G43" s="11">
        <f t="shared" ref="G43:G56" si="8">H43+J43</f>
        <v>1.3</v>
      </c>
      <c r="H43" s="11">
        <f>'4 pr._savarankiškos f-jos'!I157+'6 pr._mokinio krepšelis'!I23+'9 pr._įstaigų pajamos'!I56+'7 pr._kita dotacija'!I97</f>
        <v>1.3</v>
      </c>
      <c r="I43" s="11">
        <f>'4 pr._savarankiškos f-jos'!J157+'6 pr._mokinio krepšelis'!J23+'9 pr._įstaigų pajamos'!J56+'7 pr._kita dotacija'!J97</f>
        <v>7.3</v>
      </c>
      <c r="J43" s="11">
        <f>'4 pr._savarankiškos f-jos'!K157+'6 pr._mokinio krepšelis'!K23+'9 pr._įstaigų pajamos'!K56+'7 pr._kita dotacija'!K97</f>
        <v>0</v>
      </c>
      <c r="K43" s="485">
        <f t="shared" ref="K43:K56" si="9">L43+N43</f>
        <v>928.1</v>
      </c>
      <c r="L43" s="485">
        <f>'4 pr._savarankiškos f-jos'!M157+'6 pr._mokinio krepšelis'!M23+'9 pr._įstaigų pajamos'!M56+'7 pr._kita dotacija'!M97</f>
        <v>928.1</v>
      </c>
      <c r="M43" s="485">
        <f>'4 pr._savarankiškos f-jos'!N157+'6 pr._mokinio krepšelis'!N23+'9 pr._įstaigų pajamos'!N56+'7 pr._kita dotacija'!N97</f>
        <v>646.70000000000005</v>
      </c>
      <c r="N43" s="485">
        <f>'4 pr._savarankiškos f-jos'!O157+'6 pr._mokinio krepšelis'!O23+'9 pr._įstaigų pajamos'!O56+'7 pr._kita dotacija'!O97</f>
        <v>0</v>
      </c>
    </row>
    <row r="44" spans="1:14" ht="15" customHeight="1" x14ac:dyDescent="0.25">
      <c r="A44" s="6" t="s">
        <v>90</v>
      </c>
      <c r="B44" s="30" t="s">
        <v>502</v>
      </c>
      <c r="C44" s="17">
        <f t="shared" si="7"/>
        <v>565.49999999999989</v>
      </c>
      <c r="D44" s="17">
        <f>'4 pr._savarankiškos f-jos'!E158+'6 pr._mokinio krepšelis'!E24+'9 pr._įstaigų pajamos'!E57+'7 pr._kita dotacija'!E101</f>
        <v>565.49999999999989</v>
      </c>
      <c r="E44" s="17">
        <f>'4 pr._savarankiškos f-jos'!F158+'6 pr._mokinio krepšelis'!F24+'9 pr._įstaigų pajamos'!F57+'7 pr._kita dotacija'!F101</f>
        <v>394.4</v>
      </c>
      <c r="F44" s="17">
        <f>'4 pr._savarankiškos f-jos'!G158+'6 pr._mokinio krepšelis'!G24+'9 pr._įstaigų pajamos'!G57+'7 pr._kita dotacija'!G101</f>
        <v>0</v>
      </c>
      <c r="G44" s="11">
        <f t="shared" si="8"/>
        <v>1.4</v>
      </c>
      <c r="H44" s="11">
        <f>'4 pr._savarankiškos f-jos'!I158+'6 pr._mokinio krepšelis'!I24+'9 pr._įstaigų pajamos'!I57+'7 pr._kita dotacija'!I101</f>
        <v>1.4</v>
      </c>
      <c r="I44" s="11">
        <f>'4 pr._savarankiškos f-jos'!J158+'6 pr._mokinio krepšelis'!J24+'9 pr._įstaigų pajamos'!J57+'7 pr._kita dotacija'!J101</f>
        <v>1.1000000000000001</v>
      </c>
      <c r="J44" s="11">
        <f>'4 pr._savarankiškos f-jos'!K158+'6 pr._mokinio krepšelis'!K24+'9 pr._įstaigų pajamos'!K57+'7 pr._kita dotacija'!K101</f>
        <v>0</v>
      </c>
      <c r="K44" s="485">
        <f t="shared" si="9"/>
        <v>566.89999999999986</v>
      </c>
      <c r="L44" s="485">
        <f>'4 pr._savarankiškos f-jos'!M158+'6 pr._mokinio krepšelis'!M24+'9 pr._įstaigų pajamos'!M57+'7 pr._kita dotacija'!M101</f>
        <v>566.89999999999986</v>
      </c>
      <c r="M44" s="485">
        <f>'4 pr._savarankiškos f-jos'!N158+'6 pr._mokinio krepšelis'!N24+'9 pr._įstaigų pajamos'!N57+'7 pr._kita dotacija'!N101</f>
        <v>395.5</v>
      </c>
      <c r="N44" s="485">
        <f>'4 pr._savarankiškos f-jos'!O158+'6 pr._mokinio krepšelis'!O24+'9 pr._įstaigų pajamos'!O57+'7 pr._kita dotacija'!O101</f>
        <v>0</v>
      </c>
    </row>
    <row r="45" spans="1:14" ht="15" customHeight="1" x14ac:dyDescent="0.25">
      <c r="A45" s="6" t="s">
        <v>91</v>
      </c>
      <c r="B45" s="19" t="s">
        <v>153</v>
      </c>
      <c r="C45" s="17">
        <f t="shared" si="7"/>
        <v>371.09999999999997</v>
      </c>
      <c r="D45" s="17">
        <f>'4 pr._savarankiškos f-jos'!E159+'6 pr._mokinio krepšelis'!E25+'9 pr._įstaigų pajamos'!E58+'7 pr._kita dotacija'!E104</f>
        <v>371.09999999999997</v>
      </c>
      <c r="E45" s="17">
        <f>'4 pr._savarankiškos f-jos'!F159+'6 pr._mokinio krepšelis'!F25+'9 pr._įstaigų pajamos'!F58+'7 pr._kita dotacija'!F104</f>
        <v>259.8</v>
      </c>
      <c r="F45" s="17">
        <f>'4 pr._savarankiškos f-jos'!G159+'6 pr._mokinio krepšelis'!G25+'9 pr._įstaigų pajamos'!G58+'7 pr._kita dotacija'!G104</f>
        <v>0</v>
      </c>
      <c r="G45" s="11">
        <f t="shared" si="8"/>
        <v>11.299999999999999</v>
      </c>
      <c r="H45" s="11">
        <f>'4 pr._savarankiškos f-jos'!I159+'6 pr._mokinio krepšelis'!I25+'9 pr._įstaigų pajamos'!I58+'7 pr._kita dotacija'!I104</f>
        <v>11.299999999999999</v>
      </c>
      <c r="I45" s="11">
        <f>'4 pr._savarankiškos f-jos'!J159+'6 pr._mokinio krepšelis'!J25+'9 pr._įstaigų pajamos'!J58+'7 pr._kita dotacija'!J104</f>
        <v>7.8000000000000007</v>
      </c>
      <c r="J45" s="11">
        <f>'4 pr._savarankiškos f-jos'!K159+'6 pr._mokinio krepšelis'!K25+'9 pr._įstaigų pajamos'!K58+'7 pr._kita dotacija'!K104</f>
        <v>0</v>
      </c>
      <c r="K45" s="485">
        <f t="shared" si="9"/>
        <v>382.39999999999992</v>
      </c>
      <c r="L45" s="485">
        <f>'4 pr._savarankiškos f-jos'!M159+'6 pr._mokinio krepšelis'!M25+'9 pr._įstaigų pajamos'!M58+'7 pr._kita dotacija'!M104</f>
        <v>382.39999999999992</v>
      </c>
      <c r="M45" s="485">
        <f>'4 pr._savarankiškos f-jos'!N159+'6 pr._mokinio krepšelis'!N25+'9 pr._įstaigų pajamos'!N58+'7 pr._kita dotacija'!N104</f>
        <v>267.60000000000002</v>
      </c>
      <c r="N45" s="485">
        <f>'4 pr._savarankiškos f-jos'!O159+'6 pr._mokinio krepšelis'!O25+'9 pr._įstaigų pajamos'!O58+'7 pr._kita dotacija'!O104</f>
        <v>0</v>
      </c>
    </row>
    <row r="46" spans="1:14" ht="15" customHeight="1" x14ac:dyDescent="0.25">
      <c r="A46" s="14" t="s">
        <v>92</v>
      </c>
      <c r="B46" s="32" t="s">
        <v>364</v>
      </c>
      <c r="C46" s="17">
        <f t="shared" si="7"/>
        <v>570.79999999999995</v>
      </c>
      <c r="D46" s="17">
        <f>'4 pr._savarankiškos f-jos'!E160+'6 pr._mokinio krepšelis'!E26+'9 pr._įstaigų pajamos'!E59+'7 pr._kita dotacija'!E106</f>
        <v>570.79999999999995</v>
      </c>
      <c r="E46" s="17">
        <f>'4 pr._savarankiškos f-jos'!F160+'6 pr._mokinio krepšelis'!F26+'9 pr._įstaigų pajamos'!F59+'7 pr._kita dotacija'!F106</f>
        <v>396.4</v>
      </c>
      <c r="F46" s="17">
        <f>'4 pr._savarankiškos f-jos'!G160+'6 pr._mokinio krepšelis'!G26+'9 pr._įstaigų pajamos'!G59+'7 pr._kita dotacija'!G106</f>
        <v>0</v>
      </c>
      <c r="G46" s="11">
        <f t="shared" si="8"/>
        <v>0.8</v>
      </c>
      <c r="H46" s="11">
        <f>'4 pr._savarankiškos f-jos'!I160+'6 pr._mokinio krepšelis'!I26+'9 pr._įstaigų pajamos'!I59+'7 pr._kita dotacija'!I106</f>
        <v>0.8</v>
      </c>
      <c r="I46" s="11">
        <f>'4 pr._savarankiškos f-jos'!J160+'6 pr._mokinio krepšelis'!J26+'9 pr._įstaigų pajamos'!J59+'7 pr._kita dotacija'!J106</f>
        <v>0.6</v>
      </c>
      <c r="J46" s="11">
        <f>'4 pr._savarankiškos f-jos'!K160+'6 pr._mokinio krepšelis'!K26+'9 pr._įstaigų pajamos'!K59+'7 pr._kita dotacija'!K106</f>
        <v>0</v>
      </c>
      <c r="K46" s="485">
        <f t="shared" si="9"/>
        <v>571.6</v>
      </c>
      <c r="L46" s="485">
        <f>'4 pr._savarankiškos f-jos'!M160+'6 pr._mokinio krepšelis'!M26+'9 pr._įstaigų pajamos'!M59+'7 pr._kita dotacija'!M106</f>
        <v>571.6</v>
      </c>
      <c r="M46" s="485">
        <f>'4 pr._savarankiškos f-jos'!N160+'6 pr._mokinio krepšelis'!N26+'9 pr._įstaigų pajamos'!N59+'7 pr._kita dotacija'!N106</f>
        <v>397</v>
      </c>
      <c r="N46" s="485">
        <f>'4 pr._savarankiškos f-jos'!O160+'6 pr._mokinio krepšelis'!O26+'9 pr._įstaigų pajamos'!O59+'7 pr._kita dotacija'!O106</f>
        <v>0</v>
      </c>
    </row>
    <row r="47" spans="1:14" ht="15" customHeight="1" x14ac:dyDescent="0.25">
      <c r="A47" s="6" t="s">
        <v>93</v>
      </c>
      <c r="B47" s="30" t="s">
        <v>503</v>
      </c>
      <c r="C47" s="17">
        <f t="shared" si="7"/>
        <v>774.29999999999984</v>
      </c>
      <c r="D47" s="17">
        <f>'4 pr._savarankiškos f-jos'!E161+'6 pr._mokinio krepšelis'!E27+'9 pr._įstaigų pajamos'!E60+'7 pr._kita dotacija'!E110</f>
        <v>766.99999999999989</v>
      </c>
      <c r="E47" s="17">
        <f>'4 pr._savarankiškos f-jos'!F161+'6 pr._mokinio krepšelis'!F27+'9 pr._įstaigų pajamos'!F60+'7 pr._kita dotacija'!F110</f>
        <v>468.20000000000005</v>
      </c>
      <c r="F47" s="17">
        <f>'4 pr._savarankiškos f-jos'!G161+'6 pr._mokinio krepšelis'!G27+'9 pr._įstaigų pajamos'!G60+'7 pr._kita dotacija'!G110</f>
        <v>7.3</v>
      </c>
      <c r="G47" s="11">
        <f t="shared" si="8"/>
        <v>7.5</v>
      </c>
      <c r="H47" s="11">
        <f>'4 pr._savarankiškos f-jos'!I161+'6 pr._mokinio krepšelis'!I27+'9 pr._įstaigų pajamos'!I60+'7 pr._kita dotacija'!I110</f>
        <v>7.5</v>
      </c>
      <c r="I47" s="11">
        <f>'4 pr._savarankiškos f-jos'!J161+'6 pr._mokinio krepšelis'!J27+'9 pr._įstaigų pajamos'!J60+'7 pr._kita dotacija'!J110</f>
        <v>5.2</v>
      </c>
      <c r="J47" s="11">
        <f>'4 pr._savarankiškos f-jos'!K161+'6 pr._mokinio krepšelis'!K27+'9 pr._įstaigų pajamos'!K60+'7 pr._kita dotacija'!K110</f>
        <v>0</v>
      </c>
      <c r="K47" s="485">
        <f t="shared" si="9"/>
        <v>781.79999999999984</v>
      </c>
      <c r="L47" s="485">
        <f>'4 pr._savarankiškos f-jos'!M161+'6 pr._mokinio krepšelis'!M27+'9 pr._įstaigų pajamos'!M60+'7 pr._kita dotacija'!M110</f>
        <v>774.49999999999989</v>
      </c>
      <c r="M47" s="485">
        <f>'4 pr._savarankiškos f-jos'!N161+'6 pr._mokinio krepšelis'!N27+'9 pr._įstaigų pajamos'!N60+'7 pr._kita dotacija'!N110</f>
        <v>473.4</v>
      </c>
      <c r="N47" s="485">
        <f>'4 pr._savarankiškos f-jos'!O161+'6 pr._mokinio krepšelis'!O27+'9 pr._įstaigų pajamos'!O60+'7 pr._kita dotacija'!O110</f>
        <v>7.3</v>
      </c>
    </row>
    <row r="48" spans="1:14" ht="15" customHeight="1" x14ac:dyDescent="0.25">
      <c r="A48" s="6" t="s">
        <v>94</v>
      </c>
      <c r="B48" s="30" t="s">
        <v>504</v>
      </c>
      <c r="C48" s="17">
        <f t="shared" si="7"/>
        <v>775.00000000000011</v>
      </c>
      <c r="D48" s="17">
        <f>'4 pr._savarankiškos f-jos'!E162+'6 pr._mokinio krepšelis'!E28+'9 pr._įstaigų pajamos'!E61+'7 pr._kita dotacija'!E112</f>
        <v>775.00000000000011</v>
      </c>
      <c r="E48" s="17">
        <f>'4 pr._savarankiškos f-jos'!F162+'6 pr._mokinio krepšelis'!F28+'9 pr._įstaigų pajamos'!F61+'7 pr._kita dotacija'!F112</f>
        <v>523.30000000000007</v>
      </c>
      <c r="F48" s="17">
        <f>'4 pr._savarankiškos f-jos'!G162+'6 pr._mokinio krepšelis'!G28+'9 pr._įstaigų pajamos'!G61+'7 pr._kita dotacija'!G112</f>
        <v>0</v>
      </c>
      <c r="G48" s="11">
        <f t="shared" si="8"/>
        <v>2.1</v>
      </c>
      <c r="H48" s="11">
        <f>'4 pr._savarankiškos f-jos'!I162+'6 pr._mokinio krepšelis'!I28+'9 pr._įstaigų pajamos'!I61+'7 pr._kita dotacija'!I112</f>
        <v>-0.10000000000000009</v>
      </c>
      <c r="I48" s="11">
        <f>'4 pr._savarankiškos f-jos'!J162+'6 pr._mokinio krepšelis'!J28+'9 pr._įstaigų pajamos'!J61+'7 pr._kita dotacija'!J112</f>
        <v>1.6</v>
      </c>
      <c r="J48" s="11">
        <f>'4 pr._savarankiškos f-jos'!K162+'6 pr._mokinio krepšelis'!K28+'9 pr._įstaigų pajamos'!K61+'7 pr._kita dotacija'!K112</f>
        <v>2.2000000000000002</v>
      </c>
      <c r="K48" s="485">
        <f t="shared" si="9"/>
        <v>777.10000000000014</v>
      </c>
      <c r="L48" s="485">
        <f>'4 pr._savarankiškos f-jos'!M162+'6 pr._mokinio krepšelis'!M28+'9 pr._įstaigų pajamos'!M61+'7 pr._kita dotacija'!M112</f>
        <v>774.90000000000009</v>
      </c>
      <c r="M48" s="485">
        <f>'4 pr._savarankiškos f-jos'!N162+'6 pr._mokinio krepšelis'!N28+'9 pr._įstaigų pajamos'!N61+'7 pr._kita dotacija'!N112</f>
        <v>524.90000000000009</v>
      </c>
      <c r="N48" s="485">
        <f>'4 pr._savarankiškos f-jos'!O162+'6 pr._mokinio krepšelis'!O28+'9 pr._įstaigų pajamos'!O61+'7 pr._kita dotacija'!O112</f>
        <v>2.2000000000000002</v>
      </c>
    </row>
    <row r="49" spans="1:14" ht="15" customHeight="1" x14ac:dyDescent="0.25">
      <c r="A49" s="6" t="s">
        <v>95</v>
      </c>
      <c r="B49" s="30" t="s">
        <v>505</v>
      </c>
      <c r="C49" s="17">
        <f t="shared" si="7"/>
        <v>704</v>
      </c>
      <c r="D49" s="17">
        <f>'4 pr._savarankiškos f-jos'!E163+'6 pr._mokinio krepšelis'!E29+'7 pr._kita dotacija'!E116+'9 pr._įstaigų pajamos'!E62</f>
        <v>704</v>
      </c>
      <c r="E49" s="17">
        <f>'4 pr._savarankiškos f-jos'!F163+'6 pr._mokinio krepšelis'!F29+'7 pr._kita dotacija'!F116+'9 pr._įstaigų pajamos'!F62</f>
        <v>481.1</v>
      </c>
      <c r="F49" s="17">
        <f>'4 pr._savarankiškos f-jos'!G163+'6 pr._mokinio krepšelis'!G29+'7 pr._kita dotacija'!G116+'9 pr._įstaigų pajamos'!G62</f>
        <v>0</v>
      </c>
      <c r="G49" s="11">
        <f t="shared" si="8"/>
        <v>0</v>
      </c>
      <c r="H49" s="11">
        <f>'4 pr._savarankiškos f-jos'!I163+'6 pr._mokinio krepšelis'!I29+'7 pr._kita dotacija'!I116+'9 pr._įstaigų pajamos'!I62</f>
        <v>0</v>
      </c>
      <c r="I49" s="11">
        <f>'4 pr._savarankiškos f-jos'!J163+'6 pr._mokinio krepšelis'!J29+'7 pr._kita dotacija'!J116+'9 pr._įstaigų pajamos'!J62</f>
        <v>0</v>
      </c>
      <c r="J49" s="11">
        <f>'4 pr._savarankiškos f-jos'!K163+'6 pr._mokinio krepšelis'!K29+'7 pr._kita dotacija'!K116+'9 pr._įstaigų pajamos'!K62</f>
        <v>0</v>
      </c>
      <c r="K49" s="485">
        <f t="shared" si="9"/>
        <v>704</v>
      </c>
      <c r="L49" s="485">
        <f>'4 pr._savarankiškos f-jos'!M163+'6 pr._mokinio krepšelis'!M29+'7 pr._kita dotacija'!M116+'9 pr._įstaigų pajamos'!M62</f>
        <v>704</v>
      </c>
      <c r="M49" s="485">
        <f>'4 pr._savarankiškos f-jos'!N163+'6 pr._mokinio krepšelis'!N29+'7 pr._kita dotacija'!N116+'9 pr._įstaigų pajamos'!N62</f>
        <v>481.1</v>
      </c>
      <c r="N49" s="485">
        <f>'4 pr._savarankiškos f-jos'!O163+'6 pr._mokinio krepšelis'!O29+'7 pr._kita dotacija'!O116+'9 pr._įstaigų pajamos'!O62</f>
        <v>0</v>
      </c>
    </row>
    <row r="50" spans="1:14" ht="15" customHeight="1" x14ac:dyDescent="0.25">
      <c r="A50" s="6" t="s">
        <v>96</v>
      </c>
      <c r="B50" s="13" t="s">
        <v>419</v>
      </c>
      <c r="C50" s="17">
        <f t="shared" si="7"/>
        <v>734.10000000000014</v>
      </c>
      <c r="D50" s="17">
        <f>'4 pr._savarankiškos f-jos'!E164+'6 pr._mokinio krepšelis'!E30+'9 pr._įstaigų pajamos'!E63+'7 pr._kita dotacija'!E119</f>
        <v>734.10000000000014</v>
      </c>
      <c r="E50" s="17">
        <f>'4 pr._savarankiškos f-jos'!F164+'6 pr._mokinio krepšelis'!F30+'9 pr._įstaigų pajamos'!F63+'7 pr._kita dotacija'!F119</f>
        <v>505.8</v>
      </c>
      <c r="F50" s="17">
        <f>'4 pr._savarankiškos f-jos'!G164+'6 pr._mokinio krepšelis'!G30+'9 pr._įstaigų pajamos'!G63+'7 pr._kita dotacija'!G119</f>
        <v>0</v>
      </c>
      <c r="G50" s="11">
        <f t="shared" si="8"/>
        <v>23.7</v>
      </c>
      <c r="H50" s="11">
        <f>'4 pr._savarankiškos f-jos'!I164+'6 pr._mokinio krepšelis'!I30+'9 pr._įstaigų pajamos'!I63+'7 pr._kita dotacija'!I119</f>
        <v>23.7</v>
      </c>
      <c r="I50" s="11">
        <f>'4 pr._savarankiškos f-jos'!J164+'6 pr._mokinio krepšelis'!J30+'9 pr._įstaigų pajamos'!J63+'7 pr._kita dotacija'!J119</f>
        <v>17.7</v>
      </c>
      <c r="J50" s="11">
        <f>'4 pr._savarankiškos f-jos'!K164+'6 pr._mokinio krepšelis'!K30+'9 pr._įstaigų pajamos'!K63+'7 pr._kita dotacija'!K119</f>
        <v>0</v>
      </c>
      <c r="K50" s="485">
        <f t="shared" si="9"/>
        <v>757.80000000000007</v>
      </c>
      <c r="L50" s="485">
        <f>'4 pr._savarankiškos f-jos'!M164+'6 pr._mokinio krepšelis'!M30+'9 pr._įstaigų pajamos'!M63+'7 pr._kita dotacija'!M119</f>
        <v>757.80000000000007</v>
      </c>
      <c r="M50" s="485">
        <f>'4 pr._savarankiškos f-jos'!N164+'6 pr._mokinio krepšelis'!N30+'9 pr._įstaigų pajamos'!N63+'7 pr._kita dotacija'!N119</f>
        <v>523.5</v>
      </c>
      <c r="N50" s="485">
        <f>'4 pr._savarankiškos f-jos'!O164+'6 pr._mokinio krepšelis'!O30+'9 pr._įstaigų pajamos'!O63+'7 pr._kita dotacija'!O119</f>
        <v>0</v>
      </c>
    </row>
    <row r="51" spans="1:14" ht="15" customHeight="1" x14ac:dyDescent="0.25">
      <c r="A51" s="6" t="s">
        <v>97</v>
      </c>
      <c r="B51" s="94" t="s">
        <v>46</v>
      </c>
      <c r="C51" s="17">
        <f t="shared" si="7"/>
        <v>242.9</v>
      </c>
      <c r="D51" s="17">
        <f>'4 pr._savarankiškos f-jos'!E165+'6 pr._mokinio krepšelis'!E31+'7 pr._kita dotacija'!E122+'9 pr._įstaigų pajamos'!E64</f>
        <v>242.9</v>
      </c>
      <c r="E51" s="17">
        <f>'4 pr._savarankiškos f-jos'!F165+'6 pr._mokinio krepšelis'!F31+'7 pr._kita dotacija'!F122+'9 pr._įstaigų pajamos'!F64</f>
        <v>171.8</v>
      </c>
      <c r="F51" s="17">
        <f>'4 pr._savarankiškos f-jos'!G165+'6 pr._mokinio krepšelis'!G31+'7 pr._kita dotacija'!G122+'9 pr._įstaigų pajamos'!G64</f>
        <v>0</v>
      </c>
      <c r="G51" s="11">
        <f>'4 pr._savarankiškos f-jos'!H165+'6 pr._mokinio krepšelis'!H31+'7 pr._kita dotacija'!H122+'9 pr._įstaigų pajamos'!H64</f>
        <v>8.6999999999999993</v>
      </c>
      <c r="H51" s="11">
        <f>'4 pr._savarankiškos f-jos'!I165+'6 pr._mokinio krepšelis'!I31+'7 pr._kita dotacija'!I122+'9 pr._įstaigų pajamos'!I64</f>
        <v>8.6999999999999993</v>
      </c>
      <c r="I51" s="11">
        <f>'4 pr._savarankiškos f-jos'!J165+'6 pr._mokinio krepšelis'!J31+'7 pr._kita dotacija'!J122+'9 pr._įstaigų pajamos'!J64</f>
        <v>6.6</v>
      </c>
      <c r="J51" s="11">
        <f>'4 pr._savarankiškos f-jos'!K165+'6 pr._mokinio krepšelis'!K31+'7 pr._kita dotacija'!K122+'9 pr._įstaigų pajamos'!K64</f>
        <v>0</v>
      </c>
      <c r="K51" s="485">
        <f>'4 pr._savarankiškos f-jos'!L165+'6 pr._mokinio krepšelis'!L31+'7 pr._kita dotacija'!L122+'9 pr._įstaigų pajamos'!L64</f>
        <v>251.6</v>
      </c>
      <c r="L51" s="485">
        <f>'4 pr._savarankiškos f-jos'!M165+'6 pr._mokinio krepšelis'!M31+'7 pr._kita dotacija'!M122+'9 pr._įstaigų pajamos'!M64</f>
        <v>251.6</v>
      </c>
      <c r="M51" s="485">
        <f>'4 pr._savarankiškos f-jos'!N165+'6 pr._mokinio krepšelis'!N31+'7 pr._kita dotacija'!N122+'9 pr._įstaigų pajamos'!N64</f>
        <v>178.39999999999998</v>
      </c>
      <c r="N51" s="485">
        <f>'4 pr._savarankiškos f-jos'!O165+'6 pr._mokinio krepšelis'!O31+'7 pr._kita dotacija'!O122+'9 pr._įstaigų pajamos'!O64</f>
        <v>0</v>
      </c>
    </row>
    <row r="52" spans="1:14" ht="15" customHeight="1" x14ac:dyDescent="0.25">
      <c r="A52" s="6" t="s">
        <v>98</v>
      </c>
      <c r="B52" s="30" t="s">
        <v>43</v>
      </c>
      <c r="C52" s="17">
        <f t="shared" si="7"/>
        <v>301.40000000000003</v>
      </c>
      <c r="D52" s="17">
        <f>'4 pr._savarankiškos f-jos'!E166+'6 pr._mokinio krepšelis'!E32+'7 pr._kita dotacija'!E124+'9 pr._įstaigų pajamos'!E65</f>
        <v>301.40000000000003</v>
      </c>
      <c r="E52" s="17">
        <f>'4 pr._savarankiškos f-jos'!F166+'6 pr._mokinio krepšelis'!F32+'7 pr._kita dotacija'!F124+'9 pr._įstaigų pajamos'!F65</f>
        <v>215.70000000000002</v>
      </c>
      <c r="F52" s="17">
        <f>'4 pr._savarankiškos f-jos'!G166+'6 pr._mokinio krepšelis'!G32+'7 pr._kita dotacija'!G124+'9 pr._įstaigų pajamos'!G65</f>
        <v>0</v>
      </c>
      <c r="G52" s="11">
        <f>'4 pr._savarankiškos f-jos'!H166+'6 pr._mokinio krepšelis'!H32+'7 pr._kita dotacija'!H124+'9 pr._įstaigų pajamos'!H65</f>
        <v>1.5</v>
      </c>
      <c r="H52" s="11">
        <f>'4 pr._savarankiškos f-jos'!I166+'6 pr._mokinio krepšelis'!I32+'7 pr._kita dotacija'!I124+'9 pr._įstaigų pajamos'!I65</f>
        <v>1.5</v>
      </c>
      <c r="I52" s="11">
        <f>'4 pr._savarankiškos f-jos'!J166+'6 pr._mokinio krepšelis'!J32+'7 pr._kita dotacija'!J124+'9 pr._įstaigų pajamos'!J65</f>
        <v>0.70000000000000007</v>
      </c>
      <c r="J52" s="11">
        <f>'4 pr._savarankiškos f-jos'!K166+'6 pr._mokinio krepšelis'!K32+'7 pr._kita dotacija'!K124+'9 pr._įstaigų pajamos'!K65</f>
        <v>0</v>
      </c>
      <c r="K52" s="485">
        <f>'4 pr._savarankiškos f-jos'!L166+'6 pr._mokinio krepšelis'!L32+'7 pr._kita dotacija'!L124+'9 pr._įstaigų pajamos'!L65</f>
        <v>302.90000000000003</v>
      </c>
      <c r="L52" s="485">
        <f>'4 pr._savarankiškos f-jos'!M166+'6 pr._mokinio krepšelis'!M32+'7 pr._kita dotacija'!M124+'9 pr._įstaigų pajamos'!M65</f>
        <v>302.90000000000003</v>
      </c>
      <c r="M52" s="485">
        <f>'4 pr._savarankiškos f-jos'!N166+'6 pr._mokinio krepšelis'!N32+'7 pr._kita dotacija'!N124+'9 pr._įstaigų pajamos'!N65</f>
        <v>216.4</v>
      </c>
      <c r="N52" s="485">
        <f>'4 pr._savarankiškos f-jos'!O166+'6 pr._mokinio krepšelis'!O32+'7 pr._kita dotacija'!O124+'9 pr._įstaigų pajamos'!O65</f>
        <v>0</v>
      </c>
    </row>
    <row r="53" spans="1:14" ht="15" customHeight="1" x14ac:dyDescent="0.25">
      <c r="A53" s="6" t="s">
        <v>99</v>
      </c>
      <c r="B53" s="30" t="s">
        <v>45</v>
      </c>
      <c r="C53" s="17">
        <f t="shared" si="7"/>
        <v>264.20000000000005</v>
      </c>
      <c r="D53" s="17">
        <f>'4 pr._savarankiškos f-jos'!E167+'6 pr._mokinio krepšelis'!E33+'7 pr._kita dotacija'!E127</f>
        <v>264.20000000000005</v>
      </c>
      <c r="E53" s="17">
        <f>'4 pr._savarankiškos f-jos'!F167+'6 pr._mokinio krepšelis'!F33+'7 pr._kita dotacija'!F127</f>
        <v>190.4</v>
      </c>
      <c r="F53" s="17">
        <f>'4 pr._savarankiškos f-jos'!G167+'6 pr._mokinio krepšelis'!G33+'7 pr._kita dotacija'!G127</f>
        <v>0</v>
      </c>
      <c r="G53" s="11">
        <f t="shared" si="8"/>
        <v>3.8</v>
      </c>
      <c r="H53" s="11">
        <f>'4 pr._savarankiškos f-jos'!I167+'6 pr._mokinio krepšelis'!I33+'7 pr._kita dotacija'!I127</f>
        <v>3.8</v>
      </c>
      <c r="I53" s="11">
        <f>'4 pr._savarankiškos f-jos'!J167+'6 pr._mokinio krepšelis'!J33+'7 pr._kita dotacija'!J127</f>
        <v>3</v>
      </c>
      <c r="J53" s="11">
        <f>'4 pr._savarankiškos f-jos'!K167+'6 pr._mokinio krepšelis'!K33+'7 pr._kita dotacija'!K127</f>
        <v>0</v>
      </c>
      <c r="K53" s="485">
        <f t="shared" si="9"/>
        <v>268</v>
      </c>
      <c r="L53" s="485">
        <f>'4 pr._savarankiškos f-jos'!M167+'6 pr._mokinio krepšelis'!M33+'7 pr._kita dotacija'!M127</f>
        <v>268</v>
      </c>
      <c r="M53" s="485">
        <f>'4 pr._savarankiškos f-jos'!N167+'6 pr._mokinio krepšelis'!N33+'7 pr._kita dotacija'!N127</f>
        <v>193.40000000000003</v>
      </c>
      <c r="N53" s="485">
        <f>'4 pr._savarankiškos f-jos'!O167+'6 pr._mokinio krepšelis'!O33+'7 pr._kita dotacija'!O127</f>
        <v>0</v>
      </c>
    </row>
    <row r="54" spans="1:14" ht="15" customHeight="1" x14ac:dyDescent="0.25">
      <c r="A54" s="6" t="s">
        <v>100</v>
      </c>
      <c r="B54" s="30" t="s">
        <v>166</v>
      </c>
      <c r="C54" s="17">
        <f t="shared" si="7"/>
        <v>434.8</v>
      </c>
      <c r="D54" s="17">
        <f>'4 pr._savarankiškos f-jos'!E168+'6 pr._mokinio krepšelis'!E34+'7 pr._kita dotacija'!E129+'9 pr._įstaigų pajamos'!E66</f>
        <v>434.8</v>
      </c>
      <c r="E54" s="17">
        <f>'4 pr._savarankiškos f-jos'!F168+'6 pr._mokinio krepšelis'!F34+'7 pr._kita dotacija'!F129+'9 pr._įstaigų pajamos'!F66</f>
        <v>296.7</v>
      </c>
      <c r="F54" s="17">
        <f>'4 pr._savarankiškos f-jos'!G168+'6 pr._mokinio krepšelis'!G34+'7 pr._kita dotacija'!G129+'9 pr._įstaigų pajamos'!G66</f>
        <v>0</v>
      </c>
      <c r="G54" s="11">
        <f t="shared" si="8"/>
        <v>6.6</v>
      </c>
      <c r="H54" s="11">
        <f>'4 pr._savarankiškos f-jos'!I168+'6 pr._mokinio krepšelis'!I34+'7 pr._kita dotacija'!I129+'9 pr._įstaigų pajamos'!I66</f>
        <v>6.6</v>
      </c>
      <c r="I54" s="11">
        <f>'4 pr._savarankiškos f-jos'!J168+'6 pr._mokinio krepšelis'!J34+'7 pr._kita dotacija'!J129+'9 pr._įstaigų pajamos'!J66</f>
        <v>5</v>
      </c>
      <c r="J54" s="11">
        <f>'4 pr._savarankiškos f-jos'!K168+'6 pr._mokinio krepšelis'!K34+'7 pr._kita dotacija'!K129+'9 pr._įstaigų pajamos'!K66</f>
        <v>0</v>
      </c>
      <c r="K54" s="95">
        <f t="shared" si="9"/>
        <v>441.40000000000003</v>
      </c>
      <c r="L54" s="95">
        <f>'4 pr._savarankiškos f-jos'!M168+'6 pr._mokinio krepšelis'!M34+'7 pr._kita dotacija'!M129+'9 pr._įstaigų pajamos'!M66</f>
        <v>441.40000000000003</v>
      </c>
      <c r="M54" s="95">
        <f>'4 pr._savarankiškos f-jos'!N168+'6 pr._mokinio krepšelis'!N34+'7 pr._kita dotacija'!N129+'9 pr._įstaigų pajamos'!N66</f>
        <v>301.7</v>
      </c>
      <c r="N54" s="95">
        <f>'4 pr._savarankiškos f-jos'!O168+'6 pr._mokinio krepšelis'!O34+'7 pr._kita dotacija'!O129+'9 pr._įstaigų pajamos'!O66</f>
        <v>0</v>
      </c>
    </row>
    <row r="55" spans="1:14" ht="15" customHeight="1" x14ac:dyDescent="0.25">
      <c r="A55" s="6" t="s">
        <v>101</v>
      </c>
      <c r="B55" s="30" t="s">
        <v>44</v>
      </c>
      <c r="C55" s="17">
        <f t="shared" si="7"/>
        <v>192.7</v>
      </c>
      <c r="D55" s="17">
        <f>'4 pr._savarankiškos f-jos'!E169+'6 pr._mokinio krepšelis'!E35+'7 pr._kita dotacija'!E131+'9 pr._įstaigų pajamos'!E67</f>
        <v>192.7</v>
      </c>
      <c r="E55" s="17">
        <f>'4 pr._savarankiškos f-jos'!F169+'6 pr._mokinio krepšelis'!F35+'7 pr._kita dotacija'!F131+'9 pr._įstaigų pajamos'!F67</f>
        <v>136</v>
      </c>
      <c r="F55" s="17">
        <f>'4 pr._savarankiškos f-jos'!G169+'6 pr._mokinio krepšelis'!G35+'7 pr._kita dotacija'!G131+'9 pr._įstaigų pajamos'!G67</f>
        <v>0</v>
      </c>
      <c r="G55" s="11">
        <f t="shared" si="8"/>
        <v>7.9</v>
      </c>
      <c r="H55" s="11">
        <f>'4 pr._savarankiškos f-jos'!I169+'6 pr._mokinio krepšelis'!I35+'7 pr._kita dotacija'!I131+'9 pr._įstaigų pajamos'!I67</f>
        <v>7.9</v>
      </c>
      <c r="I55" s="11">
        <f>'4 pr._savarankiškos f-jos'!J169+'6 pr._mokinio krepšelis'!J35+'7 pr._kita dotacija'!J131+'9 pr._įstaigų pajamos'!J67</f>
        <v>6</v>
      </c>
      <c r="J55" s="11">
        <f>'4 pr._savarankiškos f-jos'!K169+'6 pr._mokinio krepšelis'!K35+'7 pr._kita dotacija'!K131+'9 pr._įstaigų pajamos'!K67</f>
        <v>0</v>
      </c>
      <c r="K55" s="95">
        <f t="shared" si="9"/>
        <v>200.6</v>
      </c>
      <c r="L55" s="95">
        <f>'4 pr._savarankiškos f-jos'!M169+'6 pr._mokinio krepšelis'!M35+'7 pr._kita dotacija'!M131+'9 pr._įstaigų pajamos'!M67</f>
        <v>200.6</v>
      </c>
      <c r="M55" s="95">
        <f>'4 pr._savarankiškos f-jos'!N169+'6 pr._mokinio krepšelis'!N35+'7 pr._kita dotacija'!N131+'9 pr._įstaigų pajamos'!N67</f>
        <v>142</v>
      </c>
      <c r="N55" s="95">
        <f>'4 pr._savarankiškos f-jos'!O169+'6 pr._mokinio krepšelis'!O35+'7 pr._kita dotacija'!O131+'9 pr._įstaigų pajamos'!O67</f>
        <v>0</v>
      </c>
    </row>
    <row r="56" spans="1:14" ht="15" customHeight="1" x14ac:dyDescent="0.25">
      <c r="A56" s="6" t="s">
        <v>102</v>
      </c>
      <c r="B56" s="94" t="s">
        <v>47</v>
      </c>
      <c r="C56" s="17">
        <f>D56+F56</f>
        <v>363.50000000000006</v>
      </c>
      <c r="D56" s="17">
        <f>'4 pr._savarankiškos f-jos'!E170+'6 pr._mokinio krepšelis'!E36+'7 pr._kita dotacija'!E133+'9 pr._įstaigų pajamos'!E68</f>
        <v>363.50000000000006</v>
      </c>
      <c r="E56" s="17">
        <f>'4 pr._savarankiškos f-jos'!F170+'6 pr._mokinio krepšelis'!F36+'7 pr._kita dotacija'!F133+'9 pr._įstaigų pajamos'!F68</f>
        <v>253.9</v>
      </c>
      <c r="F56" s="17">
        <f>'4 pr._savarankiškos f-jos'!G170+'6 pr._mokinio krepšelis'!G36+'7 pr._kita dotacija'!G133+'9 pr._įstaigų pajamos'!G68</f>
        <v>0</v>
      </c>
      <c r="G56" s="11">
        <f t="shared" si="8"/>
        <v>-2.9</v>
      </c>
      <c r="H56" s="11">
        <f>'4 pr._savarankiškos f-jos'!I170+'6 pr._mokinio krepšelis'!I36+'7 pr._kita dotacija'!I133+'9 pr._įstaigų pajamos'!I68</f>
        <v>-2.9</v>
      </c>
      <c r="I56" s="11">
        <f>'4 pr._savarankiškos f-jos'!J170+'6 pr._mokinio krepšelis'!J36+'7 pr._kita dotacija'!J133+'9 pr._įstaigų pajamos'!J68</f>
        <v>-2.2999999999999998</v>
      </c>
      <c r="J56" s="11">
        <f>'4 pr._savarankiškos f-jos'!K170+'6 pr._mokinio krepšelis'!K36+'7 pr._kita dotacija'!K133+'9 pr._įstaigų pajamos'!K68</f>
        <v>0</v>
      </c>
      <c r="K56" s="95">
        <f t="shared" si="9"/>
        <v>360.60000000000008</v>
      </c>
      <c r="L56" s="95">
        <f>'4 pr._savarankiškos f-jos'!M170+'6 pr._mokinio krepšelis'!M36+'7 pr._kita dotacija'!M133+'9 pr._įstaigų pajamos'!M68</f>
        <v>360.60000000000008</v>
      </c>
      <c r="M56" s="95">
        <f>'4 pr._savarankiškos f-jos'!N170+'6 pr._mokinio krepšelis'!N36+'7 pr._kita dotacija'!N133+'9 pr._įstaigų pajamos'!N68</f>
        <v>251.6</v>
      </c>
      <c r="N56" s="95">
        <f>'4 pr._savarankiškos f-jos'!O170+'6 pr._mokinio krepšelis'!O36+'7 pr._kita dotacija'!O133+'9 pr._įstaigų pajamos'!O68</f>
        <v>0</v>
      </c>
    </row>
    <row r="57" spans="1:14" ht="15" customHeight="1" x14ac:dyDescent="0.25">
      <c r="A57" s="6" t="s">
        <v>103</v>
      </c>
      <c r="B57" s="34" t="s">
        <v>420</v>
      </c>
      <c r="C57" s="17">
        <f>D57+F57</f>
        <v>317.39999999999998</v>
      </c>
      <c r="D57" s="17">
        <f>'4 pr._savarankiškos f-jos'!E171+'6 pr._mokinio krepšelis'!E37+'7 pr._kita dotacija'!E135+'9 pr._įstaigų pajamos'!E69</f>
        <v>317.39999999999998</v>
      </c>
      <c r="E57" s="17">
        <f>'4 pr._savarankiškos f-jos'!F171+'6 pr._mokinio krepšelis'!F37+'7 pr._kita dotacija'!F135+'9 pr._įstaigų pajamos'!F69</f>
        <v>217.90000000000003</v>
      </c>
      <c r="F57" s="17">
        <f>'4 pr._savarankiškos f-jos'!G171+'6 pr._mokinio krepšelis'!G37+'7 pr._kita dotacija'!G135+'9 pr._įstaigų pajamos'!G69</f>
        <v>0</v>
      </c>
      <c r="G57" s="11">
        <f>H57+J57</f>
        <v>10.8</v>
      </c>
      <c r="H57" s="11">
        <f>'4 pr._savarankiškos f-jos'!I171+'6 pr._mokinio krepšelis'!I37+'7 pr._kita dotacija'!I135+'9 pr._įstaigų pajamos'!I69</f>
        <v>10.8</v>
      </c>
      <c r="I57" s="11">
        <f>'4 pr._savarankiškos f-jos'!J171+'6 pr._mokinio krepšelis'!J37+'7 pr._kita dotacija'!J135+'9 pr._įstaigų pajamos'!J69</f>
        <v>7.2999999999999989</v>
      </c>
      <c r="J57" s="11">
        <f>'4 pr._savarankiškos f-jos'!K171+'6 pr._mokinio krepšelis'!K37+'7 pr._kita dotacija'!K135+'9 pr._įstaigų pajamos'!K69</f>
        <v>0</v>
      </c>
      <c r="K57" s="95">
        <f>L57+N57</f>
        <v>328.2</v>
      </c>
      <c r="L57" s="95">
        <f>'4 pr._savarankiškos f-jos'!M171+'6 pr._mokinio krepšelis'!M37+'7 pr._kita dotacija'!M135+'9 pr._įstaigų pajamos'!M69</f>
        <v>328.2</v>
      </c>
      <c r="M57" s="95">
        <f>'4 pr._savarankiškos f-jos'!N171+'6 pr._mokinio krepšelis'!N37+'7 pr._kita dotacija'!N135+'9 pr._įstaigų pajamos'!N69</f>
        <v>225.2</v>
      </c>
      <c r="N57" s="95">
        <f>'4 pr._savarankiškos f-jos'!O171+'6 pr._mokinio krepšelis'!O37+'7 pr._kita dotacija'!O135+'9 pr._įstaigų pajamos'!O69</f>
        <v>0</v>
      </c>
    </row>
    <row r="58" spans="1:14" ht="15" customHeight="1" x14ac:dyDescent="0.25">
      <c r="A58" s="6" t="s">
        <v>104</v>
      </c>
      <c r="B58" s="30" t="s">
        <v>64</v>
      </c>
      <c r="C58" s="17">
        <f t="shared" si="7"/>
        <v>112.39999999999999</v>
      </c>
      <c r="D58" s="17">
        <f>'4 pr._savarankiškos f-jos'!E172+'6 pr._mokinio krepšelis'!E38+'9 pr._įstaigų pajamos'!E70+'7 pr._kita dotacija'!E137</f>
        <v>112.39999999999999</v>
      </c>
      <c r="E58" s="17">
        <f>'4 pr._savarankiškos f-jos'!F172+'6 pr._mokinio krepšelis'!F38+'9 pr._įstaigų pajamos'!F70+'7 pr._kita dotacija'!F137</f>
        <v>74.300000000000011</v>
      </c>
      <c r="F58" s="17">
        <f>'4 pr._savarankiškos f-jos'!G172+'6 pr._mokinio krepšelis'!G38+'9 pr._įstaigų pajamos'!G70+'7 pr._kita dotacija'!G137</f>
        <v>0</v>
      </c>
      <c r="G58" s="11">
        <f t="shared" ref="G58:G59" si="10">H58+J58</f>
        <v>0</v>
      </c>
      <c r="H58" s="11">
        <f>'4 pr._savarankiškos f-jos'!I172+'6 pr._mokinio krepšelis'!I38+'9 pr._įstaigų pajamos'!I70+'7 pr._kita dotacija'!I137</f>
        <v>0</v>
      </c>
      <c r="I58" s="11">
        <f>'4 pr._savarankiškos f-jos'!J172+'6 pr._mokinio krepšelis'!J38+'9 pr._įstaigų pajamos'!J70+'7 pr._kita dotacija'!J137</f>
        <v>0</v>
      </c>
      <c r="J58" s="11">
        <f>'4 pr._savarankiškos f-jos'!K172+'6 pr._mokinio krepšelis'!K38+'9 pr._įstaigų pajamos'!K70+'7 pr._kita dotacija'!K137</f>
        <v>0</v>
      </c>
      <c r="K58" s="95">
        <f t="shared" ref="K58:K59" si="11">L58+N58</f>
        <v>112.39999999999999</v>
      </c>
      <c r="L58" s="95">
        <f>'4 pr._savarankiškos f-jos'!M172+'6 pr._mokinio krepšelis'!M38+'9 pr._įstaigų pajamos'!M70+'7 pr._kita dotacija'!M137</f>
        <v>112.39999999999999</v>
      </c>
      <c r="M58" s="95">
        <f>'4 pr._savarankiškos f-jos'!N172+'6 pr._mokinio krepšelis'!N38+'9 pr._įstaigų pajamos'!N70+'7 pr._kita dotacija'!N137</f>
        <v>74.300000000000011</v>
      </c>
      <c r="N58" s="95">
        <f>'4 pr._savarankiškos f-jos'!O172+'6 pr._mokinio krepšelis'!O38+'9 pr._įstaigų pajamos'!O70+'7 pr._kita dotacija'!O137</f>
        <v>0</v>
      </c>
    </row>
    <row r="59" spans="1:14" ht="15" customHeight="1" x14ac:dyDescent="0.25">
      <c r="A59" s="14" t="s">
        <v>105</v>
      </c>
      <c r="B59" s="30" t="s">
        <v>42</v>
      </c>
      <c r="C59" s="17">
        <f t="shared" si="7"/>
        <v>376.6</v>
      </c>
      <c r="D59" s="17">
        <f>'4 pr._savarankiškos f-jos'!E173+'6 pr._mokinio krepšelis'!E39+'9 pr._įstaigų pajamos'!E71+'11 pr._apyvartinės lėšos'!E43+'7 pr._kita dotacija'!E139</f>
        <v>376.6</v>
      </c>
      <c r="E59" s="17">
        <f>'4 pr._savarankiškos f-jos'!F173+'6 pr._mokinio krepšelis'!F39+'9 pr._įstaigų pajamos'!F71+'11 pr._apyvartinės lėšos'!F43+'7 pr._kita dotacija'!F139</f>
        <v>230.89999999999998</v>
      </c>
      <c r="F59" s="17">
        <f>'4 pr._savarankiškos f-jos'!G173+'6 pr._mokinio krepšelis'!G39+'9 pr._įstaigų pajamos'!G71+'11 pr._apyvartinės lėšos'!G43+'7 pr._kita dotacija'!G139</f>
        <v>0</v>
      </c>
      <c r="G59" s="11">
        <f t="shared" si="10"/>
        <v>1.0999999999999996</v>
      </c>
      <c r="H59" s="11">
        <f>'4 pr._savarankiškos f-jos'!I173+'6 pr._mokinio krepšelis'!I39+'9 pr._įstaigų pajamos'!I71+'11 pr._apyvartinės lėšos'!I43+'7 pr._kita dotacija'!I139</f>
        <v>1.0999999999999996</v>
      </c>
      <c r="I59" s="11">
        <f>'4 pr._savarankiškos f-jos'!J173+'6 pr._mokinio krepšelis'!J39+'9 pr._įstaigų pajamos'!J71+'11 pr._apyvartinės lėšos'!J43+'7 pr._kita dotacija'!J139</f>
        <v>5</v>
      </c>
      <c r="J59" s="11">
        <f>'4 pr._savarankiškos f-jos'!K173+'6 pr._mokinio krepšelis'!K39+'9 pr._įstaigų pajamos'!K71+'11 pr._apyvartinės lėšos'!K43+'7 pr._kita dotacija'!K139</f>
        <v>0</v>
      </c>
      <c r="K59" s="95">
        <f t="shared" si="11"/>
        <v>377.7</v>
      </c>
      <c r="L59" s="95">
        <f>'4 pr._savarankiškos f-jos'!M173+'6 pr._mokinio krepšelis'!M39+'9 pr._įstaigų pajamos'!M71+'11 pr._apyvartinės lėšos'!M43+'7 pr._kita dotacija'!M139</f>
        <v>377.7</v>
      </c>
      <c r="M59" s="95">
        <f>'4 pr._savarankiškos f-jos'!N173+'6 pr._mokinio krepšelis'!N39+'9 pr._įstaigų pajamos'!N71+'11 pr._apyvartinės lėšos'!N43+'7 pr._kita dotacija'!N139</f>
        <v>235.89999999999998</v>
      </c>
      <c r="N59" s="95">
        <f>'4 pr._savarankiškos f-jos'!O173+'6 pr._mokinio krepšelis'!O39+'9 pr._įstaigų pajamos'!O71+'11 pr._apyvartinės lėšos'!O43+'7 pr._kita dotacija'!O139</f>
        <v>0</v>
      </c>
    </row>
    <row r="60" spans="1:14" ht="15" customHeight="1" x14ac:dyDescent="0.25">
      <c r="A60" s="33" t="s">
        <v>106</v>
      </c>
      <c r="B60" s="30" t="s">
        <v>421</v>
      </c>
      <c r="C60" s="17">
        <f>D60+F60</f>
        <v>203.5</v>
      </c>
      <c r="D60" s="17">
        <f>'4 pr._savarankiškos f-jos'!E174+'6 pr._mokinio krepšelis'!E40+'7 pr._kita dotacija'!E141+'9 pr._įstaigų pajamos'!E72</f>
        <v>203.5</v>
      </c>
      <c r="E60" s="17">
        <f>'4 pr._savarankiškos f-jos'!F174+'6 pr._mokinio krepšelis'!F40+'7 pr._kita dotacija'!F141+'9 pr._įstaigų pajamos'!F72</f>
        <v>128.1</v>
      </c>
      <c r="F60" s="17">
        <f>'4 pr._savarankiškos f-jos'!G174+'6 pr._mokinio krepšelis'!G40+'7 pr._kita dotacija'!G141+'9 pr._įstaigų pajamos'!G72</f>
        <v>0</v>
      </c>
      <c r="G60" s="11">
        <f>H60+J60</f>
        <v>0.5</v>
      </c>
      <c r="H60" s="11">
        <f>'4 pr._savarankiškos f-jos'!I174+'6 pr._mokinio krepšelis'!I40+'7 pr._kita dotacija'!I141+'9 pr._įstaigų pajamos'!I72</f>
        <v>0.5</v>
      </c>
      <c r="I60" s="11">
        <f>'4 pr._savarankiškos f-jos'!J174+'6 pr._mokinio krepšelis'!J40+'7 pr._kita dotacija'!J141+'9 pr._įstaigų pajamos'!J72</f>
        <v>0.4</v>
      </c>
      <c r="J60" s="11">
        <f>'4 pr._savarankiškos f-jos'!K174+'6 pr._mokinio krepšelis'!K40+'7 pr._kita dotacija'!K141+'9 pr._įstaigų pajamos'!K72</f>
        <v>0</v>
      </c>
      <c r="K60" s="95">
        <f>L60+N60</f>
        <v>204</v>
      </c>
      <c r="L60" s="95">
        <f>'4 pr._savarankiškos f-jos'!M174+'6 pr._mokinio krepšelis'!M40+'7 pr._kita dotacija'!M141+'9 pr._įstaigų pajamos'!M72</f>
        <v>204</v>
      </c>
      <c r="M60" s="95">
        <f>'4 pr._savarankiškos f-jos'!N174+'6 pr._mokinio krepšelis'!N40+'7 pr._kita dotacija'!N141+'9 pr._įstaigų pajamos'!N72</f>
        <v>128.5</v>
      </c>
      <c r="N60" s="95">
        <f>'4 pr._savarankiškos f-jos'!O174+'6 pr._mokinio krepšelis'!O40+'7 pr._kita dotacija'!O141+'9 pr._įstaigų pajamos'!O72</f>
        <v>0</v>
      </c>
    </row>
    <row r="61" spans="1:14" ht="15" customHeight="1" x14ac:dyDescent="0.25">
      <c r="A61" s="6" t="s">
        <v>107</v>
      </c>
      <c r="B61" s="94" t="s">
        <v>41</v>
      </c>
      <c r="C61" s="17">
        <f t="shared" si="7"/>
        <v>190.89999999999998</v>
      </c>
      <c r="D61" s="17">
        <f>'4 pr._savarankiškos f-jos'!E175+'6 pr._mokinio krepšelis'!E41+'9 pr._įstaigų pajamos'!E73+'11 pr._apyvartinės lėšos'!E45+'7 pr._kita dotacija'!E143</f>
        <v>190.89999999999998</v>
      </c>
      <c r="E61" s="17">
        <f>'4 pr._savarankiškos f-jos'!F175+'6 pr._mokinio krepšelis'!F41+'9 pr._įstaigų pajamos'!F73+'11 pr._apyvartinės lėšos'!F45+'7 pr._kita dotacija'!F143</f>
        <v>111.5</v>
      </c>
      <c r="F61" s="17">
        <f>'4 pr._savarankiškos f-jos'!G175+'6 pr._mokinio krepšelis'!G41+'9 pr._įstaigų pajamos'!G73+'11 pr._apyvartinės lėšos'!G45+'7 pr._kita dotacija'!G143</f>
        <v>0</v>
      </c>
      <c r="G61" s="11">
        <f t="shared" ref="G61:G86" si="12">H61+J61</f>
        <v>8.9</v>
      </c>
      <c r="H61" s="11">
        <f>'4 pr._savarankiškos f-jos'!I175+'6 pr._mokinio krepšelis'!I41+'9 pr._įstaigų pajamos'!I73+'11 pr._apyvartinės lėšos'!I45+'7 pr._kita dotacija'!I143</f>
        <v>8.9</v>
      </c>
      <c r="I61" s="11">
        <f>'4 pr._savarankiškos f-jos'!J175+'6 pr._mokinio krepšelis'!J41+'9 pr._įstaigų pajamos'!J73+'11 pr._apyvartinės lėšos'!J45+'7 pr._kita dotacija'!J143</f>
        <v>6.8</v>
      </c>
      <c r="J61" s="11">
        <f>'4 pr._savarankiškos f-jos'!K175+'6 pr._mokinio krepšelis'!K41+'9 pr._įstaigų pajamos'!K73+'11 pr._apyvartinės lėšos'!K45+'7 pr._kita dotacija'!K143</f>
        <v>0</v>
      </c>
      <c r="K61" s="95">
        <f t="shared" ref="K61:K86" si="13">L61+N61</f>
        <v>199.8</v>
      </c>
      <c r="L61" s="95">
        <f>'4 pr._savarankiškos f-jos'!M175+'6 pr._mokinio krepšelis'!M41+'9 pr._įstaigų pajamos'!M73+'11 pr._apyvartinės lėšos'!M45+'7 pr._kita dotacija'!M143</f>
        <v>199.8</v>
      </c>
      <c r="M61" s="95">
        <f>'4 pr._savarankiškos f-jos'!N175+'6 pr._mokinio krepšelis'!N41+'9 pr._įstaigų pajamos'!N73+'11 pr._apyvartinės lėšos'!N45+'7 pr._kita dotacija'!N143</f>
        <v>118.3</v>
      </c>
      <c r="N61" s="95">
        <f>'4 pr._savarankiškos f-jos'!O175+'6 pr._mokinio krepšelis'!O41+'9 pr._įstaigų pajamos'!O73+'11 pr._apyvartinės lėšos'!O45+'7 pr._kita dotacija'!O143</f>
        <v>0</v>
      </c>
    </row>
    <row r="62" spans="1:14" ht="15" customHeight="1" x14ac:dyDescent="0.25">
      <c r="A62" s="6" t="s">
        <v>108</v>
      </c>
      <c r="B62" s="30" t="s">
        <v>162</v>
      </c>
      <c r="C62" s="17">
        <f t="shared" si="7"/>
        <v>209.8</v>
      </c>
      <c r="D62" s="17">
        <f>'4 pr._savarankiškos f-jos'!E176+'6 pr._mokinio krepšelis'!E42+'9 pr._įstaigų pajamos'!E74+'11 pr._apyvartinės lėšos'!E47+'7 pr._kita dotacija'!E145</f>
        <v>209.8</v>
      </c>
      <c r="E62" s="17">
        <f>'4 pr._savarankiškos f-jos'!F176+'6 pr._mokinio krepšelis'!F42+'9 pr._įstaigų pajamos'!F74+'11 pr._apyvartinės lėšos'!F47+'7 pr._kita dotacija'!F145</f>
        <v>130.60000000000002</v>
      </c>
      <c r="F62" s="17">
        <f>'4 pr._savarankiškos f-jos'!G176+'6 pr._mokinio krepšelis'!G42+'9 pr._įstaigų pajamos'!G74+'11 pr._apyvartinės lėšos'!G47+'7 pr._kita dotacija'!G145</f>
        <v>0</v>
      </c>
      <c r="G62" s="11">
        <f t="shared" si="12"/>
        <v>2.6</v>
      </c>
      <c r="H62" s="11">
        <f>'4 pr._savarankiškos f-jos'!I176+'6 pr._mokinio krepšelis'!I42+'9 pr._įstaigų pajamos'!I74+'11 pr._apyvartinės lėšos'!I47+'7 pr._kita dotacija'!I145</f>
        <v>2.6</v>
      </c>
      <c r="I62" s="11">
        <f>'4 pr._savarankiškos f-jos'!J176+'6 pr._mokinio krepšelis'!J42+'9 pr._įstaigų pajamos'!J74+'11 pr._apyvartinės lėšos'!J47+'7 pr._kita dotacija'!J145</f>
        <v>2</v>
      </c>
      <c r="J62" s="11">
        <f>'4 pr._savarankiškos f-jos'!K176+'6 pr._mokinio krepšelis'!K42+'9 pr._įstaigų pajamos'!K74+'11 pr._apyvartinės lėšos'!K47+'7 pr._kita dotacija'!K145</f>
        <v>0</v>
      </c>
      <c r="K62" s="95">
        <f t="shared" si="13"/>
        <v>212.39999999999998</v>
      </c>
      <c r="L62" s="95">
        <f>'4 pr._savarankiškos f-jos'!M176+'6 pr._mokinio krepšelis'!M42+'9 pr._įstaigų pajamos'!M74+'11 pr._apyvartinės lėšos'!M47+'7 pr._kita dotacija'!M145</f>
        <v>212.39999999999998</v>
      </c>
      <c r="M62" s="95">
        <f>'4 pr._savarankiškos f-jos'!N176+'6 pr._mokinio krepšelis'!N42+'9 pr._įstaigų pajamos'!N74+'11 pr._apyvartinės lėšos'!N47+'7 pr._kita dotacija'!N145</f>
        <v>132.60000000000002</v>
      </c>
      <c r="N62" s="95">
        <f>'4 pr._savarankiškos f-jos'!O176+'6 pr._mokinio krepšelis'!O42+'9 pr._įstaigų pajamos'!O74+'11 pr._apyvartinės lėšos'!O47+'7 pr._kita dotacija'!O145</f>
        <v>0</v>
      </c>
    </row>
    <row r="63" spans="1:14" ht="15" customHeight="1" x14ac:dyDescent="0.25">
      <c r="A63" s="6" t="s">
        <v>109</v>
      </c>
      <c r="B63" s="30" t="s">
        <v>154</v>
      </c>
      <c r="C63" s="17">
        <f t="shared" si="7"/>
        <v>470.3</v>
      </c>
      <c r="D63" s="17">
        <f>'4 pr._savarankiškos f-jos'!E177+'6 pr._mokinio krepšelis'!E43+'9 pr._įstaigų pajamos'!E75+'7 pr._kita dotacija'!E147</f>
        <v>470.3</v>
      </c>
      <c r="E63" s="17">
        <f>'4 pr._savarankiškos f-jos'!F177+'6 pr._mokinio krepšelis'!F43+'9 pr._įstaigų pajamos'!F75+'7 pr._kita dotacija'!F147</f>
        <v>259.90000000000003</v>
      </c>
      <c r="F63" s="17">
        <f>'4 pr._savarankiškos f-jos'!G177+'6 pr._mokinio krepšelis'!G43+'9 pr._įstaigų pajamos'!G75+'7 pr._kita dotacija'!G147</f>
        <v>0</v>
      </c>
      <c r="G63" s="11">
        <f t="shared" si="12"/>
        <v>17.899999999999999</v>
      </c>
      <c r="H63" s="11">
        <f>'4 pr._savarankiškos f-jos'!I177+'6 pr._mokinio krepšelis'!I43+'9 pr._įstaigų pajamos'!I75+'7 pr._kita dotacija'!I147</f>
        <v>17.899999999999999</v>
      </c>
      <c r="I63" s="11">
        <f>'4 pr._savarankiškos f-jos'!J177+'6 pr._mokinio krepšelis'!J43+'9 pr._įstaigų pajamos'!J75+'7 pr._kita dotacija'!J147</f>
        <v>18.2</v>
      </c>
      <c r="J63" s="11">
        <f>'4 pr._savarankiškos f-jos'!K177+'6 pr._mokinio krepšelis'!K43+'9 pr._įstaigų pajamos'!K75+'7 pr._kita dotacija'!K147</f>
        <v>0</v>
      </c>
      <c r="K63" s="95">
        <f t="shared" si="13"/>
        <v>488.2</v>
      </c>
      <c r="L63" s="95">
        <f>'4 pr._savarankiškos f-jos'!M177+'6 pr._mokinio krepšelis'!M43+'9 pr._įstaigų pajamos'!M75+'7 pr._kita dotacija'!M147</f>
        <v>488.2</v>
      </c>
      <c r="M63" s="95">
        <f>'4 pr._savarankiškos f-jos'!N177+'6 pr._mokinio krepšelis'!N43+'9 pr._įstaigų pajamos'!N75+'7 pr._kita dotacija'!N147</f>
        <v>278.09999999999997</v>
      </c>
      <c r="N63" s="95">
        <f>'4 pr._savarankiškos f-jos'!O177+'6 pr._mokinio krepšelis'!O43+'9 pr._įstaigų pajamos'!O75+'7 pr._kita dotacija'!O147</f>
        <v>0</v>
      </c>
    </row>
    <row r="64" spans="1:14" ht="15" customHeight="1" x14ac:dyDescent="0.25">
      <c r="A64" s="6" t="s">
        <v>110</v>
      </c>
      <c r="B64" s="30" t="s">
        <v>34</v>
      </c>
      <c r="C64" s="17">
        <f t="shared" si="7"/>
        <v>273.5</v>
      </c>
      <c r="D64" s="17">
        <f>'4 pr._savarankiškos f-jos'!E178+'6 pr._mokinio krepšelis'!E44+'9 pr._įstaigų pajamos'!E76+'7 pr._kita dotacija'!E149</f>
        <v>273.5</v>
      </c>
      <c r="E64" s="17">
        <f>'4 pr._savarankiškos f-jos'!F178+'6 pr._mokinio krepšelis'!F44+'9 pr._įstaigų pajamos'!F76+'7 pr._kita dotacija'!F149</f>
        <v>159.90000000000003</v>
      </c>
      <c r="F64" s="17">
        <f>'4 pr._savarankiškos f-jos'!G178+'6 pr._mokinio krepšelis'!G44+'9 pr._įstaigų pajamos'!G76+'7 pr._kita dotacija'!G149</f>
        <v>0</v>
      </c>
      <c r="G64" s="11">
        <f t="shared" si="12"/>
        <v>16.5</v>
      </c>
      <c r="H64" s="11">
        <f>'4 pr._savarankiškos f-jos'!I178+'6 pr._mokinio krepšelis'!I44+'9 pr._įstaigų pajamos'!I76+'7 pr._kita dotacija'!I149</f>
        <v>16.5</v>
      </c>
      <c r="I64" s="11">
        <f>'4 pr._savarankiškos f-jos'!J178+'6 pr._mokinio krepšelis'!J44+'9 pr._įstaigų pajamos'!J76+'7 pr._kita dotacija'!J149</f>
        <v>12.6</v>
      </c>
      <c r="J64" s="11">
        <f>'4 pr._savarankiškos f-jos'!K178+'6 pr._mokinio krepšelis'!K44+'9 pr._įstaigų pajamos'!K76+'7 pr._kita dotacija'!K149</f>
        <v>0</v>
      </c>
      <c r="K64" s="95">
        <f t="shared" si="13"/>
        <v>290</v>
      </c>
      <c r="L64" s="95">
        <f>'4 pr._savarankiškos f-jos'!M178+'6 pr._mokinio krepšelis'!M44+'9 pr._įstaigų pajamos'!M76+'7 pr._kita dotacija'!M149</f>
        <v>290</v>
      </c>
      <c r="M64" s="95">
        <f>'4 pr._savarankiškos f-jos'!N178+'6 pr._mokinio krepšelis'!N44+'9 pr._įstaigų pajamos'!N76+'7 pr._kita dotacija'!N149</f>
        <v>172.5</v>
      </c>
      <c r="N64" s="95">
        <f>'4 pr._savarankiškos f-jos'!O178+'6 pr._mokinio krepšelis'!O44+'9 pr._įstaigų pajamos'!O76+'7 pr._kita dotacija'!O149</f>
        <v>0</v>
      </c>
    </row>
    <row r="65" spans="1:14" ht="15" customHeight="1" x14ac:dyDescent="0.25">
      <c r="A65" s="6" t="s">
        <v>156</v>
      </c>
      <c r="B65" s="30" t="s">
        <v>36</v>
      </c>
      <c r="C65" s="17">
        <f t="shared" si="7"/>
        <v>301.00000000000006</v>
      </c>
      <c r="D65" s="17">
        <f>'4 pr._savarankiškos f-jos'!E179+'6 pr._mokinio krepšelis'!E45+'9 pr._įstaigų pajamos'!E77+'11 pr._apyvartinės lėšos'!E49+'7 pr._kita dotacija'!E151</f>
        <v>301.00000000000006</v>
      </c>
      <c r="E65" s="17">
        <f>'4 pr._savarankiškos f-jos'!F179+'6 pr._mokinio krepšelis'!F45+'9 pr._įstaigų pajamos'!F77+'11 pr._apyvartinės lėšos'!F49+'7 pr._kita dotacija'!F151</f>
        <v>170.3</v>
      </c>
      <c r="F65" s="17">
        <f>'4 pr._savarankiškos f-jos'!G179+'6 pr._mokinio krepšelis'!G45+'9 pr._įstaigų pajamos'!G77+'11 pr._apyvartinės lėšos'!G49+'7 pr._kita dotacija'!G151</f>
        <v>0</v>
      </c>
      <c r="G65" s="11">
        <f t="shared" si="12"/>
        <v>14.3</v>
      </c>
      <c r="H65" s="11">
        <f>'4 pr._savarankiškos f-jos'!I179+'6 pr._mokinio krepšelis'!I45+'9 pr._įstaigų pajamos'!I77+'11 pr._apyvartinės lėšos'!I49+'7 pr._kita dotacija'!I151</f>
        <v>14.3</v>
      </c>
      <c r="I65" s="11">
        <f>'4 pr._savarankiškos f-jos'!J179+'6 pr._mokinio krepšelis'!J45+'9 pr._įstaigų pajamos'!J77+'11 pr._apyvartinės lėšos'!J49+'7 pr._kita dotacija'!J151</f>
        <v>10.9</v>
      </c>
      <c r="J65" s="11">
        <f>'4 pr._savarankiškos f-jos'!K179+'6 pr._mokinio krepšelis'!K45+'9 pr._įstaigų pajamos'!K77+'11 pr._apyvartinės lėšos'!K49+'7 pr._kita dotacija'!K151</f>
        <v>0</v>
      </c>
      <c r="K65" s="95">
        <f t="shared" si="13"/>
        <v>315.30000000000007</v>
      </c>
      <c r="L65" s="95">
        <f>'4 pr._savarankiškos f-jos'!M179+'6 pr._mokinio krepšelis'!M45+'9 pr._įstaigų pajamos'!M77+'11 pr._apyvartinės lėšos'!M49+'7 pr._kita dotacija'!M151</f>
        <v>315.30000000000007</v>
      </c>
      <c r="M65" s="95">
        <f>'4 pr._savarankiškos f-jos'!N179+'6 pr._mokinio krepšelis'!N45+'9 pr._įstaigų pajamos'!N77+'11 pr._apyvartinės lėšos'!N49+'7 pr._kita dotacija'!N151</f>
        <v>181.20000000000002</v>
      </c>
      <c r="N65" s="95">
        <f>'4 pr._savarankiškos f-jos'!O179+'6 pr._mokinio krepšelis'!O45+'9 pr._įstaigų pajamos'!O77+'11 pr._apyvartinės lėšos'!O49+'7 pr._kita dotacija'!O151</f>
        <v>0</v>
      </c>
    </row>
    <row r="66" spans="1:14" ht="15" customHeight="1" x14ac:dyDescent="0.25">
      <c r="A66" s="6" t="s">
        <v>157</v>
      </c>
      <c r="B66" s="30" t="s">
        <v>38</v>
      </c>
      <c r="C66" s="17">
        <f t="shared" si="7"/>
        <v>535.4</v>
      </c>
      <c r="D66" s="17">
        <f>'4 pr._savarankiškos f-jos'!E180+'6 pr._mokinio krepšelis'!E46+'9 pr._įstaigų pajamos'!E78+'11 pr._apyvartinės lėšos'!E51+'7 pr._kita dotacija'!E153</f>
        <v>535.4</v>
      </c>
      <c r="E66" s="17">
        <f>'4 pr._savarankiškos f-jos'!F180+'6 pr._mokinio krepšelis'!F46+'9 pr._įstaigų pajamos'!F78+'11 pr._apyvartinės lėšos'!F51+'7 pr._kita dotacija'!F153</f>
        <v>294.79999999999995</v>
      </c>
      <c r="F66" s="17">
        <f>'4 pr._savarankiškos f-jos'!G180+'6 pr._mokinio krepšelis'!G46+'9 pr._įstaigų pajamos'!G78+'11 pr._apyvartinės lėšos'!G51+'7 pr._kita dotacija'!G153</f>
        <v>0</v>
      </c>
      <c r="G66" s="11">
        <f t="shared" si="12"/>
        <v>11.100000000000001</v>
      </c>
      <c r="H66" s="11">
        <f>'4 pr._savarankiškos f-jos'!I180+'6 pr._mokinio krepšelis'!I46+'9 pr._įstaigų pajamos'!I78+'11 pr._apyvartinės lėšos'!I51+'7 pr._kita dotacija'!I153</f>
        <v>11.100000000000001</v>
      </c>
      <c r="I66" s="11">
        <f>'4 pr._savarankiškos f-jos'!J180+'6 pr._mokinio krepšelis'!J46+'9 pr._įstaigų pajamos'!J78+'11 pr._apyvartinės lėšos'!J51+'7 pr._kita dotacija'!J153</f>
        <v>15.3</v>
      </c>
      <c r="J66" s="11">
        <f>'4 pr._savarankiškos f-jos'!K180+'6 pr._mokinio krepšelis'!K46+'9 pr._įstaigų pajamos'!K78+'11 pr._apyvartinės lėšos'!K51+'7 pr._kita dotacija'!K153</f>
        <v>0</v>
      </c>
      <c r="K66" s="95">
        <f t="shared" si="13"/>
        <v>546.5</v>
      </c>
      <c r="L66" s="95">
        <f>'4 pr._savarankiškos f-jos'!M180+'6 pr._mokinio krepšelis'!M46+'9 pr._įstaigų pajamos'!M78+'11 pr._apyvartinės lėšos'!M51+'7 pr._kita dotacija'!M153</f>
        <v>546.5</v>
      </c>
      <c r="M66" s="95">
        <f>'4 pr._savarankiškos f-jos'!N180+'6 pr._mokinio krepšelis'!N46+'9 pr._įstaigų pajamos'!N78+'11 pr._apyvartinės lėšos'!N51+'7 pr._kita dotacija'!N153</f>
        <v>310.10000000000002</v>
      </c>
      <c r="N66" s="95">
        <f>'4 pr._savarankiškos f-jos'!O180+'6 pr._mokinio krepšelis'!O46+'9 pr._įstaigų pajamos'!O78+'11 pr._apyvartinės lėšos'!O51+'7 pr._kita dotacija'!O153</f>
        <v>0</v>
      </c>
    </row>
    <row r="67" spans="1:14" ht="15" customHeight="1" x14ac:dyDescent="0.25">
      <c r="A67" s="6" t="s">
        <v>111</v>
      </c>
      <c r="B67" s="30" t="s">
        <v>37</v>
      </c>
      <c r="C67" s="17">
        <f t="shared" si="7"/>
        <v>296</v>
      </c>
      <c r="D67" s="17">
        <f>'4 pr._savarankiškos f-jos'!E181+'6 pr._mokinio krepšelis'!E47+'9 pr._įstaigų pajamos'!E79+'7 pr._kita dotacija'!E155</f>
        <v>296</v>
      </c>
      <c r="E67" s="17">
        <f>'4 pr._savarankiškos f-jos'!F181+'6 pr._mokinio krepšelis'!F47+'9 pr._įstaigų pajamos'!F79+'7 pr._kita dotacija'!F155</f>
        <v>173.9</v>
      </c>
      <c r="F67" s="17">
        <f>'4 pr._savarankiškos f-jos'!G181+'6 pr._mokinio krepšelis'!G47+'9 pr._įstaigų pajamos'!G79+'7 pr._kita dotacija'!G155</f>
        <v>0</v>
      </c>
      <c r="G67" s="11">
        <f t="shared" si="12"/>
        <v>24.4</v>
      </c>
      <c r="H67" s="11">
        <f>'4 pr._savarankiškos f-jos'!I181+'6 pr._mokinio krepšelis'!I47+'9 pr._įstaigų pajamos'!I79+'7 pr._kita dotacija'!I155</f>
        <v>24.4</v>
      </c>
      <c r="I67" s="11">
        <f>'4 pr._savarankiškos f-jos'!J181+'6 pr._mokinio krepšelis'!J47+'9 pr._įstaigų pajamos'!J79+'7 pr._kita dotacija'!J155</f>
        <v>18.600000000000001</v>
      </c>
      <c r="J67" s="11">
        <f>'4 pr._savarankiškos f-jos'!K181+'6 pr._mokinio krepšelis'!K47+'9 pr._įstaigų pajamos'!K79+'7 pr._kita dotacija'!K155</f>
        <v>0</v>
      </c>
      <c r="K67" s="95">
        <f t="shared" si="13"/>
        <v>320.39999999999998</v>
      </c>
      <c r="L67" s="95">
        <f>'4 pr._savarankiškos f-jos'!M181+'6 pr._mokinio krepšelis'!M47+'9 pr._įstaigų pajamos'!M79+'7 pr._kita dotacija'!M155</f>
        <v>320.39999999999998</v>
      </c>
      <c r="M67" s="95">
        <f>'4 pr._savarankiškos f-jos'!N181+'6 pr._mokinio krepšelis'!N47+'9 pr._įstaigų pajamos'!N79+'7 pr._kita dotacija'!N155</f>
        <v>192.5</v>
      </c>
      <c r="N67" s="95">
        <f>'4 pr._savarankiškos f-jos'!O181+'6 pr._mokinio krepšelis'!O47+'9 pr._įstaigų pajamos'!O79+'7 pr._kita dotacija'!O155</f>
        <v>0</v>
      </c>
    </row>
    <row r="68" spans="1:14" ht="15" customHeight="1" x14ac:dyDescent="0.25">
      <c r="A68" s="6" t="s">
        <v>158</v>
      </c>
      <c r="B68" s="36" t="s">
        <v>35</v>
      </c>
      <c r="C68" s="17">
        <f t="shared" si="7"/>
        <v>501.2</v>
      </c>
      <c r="D68" s="17">
        <f>'4 pr._savarankiškos f-jos'!E182+'6 pr._mokinio krepšelis'!E48+'9 pr._įstaigų pajamos'!E80+'7 pr._kita dotacija'!E157</f>
        <v>501.2</v>
      </c>
      <c r="E68" s="17">
        <f>'4 pr._savarankiškos f-jos'!F182+'6 pr._mokinio krepšelis'!F48+'9 pr._įstaigų pajamos'!F80+'7 pr._kita dotacija'!F157</f>
        <v>249.89999999999998</v>
      </c>
      <c r="F68" s="17">
        <f>'4 pr._savarankiškos f-jos'!G182+'6 pr._mokinio krepšelis'!G48+'9 pr._įstaigų pajamos'!G80+'7 pr._kita dotacija'!G157</f>
        <v>0</v>
      </c>
      <c r="G68" s="11">
        <f t="shared" si="12"/>
        <v>18.7</v>
      </c>
      <c r="H68" s="11">
        <f>'4 pr._savarankiškos f-jos'!I182+'6 pr._mokinio krepšelis'!I48+'9 pr._įstaigų pajamos'!I80+'7 pr._kita dotacija'!I157</f>
        <v>18.7</v>
      </c>
      <c r="I68" s="11">
        <f>'4 pr._savarankiškos f-jos'!J182+'6 pr._mokinio krepšelis'!J48+'9 pr._įstaigų pajamos'!J80+'7 pr._kita dotacija'!J157</f>
        <v>21.9</v>
      </c>
      <c r="J68" s="11">
        <f>'4 pr._savarankiškos f-jos'!K182+'6 pr._mokinio krepšelis'!K48+'9 pr._įstaigų pajamos'!K80+'7 pr._kita dotacija'!K157</f>
        <v>0</v>
      </c>
      <c r="K68" s="95">
        <f t="shared" si="13"/>
        <v>519.9</v>
      </c>
      <c r="L68" s="95">
        <f>'4 pr._savarankiškos f-jos'!M182+'6 pr._mokinio krepšelis'!M48+'9 pr._įstaigų pajamos'!M80+'7 pr._kita dotacija'!M157</f>
        <v>519.9</v>
      </c>
      <c r="M68" s="95">
        <f>'4 pr._savarankiškos f-jos'!N182+'6 pr._mokinio krepšelis'!N48+'9 pr._įstaigų pajamos'!N80+'7 pr._kita dotacija'!N157</f>
        <v>271.79999999999995</v>
      </c>
      <c r="N68" s="95">
        <f>'4 pr._savarankiškos f-jos'!O182+'6 pr._mokinio krepšelis'!O48+'9 pr._įstaigų pajamos'!O80+'7 pr._kita dotacija'!O157</f>
        <v>0</v>
      </c>
    </row>
    <row r="69" spans="1:14" ht="15" customHeight="1" x14ac:dyDescent="0.25">
      <c r="A69" s="6" t="s">
        <v>159</v>
      </c>
      <c r="B69" s="37" t="s">
        <v>39</v>
      </c>
      <c r="C69" s="17">
        <f t="shared" si="7"/>
        <v>110.5</v>
      </c>
      <c r="D69" s="17">
        <f>'4 pr._savarankiškos f-jos'!E183+'6 pr._mokinio krepšelis'!E49+'9 pr._įstaigų pajamos'!E81+'11 pr._apyvartinės lėšos'!E53+'7 pr._kita dotacija'!E159</f>
        <v>110.5</v>
      </c>
      <c r="E69" s="17">
        <f>'4 pr._savarankiškos f-jos'!F183+'6 pr._mokinio krepšelis'!F49+'9 pr._įstaigų pajamos'!F81+'11 pr._apyvartinės lėšos'!F53+'7 pr._kita dotacija'!F159</f>
        <v>69</v>
      </c>
      <c r="F69" s="17">
        <f>'4 pr._savarankiškos f-jos'!G183+'6 pr._mokinio krepšelis'!G49+'9 pr._įstaigų pajamos'!G81+'11 pr._apyvartinės lėšos'!G53+'7 pr._kita dotacija'!G159</f>
        <v>0</v>
      </c>
      <c r="G69" s="11">
        <f t="shared" si="12"/>
        <v>2.5</v>
      </c>
      <c r="H69" s="11">
        <f>'4 pr._savarankiškos f-jos'!I183+'6 pr._mokinio krepšelis'!I49+'9 pr._įstaigų pajamos'!I81+'11 pr._apyvartinės lėšos'!I53+'7 pr._kita dotacija'!I159</f>
        <v>2.5</v>
      </c>
      <c r="I69" s="11">
        <f>'4 pr._savarankiškos f-jos'!J183+'6 pr._mokinio krepšelis'!J49+'9 pr._įstaigų pajamos'!J81+'11 pr._apyvartinės lėšos'!J53+'7 pr._kita dotacija'!J159</f>
        <v>2.9</v>
      </c>
      <c r="J69" s="11">
        <f>'4 pr._savarankiškos f-jos'!K183+'6 pr._mokinio krepšelis'!K49+'9 pr._įstaigų pajamos'!K81+'11 pr._apyvartinės lėšos'!K53+'7 pr._kita dotacija'!K159</f>
        <v>0</v>
      </c>
      <c r="K69" s="95">
        <f t="shared" si="13"/>
        <v>113</v>
      </c>
      <c r="L69" s="95">
        <f>'4 pr._savarankiškos f-jos'!M183+'6 pr._mokinio krepšelis'!M49+'9 pr._įstaigų pajamos'!M81+'11 pr._apyvartinės lėšos'!M53+'7 pr._kita dotacija'!M159</f>
        <v>113</v>
      </c>
      <c r="M69" s="95">
        <f>'4 pr._savarankiškos f-jos'!N183+'6 pr._mokinio krepšelis'!N49+'9 pr._įstaigų pajamos'!N81+'11 pr._apyvartinės lėšos'!N53+'7 pr._kita dotacija'!N159</f>
        <v>71.899999999999991</v>
      </c>
      <c r="N69" s="95">
        <f>'4 pr._savarankiškos f-jos'!O183+'6 pr._mokinio krepšelis'!O49+'9 pr._įstaigų pajamos'!O81+'11 pr._apyvartinės lėšos'!O53+'7 pr._kita dotacija'!O159</f>
        <v>0</v>
      </c>
    </row>
    <row r="70" spans="1:14" ht="15" customHeight="1" x14ac:dyDescent="0.25">
      <c r="A70" s="6" t="s">
        <v>112</v>
      </c>
      <c r="B70" s="37" t="s">
        <v>40</v>
      </c>
      <c r="C70" s="17">
        <f t="shared" si="7"/>
        <v>155.79999999999998</v>
      </c>
      <c r="D70" s="17">
        <f>'4 pr._savarankiškos f-jos'!E184+'6 pr._mokinio krepšelis'!E50+'9 pr._įstaigų pajamos'!E82+'11 pr._apyvartinės lėšos'!E55+'7 pr._kita dotacija'!E161</f>
        <v>155.79999999999998</v>
      </c>
      <c r="E70" s="17">
        <f>'4 pr._savarankiškos f-jos'!F184+'6 pr._mokinio krepšelis'!F50+'9 pr._įstaigų pajamos'!F82+'11 pr._apyvartinės lėšos'!F55+'7 pr._kita dotacija'!F161</f>
        <v>96.1</v>
      </c>
      <c r="F70" s="17">
        <f>'4 pr._savarankiškos f-jos'!G184+'6 pr._mokinio krepšelis'!G50+'9 pr._įstaigų pajamos'!G82+'11 pr._apyvartinės lėšos'!G55+'7 pr._kita dotacija'!G161</f>
        <v>0</v>
      </c>
      <c r="G70" s="11">
        <f t="shared" si="12"/>
        <v>5.9</v>
      </c>
      <c r="H70" s="11">
        <f>'4 pr._savarankiškos f-jos'!I184+'6 pr._mokinio krepšelis'!I50+'9 pr._įstaigų pajamos'!I82+'11 pr._apyvartinės lėšos'!I55+'7 pr._kita dotacija'!I161</f>
        <v>5.9</v>
      </c>
      <c r="I70" s="11">
        <f>'4 pr._savarankiškos f-jos'!J184+'6 pr._mokinio krepšelis'!J50+'9 pr._įstaigų pajamos'!J82+'11 pr._apyvartinės lėšos'!J55+'7 pr._kita dotacija'!J161</f>
        <v>4.5</v>
      </c>
      <c r="J70" s="11">
        <f>'4 pr._savarankiškos f-jos'!K184+'6 pr._mokinio krepšelis'!K50+'9 pr._įstaigų pajamos'!K82+'11 pr._apyvartinės lėšos'!K55+'7 pr._kita dotacija'!K161</f>
        <v>0</v>
      </c>
      <c r="K70" s="95">
        <f t="shared" si="13"/>
        <v>161.69999999999999</v>
      </c>
      <c r="L70" s="95">
        <f>'4 pr._savarankiškos f-jos'!M184+'6 pr._mokinio krepšelis'!M50+'9 pr._įstaigų pajamos'!M82+'11 pr._apyvartinės lėšos'!M55+'7 pr._kita dotacija'!M161</f>
        <v>161.69999999999999</v>
      </c>
      <c r="M70" s="95">
        <f>'4 pr._savarankiškos f-jos'!N184+'6 pr._mokinio krepšelis'!N50+'9 pr._įstaigų pajamos'!N82+'11 pr._apyvartinės lėšos'!N55+'7 pr._kita dotacija'!N161</f>
        <v>100.6</v>
      </c>
      <c r="N70" s="95">
        <f>'4 pr._savarankiškos f-jos'!O184+'6 pr._mokinio krepšelis'!O50+'9 pr._įstaigų pajamos'!O82+'11 pr._apyvartinės lėšos'!O55+'7 pr._kita dotacija'!O161</f>
        <v>0</v>
      </c>
    </row>
    <row r="71" spans="1:14" ht="15" customHeight="1" x14ac:dyDescent="0.25">
      <c r="A71" s="6" t="s">
        <v>113</v>
      </c>
      <c r="B71" s="36" t="s">
        <v>49</v>
      </c>
      <c r="C71" s="17">
        <f t="shared" si="7"/>
        <v>73.099999999999994</v>
      </c>
      <c r="D71" s="17">
        <f>'4 pr._savarankiškos f-jos'!E185+'6 pr._mokinio krepšelis'!E51+'9 pr._įstaigų pajamos'!E83+'7 pr._kita dotacija'!E163</f>
        <v>73.099999999999994</v>
      </c>
      <c r="E71" s="17">
        <f>'4 pr._savarankiškos f-jos'!F185+'6 pr._mokinio krepšelis'!F51+'9 pr._įstaigų pajamos'!F83+'7 pr._kita dotacija'!F163</f>
        <v>54.300000000000004</v>
      </c>
      <c r="F71" s="17">
        <f>'4 pr._savarankiškos f-jos'!G185+'6 pr._mokinio krepšelis'!G51+'9 pr._įstaigų pajamos'!G83+'7 pr._kita dotacija'!G163</f>
        <v>0</v>
      </c>
      <c r="G71" s="11">
        <f t="shared" si="12"/>
        <v>1.6</v>
      </c>
      <c r="H71" s="11">
        <f>'4 pr._savarankiškos f-jos'!I185+'6 pr._mokinio krepšelis'!I51+'9 pr._įstaigų pajamos'!I83+'7 pr._kita dotacija'!I163</f>
        <v>1.6</v>
      </c>
      <c r="I71" s="11">
        <f>'4 pr._savarankiškos f-jos'!J185+'6 pr._mokinio krepšelis'!J51+'9 pr._įstaigų pajamos'!J83+'7 pr._kita dotacija'!J163</f>
        <v>1.2</v>
      </c>
      <c r="J71" s="11">
        <f>'4 pr._savarankiškos f-jos'!K185+'6 pr._mokinio krepšelis'!K51+'9 pr._įstaigų pajamos'!K83+'7 pr._kita dotacija'!K163</f>
        <v>0</v>
      </c>
      <c r="K71" s="95">
        <f t="shared" si="13"/>
        <v>74.699999999999989</v>
      </c>
      <c r="L71" s="95">
        <f>'4 pr._savarankiškos f-jos'!M185+'6 pr._mokinio krepšelis'!M51+'9 pr._įstaigų pajamos'!M83+'7 pr._kita dotacija'!M163</f>
        <v>74.699999999999989</v>
      </c>
      <c r="M71" s="95">
        <f>'4 pr._savarankiškos f-jos'!N185+'6 pr._mokinio krepšelis'!N51+'9 pr._įstaigų pajamos'!N83+'7 pr._kita dotacija'!N163</f>
        <v>55.500000000000007</v>
      </c>
      <c r="N71" s="95">
        <f>'4 pr._savarankiškos f-jos'!O185+'6 pr._mokinio krepšelis'!O51+'9 pr._įstaigų pajamos'!O83+'7 pr._kita dotacija'!O163</f>
        <v>0</v>
      </c>
    </row>
    <row r="72" spans="1:14" ht="15" customHeight="1" x14ac:dyDescent="0.25">
      <c r="A72" s="6" t="s">
        <v>114</v>
      </c>
      <c r="B72" s="36" t="s">
        <v>48</v>
      </c>
      <c r="C72" s="17">
        <f t="shared" si="7"/>
        <v>570.69999999999993</v>
      </c>
      <c r="D72" s="17">
        <f>'4 pr._savarankiškos f-jos'!E186+'6 pr._mokinio krepšelis'!E52+'9 pr._įstaigų pajamos'!E84+'11 pr._apyvartinės lėšos'!E57+'7 pr._kita dotacija'!E167</f>
        <v>570.69999999999993</v>
      </c>
      <c r="E72" s="17">
        <f>'4 pr._savarankiškos f-jos'!F186+'6 pr._mokinio krepšelis'!F52+'9 pr._įstaigų pajamos'!F84+'11 pr._apyvartinės lėšos'!F57+'7 pr._kita dotacija'!F167</f>
        <v>417.2</v>
      </c>
      <c r="F72" s="17">
        <f>'4 pr._savarankiškos f-jos'!G186+'6 pr._mokinio krepšelis'!G52+'9 pr._įstaigų pajamos'!G84+'11 pr._apyvartinės lėšos'!G57+'7 pr._kita dotacija'!G167</f>
        <v>0</v>
      </c>
      <c r="G72" s="11">
        <f t="shared" si="12"/>
        <v>21.099999999999998</v>
      </c>
      <c r="H72" s="11">
        <f>'4 pr._savarankiškos f-jos'!I186+'6 pr._mokinio krepšelis'!I52+'9 pr._įstaigų pajamos'!I84+'11 pr._apyvartinės lėšos'!I57+'7 pr._kita dotacija'!I167</f>
        <v>21.099999999999998</v>
      </c>
      <c r="I72" s="11">
        <f>'4 pr._savarankiškos f-jos'!J186+'6 pr._mokinio krepšelis'!J52+'9 pr._įstaigų pajamos'!J84+'11 pr._apyvartinės lėšos'!J57+'7 pr._kita dotacija'!J167</f>
        <v>15.6</v>
      </c>
      <c r="J72" s="11">
        <f>'4 pr._savarankiškos f-jos'!K186+'6 pr._mokinio krepšelis'!K52+'9 pr._įstaigų pajamos'!K84+'11 pr._apyvartinės lėšos'!K57+'7 pr._kita dotacija'!K167</f>
        <v>0</v>
      </c>
      <c r="K72" s="95">
        <f t="shared" si="13"/>
        <v>591.79999999999995</v>
      </c>
      <c r="L72" s="95">
        <f>'4 pr._savarankiškos f-jos'!M186+'6 pr._mokinio krepšelis'!M52+'9 pr._įstaigų pajamos'!M84+'11 pr._apyvartinės lėšos'!M57+'7 pr._kita dotacija'!M167</f>
        <v>591.79999999999995</v>
      </c>
      <c r="M72" s="95">
        <f>'4 pr._savarankiškos f-jos'!N186+'6 pr._mokinio krepšelis'!N52+'9 pr._įstaigų pajamos'!N84+'11 pr._apyvartinės lėšos'!N57+'7 pr._kita dotacija'!N167</f>
        <v>432.8</v>
      </c>
      <c r="N72" s="95">
        <f>'4 pr._savarankiškos f-jos'!O186+'6 pr._mokinio krepšelis'!O52+'9 pr._įstaigų pajamos'!O84+'11 pr._apyvartinės lėšos'!O57+'7 pr._kita dotacija'!O167</f>
        <v>0</v>
      </c>
    </row>
    <row r="73" spans="1:14" ht="15" customHeight="1" x14ac:dyDescent="0.25">
      <c r="A73" s="6" t="s">
        <v>115</v>
      </c>
      <c r="B73" s="36" t="s">
        <v>66</v>
      </c>
      <c r="C73" s="17">
        <f t="shared" si="7"/>
        <v>69.7</v>
      </c>
      <c r="D73" s="17">
        <f>'4 pr._savarankiškos f-jos'!E187+'6 pr._mokinio krepšelis'!E53+'9 pr._įstaigų pajamos'!E85+'7 pr._kita dotacija'!E171</f>
        <v>69.7</v>
      </c>
      <c r="E73" s="17">
        <f>'4 pr._savarankiškos f-jos'!F187+'6 pr._mokinio krepšelis'!F53+'9 pr._įstaigų pajamos'!F85+'7 pr._kita dotacija'!F171</f>
        <v>47.2</v>
      </c>
      <c r="F73" s="17">
        <f>'4 pr._savarankiškos f-jos'!G187+'6 pr._mokinio krepšelis'!G53+'9 pr._įstaigų pajamos'!G85+'7 pr._kita dotacija'!G171</f>
        <v>0</v>
      </c>
      <c r="G73" s="11">
        <f t="shared" si="12"/>
        <v>0</v>
      </c>
      <c r="H73" s="11">
        <f>'4 pr._savarankiškos f-jos'!I187+'6 pr._mokinio krepšelis'!I53+'9 pr._įstaigų pajamos'!I85+'7 pr._kita dotacija'!I171</f>
        <v>0</v>
      </c>
      <c r="I73" s="11">
        <f>'4 pr._savarankiškos f-jos'!J187+'6 pr._mokinio krepšelis'!J53+'9 pr._įstaigų pajamos'!J85+'7 pr._kita dotacija'!J171</f>
        <v>0</v>
      </c>
      <c r="J73" s="11">
        <f>'4 pr._savarankiškos f-jos'!K187+'6 pr._mokinio krepšelis'!K53+'9 pr._įstaigų pajamos'!K85+'7 pr._kita dotacija'!K171</f>
        <v>0</v>
      </c>
      <c r="K73" s="95">
        <f t="shared" si="13"/>
        <v>69.7</v>
      </c>
      <c r="L73" s="95">
        <f>'4 pr._savarankiškos f-jos'!M187+'6 pr._mokinio krepšelis'!M53+'9 pr._įstaigų pajamos'!M85+'7 pr._kita dotacija'!M171</f>
        <v>69.7</v>
      </c>
      <c r="M73" s="95">
        <f>'4 pr._savarankiškos f-jos'!N187+'6 pr._mokinio krepšelis'!N53+'9 pr._įstaigų pajamos'!N85+'7 pr._kita dotacija'!N171</f>
        <v>47.2</v>
      </c>
      <c r="N73" s="95">
        <f>'4 pr._savarankiškos f-jos'!O187+'6 pr._mokinio krepšelis'!O53+'9 pr._įstaigų pajamos'!O85+'7 pr._kita dotacija'!O171</f>
        <v>0</v>
      </c>
    </row>
    <row r="74" spans="1:14" ht="15" customHeight="1" x14ac:dyDescent="0.25">
      <c r="A74" s="6" t="s">
        <v>116</v>
      </c>
      <c r="B74" s="36" t="s">
        <v>50</v>
      </c>
      <c r="C74" s="17">
        <f t="shared" si="7"/>
        <v>152.99999999999997</v>
      </c>
      <c r="D74" s="17">
        <f>'4 pr._savarankiškos f-jos'!E188+'6 pr._mokinio krepšelis'!E54+'9 pr._įstaigų pajamos'!E86+'11 pr._apyvartinės lėšos'!E59</f>
        <v>152.99999999999997</v>
      </c>
      <c r="E74" s="17">
        <f>'4 pr._savarankiškos f-jos'!F188+'6 pr._mokinio krepšelis'!F54+'9 pr._įstaigų pajamos'!F86+'11 pr._apyvartinės lėšos'!F59</f>
        <v>93.9</v>
      </c>
      <c r="F74" s="17">
        <f>'4 pr._savarankiškos f-jos'!G188+'6 pr._mokinio krepšelis'!G54+'9 pr._įstaigų pajamos'!G86+'11 pr._apyvartinės lėšos'!G59</f>
        <v>0</v>
      </c>
      <c r="G74" s="11">
        <f t="shared" si="12"/>
        <v>0</v>
      </c>
      <c r="H74" s="11">
        <f>'4 pr._savarankiškos f-jos'!I188+'6 pr._mokinio krepšelis'!I54+'9 pr._įstaigų pajamos'!I86+'11 pr._apyvartinės lėšos'!I59</f>
        <v>0</v>
      </c>
      <c r="I74" s="11">
        <f>'4 pr._savarankiškos f-jos'!J188+'6 pr._mokinio krepšelis'!J54+'9 pr._įstaigų pajamos'!J86+'11 pr._apyvartinės lėšos'!J59</f>
        <v>0</v>
      </c>
      <c r="J74" s="11">
        <f>'4 pr._savarankiškos f-jos'!K188+'6 pr._mokinio krepšelis'!K54+'9 pr._įstaigų pajamos'!K86+'11 pr._apyvartinės lėšos'!K59</f>
        <v>0</v>
      </c>
      <c r="K74" s="95">
        <f t="shared" si="13"/>
        <v>152.99999999999997</v>
      </c>
      <c r="L74" s="95">
        <f>'4 pr._savarankiškos f-jos'!M188+'6 pr._mokinio krepšelis'!M54+'9 pr._įstaigų pajamos'!M86+'11 pr._apyvartinės lėšos'!M59</f>
        <v>152.99999999999997</v>
      </c>
      <c r="M74" s="95">
        <f>'4 pr._savarankiškos f-jos'!N188+'6 pr._mokinio krepšelis'!N54+'9 pr._įstaigų pajamos'!N86+'11 pr._apyvartinės lėšos'!N59</f>
        <v>93.9</v>
      </c>
      <c r="N74" s="95">
        <f>'4 pr._savarankiškos f-jos'!O188+'6 pr._mokinio krepšelis'!O54+'9 pr._įstaigų pajamos'!O86+'11 pr._apyvartinės lėšos'!O59</f>
        <v>0</v>
      </c>
    </row>
    <row r="75" spans="1:14" ht="15" customHeight="1" x14ac:dyDescent="0.25">
      <c r="A75" s="6" t="s">
        <v>167</v>
      </c>
      <c r="B75" s="36" t="s">
        <v>168</v>
      </c>
      <c r="C75" s="17">
        <f t="shared" si="7"/>
        <v>709.00000000000011</v>
      </c>
      <c r="D75" s="17">
        <f>'4 pr._savarankiškos f-jos'!E189+'4 pr._savarankiškos f-jos'!E220+'6 pr._mokinio krepšelis'!E55+'7 pr._kita dotacija'!E173+'9 pr._įstaigų pajamos'!E87+'9 pr._įstaigų pajamos'!E109</f>
        <v>709.00000000000011</v>
      </c>
      <c r="E75" s="17">
        <f>'4 pr._savarankiškos f-jos'!F189+'4 pr._savarankiškos f-jos'!F220+'6 pr._mokinio krepšelis'!F55+'7 pr._kita dotacija'!F173+'9 pr._įstaigų pajamos'!F87+'9 pr._įstaigų pajamos'!F109</f>
        <v>473.99999999999994</v>
      </c>
      <c r="F75" s="17">
        <f>'4 pr._savarankiškos f-jos'!G189+'4 pr._savarankiškos f-jos'!G220+'6 pr._mokinio krepšelis'!G55+'7 pr._kita dotacija'!G173+'9 pr._įstaigų pajamos'!G87+'9 pr._įstaigų pajamos'!G109</f>
        <v>0</v>
      </c>
      <c r="G75" s="11">
        <f t="shared" si="12"/>
        <v>-4.5</v>
      </c>
      <c r="H75" s="11">
        <f>'4 pr._savarankiškos f-jos'!I189+'4 pr._savarankiškos f-jos'!I220+'6 pr._mokinio krepšelis'!I55+'7 pr._kita dotacija'!I173+'9 pr._įstaigų pajamos'!I87+'9 pr._įstaigų pajamos'!I109</f>
        <v>-4.5</v>
      </c>
      <c r="I75" s="11">
        <f>'4 pr._savarankiškos f-jos'!J189+'4 pr._savarankiškos f-jos'!J220+'6 pr._mokinio krepšelis'!J55+'7 pr._kita dotacija'!J173+'9 pr._įstaigų pajamos'!J87+'9 pr._įstaigų pajamos'!J109</f>
        <v>-3.4</v>
      </c>
      <c r="J75" s="11">
        <f>'4 pr._savarankiškos f-jos'!K189+'4 pr._savarankiškos f-jos'!K220+'6 pr._mokinio krepšelis'!K55+'7 pr._kita dotacija'!K173+'9 pr._įstaigų pajamos'!K87+'9 pr._įstaigų pajamos'!K109</f>
        <v>0</v>
      </c>
      <c r="K75" s="95">
        <f t="shared" si="13"/>
        <v>704.50000000000011</v>
      </c>
      <c r="L75" s="95">
        <f>'4 pr._savarankiškos f-jos'!M189+'4 pr._savarankiškos f-jos'!M220+'6 pr._mokinio krepšelis'!M55+'7 pr._kita dotacija'!M173+'9 pr._įstaigų pajamos'!M87+'9 pr._įstaigų pajamos'!M109</f>
        <v>704.50000000000011</v>
      </c>
      <c r="M75" s="95">
        <f>'4 pr._savarankiškos f-jos'!N189+'4 pr._savarankiškos f-jos'!N220+'6 pr._mokinio krepšelis'!N55+'7 pr._kita dotacija'!N173+'9 pr._įstaigų pajamos'!N87+'9 pr._įstaigų pajamos'!N109</f>
        <v>470.59999999999997</v>
      </c>
      <c r="N75" s="95">
        <f>'4 pr._savarankiškos f-jos'!O189+'4 pr._savarankiškos f-jos'!O220+'6 pr._mokinio krepšelis'!O55+'7 pr._kita dotacija'!O173+'9 pr._įstaigų pajamos'!O87+'9 pr._įstaigų pajamos'!O109</f>
        <v>0</v>
      </c>
    </row>
    <row r="76" spans="1:14" s="38" customFormat="1" ht="15" customHeight="1" x14ac:dyDescent="0.25">
      <c r="A76" s="6" t="s">
        <v>117</v>
      </c>
      <c r="B76" s="36" t="s">
        <v>169</v>
      </c>
      <c r="C76" s="17">
        <f t="shared" si="7"/>
        <v>414.5</v>
      </c>
      <c r="D76" s="17">
        <f>'4 pr._savarankiškos f-jos'!E190+'6 pr._mokinio krepšelis'!E56+'7 pr._kita dotacija'!E177+'9 pr._įstaigų pajamos'!E88</f>
        <v>414.5</v>
      </c>
      <c r="E76" s="17">
        <f>'4 pr._savarankiškos f-jos'!F190+'6 pr._mokinio krepšelis'!F56+'7 pr._kita dotacija'!F177+'9 pr._įstaigų pajamos'!F88</f>
        <v>279.5</v>
      </c>
      <c r="F76" s="17">
        <f>'4 pr._savarankiškos f-jos'!G190+'6 pr._mokinio krepšelis'!G56+'7 pr._kita dotacija'!G177+'9 pr._įstaigų pajamos'!G88</f>
        <v>0</v>
      </c>
      <c r="G76" s="11">
        <f t="shared" si="12"/>
        <v>1.8000000000000003</v>
      </c>
      <c r="H76" s="11">
        <f>'4 pr._savarankiškos f-jos'!I190+'6 pr._mokinio krepšelis'!I56+'7 pr._kita dotacija'!I177+'9 pr._įstaigų pajamos'!I88</f>
        <v>-2.9</v>
      </c>
      <c r="I76" s="11">
        <f>'4 pr._savarankiškos f-jos'!J190+'6 pr._mokinio krepšelis'!J56+'7 pr._kita dotacija'!J177+'9 pr._įstaigų pajamos'!J88</f>
        <v>-2.6</v>
      </c>
      <c r="J76" s="11">
        <f>'4 pr._savarankiškos f-jos'!K190+'6 pr._mokinio krepšelis'!K56+'7 pr._kita dotacija'!K177+'9 pr._įstaigų pajamos'!K88</f>
        <v>4.7</v>
      </c>
      <c r="K76" s="95">
        <f t="shared" si="13"/>
        <v>416.3</v>
      </c>
      <c r="L76" s="95">
        <f>'4 pr._savarankiškos f-jos'!M190+'6 pr._mokinio krepšelis'!M56+'7 pr._kita dotacija'!M177+'9 pr._įstaigų pajamos'!M88</f>
        <v>411.6</v>
      </c>
      <c r="M76" s="95">
        <f>'4 pr._savarankiškos f-jos'!N190+'6 pr._mokinio krepšelis'!N56+'7 pr._kita dotacija'!N177+'9 pr._įstaigų pajamos'!N88</f>
        <v>276.89999999999998</v>
      </c>
      <c r="N76" s="95">
        <f>'4 pr._savarankiškos f-jos'!O190+'6 pr._mokinio krepšelis'!O56+'7 pr._kita dotacija'!O177+'9 pr._įstaigų pajamos'!O88</f>
        <v>4.7</v>
      </c>
    </row>
    <row r="77" spans="1:14" ht="15" customHeight="1" x14ac:dyDescent="0.25">
      <c r="A77" s="6" t="s">
        <v>118</v>
      </c>
      <c r="B77" s="30" t="s">
        <v>27</v>
      </c>
      <c r="C77" s="17">
        <f t="shared" ref="C77:C86" si="14">D77+F77</f>
        <v>227.9</v>
      </c>
      <c r="D77" s="17">
        <f>'4 pr._savarankiškos f-jos'!E203+'9 pr._įstaigų pajamos'!E95+'7 pr._kita dotacija'!E207</f>
        <v>227.9</v>
      </c>
      <c r="E77" s="17">
        <f>'4 pr._savarankiškos f-jos'!F203+'9 pr._įstaigų pajamos'!F95+'7 pr._kita dotacija'!F207</f>
        <v>142.5</v>
      </c>
      <c r="F77" s="17">
        <f>'4 pr._savarankiškos f-jos'!G203+'9 pr._įstaigų pajamos'!G95+'7 pr._kita dotacija'!G207</f>
        <v>0</v>
      </c>
      <c r="G77" s="11">
        <f t="shared" si="12"/>
        <v>8</v>
      </c>
      <c r="H77" s="11">
        <f>'4 pr._savarankiškos f-jos'!I203+'9 pr._įstaigų pajamos'!I95+'7 pr._kita dotacija'!I207</f>
        <v>-3.5</v>
      </c>
      <c r="I77" s="11">
        <f>'4 pr._savarankiškos f-jos'!J203+'9 pr._įstaigų pajamos'!J95+'7 pr._kita dotacija'!J207</f>
        <v>11.7</v>
      </c>
      <c r="J77" s="11">
        <f>'4 pr._savarankiškos f-jos'!K203+'9 pr._įstaigų pajamos'!K95+'7 pr._kita dotacija'!K207</f>
        <v>11.5</v>
      </c>
      <c r="K77" s="95">
        <f t="shared" si="13"/>
        <v>235.89999999999998</v>
      </c>
      <c r="L77" s="95">
        <f>'4 pr._savarankiškos f-jos'!M203+'9 pr._įstaigų pajamos'!M95+'7 pr._kita dotacija'!M207</f>
        <v>224.39999999999998</v>
      </c>
      <c r="M77" s="95">
        <f>'4 pr._savarankiškos f-jos'!N203+'9 pr._įstaigų pajamos'!N95+'7 pr._kita dotacija'!N207</f>
        <v>154.19999999999999</v>
      </c>
      <c r="N77" s="95">
        <f>'4 pr._savarankiškos f-jos'!O203+'9 pr._įstaigų pajamos'!O95+'7 pr._kita dotacija'!O207</f>
        <v>11.5</v>
      </c>
    </row>
    <row r="78" spans="1:14" ht="15" customHeight="1" x14ac:dyDescent="0.25">
      <c r="A78" s="14" t="s">
        <v>119</v>
      </c>
      <c r="B78" s="30" t="s">
        <v>57</v>
      </c>
      <c r="C78" s="17">
        <f t="shared" si="14"/>
        <v>63.4</v>
      </c>
      <c r="D78" s="17">
        <f>'4 pr._savarankiškos f-jos'!E204+'9 pr._įstaigų pajamos'!E96+'7 pr._kita dotacija'!E211</f>
        <v>63.4</v>
      </c>
      <c r="E78" s="17">
        <f>'4 pr._savarankiškos f-jos'!F204+'9 pr._įstaigų pajamos'!F96+'7 pr._kita dotacija'!F211</f>
        <v>43.1</v>
      </c>
      <c r="F78" s="17">
        <f>'4 pr._savarankiškos f-jos'!G204+'9 pr._įstaigų pajamos'!G96+'7 pr._kita dotacija'!G211</f>
        <v>0</v>
      </c>
      <c r="G78" s="11">
        <f t="shared" si="12"/>
        <v>0</v>
      </c>
      <c r="H78" s="11">
        <f>'4 pr._savarankiškos f-jos'!I204+'9 pr._įstaigų pajamos'!I96+'7 pr._kita dotacija'!I211</f>
        <v>0</v>
      </c>
      <c r="I78" s="11">
        <f>'4 pr._savarankiškos f-jos'!J204+'9 pr._įstaigų pajamos'!J96+'7 pr._kita dotacija'!J211</f>
        <v>0</v>
      </c>
      <c r="J78" s="11">
        <f>'4 pr._savarankiškos f-jos'!K204+'9 pr._įstaigų pajamos'!K96+'7 pr._kita dotacija'!K211</f>
        <v>0</v>
      </c>
      <c r="K78" s="95">
        <f t="shared" si="13"/>
        <v>63.4</v>
      </c>
      <c r="L78" s="95">
        <f>'4 pr._savarankiškos f-jos'!M204+'9 pr._įstaigų pajamos'!M96+'7 pr._kita dotacija'!M211</f>
        <v>63.4</v>
      </c>
      <c r="M78" s="95">
        <f>'4 pr._savarankiškos f-jos'!N204+'9 pr._įstaigų pajamos'!N96+'7 pr._kita dotacija'!N211</f>
        <v>43.1</v>
      </c>
      <c r="N78" s="95">
        <f>'4 pr._savarankiškos f-jos'!O204+'9 pr._įstaigų pajamos'!O96+'7 pr._kita dotacija'!O211</f>
        <v>0</v>
      </c>
    </row>
    <row r="79" spans="1:14" ht="15" customHeight="1" x14ac:dyDescent="0.25">
      <c r="A79" s="41" t="s">
        <v>120</v>
      </c>
      <c r="B79" s="30" t="s">
        <v>58</v>
      </c>
      <c r="C79" s="17">
        <f t="shared" si="14"/>
        <v>50.3</v>
      </c>
      <c r="D79" s="17">
        <f>'4 pr._savarankiškos f-jos'!E205+'9 pr._įstaigų pajamos'!E97+'7 pr._kita dotacija'!E215</f>
        <v>50.3</v>
      </c>
      <c r="E79" s="17">
        <f>'4 pr._savarankiškos f-jos'!F205+'9 pr._įstaigų pajamos'!F97+'7 pr._kita dotacija'!F215</f>
        <v>31.5</v>
      </c>
      <c r="F79" s="17">
        <f>'4 pr._savarankiškos f-jos'!G205+'9 pr._įstaigų pajamos'!G97+'7 pr._kita dotacija'!G215</f>
        <v>0</v>
      </c>
      <c r="G79" s="11">
        <f t="shared" si="12"/>
        <v>1.1000000000000001</v>
      </c>
      <c r="H79" s="11">
        <f>'4 pr._savarankiškos f-jos'!I205+'9 pr._įstaigų pajamos'!I97+'7 pr._kita dotacija'!I215</f>
        <v>1.1000000000000001</v>
      </c>
      <c r="I79" s="11">
        <f>'4 pr._savarankiškos f-jos'!J205+'9 pr._įstaigų pajamos'!J97+'7 pr._kita dotacija'!J215</f>
        <v>0.6</v>
      </c>
      <c r="J79" s="11">
        <f>'4 pr._savarankiškos f-jos'!K205+'9 pr._įstaigų pajamos'!K97+'7 pr._kita dotacija'!K215</f>
        <v>0</v>
      </c>
      <c r="K79" s="95">
        <f t="shared" si="13"/>
        <v>51.4</v>
      </c>
      <c r="L79" s="95">
        <f>'4 pr._savarankiškos f-jos'!M205+'9 pr._įstaigų pajamos'!M97+'7 pr._kita dotacija'!M215</f>
        <v>51.4</v>
      </c>
      <c r="M79" s="95">
        <f>'4 pr._savarankiškos f-jos'!N205+'9 pr._įstaigų pajamos'!N97+'7 pr._kita dotacija'!N215</f>
        <v>32.1</v>
      </c>
      <c r="N79" s="95">
        <f>'4 pr._savarankiškos f-jos'!O205+'9 pr._įstaigų pajamos'!O97+'7 pr._kita dotacija'!O215</f>
        <v>0</v>
      </c>
    </row>
    <row r="80" spans="1:14" ht="15" customHeight="1" x14ac:dyDescent="0.25">
      <c r="A80" s="33" t="s">
        <v>121</v>
      </c>
      <c r="B80" s="30" t="s">
        <v>422</v>
      </c>
      <c r="C80" s="17">
        <f t="shared" si="14"/>
        <v>34.800000000000004</v>
      </c>
      <c r="D80" s="17">
        <f>'4 pr._savarankiškos f-jos'!E206+'9 pr._įstaigų pajamos'!E98+'7 pr._kita dotacija'!E219</f>
        <v>34.800000000000004</v>
      </c>
      <c r="E80" s="17">
        <f>'4 pr._savarankiškos f-jos'!F206+'9 pr._įstaigų pajamos'!F98+'7 pr._kita dotacija'!F219</f>
        <v>23.4</v>
      </c>
      <c r="F80" s="17">
        <f>'4 pr._savarankiškos f-jos'!G206+'9 pr._įstaigų pajamos'!G98+'7 pr._kita dotacija'!G219</f>
        <v>0</v>
      </c>
      <c r="G80" s="11">
        <f t="shared" si="12"/>
        <v>0</v>
      </c>
      <c r="H80" s="11">
        <f>'4 pr._savarankiškos f-jos'!I206+'9 pr._įstaigų pajamos'!I98+'7 pr._kita dotacija'!I219</f>
        <v>0</v>
      </c>
      <c r="I80" s="11">
        <f>'4 pr._savarankiškos f-jos'!J206+'9 pr._įstaigų pajamos'!J98+'7 pr._kita dotacija'!J219</f>
        <v>0</v>
      </c>
      <c r="J80" s="11">
        <f>'4 pr._savarankiškos f-jos'!K206+'9 pr._įstaigų pajamos'!K98+'7 pr._kita dotacija'!K219</f>
        <v>0</v>
      </c>
      <c r="K80" s="95">
        <f t="shared" si="13"/>
        <v>34.800000000000004</v>
      </c>
      <c r="L80" s="95">
        <f>'4 pr._savarankiškos f-jos'!M206+'9 pr._įstaigų pajamos'!M98+'7 pr._kita dotacija'!M219</f>
        <v>34.800000000000004</v>
      </c>
      <c r="M80" s="95">
        <f>'4 pr._savarankiškos f-jos'!N206+'9 pr._įstaigų pajamos'!N98+'7 pr._kita dotacija'!N219</f>
        <v>23.4</v>
      </c>
      <c r="N80" s="95">
        <f>'4 pr._savarankiškos f-jos'!O206+'9 pr._įstaigų pajamos'!O98+'7 pr._kita dotacija'!O219</f>
        <v>0</v>
      </c>
    </row>
    <row r="81" spans="1:14" ht="15" customHeight="1" x14ac:dyDescent="0.25">
      <c r="A81" s="33" t="s">
        <v>163</v>
      </c>
      <c r="B81" s="30" t="s">
        <v>424</v>
      </c>
      <c r="C81" s="17">
        <f t="shared" si="14"/>
        <v>73</v>
      </c>
      <c r="D81" s="17">
        <f>'4 pr._savarankiškos f-jos'!E207+'9 pr._įstaigų pajamos'!E99+'7 pr._kita dotacija'!E223</f>
        <v>73</v>
      </c>
      <c r="E81" s="17">
        <f>'4 pr._savarankiškos f-jos'!F207+'9 pr._įstaigų pajamos'!F99+'7 pr._kita dotacija'!F223</f>
        <v>48.9</v>
      </c>
      <c r="F81" s="17">
        <f>'4 pr._savarankiškos f-jos'!G207+'9 pr._įstaigų pajamos'!G99+'7 pr._kita dotacija'!G223</f>
        <v>0</v>
      </c>
      <c r="G81" s="11">
        <f t="shared" si="12"/>
        <v>0</v>
      </c>
      <c r="H81" s="11">
        <f>'4 pr._savarankiškos f-jos'!I207+'9 pr._įstaigų pajamos'!I99+'7 pr._kita dotacija'!I223</f>
        <v>0</v>
      </c>
      <c r="I81" s="11">
        <f>'4 pr._savarankiškos f-jos'!J207+'9 pr._įstaigų pajamos'!J99+'7 pr._kita dotacija'!J223</f>
        <v>0</v>
      </c>
      <c r="J81" s="11">
        <f>'4 pr._savarankiškos f-jos'!K207+'9 pr._įstaigų pajamos'!K99+'7 pr._kita dotacija'!K223</f>
        <v>0</v>
      </c>
      <c r="K81" s="95">
        <f t="shared" si="13"/>
        <v>73</v>
      </c>
      <c r="L81" s="95">
        <f>'4 pr._savarankiškos f-jos'!M207+'9 pr._įstaigų pajamos'!M99+'7 pr._kita dotacija'!M223</f>
        <v>73</v>
      </c>
      <c r="M81" s="95">
        <f>'4 pr._savarankiškos f-jos'!N207+'9 pr._įstaigų pajamos'!N99+'7 pr._kita dotacija'!N223</f>
        <v>48.9</v>
      </c>
      <c r="N81" s="95">
        <f>'4 pr._savarankiškos f-jos'!O207+'9 pr._įstaigų pajamos'!O99+'7 pr._kita dotacija'!O223</f>
        <v>0</v>
      </c>
    </row>
    <row r="82" spans="1:14" ht="15" customHeight="1" x14ac:dyDescent="0.25">
      <c r="A82" s="33" t="s">
        <v>122</v>
      </c>
      <c r="B82" s="30" t="s">
        <v>68</v>
      </c>
      <c r="C82" s="17">
        <f t="shared" si="14"/>
        <v>38.5</v>
      </c>
      <c r="D82" s="17">
        <f>'4 pr._savarankiškos f-jos'!E208+'9 pr._įstaigų pajamos'!E100+'7 pr._kita dotacija'!E227</f>
        <v>38.5</v>
      </c>
      <c r="E82" s="17">
        <f>'4 pr._savarankiškos f-jos'!F208+'9 pr._įstaigų pajamos'!F100+'7 pr._kita dotacija'!F227</f>
        <v>26.3</v>
      </c>
      <c r="F82" s="17">
        <f>'4 pr._savarankiškos f-jos'!G208+'9 pr._įstaigų pajamos'!G100+'7 pr._kita dotacija'!G227</f>
        <v>0</v>
      </c>
      <c r="G82" s="11">
        <f t="shared" si="12"/>
        <v>0</v>
      </c>
      <c r="H82" s="11">
        <f>'4 pr._savarankiškos f-jos'!I208+'9 pr._įstaigų pajamos'!I100+'7 pr._kita dotacija'!I227</f>
        <v>0</v>
      </c>
      <c r="I82" s="11">
        <f>'4 pr._savarankiškos f-jos'!J208+'9 pr._įstaigų pajamos'!J100+'7 pr._kita dotacija'!J227</f>
        <v>0</v>
      </c>
      <c r="J82" s="11">
        <f>'4 pr._savarankiškos f-jos'!K208+'9 pr._įstaigų pajamos'!K100+'7 pr._kita dotacija'!K227</f>
        <v>0</v>
      </c>
      <c r="K82" s="95">
        <f t="shared" si="13"/>
        <v>38.5</v>
      </c>
      <c r="L82" s="95">
        <f>'4 pr._savarankiškos f-jos'!M208+'9 pr._įstaigų pajamos'!M100+'7 pr._kita dotacija'!M227</f>
        <v>38.5</v>
      </c>
      <c r="M82" s="95">
        <f>'4 pr._savarankiškos f-jos'!N208+'9 pr._įstaigų pajamos'!N100+'7 pr._kita dotacija'!N227</f>
        <v>26.3</v>
      </c>
      <c r="N82" s="95">
        <f>'4 pr._savarankiškos f-jos'!O208+'9 pr._įstaigų pajamos'!O100+'7 pr._kita dotacija'!O227</f>
        <v>0</v>
      </c>
    </row>
    <row r="83" spans="1:14" ht="15" customHeight="1" x14ac:dyDescent="0.25">
      <c r="A83" s="33" t="s">
        <v>123</v>
      </c>
      <c r="B83" s="30" t="s">
        <v>155</v>
      </c>
      <c r="C83" s="17">
        <f t="shared" si="14"/>
        <v>31.2</v>
      </c>
      <c r="D83" s="17">
        <f>'4 pr._savarankiškos f-jos'!E209+'9 pr._įstaigų pajamos'!E101+'7 pr._kita dotacija'!E231</f>
        <v>31.2</v>
      </c>
      <c r="E83" s="17">
        <f>'4 pr._savarankiškos f-jos'!F209+'9 pr._įstaigų pajamos'!F101+'7 pr._kita dotacija'!F231</f>
        <v>19.8</v>
      </c>
      <c r="F83" s="17">
        <f>'4 pr._savarankiškos f-jos'!G209+'9 pr._įstaigų pajamos'!G101+'7 pr._kita dotacija'!G231</f>
        <v>0</v>
      </c>
      <c r="G83" s="11">
        <f t="shared" si="12"/>
        <v>0.3</v>
      </c>
      <c r="H83" s="11">
        <f>'4 pr._savarankiškos f-jos'!I209+'9 pr._įstaigų pajamos'!I101+'7 pr._kita dotacija'!I231</f>
        <v>0.3</v>
      </c>
      <c r="I83" s="11">
        <f>'4 pr._savarankiškos f-jos'!J209+'9 pr._įstaigų pajamos'!J101+'7 pr._kita dotacija'!J231</f>
        <v>0.2</v>
      </c>
      <c r="J83" s="11">
        <f>'4 pr._savarankiškos f-jos'!K209+'9 pr._įstaigų pajamos'!K101+'7 pr._kita dotacija'!K231</f>
        <v>0</v>
      </c>
      <c r="K83" s="95">
        <f t="shared" si="13"/>
        <v>31.5</v>
      </c>
      <c r="L83" s="95">
        <f>'4 pr._savarankiškos f-jos'!M209+'9 pr._įstaigų pajamos'!M101+'7 pr._kita dotacija'!M231</f>
        <v>31.5</v>
      </c>
      <c r="M83" s="95">
        <f>'4 pr._savarankiškos f-jos'!N209+'9 pr._įstaigų pajamos'!N101+'7 pr._kita dotacija'!N231</f>
        <v>20</v>
      </c>
      <c r="N83" s="95">
        <f>'4 pr._savarankiškos f-jos'!O209+'9 pr._įstaigų pajamos'!O101+'7 pr._kita dotacija'!O231</f>
        <v>0</v>
      </c>
    </row>
    <row r="84" spans="1:14" ht="15" customHeight="1" x14ac:dyDescent="0.25">
      <c r="A84" s="33" t="s">
        <v>124</v>
      </c>
      <c r="B84" s="30" t="s">
        <v>28</v>
      </c>
      <c r="C84" s="17">
        <f t="shared" si="14"/>
        <v>460.3</v>
      </c>
      <c r="D84" s="17">
        <f>'4 pr._savarankiškos f-jos'!E210+'9 pr._įstaigų pajamos'!E102+'7 pr._kita dotacija'!E235+'10 pr._skolintos lėšos'!E37</f>
        <v>450.1</v>
      </c>
      <c r="E84" s="17">
        <f>'4 pr._savarankiškos f-jos'!F210+'9 pr._įstaigų pajamos'!F102+'7 pr._kita dotacija'!F235+'10 pr._skolintos lėšos'!F37</f>
        <v>298</v>
      </c>
      <c r="F84" s="17">
        <f>'4 pr._savarankiškos f-jos'!G210+'9 pr._įstaigų pajamos'!G102+'7 pr._kita dotacija'!G235+'10 pr._skolintos lėšos'!G37</f>
        <v>10.199999999999999</v>
      </c>
      <c r="G84" s="11">
        <f>'4 pr._savarankiškos f-jos'!H210+'9 pr._įstaigų pajamos'!H102+'7 pr._kita dotacija'!H235+'10 pr._skolintos lėšos'!H37</f>
        <v>30.9</v>
      </c>
      <c r="H84" s="11">
        <f>'4 pr._savarankiškos f-jos'!I210+'9 pr._įstaigų pajamos'!I102+'7 pr._kita dotacija'!I235+'10 pr._skolintos lėšos'!I37</f>
        <v>30</v>
      </c>
      <c r="I84" s="11">
        <f>'4 pr._savarankiškos f-jos'!J210+'9 pr._įstaigų pajamos'!J102+'7 pr._kita dotacija'!J235+'10 pr._skolintos lėšos'!J37</f>
        <v>14.9</v>
      </c>
      <c r="J84" s="11">
        <f>'4 pr._savarankiškos f-jos'!K210+'9 pr._įstaigų pajamos'!K102+'7 pr._kita dotacija'!K235+'10 pr._skolintos lėšos'!K37</f>
        <v>0.9</v>
      </c>
      <c r="K84" s="485">
        <f>'4 pr._savarankiškos f-jos'!L210+'9 pr._įstaigų pajamos'!L102+'7 pr._kita dotacija'!L235+'10 pr._skolintos lėšos'!L37</f>
        <v>491.20000000000005</v>
      </c>
      <c r="L84" s="485">
        <f>'4 pr._savarankiškos f-jos'!M210+'9 pr._įstaigų pajamos'!M102+'7 pr._kita dotacija'!M235+'10 pr._skolintos lėšos'!M37</f>
        <v>480.1</v>
      </c>
      <c r="M84" s="485">
        <f>'4 pr._savarankiškos f-jos'!N210+'9 pr._įstaigų pajamos'!N102+'7 pr._kita dotacija'!N235+'10 pr._skolintos lėšos'!N37</f>
        <v>312.89999999999998</v>
      </c>
      <c r="N84" s="485">
        <f>'4 pr._savarankiškos f-jos'!O210+'9 pr._įstaigų pajamos'!O102+'7 pr._kita dotacija'!O235+'10 pr._skolintos lėšos'!O37</f>
        <v>11.1</v>
      </c>
    </row>
    <row r="85" spans="1:14" ht="15" customHeight="1" x14ac:dyDescent="0.25">
      <c r="A85" s="33" t="s">
        <v>125</v>
      </c>
      <c r="B85" s="13" t="s">
        <v>29</v>
      </c>
      <c r="C85" s="17">
        <f t="shared" si="14"/>
        <v>138.10000000000002</v>
      </c>
      <c r="D85" s="17">
        <f>'4 pr._savarankiškos f-jos'!E211+'9 pr._įstaigų pajamos'!E103+'7 pr._kita dotacija'!E239</f>
        <v>138.10000000000002</v>
      </c>
      <c r="E85" s="17">
        <f>'4 pr._savarankiškos f-jos'!F211+'9 pr._įstaigų pajamos'!F103+'7 pr._kita dotacija'!F239</f>
        <v>85.7</v>
      </c>
      <c r="F85" s="17">
        <f>'4 pr._savarankiškos f-jos'!G211+'9 pr._įstaigų pajamos'!G103+'7 pr._kita dotacija'!G239</f>
        <v>0</v>
      </c>
      <c r="G85" s="11">
        <f t="shared" si="12"/>
        <v>0</v>
      </c>
      <c r="H85" s="11">
        <f>'4 pr._savarankiškos f-jos'!I211+'9 pr._įstaigų pajamos'!I103+'7 pr._kita dotacija'!I239</f>
        <v>0</v>
      </c>
      <c r="I85" s="11">
        <f>'4 pr._savarankiškos f-jos'!J211+'9 pr._įstaigų pajamos'!J103+'7 pr._kita dotacija'!J239</f>
        <v>0</v>
      </c>
      <c r="J85" s="11">
        <f>'4 pr._savarankiškos f-jos'!K211+'9 pr._įstaigų pajamos'!K103+'7 pr._kita dotacija'!K239</f>
        <v>0</v>
      </c>
      <c r="K85" s="95">
        <f t="shared" si="13"/>
        <v>138.10000000000002</v>
      </c>
      <c r="L85" s="95">
        <f>'4 pr._savarankiškos f-jos'!M211+'9 pr._įstaigų pajamos'!M103+'7 pr._kita dotacija'!M239</f>
        <v>138.10000000000002</v>
      </c>
      <c r="M85" s="95">
        <f>'4 pr._savarankiškos f-jos'!N211+'9 pr._įstaigų pajamos'!N103+'7 pr._kita dotacija'!N239</f>
        <v>85.7</v>
      </c>
      <c r="N85" s="95">
        <f>'4 pr._savarankiškos f-jos'!O211+'9 pr._įstaigų pajamos'!O103+'7 pr._kita dotacija'!O239</f>
        <v>0</v>
      </c>
    </row>
    <row r="86" spans="1:14" ht="15" customHeight="1" x14ac:dyDescent="0.25">
      <c r="A86" s="33" t="s">
        <v>126</v>
      </c>
      <c r="B86" s="95" t="s">
        <v>65</v>
      </c>
      <c r="C86" s="17">
        <f t="shared" si="14"/>
        <v>381.9</v>
      </c>
      <c r="D86" s="17">
        <f>'4 pr._savarankiškos f-jos'!E212+'6 pr._mokinio krepšelis'!E57+'9 pr._įstaigų pajamos'!E104+'7 pr._kita dotacija'!E243</f>
        <v>381.9</v>
      </c>
      <c r="E86" s="17">
        <f>'4 pr._savarankiškos f-jos'!F212+'6 pr._mokinio krepšelis'!F57+'9 pr._įstaigų pajamos'!F104+'7 pr._kita dotacija'!F243</f>
        <v>242.8</v>
      </c>
      <c r="F86" s="17">
        <f>'4 pr._savarankiškos f-jos'!G212+'6 pr._mokinio krepšelis'!G57+'9 pr._įstaigų pajamos'!G104+'7 pr._kita dotacija'!G243</f>
        <v>0</v>
      </c>
      <c r="G86" s="11">
        <f t="shared" si="12"/>
        <v>0</v>
      </c>
      <c r="H86" s="11">
        <f>'4 pr._savarankiškos f-jos'!I212+'6 pr._mokinio krepšelis'!I57+'9 pr._įstaigų pajamos'!I104+'7 pr._kita dotacija'!I243</f>
        <v>0</v>
      </c>
      <c r="I86" s="11">
        <f>'4 pr._savarankiškos f-jos'!J212+'6 pr._mokinio krepšelis'!J57+'9 pr._įstaigų pajamos'!J104+'7 pr._kita dotacija'!J243</f>
        <v>0</v>
      </c>
      <c r="J86" s="11">
        <f>'4 pr._savarankiškos f-jos'!K212+'6 pr._mokinio krepšelis'!K57+'9 pr._įstaigų pajamos'!K104+'7 pr._kita dotacija'!K243</f>
        <v>0</v>
      </c>
      <c r="K86" s="95">
        <f t="shared" si="13"/>
        <v>381.9</v>
      </c>
      <c r="L86" s="95">
        <f>'4 pr._savarankiškos f-jos'!M212+'6 pr._mokinio krepšelis'!M57+'9 pr._įstaigų pajamos'!M104+'7 pr._kita dotacija'!M243</f>
        <v>381.9</v>
      </c>
      <c r="M86" s="95">
        <f>'4 pr._savarankiškos f-jos'!N212+'6 pr._mokinio krepšelis'!N57+'9 pr._įstaigų pajamos'!N104+'7 pr._kita dotacija'!N243</f>
        <v>242.8</v>
      </c>
      <c r="N86" s="95">
        <f>'4 pr._savarankiškos f-jos'!O212+'6 pr._mokinio krepšelis'!O57+'9 pr._įstaigų pajamos'!O104+'7 pr._kita dotacija'!O243</f>
        <v>0</v>
      </c>
    </row>
    <row r="87" spans="1:14" ht="15" customHeight="1" x14ac:dyDescent="0.25">
      <c r="A87" s="33" t="s">
        <v>127</v>
      </c>
      <c r="B87" s="81" t="s">
        <v>52</v>
      </c>
      <c r="C87" s="17">
        <f>D87+F87</f>
        <v>463.3</v>
      </c>
      <c r="D87" s="44">
        <f>'4 pr._savarankiškos f-jos'!E218+'9 pr._įstaigų pajamos'!E107+'7 pr._kita dotacija'!E250</f>
        <v>463.3</v>
      </c>
      <c r="E87" s="44">
        <f>'4 pr._savarankiškos f-jos'!F218+'9 pr._įstaigų pajamos'!F107+'7 pr._kita dotacija'!F250</f>
        <v>241.3</v>
      </c>
      <c r="F87" s="44">
        <f>'4 pr._savarankiškos f-jos'!G218+'9 pr._įstaigų pajamos'!G107+'7 pr._kita dotacija'!G250</f>
        <v>0</v>
      </c>
      <c r="G87" s="11">
        <f>H87+J87</f>
        <v>0</v>
      </c>
      <c r="H87" s="106">
        <f>'4 pr._savarankiškos f-jos'!I218+'9 pr._įstaigų pajamos'!I107+'7 pr._kita dotacija'!I250</f>
        <v>0</v>
      </c>
      <c r="I87" s="106">
        <f>'4 pr._savarankiškos f-jos'!J218+'9 pr._įstaigų pajamos'!J107+'7 pr._kita dotacija'!J250</f>
        <v>0</v>
      </c>
      <c r="J87" s="106">
        <f>'4 pr._savarankiškos f-jos'!K218+'9 pr._įstaigų pajamos'!K107+'7 pr._kita dotacija'!K250</f>
        <v>0</v>
      </c>
      <c r="K87" s="95">
        <f>L87+N87</f>
        <v>463.3</v>
      </c>
      <c r="L87" s="105">
        <f>'4 pr._savarankiškos f-jos'!M218+'9 pr._įstaigų pajamos'!M107+'7 pr._kita dotacija'!M250</f>
        <v>463.3</v>
      </c>
      <c r="M87" s="105">
        <f>'4 pr._savarankiškos f-jos'!N218+'9 pr._įstaigų pajamos'!N107+'7 pr._kita dotacija'!N250</f>
        <v>241.3</v>
      </c>
      <c r="N87" s="105">
        <f>'4 pr._savarankiškos f-jos'!O218+'9 pr._įstaigų pajamos'!O107+'7 pr._kita dotacija'!O250</f>
        <v>0</v>
      </c>
    </row>
    <row r="88" spans="1:14" ht="15" customHeight="1" x14ac:dyDescent="0.25">
      <c r="A88" s="33" t="s">
        <v>128</v>
      </c>
      <c r="B88" s="30" t="s">
        <v>53</v>
      </c>
      <c r="C88" s="17">
        <f>D88+F88</f>
        <v>618.1</v>
      </c>
      <c r="D88" s="17">
        <f>'4 pr._savarankiškos f-jos'!E219+'5 pr._valstybinės f-jos'!E128+'9 pr._įstaigų pajamos'!E108+'7 pr._kita dotacija'!E252</f>
        <v>618.1</v>
      </c>
      <c r="E88" s="17">
        <f>'4 pr._savarankiškos f-jos'!F219+'5 pr._valstybinės f-jos'!F128+'9 pr._įstaigų pajamos'!F108+'7 pr._kita dotacija'!F252</f>
        <v>436.20000000000005</v>
      </c>
      <c r="F88" s="17">
        <f>'4 pr._savarankiškos f-jos'!G219+'5 pr._valstybinės f-jos'!G128+'9 pr._įstaigų pajamos'!G108+'7 pr._kita dotacija'!G252</f>
        <v>0</v>
      </c>
      <c r="G88" s="11">
        <f>H88+J88</f>
        <v>0</v>
      </c>
      <c r="H88" s="11">
        <f>'4 pr._savarankiškos f-jos'!I219+'5 pr._valstybinės f-jos'!I128+'9 pr._įstaigų pajamos'!I108+'7 pr._kita dotacija'!I252</f>
        <v>0</v>
      </c>
      <c r="I88" s="11">
        <f>'4 pr._savarankiškos f-jos'!J219+'5 pr._valstybinės f-jos'!J128+'9 pr._įstaigų pajamos'!J108+'7 pr._kita dotacija'!J252</f>
        <v>0</v>
      </c>
      <c r="J88" s="11">
        <f>'4 pr._savarankiškos f-jos'!K219+'5 pr._valstybinės f-jos'!K128+'9 pr._įstaigų pajamos'!K108+'7 pr._kita dotacija'!K252</f>
        <v>0</v>
      </c>
      <c r="K88" s="95">
        <f>L88+N88</f>
        <v>618.1</v>
      </c>
      <c r="L88" s="95">
        <f>'4 pr._savarankiškos f-jos'!M219+'5 pr._valstybinės f-jos'!M128+'9 pr._įstaigų pajamos'!M108+'7 pr._kita dotacija'!M252</f>
        <v>618.1</v>
      </c>
      <c r="M88" s="95">
        <f>'4 pr._savarankiškos f-jos'!N219+'5 pr._valstybinės f-jos'!N128+'9 pr._įstaigų pajamos'!N108+'7 pr._kita dotacija'!N252</f>
        <v>436.20000000000005</v>
      </c>
      <c r="N88" s="95">
        <f>'4 pr._savarankiškos f-jos'!O219+'5 pr._valstybinės f-jos'!O128+'9 pr._įstaigų pajamos'!O108+'7 pr._kita dotacija'!O252</f>
        <v>0</v>
      </c>
    </row>
    <row r="89" spans="1:14" s="38" customFormat="1" ht="15" customHeight="1" x14ac:dyDescent="0.25">
      <c r="A89" s="39" t="s">
        <v>129</v>
      </c>
      <c r="B89" s="13" t="s">
        <v>70</v>
      </c>
      <c r="C89" s="17">
        <f>D89+F89</f>
        <v>637.70000000000005</v>
      </c>
      <c r="D89" s="17">
        <f>'4 pr._savarankiškos f-jos'!E221+'7 pr._kita dotacija'!E254+'9 pr._įstaigų pajamos'!E110</f>
        <v>637.70000000000005</v>
      </c>
      <c r="E89" s="17">
        <f>'4 pr._savarankiškos f-jos'!F221+'7 pr._kita dotacija'!F254+'9 pr._įstaigų pajamos'!F110</f>
        <v>381</v>
      </c>
      <c r="F89" s="17">
        <f>'4 pr._savarankiškos f-jos'!G221+'7 pr._kita dotacija'!G254+'9 pr._įstaigų pajamos'!G110</f>
        <v>0</v>
      </c>
      <c r="G89" s="11">
        <f>H89+J89</f>
        <v>0</v>
      </c>
      <c r="H89" s="11">
        <f>'4 pr._savarankiškos f-jos'!I221+'7 pr._kita dotacija'!I254+'9 pr._įstaigų pajamos'!I110</f>
        <v>0</v>
      </c>
      <c r="I89" s="11">
        <f>'4 pr._savarankiškos f-jos'!J221+'7 pr._kita dotacija'!J254+'9 pr._įstaigų pajamos'!J110</f>
        <v>0</v>
      </c>
      <c r="J89" s="11">
        <f>'4 pr._savarankiškos f-jos'!K221+'7 pr._kita dotacija'!K254+'9 pr._įstaigų pajamos'!K110</f>
        <v>0</v>
      </c>
      <c r="K89" s="95">
        <f>L89+N89</f>
        <v>637.70000000000005</v>
      </c>
      <c r="L89" s="95">
        <f>'4 pr._savarankiškos f-jos'!M221+'7 pr._kita dotacija'!M254+'9 pr._įstaigų pajamos'!M110</f>
        <v>637.70000000000005</v>
      </c>
      <c r="M89" s="95">
        <f>'4 pr._savarankiškos f-jos'!N221+'7 pr._kita dotacija'!N254+'9 pr._įstaigų pajamos'!N110</f>
        <v>381</v>
      </c>
      <c r="N89" s="95">
        <f>'4 pr._savarankiškos f-jos'!O221+'7 pr._kita dotacija'!O254+'9 pr._įstaigų pajamos'!O110</f>
        <v>0</v>
      </c>
    </row>
    <row r="90" spans="1:14" ht="15.95" customHeight="1" x14ac:dyDescent="0.25">
      <c r="A90" s="21" t="s">
        <v>130</v>
      </c>
      <c r="B90" s="46" t="s">
        <v>173</v>
      </c>
      <c r="C90" s="48">
        <f t="shared" ref="C90:N90" si="15">SUM(C25:C89)</f>
        <v>39723.9</v>
      </c>
      <c r="D90" s="48">
        <f t="shared" si="15"/>
        <v>32956.6</v>
      </c>
      <c r="E90" s="48">
        <f t="shared" si="15"/>
        <v>15267.299999999994</v>
      </c>
      <c r="F90" s="48">
        <f t="shared" si="15"/>
        <v>6767.3000000000011</v>
      </c>
      <c r="G90" s="49">
        <f>SUM(G25:G89)</f>
        <v>336.70000000000005</v>
      </c>
      <c r="H90" s="49">
        <f t="shared" si="15"/>
        <v>229.89999999999995</v>
      </c>
      <c r="I90" s="49">
        <f t="shared" si="15"/>
        <v>111.50000000000004</v>
      </c>
      <c r="J90" s="49">
        <f t="shared" si="15"/>
        <v>106.80000000000001</v>
      </c>
      <c r="K90" s="50">
        <f t="shared" si="15"/>
        <v>40060.600000000006</v>
      </c>
      <c r="L90" s="50">
        <f t="shared" si="15"/>
        <v>33186.5</v>
      </c>
      <c r="M90" s="50">
        <f t="shared" si="15"/>
        <v>15378.8</v>
      </c>
      <c r="N90" s="50">
        <f t="shared" si="15"/>
        <v>6874.1000000000013</v>
      </c>
    </row>
    <row r="91" spans="1:14" x14ac:dyDescent="0.25">
      <c r="A91" s="7"/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</row>
    <row r="92" spans="1:14" x14ac:dyDescent="0.25">
      <c r="A92" s="7"/>
      <c r="B92" s="7"/>
      <c r="C92" s="7"/>
      <c r="D92" s="7"/>
      <c r="E92" s="7"/>
      <c r="F92" s="7"/>
    </row>
    <row r="93" spans="1:14" x14ac:dyDescent="0.25">
      <c r="A93" s="7"/>
      <c r="B93" s="7"/>
      <c r="C93" s="7"/>
      <c r="D93" s="7"/>
      <c r="E93" s="7"/>
      <c r="F93" s="7"/>
    </row>
    <row r="94" spans="1:14" x14ac:dyDescent="0.25">
      <c r="A94" s="7"/>
      <c r="B94" s="7"/>
      <c r="C94" s="7"/>
      <c r="D94" s="7"/>
      <c r="E94" s="7"/>
      <c r="F94" s="7"/>
    </row>
    <row r="95" spans="1:14" x14ac:dyDescent="0.25">
      <c r="A95" s="7"/>
      <c r="B95" s="7"/>
      <c r="C95" s="7"/>
      <c r="D95" s="7"/>
      <c r="E95" s="7"/>
      <c r="F95" s="7"/>
    </row>
    <row r="96" spans="1:14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 t="s">
        <v>174</v>
      </c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  <row r="172" spans="1:6" x14ac:dyDescent="0.25">
      <c r="A172" s="7"/>
      <c r="B172" s="7"/>
      <c r="C172" s="7"/>
      <c r="D172" s="7"/>
      <c r="E172" s="7"/>
      <c r="F172" s="7"/>
    </row>
    <row r="173" spans="1:6" x14ac:dyDescent="0.25">
      <c r="A173" s="7"/>
      <c r="B173" s="7"/>
      <c r="C173" s="7"/>
      <c r="D173" s="7"/>
      <c r="E173" s="7"/>
      <c r="F173" s="7"/>
    </row>
    <row r="174" spans="1:6" x14ac:dyDescent="0.25">
      <c r="A174" s="7"/>
      <c r="B174" s="7"/>
      <c r="C174" s="7"/>
      <c r="D174" s="7"/>
      <c r="E174" s="7"/>
      <c r="F174" s="7"/>
    </row>
    <row r="175" spans="1:6" x14ac:dyDescent="0.25">
      <c r="A175" s="7"/>
      <c r="B175" s="7"/>
      <c r="C175" s="7"/>
      <c r="D175" s="7"/>
      <c r="E175" s="7"/>
      <c r="F175" s="7"/>
    </row>
    <row r="176" spans="1:6" x14ac:dyDescent="0.25">
      <c r="A176" s="7"/>
      <c r="B176" s="7"/>
      <c r="C176" s="7"/>
      <c r="D176" s="7"/>
      <c r="E176" s="7"/>
      <c r="F176" s="7"/>
    </row>
    <row r="177" spans="1:6" x14ac:dyDescent="0.25">
      <c r="A177" s="7"/>
      <c r="B177" s="7"/>
      <c r="C177" s="7"/>
      <c r="D177" s="7"/>
      <c r="E177" s="7"/>
      <c r="F177" s="7"/>
    </row>
    <row r="178" spans="1:6" x14ac:dyDescent="0.25">
      <c r="A178" s="7"/>
      <c r="B178" s="7"/>
      <c r="C178" s="7"/>
      <c r="D178" s="7"/>
      <c r="E178" s="7"/>
      <c r="F178" s="7"/>
    </row>
    <row r="179" spans="1:6" x14ac:dyDescent="0.25">
      <c r="A179" s="7"/>
      <c r="B179" s="7"/>
      <c r="C179" s="7"/>
      <c r="D179" s="7"/>
      <c r="E179" s="7"/>
      <c r="F179" s="7"/>
    </row>
    <row r="180" spans="1:6" x14ac:dyDescent="0.25">
      <c r="A180" s="7"/>
      <c r="B180" s="7"/>
      <c r="C180" s="7"/>
      <c r="D180" s="7"/>
      <c r="E180" s="7"/>
      <c r="F180" s="7"/>
    </row>
    <row r="181" spans="1:6" x14ac:dyDescent="0.25">
      <c r="A181" s="7"/>
      <c r="B181" s="7"/>
      <c r="C181" s="7"/>
      <c r="D181" s="7"/>
      <c r="E181" s="7"/>
      <c r="F181" s="7"/>
    </row>
    <row r="182" spans="1:6" x14ac:dyDescent="0.25">
      <c r="A182" s="7"/>
      <c r="B182" s="7"/>
      <c r="C182" s="7"/>
      <c r="D182" s="7"/>
      <c r="E182" s="7"/>
      <c r="F182" s="7"/>
    </row>
    <row r="183" spans="1:6" x14ac:dyDescent="0.25">
      <c r="A183" s="7"/>
      <c r="B183" s="7"/>
      <c r="C183" s="7"/>
      <c r="D183" s="7"/>
      <c r="E183" s="7"/>
      <c r="F183" s="7"/>
    </row>
  </sheetData>
  <mergeCells count="33">
    <mergeCell ref="B11:N11"/>
    <mergeCell ref="H23:I23"/>
    <mergeCell ref="B13:N13"/>
    <mergeCell ref="B14:N14"/>
    <mergeCell ref="B12:N12"/>
    <mergeCell ref="B17:N17"/>
    <mergeCell ref="B18:N18"/>
    <mergeCell ref="B15:N15"/>
    <mergeCell ref="B16:N16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:N1"/>
    <mergeCell ref="B2:N2"/>
    <mergeCell ref="B3:N3"/>
    <mergeCell ref="B4:N4"/>
    <mergeCell ref="B10:N10"/>
    <mergeCell ref="B7:N7"/>
    <mergeCell ref="B8:N8"/>
    <mergeCell ref="B6:N6"/>
    <mergeCell ref="B5:N5"/>
    <mergeCell ref="B9:N9"/>
  </mergeCells>
  <pageMargins left="1.1811023622047245" right="0.39370078740157483" top="0.78740157480314965" bottom="0.78740157480314965" header="0.31496062992125984" footer="0.31496062992125984"/>
  <pageSetup paperSize="9" scale="43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8"/>
  <sheetViews>
    <sheetView showZeros="0" zoomScaleNormal="100" zoomScaleSheetLayoutView="100" workbookViewId="0">
      <selection activeCell="U14" sqref="U14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2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2:15" x14ac:dyDescent="0.25">
      <c r="B2" s="541" t="s">
        <v>436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2:15" x14ac:dyDescent="0.25">
      <c r="B3" s="541" t="s">
        <v>455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2:15" x14ac:dyDescent="0.25">
      <c r="B4" s="541" t="s">
        <v>357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2:15" s="396" customFormat="1" ht="15" customHeight="1" x14ac:dyDescent="0.25">
      <c r="B5" s="494" t="s">
        <v>457</v>
      </c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</row>
    <row r="6" spans="2:15" s="396" customFormat="1" x14ac:dyDescent="0.25">
      <c r="B6" s="494" t="s">
        <v>534</v>
      </c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</row>
    <row r="7" spans="2:15" s="396" customFormat="1" x14ac:dyDescent="0.25">
      <c r="B7" s="494" t="s">
        <v>463</v>
      </c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O7" s="494"/>
    </row>
    <row r="8" spans="2:15" s="396" customFormat="1" x14ac:dyDescent="0.25">
      <c r="B8" s="494" t="s">
        <v>521</v>
      </c>
      <c r="C8" s="494"/>
      <c r="D8" s="494"/>
      <c r="E8" s="494"/>
      <c r="F8" s="494"/>
      <c r="G8" s="494"/>
      <c r="H8" s="494"/>
      <c r="I8" s="494"/>
      <c r="J8" s="494"/>
      <c r="K8" s="494"/>
      <c r="L8" s="494"/>
      <c r="M8" s="494"/>
      <c r="N8" s="494"/>
      <c r="O8" s="494"/>
    </row>
    <row r="9" spans="2:15" s="396" customFormat="1" ht="15" customHeight="1" x14ac:dyDescent="0.25">
      <c r="B9" s="494" t="s">
        <v>480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</row>
    <row r="10" spans="2:15" s="396" customFormat="1" ht="15" customHeight="1" x14ac:dyDescent="0.25">
      <c r="B10" s="494" t="s">
        <v>485</v>
      </c>
      <c r="C10" s="494"/>
      <c r="D10" s="494"/>
      <c r="E10" s="494"/>
      <c r="F10" s="494"/>
      <c r="G10" s="494"/>
      <c r="H10" s="494"/>
      <c r="I10" s="494"/>
      <c r="J10" s="494"/>
      <c r="K10" s="494"/>
      <c r="L10" s="494"/>
      <c r="M10" s="494"/>
      <c r="N10" s="494"/>
      <c r="O10" s="494"/>
    </row>
    <row r="11" spans="2:15" s="396" customFormat="1" ht="15" customHeight="1" x14ac:dyDescent="0.25">
      <c r="B11" s="494" t="s">
        <v>491</v>
      </c>
      <c r="C11" s="494"/>
      <c r="D11" s="494"/>
      <c r="E11" s="494"/>
      <c r="F11" s="494"/>
      <c r="G11" s="494"/>
      <c r="H11" s="494"/>
      <c r="I11" s="494"/>
      <c r="J11" s="494"/>
      <c r="K11" s="494"/>
      <c r="L11" s="494"/>
      <c r="M11" s="494"/>
      <c r="N11" s="494"/>
      <c r="O11" s="494"/>
    </row>
    <row r="12" spans="2:15" s="396" customFormat="1" ht="15" customHeight="1" x14ac:dyDescent="0.25">
      <c r="B12" s="494" t="s">
        <v>519</v>
      </c>
      <c r="C12" s="494"/>
      <c r="D12" s="494"/>
      <c r="E12" s="494"/>
      <c r="F12" s="494"/>
      <c r="G12" s="494"/>
      <c r="H12" s="494"/>
      <c r="I12" s="494"/>
      <c r="J12" s="494"/>
      <c r="K12" s="494"/>
      <c r="L12" s="494"/>
      <c r="M12" s="494"/>
      <c r="N12" s="494"/>
      <c r="O12" s="494"/>
    </row>
    <row r="13" spans="2:15" s="396" customFormat="1" ht="15" customHeight="1" x14ac:dyDescent="0.25">
      <c r="B13" s="494" t="s">
        <v>508</v>
      </c>
      <c r="C13" s="494"/>
      <c r="D13" s="494"/>
      <c r="E13" s="494"/>
      <c r="F13" s="494"/>
      <c r="G13" s="494"/>
      <c r="H13" s="494"/>
      <c r="I13" s="494"/>
      <c r="J13" s="494"/>
      <c r="K13" s="494"/>
      <c r="L13" s="494"/>
      <c r="M13" s="494"/>
      <c r="N13" s="494"/>
      <c r="O13" s="494"/>
    </row>
    <row r="14" spans="2:15" s="396" customFormat="1" ht="15" customHeight="1" x14ac:dyDescent="0.25">
      <c r="B14" s="494" t="s">
        <v>518</v>
      </c>
      <c r="C14" s="494"/>
      <c r="D14" s="494"/>
      <c r="E14" s="494"/>
      <c r="F14" s="494"/>
      <c r="G14" s="494"/>
      <c r="H14" s="494"/>
      <c r="I14" s="494"/>
      <c r="J14" s="494"/>
      <c r="K14" s="494"/>
      <c r="L14" s="494"/>
      <c r="M14" s="494"/>
      <c r="N14" s="494"/>
      <c r="O14" s="494"/>
    </row>
    <row r="15" spans="2:15" s="396" customFormat="1" ht="15" customHeight="1" x14ac:dyDescent="0.25">
      <c r="B15" s="494" t="s">
        <v>538</v>
      </c>
      <c r="C15" s="494"/>
      <c r="D15" s="494"/>
      <c r="E15" s="494"/>
      <c r="F15" s="494"/>
      <c r="G15" s="494"/>
      <c r="H15" s="494"/>
      <c r="I15" s="494"/>
      <c r="J15" s="494"/>
      <c r="K15" s="494"/>
      <c r="L15" s="494"/>
      <c r="M15" s="494"/>
      <c r="N15" s="494"/>
      <c r="O15" s="494"/>
    </row>
    <row r="16" spans="2:15" s="396" customFormat="1" ht="15" customHeight="1" x14ac:dyDescent="0.25">
      <c r="B16" s="494" t="s">
        <v>546</v>
      </c>
      <c r="C16" s="494"/>
      <c r="D16" s="494"/>
      <c r="E16" s="494"/>
      <c r="F16" s="494"/>
      <c r="G16" s="494"/>
      <c r="H16" s="494"/>
      <c r="I16" s="494"/>
      <c r="J16" s="494"/>
      <c r="K16" s="494"/>
      <c r="L16" s="494"/>
      <c r="M16" s="494"/>
      <c r="N16" s="494"/>
      <c r="O16" s="494"/>
    </row>
    <row r="17" spans="1:17" s="396" customFormat="1" ht="15" customHeight="1" x14ac:dyDescent="0.25">
      <c r="B17" s="494" t="s">
        <v>550</v>
      </c>
      <c r="C17" s="494"/>
      <c r="D17" s="494"/>
      <c r="E17" s="494"/>
      <c r="F17" s="494"/>
      <c r="G17" s="494"/>
      <c r="H17" s="494"/>
      <c r="I17" s="494"/>
      <c r="J17" s="494"/>
      <c r="K17" s="494"/>
      <c r="L17" s="494"/>
      <c r="M17" s="494"/>
      <c r="N17" s="494"/>
      <c r="O17" s="494"/>
    </row>
    <row r="18" spans="1:17" s="396" customFormat="1" ht="15" customHeight="1" x14ac:dyDescent="0.25">
      <c r="B18" s="494" t="s">
        <v>564</v>
      </c>
      <c r="C18" s="494"/>
      <c r="D18" s="494"/>
      <c r="E18" s="494"/>
      <c r="F18" s="494"/>
      <c r="G18" s="494"/>
      <c r="H18" s="494"/>
      <c r="I18" s="494"/>
      <c r="J18" s="494"/>
      <c r="K18" s="494"/>
      <c r="L18" s="494"/>
      <c r="M18" s="494"/>
      <c r="N18" s="494"/>
      <c r="O18" s="494"/>
    </row>
    <row r="19" spans="1:17" s="396" customFormat="1" x14ac:dyDescent="0.25">
      <c r="B19" s="397"/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  <c r="O19" s="397"/>
    </row>
    <row r="20" spans="1:17" ht="32.25" customHeight="1" x14ac:dyDescent="0.25">
      <c r="A20" s="500" t="s">
        <v>561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  <c r="O20" s="500"/>
    </row>
    <row r="21" spans="1:17" ht="17.25" customHeight="1" x14ac:dyDescent="0.25">
      <c r="G21" s="5"/>
      <c r="H21" s="5"/>
      <c r="I21" s="5"/>
      <c r="J21" s="5"/>
      <c r="K21" s="5"/>
      <c r="L21" s="5"/>
      <c r="M21" s="5"/>
      <c r="N21" s="5"/>
      <c r="O21" s="5" t="s">
        <v>446</v>
      </c>
    </row>
    <row r="22" spans="1:17" ht="15" customHeight="1" x14ac:dyDescent="0.25">
      <c r="A22" s="508" t="s">
        <v>5</v>
      </c>
      <c r="B22" s="511" t="s">
        <v>349</v>
      </c>
      <c r="C22" s="511" t="s">
        <v>54</v>
      </c>
      <c r="D22" s="522" t="s">
        <v>358</v>
      </c>
      <c r="E22" s="525" t="s">
        <v>196</v>
      </c>
      <c r="F22" s="526"/>
      <c r="G22" s="527"/>
      <c r="H22" s="514" t="s">
        <v>360</v>
      </c>
      <c r="I22" s="517" t="s">
        <v>196</v>
      </c>
      <c r="J22" s="518"/>
      <c r="K22" s="518"/>
      <c r="L22" s="521" t="s">
        <v>0</v>
      </c>
      <c r="M22" s="521" t="s">
        <v>196</v>
      </c>
      <c r="N22" s="521"/>
      <c r="O22" s="521"/>
    </row>
    <row r="23" spans="1:17" x14ac:dyDescent="0.25">
      <c r="A23" s="509"/>
      <c r="B23" s="512"/>
      <c r="C23" s="512"/>
      <c r="D23" s="523"/>
      <c r="E23" s="525" t="s">
        <v>1</v>
      </c>
      <c r="F23" s="527"/>
      <c r="G23" s="522" t="s">
        <v>2</v>
      </c>
      <c r="H23" s="515"/>
      <c r="I23" s="517" t="s">
        <v>1</v>
      </c>
      <c r="J23" s="519"/>
      <c r="K23" s="544" t="s">
        <v>2</v>
      </c>
      <c r="L23" s="521"/>
      <c r="M23" s="521" t="s">
        <v>1</v>
      </c>
      <c r="N23" s="521"/>
      <c r="O23" s="503" t="s">
        <v>2</v>
      </c>
    </row>
    <row r="24" spans="1:17" ht="49.5" customHeight="1" x14ac:dyDescent="0.25">
      <c r="A24" s="510"/>
      <c r="B24" s="513"/>
      <c r="C24" s="513"/>
      <c r="D24" s="524"/>
      <c r="E24" s="61" t="s">
        <v>3</v>
      </c>
      <c r="F24" s="149" t="s">
        <v>4</v>
      </c>
      <c r="G24" s="524"/>
      <c r="H24" s="516"/>
      <c r="I24" s="63" t="s">
        <v>3</v>
      </c>
      <c r="J24" s="151" t="s">
        <v>4</v>
      </c>
      <c r="K24" s="545"/>
      <c r="L24" s="521"/>
      <c r="M24" s="148" t="s">
        <v>3</v>
      </c>
      <c r="N24" s="150" t="s">
        <v>4</v>
      </c>
      <c r="O24" s="503"/>
    </row>
    <row r="25" spans="1:17" ht="15.95" customHeight="1" x14ac:dyDescent="0.25">
      <c r="A25" s="159" t="s">
        <v>72</v>
      </c>
      <c r="B25" s="543" t="s">
        <v>6</v>
      </c>
      <c r="C25" s="543"/>
      <c r="D25" s="543"/>
      <c r="E25" s="543"/>
      <c r="F25" s="543"/>
      <c r="G25" s="543"/>
      <c r="H25" s="543"/>
      <c r="I25" s="543"/>
      <c r="J25" s="543"/>
      <c r="K25" s="543"/>
      <c r="L25" s="543"/>
      <c r="M25" s="543"/>
      <c r="N25" s="543"/>
      <c r="O25" s="543"/>
    </row>
    <row r="26" spans="1:17" ht="15" customHeight="1" x14ac:dyDescent="0.25">
      <c r="A26" s="6" t="s">
        <v>183</v>
      </c>
      <c r="B26" s="7" t="s">
        <v>56</v>
      </c>
      <c r="C26" s="8" t="s">
        <v>9</v>
      </c>
      <c r="D26" s="9">
        <f>E26+G26</f>
        <v>71.8</v>
      </c>
      <c r="E26" s="9">
        <v>71.8</v>
      </c>
      <c r="F26" s="9">
        <v>53.4</v>
      </c>
      <c r="G26" s="9"/>
      <c r="H26" s="10">
        <f>I26+K26</f>
        <v>3.6</v>
      </c>
      <c r="I26" s="10">
        <v>3.6</v>
      </c>
      <c r="J26" s="10">
        <v>2.2999999999999998</v>
      </c>
      <c r="K26" s="260"/>
      <c r="L26" s="12">
        <f>M26+O26</f>
        <v>75.399999999999991</v>
      </c>
      <c r="M26" s="12">
        <f>E26+I26</f>
        <v>75.399999999999991</v>
      </c>
      <c r="N26" s="12">
        <f>F26+J26</f>
        <v>55.699999999999996</v>
      </c>
      <c r="O26" s="12">
        <f>G26+K26</f>
        <v>0</v>
      </c>
      <c r="P26" s="71" t="s">
        <v>325</v>
      </c>
      <c r="Q26" s="72">
        <f>SUMIF(C26:C221,1,L26:L221)</f>
        <v>3888.4000000000005</v>
      </c>
    </row>
    <row r="27" spans="1:17" ht="15" customHeight="1" x14ac:dyDescent="0.25">
      <c r="A27" s="159" t="s">
        <v>73</v>
      </c>
      <c r="B27" s="30" t="s">
        <v>20</v>
      </c>
      <c r="C27" s="31"/>
      <c r="D27" s="9">
        <f t="shared" ref="D27:D90" si="0">E27+G27</f>
        <v>3269.6000000000004</v>
      </c>
      <c r="E27" s="9">
        <f>E28+E29+E30+E31</f>
        <v>3031.2000000000003</v>
      </c>
      <c r="F27" s="9">
        <f>F28+F29+F30+F31</f>
        <v>1302.2</v>
      </c>
      <c r="G27" s="9">
        <f>G28+G29+G30+G31</f>
        <v>238.4</v>
      </c>
      <c r="H27" s="10">
        <f t="shared" ref="H27:H90" si="1">I27+K27</f>
        <v>147.6</v>
      </c>
      <c r="I27" s="10">
        <f t="shared" ref="I27:O27" si="2">I28+I29+I30+I31</f>
        <v>165.6</v>
      </c>
      <c r="J27" s="10">
        <f t="shared" si="2"/>
        <v>27.9</v>
      </c>
      <c r="K27" s="260">
        <f t="shared" si="2"/>
        <v>-18</v>
      </c>
      <c r="L27" s="12">
        <f t="shared" si="2"/>
        <v>3417.2000000000003</v>
      </c>
      <c r="M27" s="12">
        <f t="shared" si="2"/>
        <v>3196.8</v>
      </c>
      <c r="N27" s="12">
        <f t="shared" si="2"/>
        <v>1330.1000000000001</v>
      </c>
      <c r="O27" s="12">
        <f t="shared" si="2"/>
        <v>220.4</v>
      </c>
      <c r="P27" s="71" t="s">
        <v>326</v>
      </c>
      <c r="Q27" s="72">
        <f>SUMIF(C26:C221,2,L26:L221)</f>
        <v>0</v>
      </c>
    </row>
    <row r="28" spans="1:17" ht="15" customHeight="1" x14ac:dyDescent="0.25">
      <c r="A28" s="163"/>
      <c r="B28" s="81"/>
      <c r="C28" s="31" t="s">
        <v>9</v>
      </c>
      <c r="D28" s="9">
        <f t="shared" si="0"/>
        <v>2357.2000000000003</v>
      </c>
      <c r="E28" s="17">
        <v>2196.3000000000002</v>
      </c>
      <c r="F28" s="17">
        <v>1302.2</v>
      </c>
      <c r="G28" s="17">
        <v>160.9</v>
      </c>
      <c r="H28" s="10">
        <f t="shared" si="1"/>
        <v>36.5</v>
      </c>
      <c r="I28" s="11">
        <v>45.9</v>
      </c>
      <c r="J28" s="11">
        <v>27.9</v>
      </c>
      <c r="K28" s="11">
        <v>-9.4</v>
      </c>
      <c r="L28" s="12">
        <f>M28+O28</f>
        <v>2393.7000000000003</v>
      </c>
      <c r="M28" s="12">
        <f t="shared" ref="M28:O29" si="3">E28+I28</f>
        <v>2242.2000000000003</v>
      </c>
      <c r="N28" s="12">
        <f t="shared" si="3"/>
        <v>1330.1000000000001</v>
      </c>
      <c r="O28" s="12">
        <f t="shared" si="3"/>
        <v>151.5</v>
      </c>
      <c r="P28" s="71" t="s">
        <v>327</v>
      </c>
      <c r="Q28" s="72">
        <f>SUMIF(C26:C221,3,L26:L221)</f>
        <v>101.89999999999999</v>
      </c>
    </row>
    <row r="29" spans="1:17" ht="15" customHeight="1" x14ac:dyDescent="0.25">
      <c r="A29" s="163"/>
      <c r="B29" s="42"/>
      <c r="C29" s="31" t="s">
        <v>25</v>
      </c>
      <c r="D29" s="9">
        <f t="shared" si="0"/>
        <v>516</v>
      </c>
      <c r="E29" s="17">
        <v>516</v>
      </c>
      <c r="F29" s="17"/>
      <c r="G29" s="17"/>
      <c r="H29" s="10">
        <f t="shared" si="1"/>
        <v>111</v>
      </c>
      <c r="I29" s="11">
        <v>111</v>
      </c>
      <c r="J29" s="11"/>
      <c r="K29" s="11"/>
      <c r="L29" s="12">
        <f>M29+O29</f>
        <v>627</v>
      </c>
      <c r="M29" s="12">
        <f t="shared" si="3"/>
        <v>627</v>
      </c>
      <c r="N29" s="12">
        <f t="shared" si="3"/>
        <v>0</v>
      </c>
      <c r="O29" s="12">
        <f t="shared" si="3"/>
        <v>0</v>
      </c>
      <c r="P29" s="71" t="s">
        <v>328</v>
      </c>
      <c r="Q29" s="72">
        <f>SUMIF(C26:C221,4,L26:L221)</f>
        <v>965.20000000000016</v>
      </c>
    </row>
    <row r="30" spans="1:17" ht="15" customHeight="1" x14ac:dyDescent="0.25">
      <c r="A30" s="163"/>
      <c r="B30" s="261"/>
      <c r="C30" s="31" t="s">
        <v>22</v>
      </c>
      <c r="D30" s="9">
        <f t="shared" si="0"/>
        <v>382.9</v>
      </c>
      <c r="E30" s="17">
        <v>305.39999999999998</v>
      </c>
      <c r="F30" s="17"/>
      <c r="G30" s="17">
        <v>77.5</v>
      </c>
      <c r="H30" s="10">
        <f t="shared" si="1"/>
        <v>9.9999999999999645E-2</v>
      </c>
      <c r="I30" s="11">
        <v>8.6999999999999993</v>
      </c>
      <c r="J30" s="11"/>
      <c r="K30" s="217">
        <v>-8.6</v>
      </c>
      <c r="L30" s="13">
        <f>M30+O30</f>
        <v>383</v>
      </c>
      <c r="M30" s="13">
        <f t="shared" ref="M30:O30" si="4">E30+I30</f>
        <v>314.09999999999997</v>
      </c>
      <c r="N30" s="13">
        <f t="shared" si="4"/>
        <v>0</v>
      </c>
      <c r="O30" s="13">
        <f t="shared" si="4"/>
        <v>68.900000000000006</v>
      </c>
      <c r="P30" s="71"/>
      <c r="Q30" s="72"/>
    </row>
    <row r="31" spans="1:17" ht="15" customHeight="1" x14ac:dyDescent="0.25">
      <c r="A31" s="163"/>
      <c r="B31" s="262"/>
      <c r="C31" s="303">
        <v>10</v>
      </c>
      <c r="D31" s="9">
        <f t="shared" si="0"/>
        <v>13.5</v>
      </c>
      <c r="E31" s="17">
        <v>13.5</v>
      </c>
      <c r="F31" s="17"/>
      <c r="G31" s="17"/>
      <c r="H31" s="10">
        <f t="shared" si="1"/>
        <v>0</v>
      </c>
      <c r="I31" s="11"/>
      <c r="J31" s="11"/>
      <c r="K31" s="217"/>
      <c r="L31" s="13">
        <f>M31+O31</f>
        <v>13.5</v>
      </c>
      <c r="M31" s="13">
        <f>E31+I31</f>
        <v>13.5</v>
      </c>
      <c r="N31" s="13">
        <f>F31+J31</f>
        <v>0</v>
      </c>
      <c r="O31" s="13">
        <f>G31+K31</f>
        <v>0</v>
      </c>
      <c r="P31" s="71" t="s">
        <v>331</v>
      </c>
      <c r="Q31" s="72">
        <f>SUMIF(C27:C222,5,L27:L222)</f>
        <v>1705.6000000000001</v>
      </c>
    </row>
    <row r="32" spans="1:17" ht="15" customHeight="1" x14ac:dyDescent="0.25">
      <c r="A32" s="6" t="s">
        <v>74</v>
      </c>
      <c r="B32" s="7" t="s">
        <v>7</v>
      </c>
      <c r="C32" s="16"/>
      <c r="D32" s="9">
        <f t="shared" si="0"/>
        <v>77.900000000000006</v>
      </c>
      <c r="E32" s="17">
        <f>SUM(E33:E37)</f>
        <v>77.900000000000006</v>
      </c>
      <c r="F32" s="17">
        <f>SUM(F33:F37)</f>
        <v>49.6</v>
      </c>
      <c r="G32" s="17">
        <f t="shared" ref="G32:O32" si="5">SUM(G33:G37)</f>
        <v>0</v>
      </c>
      <c r="H32" s="10">
        <f t="shared" si="1"/>
        <v>1.9999999999999998</v>
      </c>
      <c r="I32" s="11">
        <f t="shared" si="5"/>
        <v>1.9999999999999998</v>
      </c>
      <c r="J32" s="11">
        <f>SUM(J33:J37)</f>
        <v>1.9000000000000001</v>
      </c>
      <c r="K32" s="217">
        <f t="shared" si="5"/>
        <v>0</v>
      </c>
      <c r="L32" s="13">
        <f t="shared" si="5"/>
        <v>79.900000000000006</v>
      </c>
      <c r="M32" s="13">
        <f t="shared" si="5"/>
        <v>79.900000000000006</v>
      </c>
      <c r="N32" s="13">
        <f t="shared" si="5"/>
        <v>51.5</v>
      </c>
      <c r="O32" s="13">
        <f t="shared" si="5"/>
        <v>0</v>
      </c>
      <c r="P32" s="71" t="s">
        <v>329</v>
      </c>
      <c r="Q32" s="72">
        <f>SUMIF(C26:C221,6,L26:L221)</f>
        <v>1524.7000000000003</v>
      </c>
    </row>
    <row r="33" spans="1:17" ht="15" customHeight="1" x14ac:dyDescent="0.25">
      <c r="A33" s="20"/>
      <c r="C33" s="16" t="s">
        <v>9</v>
      </c>
      <c r="D33" s="9">
        <f t="shared" si="0"/>
        <v>31.2</v>
      </c>
      <c r="E33" s="17">
        <v>31.2</v>
      </c>
      <c r="F33" s="17">
        <v>18.5</v>
      </c>
      <c r="G33" s="17"/>
      <c r="H33" s="10">
        <f t="shared" si="1"/>
        <v>2</v>
      </c>
      <c r="I33" s="11">
        <v>2</v>
      </c>
      <c r="J33" s="11">
        <v>1.8</v>
      </c>
      <c r="K33" s="217"/>
      <c r="L33" s="13">
        <f t="shared" ref="L33:L47" si="6">M33+O33</f>
        <v>33.200000000000003</v>
      </c>
      <c r="M33" s="13">
        <f t="shared" ref="M33:M47" si="7">E33+I33</f>
        <v>33.200000000000003</v>
      </c>
      <c r="N33" s="13">
        <f t="shared" ref="N33:N47" si="8">F33+J33</f>
        <v>20.3</v>
      </c>
      <c r="O33" s="13">
        <f t="shared" ref="O33:O47" si="9">G33+K33</f>
        <v>0</v>
      </c>
      <c r="P33" s="71" t="s">
        <v>330</v>
      </c>
      <c r="Q33" s="72">
        <f>SUMIF(C26:C221,7,L26:L221)</f>
        <v>48.7</v>
      </c>
    </row>
    <row r="34" spans="1:17" ht="15" customHeight="1" x14ac:dyDescent="0.25">
      <c r="A34" s="20"/>
      <c r="C34" s="16" t="s">
        <v>31</v>
      </c>
      <c r="D34" s="9">
        <f t="shared" si="0"/>
        <v>2.5</v>
      </c>
      <c r="E34" s="17">
        <v>2.5</v>
      </c>
      <c r="F34" s="17">
        <v>1.9</v>
      </c>
      <c r="G34" s="17"/>
      <c r="H34" s="10">
        <f t="shared" si="1"/>
        <v>0.4</v>
      </c>
      <c r="I34" s="11">
        <v>0.4</v>
      </c>
      <c r="J34" s="11">
        <v>0.3</v>
      </c>
      <c r="K34" s="217"/>
      <c r="L34" s="13">
        <f t="shared" si="6"/>
        <v>2.9</v>
      </c>
      <c r="M34" s="13">
        <f t="shared" si="7"/>
        <v>2.9</v>
      </c>
      <c r="N34" s="13">
        <f t="shared" si="8"/>
        <v>2.1999999999999997</v>
      </c>
      <c r="O34" s="13">
        <f t="shared" si="9"/>
        <v>0</v>
      </c>
      <c r="P34" s="71" t="s">
        <v>332</v>
      </c>
      <c r="Q34" s="72">
        <f>SUMIF(C26:C221,8,L26:L221)</f>
        <v>2464.2999999999997</v>
      </c>
    </row>
    <row r="35" spans="1:17" ht="15" customHeight="1" x14ac:dyDescent="0.25">
      <c r="A35" s="20"/>
      <c r="C35" s="16" t="s">
        <v>22</v>
      </c>
      <c r="D35" s="9">
        <f t="shared" si="0"/>
        <v>21.3</v>
      </c>
      <c r="E35" s="17">
        <v>21.3</v>
      </c>
      <c r="F35" s="17">
        <v>16.3</v>
      </c>
      <c r="G35" s="17"/>
      <c r="H35" s="10">
        <f t="shared" si="1"/>
        <v>0.3</v>
      </c>
      <c r="I35" s="11">
        <v>0.3</v>
      </c>
      <c r="J35" s="11">
        <v>0.3</v>
      </c>
      <c r="K35" s="217"/>
      <c r="L35" s="13">
        <f t="shared" si="6"/>
        <v>21.6</v>
      </c>
      <c r="M35" s="13">
        <f t="shared" si="7"/>
        <v>21.6</v>
      </c>
      <c r="N35" s="13">
        <f t="shared" si="8"/>
        <v>16.600000000000001</v>
      </c>
      <c r="O35" s="13">
        <f t="shared" si="9"/>
        <v>0</v>
      </c>
      <c r="P35" s="71" t="s">
        <v>333</v>
      </c>
      <c r="Q35" s="72">
        <f>SUMIF(C26:C221,9,L26:L221)</f>
        <v>5856.6000000000013</v>
      </c>
    </row>
    <row r="36" spans="1:17" ht="15" customHeight="1" x14ac:dyDescent="0.25">
      <c r="A36" s="20"/>
      <c r="C36" s="98" t="s">
        <v>30</v>
      </c>
      <c r="D36" s="9">
        <f t="shared" si="0"/>
        <v>8.9</v>
      </c>
      <c r="E36" s="17">
        <v>8.9</v>
      </c>
      <c r="F36" s="17">
        <v>2.2999999999999998</v>
      </c>
      <c r="G36" s="17"/>
      <c r="H36" s="10">
        <f t="shared" si="1"/>
        <v>-0.4</v>
      </c>
      <c r="I36" s="11">
        <v>-0.4</v>
      </c>
      <c r="J36" s="11">
        <v>-0.3</v>
      </c>
      <c r="K36" s="217"/>
      <c r="L36" s="13">
        <f t="shared" si="6"/>
        <v>8.5</v>
      </c>
      <c r="M36" s="13">
        <f t="shared" si="7"/>
        <v>8.5</v>
      </c>
      <c r="N36" s="13">
        <f t="shared" si="8"/>
        <v>1.9999999999999998</v>
      </c>
      <c r="O36" s="13">
        <f t="shared" si="9"/>
        <v>0</v>
      </c>
      <c r="P36" s="71" t="s">
        <v>334</v>
      </c>
      <c r="Q36" s="72">
        <f>SUMIF(C26:C221,10,L26:L221)</f>
        <v>3753.2</v>
      </c>
    </row>
    <row r="37" spans="1:17" ht="15" customHeight="1" x14ac:dyDescent="0.25">
      <c r="A37" s="41"/>
      <c r="B37" s="263"/>
      <c r="C37" s="98" t="s">
        <v>24</v>
      </c>
      <c r="D37" s="9">
        <f t="shared" si="0"/>
        <v>14</v>
      </c>
      <c r="E37" s="17">
        <v>14</v>
      </c>
      <c r="F37" s="17">
        <v>10.6</v>
      </c>
      <c r="G37" s="17"/>
      <c r="H37" s="10">
        <f t="shared" si="1"/>
        <v>-0.3</v>
      </c>
      <c r="I37" s="11">
        <v>-0.3</v>
      </c>
      <c r="J37" s="11">
        <v>-0.2</v>
      </c>
      <c r="K37" s="217"/>
      <c r="L37" s="12">
        <f>M37+O37</f>
        <v>13.7</v>
      </c>
      <c r="M37" s="12">
        <f>E37+I37</f>
        <v>13.7</v>
      </c>
      <c r="N37" s="12">
        <f>F37+J37</f>
        <v>10.4</v>
      </c>
      <c r="O37" s="12">
        <f>G37+K37</f>
        <v>0</v>
      </c>
      <c r="P37" s="76" t="s">
        <v>173</v>
      </c>
      <c r="Q37" s="77">
        <f>SUM(Q26:Q36)</f>
        <v>20308.600000000002</v>
      </c>
    </row>
    <row r="38" spans="1:17" ht="15" customHeight="1" x14ac:dyDescent="0.25">
      <c r="A38" s="6" t="s">
        <v>75</v>
      </c>
      <c r="B38" s="18" t="s">
        <v>10</v>
      </c>
      <c r="C38" s="16"/>
      <c r="D38" s="9">
        <f t="shared" si="0"/>
        <v>77.599999999999994</v>
      </c>
      <c r="E38" s="17">
        <f>SUM(E39:E42)</f>
        <v>70.899999999999991</v>
      </c>
      <c r="F38" s="17">
        <f>SUM(F39:F42)</f>
        <v>50.7</v>
      </c>
      <c r="G38" s="17">
        <f t="shared" ref="G38:O38" si="10">SUM(G39:G42)</f>
        <v>6.7</v>
      </c>
      <c r="H38" s="10">
        <f t="shared" si="1"/>
        <v>3</v>
      </c>
      <c r="I38" s="11">
        <f t="shared" si="10"/>
        <v>3</v>
      </c>
      <c r="J38" s="11">
        <f t="shared" si="10"/>
        <v>1.7</v>
      </c>
      <c r="K38" s="217">
        <f t="shared" si="10"/>
        <v>0</v>
      </c>
      <c r="L38" s="13">
        <f t="shared" si="10"/>
        <v>80.599999999999994</v>
      </c>
      <c r="M38" s="13">
        <f t="shared" si="10"/>
        <v>73.899999999999991</v>
      </c>
      <c r="N38" s="13">
        <f t="shared" si="10"/>
        <v>52.4</v>
      </c>
      <c r="O38" s="13">
        <f t="shared" si="10"/>
        <v>6.7</v>
      </c>
      <c r="P38" s="78"/>
      <c r="Q38" s="78"/>
    </row>
    <row r="39" spans="1:17" ht="15" customHeight="1" x14ac:dyDescent="0.25">
      <c r="A39" s="20"/>
      <c r="C39" s="16" t="s">
        <v>9</v>
      </c>
      <c r="D39" s="9">
        <f t="shared" si="0"/>
        <v>42.1</v>
      </c>
      <c r="E39" s="17">
        <v>35.4</v>
      </c>
      <c r="F39" s="17">
        <v>23.8</v>
      </c>
      <c r="G39" s="17">
        <v>6.7</v>
      </c>
      <c r="H39" s="10">
        <f t="shared" si="1"/>
        <v>-0.3</v>
      </c>
      <c r="I39" s="11">
        <v>-0.3</v>
      </c>
      <c r="J39" s="11">
        <v>-0.9</v>
      </c>
      <c r="K39" s="217"/>
      <c r="L39" s="13">
        <f t="shared" si="6"/>
        <v>41.800000000000004</v>
      </c>
      <c r="M39" s="13">
        <f t="shared" si="7"/>
        <v>35.1</v>
      </c>
      <c r="N39" s="13">
        <f t="shared" si="8"/>
        <v>22.900000000000002</v>
      </c>
      <c r="O39" s="13">
        <f t="shared" si="9"/>
        <v>6.7</v>
      </c>
      <c r="P39" s="78"/>
      <c r="Q39" s="78">
        <f>Q37-L224</f>
        <v>0</v>
      </c>
    </row>
    <row r="40" spans="1:17" ht="15" customHeight="1" x14ac:dyDescent="0.25">
      <c r="A40" s="20"/>
      <c r="C40" s="16" t="s">
        <v>31</v>
      </c>
      <c r="D40" s="9">
        <f t="shared" si="0"/>
        <v>2.5</v>
      </c>
      <c r="E40" s="17">
        <v>2.5</v>
      </c>
      <c r="F40" s="17">
        <v>1.9</v>
      </c>
      <c r="G40" s="17"/>
      <c r="H40" s="10">
        <f t="shared" si="1"/>
        <v>0.4</v>
      </c>
      <c r="I40" s="11">
        <v>0.4</v>
      </c>
      <c r="J40" s="11">
        <v>0.3</v>
      </c>
      <c r="K40" s="217"/>
      <c r="L40" s="13">
        <f t="shared" si="6"/>
        <v>2.9</v>
      </c>
      <c r="M40" s="13">
        <f t="shared" si="7"/>
        <v>2.9</v>
      </c>
      <c r="N40" s="13">
        <f t="shared" si="8"/>
        <v>2.1999999999999997</v>
      </c>
      <c r="O40" s="13">
        <f t="shared" si="9"/>
        <v>0</v>
      </c>
    </row>
    <row r="41" spans="1:17" ht="15" customHeight="1" x14ac:dyDescent="0.25">
      <c r="A41" s="20"/>
      <c r="C41" s="16" t="s">
        <v>22</v>
      </c>
      <c r="D41" s="9">
        <f t="shared" si="0"/>
        <v>18.899999999999999</v>
      </c>
      <c r="E41" s="17">
        <v>18.899999999999999</v>
      </c>
      <c r="F41" s="17">
        <v>14.4</v>
      </c>
      <c r="G41" s="17"/>
      <c r="H41" s="10">
        <f t="shared" si="1"/>
        <v>1.4</v>
      </c>
      <c r="I41" s="11">
        <v>1.4</v>
      </c>
      <c r="J41" s="11">
        <v>1.1000000000000001</v>
      </c>
      <c r="K41" s="217"/>
      <c r="L41" s="13">
        <f t="shared" si="6"/>
        <v>20.299999999999997</v>
      </c>
      <c r="M41" s="13">
        <f t="shared" si="7"/>
        <v>20.299999999999997</v>
      </c>
      <c r="N41" s="13">
        <f t="shared" si="8"/>
        <v>15.5</v>
      </c>
      <c r="O41" s="13">
        <f t="shared" si="9"/>
        <v>0</v>
      </c>
      <c r="Q41" s="2">
        <f>L224-Q37</f>
        <v>0</v>
      </c>
    </row>
    <row r="42" spans="1:17" ht="15" customHeight="1" x14ac:dyDescent="0.25">
      <c r="A42" s="41"/>
      <c r="B42" s="263"/>
      <c r="C42" s="98" t="s">
        <v>24</v>
      </c>
      <c r="D42" s="9">
        <f t="shared" si="0"/>
        <v>14.1</v>
      </c>
      <c r="E42" s="17">
        <v>14.1</v>
      </c>
      <c r="F42" s="17">
        <v>10.6</v>
      </c>
      <c r="G42" s="17"/>
      <c r="H42" s="10">
        <f t="shared" si="1"/>
        <v>1.5</v>
      </c>
      <c r="I42" s="11">
        <v>1.5</v>
      </c>
      <c r="J42" s="11">
        <v>1.2</v>
      </c>
      <c r="K42" s="217"/>
      <c r="L42" s="12">
        <f>M42+O42</f>
        <v>15.6</v>
      </c>
      <c r="M42" s="12">
        <f>E42+I42</f>
        <v>15.6</v>
      </c>
      <c r="N42" s="12">
        <f>F42+J42</f>
        <v>11.799999999999999</v>
      </c>
      <c r="O42" s="12">
        <f>G42+K42</f>
        <v>0</v>
      </c>
    </row>
    <row r="43" spans="1:17" ht="15" customHeight="1" x14ac:dyDescent="0.25">
      <c r="A43" s="6" t="s">
        <v>76</v>
      </c>
      <c r="B43" s="18" t="s">
        <v>11</v>
      </c>
      <c r="C43" s="16"/>
      <c r="D43" s="9">
        <f t="shared" si="0"/>
        <v>128.30000000000001</v>
      </c>
      <c r="E43" s="17">
        <f>SUM(E44:E48)</f>
        <v>127</v>
      </c>
      <c r="F43" s="17">
        <f>SUM(F44:F48)</f>
        <v>84.299999999999983</v>
      </c>
      <c r="G43" s="17">
        <f t="shared" ref="G43:O43" si="11">SUM(G44:G48)</f>
        <v>1.3</v>
      </c>
      <c r="H43" s="10">
        <f t="shared" si="1"/>
        <v>0.89999999999999991</v>
      </c>
      <c r="I43" s="11">
        <f t="shared" si="11"/>
        <v>0.89999999999999991</v>
      </c>
      <c r="J43" s="11">
        <f t="shared" si="11"/>
        <v>0.5</v>
      </c>
      <c r="K43" s="217">
        <f t="shared" si="11"/>
        <v>0</v>
      </c>
      <c r="L43" s="13">
        <f t="shared" si="11"/>
        <v>129.19999999999999</v>
      </c>
      <c r="M43" s="13">
        <f t="shared" si="11"/>
        <v>127.9</v>
      </c>
      <c r="N43" s="13">
        <f t="shared" si="11"/>
        <v>84.799999999999983</v>
      </c>
      <c r="O43" s="13">
        <f t="shared" si="11"/>
        <v>1.3</v>
      </c>
    </row>
    <row r="44" spans="1:17" ht="15" customHeight="1" x14ac:dyDescent="0.25">
      <c r="A44" s="20"/>
      <c r="C44" s="16" t="s">
        <v>9</v>
      </c>
      <c r="D44" s="9">
        <f t="shared" si="0"/>
        <v>40.1</v>
      </c>
      <c r="E44" s="17">
        <v>40.1</v>
      </c>
      <c r="F44" s="17">
        <v>26.2</v>
      </c>
      <c r="G44" s="17"/>
      <c r="H44" s="10">
        <f t="shared" si="1"/>
        <v>0.2</v>
      </c>
      <c r="I44" s="11">
        <v>0.2</v>
      </c>
      <c r="J44" s="11"/>
      <c r="K44" s="217"/>
      <c r="L44" s="13">
        <f t="shared" si="6"/>
        <v>40.300000000000004</v>
      </c>
      <c r="M44" s="13">
        <f t="shared" si="7"/>
        <v>40.300000000000004</v>
      </c>
      <c r="N44" s="13">
        <f t="shared" si="8"/>
        <v>26.2</v>
      </c>
      <c r="O44" s="13">
        <f t="shared" si="9"/>
        <v>0</v>
      </c>
    </row>
    <row r="45" spans="1:17" ht="15" customHeight="1" x14ac:dyDescent="0.25">
      <c r="A45" s="20"/>
      <c r="C45" s="16" t="s">
        <v>31</v>
      </c>
      <c r="D45" s="9">
        <f t="shared" si="0"/>
        <v>5.0999999999999996</v>
      </c>
      <c r="E45" s="17">
        <v>5.0999999999999996</v>
      </c>
      <c r="F45" s="17">
        <v>3.9</v>
      </c>
      <c r="G45" s="17"/>
      <c r="H45" s="10">
        <f t="shared" si="1"/>
        <v>0</v>
      </c>
      <c r="I45" s="11"/>
      <c r="J45" s="11"/>
      <c r="K45" s="217"/>
      <c r="L45" s="13">
        <f t="shared" si="6"/>
        <v>5.0999999999999996</v>
      </c>
      <c r="M45" s="13">
        <f t="shared" si="7"/>
        <v>5.0999999999999996</v>
      </c>
      <c r="N45" s="13">
        <f t="shared" si="8"/>
        <v>3.9</v>
      </c>
      <c r="O45" s="13">
        <f t="shared" si="9"/>
        <v>0</v>
      </c>
    </row>
    <row r="46" spans="1:17" ht="15" customHeight="1" x14ac:dyDescent="0.25">
      <c r="A46" s="20"/>
      <c r="C46" s="16" t="s">
        <v>22</v>
      </c>
      <c r="D46" s="9">
        <f t="shared" si="0"/>
        <v>66.3</v>
      </c>
      <c r="E46" s="17">
        <v>65</v>
      </c>
      <c r="F46" s="17">
        <v>41.5</v>
      </c>
      <c r="G46" s="17">
        <v>1.3</v>
      </c>
      <c r="H46" s="10">
        <f t="shared" si="1"/>
        <v>0</v>
      </c>
      <c r="I46" s="11"/>
      <c r="J46" s="11"/>
      <c r="K46" s="217"/>
      <c r="L46" s="13">
        <f t="shared" si="6"/>
        <v>66.3</v>
      </c>
      <c r="M46" s="13">
        <f t="shared" si="7"/>
        <v>65</v>
      </c>
      <c r="N46" s="13">
        <f t="shared" si="8"/>
        <v>41.5</v>
      </c>
      <c r="O46" s="13">
        <f t="shared" si="9"/>
        <v>1.3</v>
      </c>
    </row>
    <row r="47" spans="1:17" ht="15" customHeight="1" x14ac:dyDescent="0.25">
      <c r="A47" s="20"/>
      <c r="C47" s="98" t="s">
        <v>30</v>
      </c>
      <c r="D47" s="9">
        <f t="shared" si="0"/>
        <v>2.8</v>
      </c>
      <c r="E47" s="17">
        <v>2.8</v>
      </c>
      <c r="F47" s="17">
        <v>2.1</v>
      </c>
      <c r="G47" s="17"/>
      <c r="H47" s="10">
        <f t="shared" si="1"/>
        <v>0</v>
      </c>
      <c r="I47" s="11"/>
      <c r="J47" s="11"/>
      <c r="K47" s="217"/>
      <c r="L47" s="13">
        <f t="shared" si="6"/>
        <v>2.8</v>
      </c>
      <c r="M47" s="13">
        <f t="shared" si="7"/>
        <v>2.8</v>
      </c>
      <c r="N47" s="13">
        <f t="shared" si="8"/>
        <v>2.1</v>
      </c>
      <c r="O47" s="13">
        <f t="shared" si="9"/>
        <v>0</v>
      </c>
    </row>
    <row r="48" spans="1:17" ht="15" customHeight="1" x14ac:dyDescent="0.25">
      <c r="A48" s="41"/>
      <c r="B48" s="263"/>
      <c r="C48" s="98" t="s">
        <v>24</v>
      </c>
      <c r="D48" s="9">
        <f t="shared" si="0"/>
        <v>14</v>
      </c>
      <c r="E48" s="17">
        <v>14</v>
      </c>
      <c r="F48" s="17">
        <v>10.6</v>
      </c>
      <c r="G48" s="17"/>
      <c r="H48" s="10">
        <f t="shared" si="1"/>
        <v>0.7</v>
      </c>
      <c r="I48" s="11">
        <v>0.7</v>
      </c>
      <c r="J48" s="11">
        <v>0.5</v>
      </c>
      <c r="K48" s="217"/>
      <c r="L48" s="13">
        <f t="shared" ref="L48" si="12">M48+O48</f>
        <v>14.7</v>
      </c>
      <c r="M48" s="13">
        <f t="shared" ref="M48" si="13">E48+I48</f>
        <v>14.7</v>
      </c>
      <c r="N48" s="13">
        <f t="shared" ref="N48" si="14">F48+J48</f>
        <v>11.1</v>
      </c>
      <c r="O48" s="13">
        <f t="shared" ref="O48" si="15">G48+K48</f>
        <v>0</v>
      </c>
    </row>
    <row r="49" spans="1:15" ht="15" customHeight="1" x14ac:dyDescent="0.25">
      <c r="A49" s="6" t="s">
        <v>77</v>
      </c>
      <c r="B49" s="18" t="s">
        <v>12</v>
      </c>
      <c r="C49" s="16"/>
      <c r="D49" s="9">
        <f t="shared" si="0"/>
        <v>114.9</v>
      </c>
      <c r="E49" s="17">
        <f>SUM(E50:E53)</f>
        <v>114.9</v>
      </c>
      <c r="F49" s="17">
        <f>SUM(F50:F53)</f>
        <v>75.3</v>
      </c>
      <c r="G49" s="17">
        <f t="shared" ref="G49:O49" si="16">SUM(G50:G53)</f>
        <v>0</v>
      </c>
      <c r="H49" s="10">
        <f t="shared" si="1"/>
        <v>1.3</v>
      </c>
      <c r="I49" s="11">
        <f t="shared" si="16"/>
        <v>1.3</v>
      </c>
      <c r="J49" s="11">
        <f t="shared" si="16"/>
        <v>1</v>
      </c>
      <c r="K49" s="217">
        <f t="shared" si="16"/>
        <v>0</v>
      </c>
      <c r="L49" s="13">
        <f t="shared" si="16"/>
        <v>116.2</v>
      </c>
      <c r="M49" s="13">
        <f t="shared" si="16"/>
        <v>116.2</v>
      </c>
      <c r="N49" s="13">
        <f t="shared" si="16"/>
        <v>76.3</v>
      </c>
      <c r="O49" s="13">
        <f t="shared" si="16"/>
        <v>0</v>
      </c>
    </row>
    <row r="50" spans="1:15" ht="15" customHeight="1" x14ac:dyDescent="0.25">
      <c r="A50" s="20"/>
      <c r="C50" s="16" t="s">
        <v>9</v>
      </c>
      <c r="D50" s="9">
        <f t="shared" si="0"/>
        <v>36.1</v>
      </c>
      <c r="E50" s="17">
        <v>36.1</v>
      </c>
      <c r="F50" s="17">
        <v>23.6</v>
      </c>
      <c r="G50" s="17"/>
      <c r="H50" s="10">
        <f t="shared" si="1"/>
        <v>0</v>
      </c>
      <c r="I50" s="11"/>
      <c r="J50" s="11"/>
      <c r="K50" s="217"/>
      <c r="L50" s="13">
        <f t="shared" ref="L50:L65" si="17">M50+O50</f>
        <v>36.1</v>
      </c>
      <c r="M50" s="13">
        <f t="shared" ref="M50:M65" si="18">E50+I50</f>
        <v>36.1</v>
      </c>
      <c r="N50" s="13">
        <f t="shared" ref="N50:N65" si="19">F50+J50</f>
        <v>23.6</v>
      </c>
      <c r="O50" s="13">
        <f t="shared" ref="O50:O65" si="20">G50+K50</f>
        <v>0</v>
      </c>
    </row>
    <row r="51" spans="1:15" ht="15" customHeight="1" x14ac:dyDescent="0.25">
      <c r="A51" s="20"/>
      <c r="C51" s="16" t="s">
        <v>31</v>
      </c>
      <c r="D51" s="9">
        <f t="shared" si="0"/>
        <v>7.6</v>
      </c>
      <c r="E51" s="17">
        <v>7.6</v>
      </c>
      <c r="F51" s="17">
        <v>5.8</v>
      </c>
      <c r="G51" s="17"/>
      <c r="H51" s="10">
        <f t="shared" si="1"/>
        <v>0</v>
      </c>
      <c r="I51" s="11"/>
      <c r="J51" s="11"/>
      <c r="K51" s="217"/>
      <c r="L51" s="13">
        <f t="shared" si="17"/>
        <v>7.6</v>
      </c>
      <c r="M51" s="13">
        <f t="shared" si="18"/>
        <v>7.6</v>
      </c>
      <c r="N51" s="13">
        <f t="shared" si="19"/>
        <v>5.8</v>
      </c>
      <c r="O51" s="13">
        <f t="shared" si="20"/>
        <v>0</v>
      </c>
    </row>
    <row r="52" spans="1:15" ht="15" customHeight="1" x14ac:dyDescent="0.25">
      <c r="A52" s="20"/>
      <c r="C52" s="16" t="s">
        <v>22</v>
      </c>
      <c r="D52" s="9">
        <f t="shared" si="0"/>
        <v>57.2</v>
      </c>
      <c r="E52" s="17">
        <v>57.2</v>
      </c>
      <c r="F52" s="17">
        <v>35.299999999999997</v>
      </c>
      <c r="G52" s="17"/>
      <c r="H52" s="10">
        <f t="shared" si="1"/>
        <v>0</v>
      </c>
      <c r="I52" s="11"/>
      <c r="J52" s="11"/>
      <c r="K52" s="217"/>
      <c r="L52" s="13">
        <f t="shared" si="17"/>
        <v>57.2</v>
      </c>
      <c r="M52" s="13">
        <f t="shared" si="18"/>
        <v>57.2</v>
      </c>
      <c r="N52" s="13">
        <f t="shared" si="19"/>
        <v>35.299999999999997</v>
      </c>
      <c r="O52" s="13">
        <f t="shared" si="20"/>
        <v>0</v>
      </c>
    </row>
    <row r="53" spans="1:15" ht="15" customHeight="1" x14ac:dyDescent="0.25">
      <c r="A53" s="41"/>
      <c r="B53" s="263"/>
      <c r="C53" s="98" t="s">
        <v>24</v>
      </c>
      <c r="D53" s="9">
        <f t="shared" si="0"/>
        <v>14</v>
      </c>
      <c r="E53" s="17">
        <v>14</v>
      </c>
      <c r="F53" s="17">
        <v>10.6</v>
      </c>
      <c r="G53" s="17"/>
      <c r="H53" s="10">
        <f t="shared" si="1"/>
        <v>1.3</v>
      </c>
      <c r="I53" s="11">
        <v>1.3</v>
      </c>
      <c r="J53" s="11">
        <v>1</v>
      </c>
      <c r="K53" s="217"/>
      <c r="L53" s="12">
        <f>M53+O53</f>
        <v>15.3</v>
      </c>
      <c r="M53" s="12">
        <f>E53+I53</f>
        <v>15.3</v>
      </c>
      <c r="N53" s="12">
        <f>F53+J53</f>
        <v>11.6</v>
      </c>
      <c r="O53" s="12">
        <f>G53+K53</f>
        <v>0</v>
      </c>
    </row>
    <row r="54" spans="1:15" ht="15" customHeight="1" x14ac:dyDescent="0.25">
      <c r="A54" s="6" t="s">
        <v>78</v>
      </c>
      <c r="B54" s="18" t="s">
        <v>13</v>
      </c>
      <c r="C54" s="16"/>
      <c r="D54" s="9">
        <f t="shared" si="0"/>
        <v>69.599999999999994</v>
      </c>
      <c r="E54" s="17">
        <f>SUM(E55:E58)</f>
        <v>69.599999999999994</v>
      </c>
      <c r="F54" s="17">
        <f>SUM(F55:F58)</f>
        <v>46.4</v>
      </c>
      <c r="G54" s="17">
        <f>SUM(G55:G58)</f>
        <v>0</v>
      </c>
      <c r="H54" s="10">
        <f t="shared" si="1"/>
        <v>7.3</v>
      </c>
      <c r="I54" s="11">
        <f t="shared" ref="I54:O54" si="21">SUM(I55:I58)</f>
        <v>7.3</v>
      </c>
      <c r="J54" s="11">
        <f t="shared" si="21"/>
        <v>5.6</v>
      </c>
      <c r="K54" s="217">
        <f t="shared" si="21"/>
        <v>0</v>
      </c>
      <c r="L54" s="13">
        <f t="shared" si="21"/>
        <v>76.899999999999991</v>
      </c>
      <c r="M54" s="13">
        <f t="shared" si="21"/>
        <v>76.899999999999991</v>
      </c>
      <c r="N54" s="13">
        <f t="shared" si="21"/>
        <v>52</v>
      </c>
      <c r="O54" s="13">
        <f t="shared" si="21"/>
        <v>0</v>
      </c>
    </row>
    <row r="55" spans="1:15" ht="15" customHeight="1" x14ac:dyDescent="0.25">
      <c r="A55" s="20"/>
      <c r="C55" s="16" t="s">
        <v>9</v>
      </c>
      <c r="D55" s="9">
        <f t="shared" si="0"/>
        <v>35.9</v>
      </c>
      <c r="E55" s="17">
        <v>35.9</v>
      </c>
      <c r="F55" s="17">
        <v>21.4</v>
      </c>
      <c r="G55" s="17"/>
      <c r="H55" s="10">
        <f t="shared" si="1"/>
        <v>2.2999999999999998</v>
      </c>
      <c r="I55" s="11">
        <v>2.2999999999999998</v>
      </c>
      <c r="J55" s="11">
        <v>1.7</v>
      </c>
      <c r="K55" s="217"/>
      <c r="L55" s="13">
        <f t="shared" si="17"/>
        <v>38.199999999999996</v>
      </c>
      <c r="M55" s="13">
        <f t="shared" si="18"/>
        <v>38.199999999999996</v>
      </c>
      <c r="N55" s="13">
        <f t="shared" si="19"/>
        <v>23.099999999999998</v>
      </c>
      <c r="O55" s="13">
        <f t="shared" si="20"/>
        <v>0</v>
      </c>
    </row>
    <row r="56" spans="1:15" ht="15" customHeight="1" x14ac:dyDescent="0.25">
      <c r="A56" s="20"/>
      <c r="C56" s="16" t="s">
        <v>31</v>
      </c>
      <c r="D56" s="9">
        <f t="shared" si="0"/>
        <v>5.0999999999999996</v>
      </c>
      <c r="E56" s="17">
        <v>5.0999999999999996</v>
      </c>
      <c r="F56" s="17">
        <v>3.9</v>
      </c>
      <c r="G56" s="17"/>
      <c r="H56" s="10">
        <f t="shared" si="1"/>
        <v>0.4</v>
      </c>
      <c r="I56" s="11">
        <v>0.4</v>
      </c>
      <c r="J56" s="11">
        <v>0.3</v>
      </c>
      <c r="K56" s="217"/>
      <c r="L56" s="13">
        <f t="shared" si="17"/>
        <v>5.5</v>
      </c>
      <c r="M56" s="13">
        <f t="shared" si="18"/>
        <v>5.5</v>
      </c>
      <c r="N56" s="13">
        <f t="shared" si="19"/>
        <v>4.2</v>
      </c>
      <c r="O56" s="13">
        <f t="shared" si="20"/>
        <v>0</v>
      </c>
    </row>
    <row r="57" spans="1:15" ht="15" customHeight="1" x14ac:dyDescent="0.25">
      <c r="A57" s="20"/>
      <c r="C57" s="16" t="s">
        <v>22</v>
      </c>
      <c r="D57" s="9">
        <f t="shared" si="0"/>
        <v>14.6</v>
      </c>
      <c r="E57" s="17">
        <v>14.6</v>
      </c>
      <c r="F57" s="17">
        <v>10.5</v>
      </c>
      <c r="G57" s="17"/>
      <c r="H57" s="10">
        <f t="shared" si="1"/>
        <v>0.6</v>
      </c>
      <c r="I57" s="11">
        <v>0.6</v>
      </c>
      <c r="J57" s="11">
        <v>0.5</v>
      </c>
      <c r="K57" s="217"/>
      <c r="L57" s="13">
        <f t="shared" si="17"/>
        <v>15.2</v>
      </c>
      <c r="M57" s="13">
        <f t="shared" si="18"/>
        <v>15.2</v>
      </c>
      <c r="N57" s="13">
        <f t="shared" si="19"/>
        <v>11</v>
      </c>
      <c r="O57" s="13">
        <f t="shared" si="20"/>
        <v>0</v>
      </c>
    </row>
    <row r="58" spans="1:15" ht="15" customHeight="1" x14ac:dyDescent="0.25">
      <c r="A58" s="41"/>
      <c r="B58" s="263"/>
      <c r="C58" s="98" t="s">
        <v>24</v>
      </c>
      <c r="D58" s="9">
        <f t="shared" si="0"/>
        <v>14</v>
      </c>
      <c r="E58" s="17">
        <v>14</v>
      </c>
      <c r="F58" s="17">
        <v>10.6</v>
      </c>
      <c r="G58" s="17"/>
      <c r="H58" s="10">
        <f t="shared" si="1"/>
        <v>4</v>
      </c>
      <c r="I58" s="11">
        <v>4</v>
      </c>
      <c r="J58" s="11">
        <v>3.1</v>
      </c>
      <c r="K58" s="217"/>
      <c r="L58" s="12">
        <f>M58+O58</f>
        <v>18</v>
      </c>
      <c r="M58" s="12">
        <f>E58+I58</f>
        <v>18</v>
      </c>
      <c r="N58" s="12">
        <f>F58+J58</f>
        <v>13.7</v>
      </c>
      <c r="O58" s="12">
        <f>G58+K58</f>
        <v>0</v>
      </c>
    </row>
    <row r="59" spans="1:15" ht="15" customHeight="1" x14ac:dyDescent="0.25">
      <c r="A59" s="6" t="s">
        <v>79</v>
      </c>
      <c r="B59" s="30" t="s">
        <v>14</v>
      </c>
      <c r="C59" s="31"/>
      <c r="D59" s="9">
        <f t="shared" si="0"/>
        <v>76.099999999999994</v>
      </c>
      <c r="E59" s="17">
        <f t="shared" ref="E59:O59" si="22">SUM(E60:E63)</f>
        <v>76.099999999999994</v>
      </c>
      <c r="F59" s="17">
        <f t="shared" si="22"/>
        <v>53.1</v>
      </c>
      <c r="G59" s="17">
        <f t="shared" si="22"/>
        <v>0</v>
      </c>
      <c r="H59" s="10">
        <f t="shared" si="1"/>
        <v>4</v>
      </c>
      <c r="I59" s="11">
        <f t="shared" si="22"/>
        <v>3.2</v>
      </c>
      <c r="J59" s="11">
        <f t="shared" si="22"/>
        <v>1.6</v>
      </c>
      <c r="K59" s="217">
        <f t="shared" si="22"/>
        <v>0.8</v>
      </c>
      <c r="L59" s="13">
        <f t="shared" si="22"/>
        <v>80.099999999999994</v>
      </c>
      <c r="M59" s="13">
        <f t="shared" si="22"/>
        <v>79.3</v>
      </c>
      <c r="N59" s="13">
        <f t="shared" si="22"/>
        <v>54.7</v>
      </c>
      <c r="O59" s="13">
        <f t="shared" si="22"/>
        <v>0.8</v>
      </c>
    </row>
    <row r="60" spans="1:15" ht="15" customHeight="1" x14ac:dyDescent="0.25">
      <c r="A60" s="20"/>
      <c r="B60" s="81"/>
      <c r="C60" s="31" t="s">
        <v>9</v>
      </c>
      <c r="D60" s="9">
        <f t="shared" si="0"/>
        <v>38</v>
      </c>
      <c r="E60" s="17">
        <v>38</v>
      </c>
      <c r="F60" s="17">
        <v>24.2</v>
      </c>
      <c r="G60" s="17"/>
      <c r="H60" s="10">
        <f t="shared" si="1"/>
        <v>1.8</v>
      </c>
      <c r="I60" s="11">
        <v>1</v>
      </c>
      <c r="J60" s="11"/>
      <c r="K60" s="217">
        <v>0.8</v>
      </c>
      <c r="L60" s="13">
        <f t="shared" si="17"/>
        <v>39.799999999999997</v>
      </c>
      <c r="M60" s="13">
        <f t="shared" si="18"/>
        <v>39</v>
      </c>
      <c r="N60" s="13">
        <f t="shared" si="19"/>
        <v>24.2</v>
      </c>
      <c r="O60" s="13">
        <f t="shared" si="20"/>
        <v>0.8</v>
      </c>
    </row>
    <row r="61" spans="1:15" ht="15" customHeight="1" x14ac:dyDescent="0.25">
      <c r="A61" s="20"/>
      <c r="B61" s="81"/>
      <c r="C61" s="31" t="s">
        <v>31</v>
      </c>
      <c r="D61" s="9">
        <f t="shared" si="0"/>
        <v>5.0999999999999996</v>
      </c>
      <c r="E61" s="17">
        <v>5.0999999999999996</v>
      </c>
      <c r="F61" s="17">
        <v>3.9</v>
      </c>
      <c r="G61" s="17"/>
      <c r="H61" s="10">
        <f t="shared" si="1"/>
        <v>0.7</v>
      </c>
      <c r="I61" s="11">
        <v>0.7</v>
      </c>
      <c r="J61" s="11">
        <v>0.5</v>
      </c>
      <c r="K61" s="217"/>
      <c r="L61" s="13">
        <f t="shared" si="17"/>
        <v>5.8</v>
      </c>
      <c r="M61" s="13">
        <f t="shared" si="18"/>
        <v>5.8</v>
      </c>
      <c r="N61" s="13">
        <f t="shared" si="19"/>
        <v>4.4000000000000004</v>
      </c>
      <c r="O61" s="13">
        <f t="shared" si="20"/>
        <v>0</v>
      </c>
    </row>
    <row r="62" spans="1:15" ht="15" customHeight="1" x14ac:dyDescent="0.25">
      <c r="A62" s="20"/>
      <c r="B62" s="81"/>
      <c r="C62" s="31" t="s">
        <v>22</v>
      </c>
      <c r="D62" s="9">
        <f t="shared" si="0"/>
        <v>18.899999999999999</v>
      </c>
      <c r="E62" s="17">
        <v>18.899999999999999</v>
      </c>
      <c r="F62" s="17">
        <v>14.4</v>
      </c>
      <c r="G62" s="17"/>
      <c r="H62" s="10">
        <f t="shared" si="1"/>
        <v>0</v>
      </c>
      <c r="I62" s="11"/>
      <c r="J62" s="11"/>
      <c r="K62" s="217"/>
      <c r="L62" s="13">
        <f t="shared" si="17"/>
        <v>18.899999999999999</v>
      </c>
      <c r="M62" s="13">
        <f t="shared" si="18"/>
        <v>18.899999999999999</v>
      </c>
      <c r="N62" s="13">
        <f t="shared" si="19"/>
        <v>14.4</v>
      </c>
      <c r="O62" s="13">
        <f t="shared" si="20"/>
        <v>0</v>
      </c>
    </row>
    <row r="63" spans="1:15" ht="15" customHeight="1" x14ac:dyDescent="0.25">
      <c r="A63" s="41"/>
      <c r="B63" s="42"/>
      <c r="C63" s="83" t="s">
        <v>24</v>
      </c>
      <c r="D63" s="9">
        <f t="shared" si="0"/>
        <v>14.1</v>
      </c>
      <c r="E63" s="17">
        <v>14.1</v>
      </c>
      <c r="F63" s="17">
        <v>10.6</v>
      </c>
      <c r="G63" s="17"/>
      <c r="H63" s="10">
        <f t="shared" si="1"/>
        <v>1.5</v>
      </c>
      <c r="I63" s="11">
        <v>1.5</v>
      </c>
      <c r="J63" s="11">
        <v>1.1000000000000001</v>
      </c>
      <c r="K63" s="217"/>
      <c r="L63" s="12">
        <f>M63+O63</f>
        <v>15.6</v>
      </c>
      <c r="M63" s="12">
        <f>E63+I63</f>
        <v>15.6</v>
      </c>
      <c r="N63" s="12">
        <f>F63+J63</f>
        <v>11.7</v>
      </c>
      <c r="O63" s="12">
        <f>G63+K63</f>
        <v>0</v>
      </c>
    </row>
    <row r="64" spans="1:15" ht="15" customHeight="1" x14ac:dyDescent="0.25">
      <c r="A64" s="159" t="s">
        <v>80</v>
      </c>
      <c r="B64" s="30" t="s">
        <v>15</v>
      </c>
      <c r="C64" s="31"/>
      <c r="D64" s="9">
        <f t="shared" si="0"/>
        <v>83.4</v>
      </c>
      <c r="E64" s="17">
        <f>SUM(E65:E68)</f>
        <v>83.4</v>
      </c>
      <c r="F64" s="17">
        <f>SUM(F65:F68)</f>
        <v>60.1</v>
      </c>
      <c r="G64" s="17">
        <f t="shared" ref="G64:O64" si="23">SUM(G65:G68)</f>
        <v>0</v>
      </c>
      <c r="H64" s="10">
        <f t="shared" si="1"/>
        <v>2.9000000000000004</v>
      </c>
      <c r="I64" s="11">
        <f t="shared" si="23"/>
        <v>2.1</v>
      </c>
      <c r="J64" s="11">
        <f t="shared" si="23"/>
        <v>1.6</v>
      </c>
      <c r="K64" s="217">
        <f t="shared" si="23"/>
        <v>0.8</v>
      </c>
      <c r="L64" s="13">
        <f t="shared" si="23"/>
        <v>86.3</v>
      </c>
      <c r="M64" s="13">
        <f t="shared" si="23"/>
        <v>85.5</v>
      </c>
      <c r="N64" s="13">
        <f t="shared" si="23"/>
        <v>61.7</v>
      </c>
      <c r="O64" s="13">
        <f t="shared" si="23"/>
        <v>0.8</v>
      </c>
    </row>
    <row r="65" spans="1:15" ht="15" customHeight="1" x14ac:dyDescent="0.25">
      <c r="A65" s="163"/>
      <c r="B65" s="81"/>
      <c r="C65" s="31" t="s">
        <v>9</v>
      </c>
      <c r="D65" s="9">
        <f t="shared" si="0"/>
        <v>32.299999999999997</v>
      </c>
      <c r="E65" s="17">
        <v>32.299999999999997</v>
      </c>
      <c r="F65" s="17">
        <v>21.3</v>
      </c>
      <c r="G65" s="17"/>
      <c r="H65" s="10">
        <f t="shared" si="1"/>
        <v>0.8</v>
      </c>
      <c r="I65" s="11"/>
      <c r="J65" s="11"/>
      <c r="K65" s="217">
        <v>0.8</v>
      </c>
      <c r="L65" s="13">
        <f t="shared" si="17"/>
        <v>33.099999999999994</v>
      </c>
      <c r="M65" s="13">
        <f t="shared" si="18"/>
        <v>32.299999999999997</v>
      </c>
      <c r="N65" s="13">
        <f t="shared" si="19"/>
        <v>21.3</v>
      </c>
      <c r="O65" s="13">
        <f t="shared" si="20"/>
        <v>0.8</v>
      </c>
    </row>
    <row r="66" spans="1:15" ht="15" customHeight="1" x14ac:dyDescent="0.25">
      <c r="A66" s="163"/>
      <c r="B66" s="81"/>
      <c r="C66" s="31" t="s">
        <v>31</v>
      </c>
      <c r="D66" s="9">
        <f t="shared" si="0"/>
        <v>7.6</v>
      </c>
      <c r="E66" s="17">
        <v>7.6</v>
      </c>
      <c r="F66" s="17">
        <v>5.8</v>
      </c>
      <c r="G66" s="17"/>
      <c r="H66" s="10">
        <f t="shared" si="1"/>
        <v>0</v>
      </c>
      <c r="I66" s="11"/>
      <c r="J66" s="11"/>
      <c r="K66" s="217"/>
      <c r="L66" s="13">
        <f>M66+O66</f>
        <v>7.6</v>
      </c>
      <c r="M66" s="13">
        <f>E66+I66</f>
        <v>7.6</v>
      </c>
      <c r="N66" s="13">
        <f>F66+J66</f>
        <v>5.8</v>
      </c>
      <c r="O66" s="13">
        <f>G66+K66</f>
        <v>0</v>
      </c>
    </row>
    <row r="67" spans="1:15" ht="15" customHeight="1" x14ac:dyDescent="0.25">
      <c r="A67" s="163"/>
      <c r="B67" s="81"/>
      <c r="C67" s="31" t="s">
        <v>22</v>
      </c>
      <c r="D67" s="9">
        <f t="shared" si="0"/>
        <v>29.3</v>
      </c>
      <c r="E67" s="17">
        <v>29.3</v>
      </c>
      <c r="F67" s="17">
        <v>22.4</v>
      </c>
      <c r="G67" s="17"/>
      <c r="H67" s="10">
        <f t="shared" si="1"/>
        <v>0</v>
      </c>
      <c r="I67" s="11"/>
      <c r="J67" s="11"/>
      <c r="K67" s="217"/>
      <c r="L67" s="13">
        <f t="shared" ref="L67:L88" si="24">M67+O67</f>
        <v>29.3</v>
      </c>
      <c r="M67" s="13">
        <f t="shared" ref="M67:M88" si="25">E67+I67</f>
        <v>29.3</v>
      </c>
      <c r="N67" s="13">
        <f t="shared" ref="N67:N88" si="26">F67+J67</f>
        <v>22.4</v>
      </c>
      <c r="O67" s="13">
        <f t="shared" ref="O67:O88" si="27">G67+K67</f>
        <v>0</v>
      </c>
    </row>
    <row r="68" spans="1:15" ht="15" customHeight="1" x14ac:dyDescent="0.25">
      <c r="A68" s="264"/>
      <c r="B68" s="42"/>
      <c r="C68" s="83" t="s">
        <v>24</v>
      </c>
      <c r="D68" s="9">
        <f t="shared" si="0"/>
        <v>14.2</v>
      </c>
      <c r="E68" s="17">
        <v>14.2</v>
      </c>
      <c r="F68" s="17">
        <v>10.6</v>
      </c>
      <c r="G68" s="17"/>
      <c r="H68" s="10">
        <f t="shared" si="1"/>
        <v>2.1</v>
      </c>
      <c r="I68" s="11">
        <v>2.1</v>
      </c>
      <c r="J68" s="11">
        <v>1.6</v>
      </c>
      <c r="K68" s="217"/>
      <c r="L68" s="12">
        <f>M68+O68</f>
        <v>16.3</v>
      </c>
      <c r="M68" s="12">
        <f>E68+I68</f>
        <v>16.3</v>
      </c>
      <c r="N68" s="12">
        <f>F68+J68</f>
        <v>12.2</v>
      </c>
      <c r="O68" s="12">
        <f>G68+K68</f>
        <v>0</v>
      </c>
    </row>
    <row r="69" spans="1:15" ht="15" customHeight="1" x14ac:dyDescent="0.25">
      <c r="A69" s="6" t="s">
        <v>81</v>
      </c>
      <c r="B69" s="265" t="s">
        <v>16</v>
      </c>
      <c r="C69" s="16"/>
      <c r="D69" s="9">
        <f t="shared" si="0"/>
        <v>163.9</v>
      </c>
      <c r="E69" s="17">
        <f>SUM(E70:E74)</f>
        <v>158.1</v>
      </c>
      <c r="F69" s="17">
        <f>SUM(F70:F74)</f>
        <v>111.4</v>
      </c>
      <c r="G69" s="17">
        <f t="shared" ref="G69:O69" si="28">SUM(G70:G74)</f>
        <v>5.8</v>
      </c>
      <c r="H69" s="10">
        <f t="shared" si="1"/>
        <v>2</v>
      </c>
      <c r="I69" s="11">
        <f>SUM(I70:I74)</f>
        <v>2</v>
      </c>
      <c r="J69" s="11">
        <f>SUM(J70:J74)</f>
        <v>1.7</v>
      </c>
      <c r="K69" s="11">
        <f t="shared" si="28"/>
        <v>0</v>
      </c>
      <c r="L69" s="13">
        <f t="shared" si="28"/>
        <v>165.9</v>
      </c>
      <c r="M69" s="13">
        <f t="shared" si="28"/>
        <v>160.1</v>
      </c>
      <c r="N69" s="13">
        <f t="shared" si="28"/>
        <v>113.10000000000001</v>
      </c>
      <c r="O69" s="13">
        <f t="shared" si="28"/>
        <v>5.8</v>
      </c>
    </row>
    <row r="70" spans="1:15" ht="15" customHeight="1" x14ac:dyDescent="0.25">
      <c r="A70" s="20"/>
      <c r="B70" s="266"/>
      <c r="C70" s="16" t="s">
        <v>9</v>
      </c>
      <c r="D70" s="9">
        <f t="shared" si="0"/>
        <v>65.099999999999994</v>
      </c>
      <c r="E70" s="17">
        <v>65.099999999999994</v>
      </c>
      <c r="F70" s="17">
        <v>42.8</v>
      </c>
      <c r="G70" s="17"/>
      <c r="H70" s="10">
        <f t="shared" si="1"/>
        <v>0</v>
      </c>
      <c r="I70" s="11"/>
      <c r="J70" s="11"/>
      <c r="K70" s="217"/>
      <c r="L70" s="13">
        <f t="shared" si="24"/>
        <v>65.099999999999994</v>
      </c>
      <c r="M70" s="13">
        <f t="shared" si="25"/>
        <v>65.099999999999994</v>
      </c>
      <c r="N70" s="13">
        <f t="shared" si="26"/>
        <v>42.8</v>
      </c>
      <c r="O70" s="13">
        <f t="shared" si="27"/>
        <v>0</v>
      </c>
    </row>
    <row r="71" spans="1:15" ht="15" customHeight="1" x14ac:dyDescent="0.25">
      <c r="A71" s="20"/>
      <c r="B71" s="266"/>
      <c r="C71" s="16" t="s">
        <v>31</v>
      </c>
      <c r="D71" s="9">
        <f t="shared" si="0"/>
        <v>12.6</v>
      </c>
      <c r="E71" s="17">
        <v>12.6</v>
      </c>
      <c r="F71" s="17">
        <v>9.6</v>
      </c>
      <c r="G71" s="17"/>
      <c r="H71" s="10">
        <f t="shared" si="1"/>
        <v>0</v>
      </c>
      <c r="I71" s="11"/>
      <c r="J71" s="11"/>
      <c r="K71" s="217"/>
      <c r="L71" s="13">
        <f t="shared" si="24"/>
        <v>12.6</v>
      </c>
      <c r="M71" s="13">
        <f t="shared" si="25"/>
        <v>12.6</v>
      </c>
      <c r="N71" s="13">
        <f t="shared" si="26"/>
        <v>9.6</v>
      </c>
      <c r="O71" s="13">
        <f t="shared" si="27"/>
        <v>0</v>
      </c>
    </row>
    <row r="72" spans="1:15" ht="15" customHeight="1" x14ac:dyDescent="0.25">
      <c r="A72" s="20"/>
      <c r="B72" s="266"/>
      <c r="C72" s="16" t="s">
        <v>22</v>
      </c>
      <c r="D72" s="9">
        <f t="shared" si="0"/>
        <v>68.3</v>
      </c>
      <c r="E72" s="17">
        <v>62.5</v>
      </c>
      <c r="F72" s="17">
        <v>45.5</v>
      </c>
      <c r="G72" s="17">
        <v>5.8</v>
      </c>
      <c r="H72" s="10">
        <f t="shared" si="1"/>
        <v>0</v>
      </c>
      <c r="I72" s="11"/>
      <c r="J72" s="11"/>
      <c r="K72" s="217"/>
      <c r="L72" s="13">
        <f t="shared" si="24"/>
        <v>68.3</v>
      </c>
      <c r="M72" s="13">
        <f t="shared" si="25"/>
        <v>62.5</v>
      </c>
      <c r="N72" s="13">
        <f t="shared" si="26"/>
        <v>45.5</v>
      </c>
      <c r="O72" s="13">
        <f t="shared" si="27"/>
        <v>5.8</v>
      </c>
    </row>
    <row r="73" spans="1:15" ht="15" customHeight="1" x14ac:dyDescent="0.25">
      <c r="A73" s="20"/>
      <c r="C73" s="98" t="s">
        <v>30</v>
      </c>
      <c r="D73" s="9">
        <f t="shared" ref="D73" si="29">E73+G73</f>
        <v>0.5</v>
      </c>
      <c r="E73" s="17">
        <v>0.5</v>
      </c>
      <c r="F73" s="17">
        <v>0.4</v>
      </c>
      <c r="G73" s="17"/>
      <c r="H73" s="10">
        <f t="shared" ref="H73" si="30">I73+K73</f>
        <v>0</v>
      </c>
      <c r="I73" s="11"/>
      <c r="J73" s="11"/>
      <c r="K73" s="217"/>
      <c r="L73" s="13">
        <f t="shared" si="24"/>
        <v>0.5</v>
      </c>
      <c r="M73" s="13">
        <f t="shared" si="25"/>
        <v>0.5</v>
      </c>
      <c r="N73" s="13">
        <f t="shared" si="26"/>
        <v>0.4</v>
      </c>
      <c r="O73" s="13">
        <f t="shared" si="27"/>
        <v>0</v>
      </c>
    </row>
    <row r="74" spans="1:15" ht="15" customHeight="1" x14ac:dyDescent="0.25">
      <c r="A74" s="267"/>
      <c r="B74" s="268"/>
      <c r="C74" s="98" t="s">
        <v>24</v>
      </c>
      <c r="D74" s="9">
        <f t="shared" si="0"/>
        <v>17.399999999999999</v>
      </c>
      <c r="E74" s="17">
        <v>17.399999999999999</v>
      </c>
      <c r="F74" s="17">
        <v>13.1</v>
      </c>
      <c r="G74" s="17"/>
      <c r="H74" s="10">
        <f t="shared" si="1"/>
        <v>2</v>
      </c>
      <c r="I74" s="11">
        <v>2</v>
      </c>
      <c r="J74" s="11">
        <v>1.7</v>
      </c>
      <c r="K74" s="217"/>
      <c r="L74" s="12">
        <f>M74+O74</f>
        <v>19.399999999999999</v>
      </c>
      <c r="M74" s="12">
        <f>E74+I74</f>
        <v>19.399999999999999</v>
      </c>
      <c r="N74" s="12">
        <f>F74+J74</f>
        <v>14.799999999999999</v>
      </c>
      <c r="O74" s="12">
        <f>G74+K74</f>
        <v>0</v>
      </c>
    </row>
    <row r="75" spans="1:15" ht="15" customHeight="1" x14ac:dyDescent="0.25">
      <c r="A75" s="6" t="s">
        <v>82</v>
      </c>
      <c r="B75" s="18" t="s">
        <v>17</v>
      </c>
      <c r="C75" s="16"/>
      <c r="D75" s="9">
        <f t="shared" si="0"/>
        <v>79.2</v>
      </c>
      <c r="E75" s="17">
        <f t="shared" ref="E75:O75" si="31">SUM(E76:E79)</f>
        <v>79.2</v>
      </c>
      <c r="F75" s="17">
        <f t="shared" si="31"/>
        <v>55.5</v>
      </c>
      <c r="G75" s="17">
        <f t="shared" si="31"/>
        <v>0</v>
      </c>
      <c r="H75" s="10">
        <f t="shared" si="1"/>
        <v>3</v>
      </c>
      <c r="I75" s="11">
        <f t="shared" si="31"/>
        <v>3</v>
      </c>
      <c r="J75" s="11">
        <f t="shared" si="31"/>
        <v>2.2000000000000002</v>
      </c>
      <c r="K75" s="217">
        <f t="shared" si="31"/>
        <v>0</v>
      </c>
      <c r="L75" s="13">
        <f t="shared" si="31"/>
        <v>82.2</v>
      </c>
      <c r="M75" s="13">
        <f t="shared" si="31"/>
        <v>82.2</v>
      </c>
      <c r="N75" s="13">
        <f t="shared" si="31"/>
        <v>57.699999999999996</v>
      </c>
      <c r="O75" s="13">
        <f t="shared" si="31"/>
        <v>0</v>
      </c>
    </row>
    <row r="76" spans="1:15" ht="15" customHeight="1" x14ac:dyDescent="0.25">
      <c r="A76" s="20"/>
      <c r="C76" s="16" t="s">
        <v>9</v>
      </c>
      <c r="D76" s="9">
        <f t="shared" si="0"/>
        <v>38.700000000000003</v>
      </c>
      <c r="E76" s="17">
        <v>38.700000000000003</v>
      </c>
      <c r="F76" s="17">
        <v>24.8</v>
      </c>
      <c r="G76" s="17"/>
      <c r="H76" s="10">
        <f t="shared" si="1"/>
        <v>0.9</v>
      </c>
      <c r="I76" s="11">
        <v>0.9</v>
      </c>
      <c r="J76" s="11">
        <v>0.6</v>
      </c>
      <c r="K76" s="217"/>
      <c r="L76" s="13">
        <f t="shared" si="24"/>
        <v>39.6</v>
      </c>
      <c r="M76" s="13">
        <f t="shared" si="25"/>
        <v>39.6</v>
      </c>
      <c r="N76" s="13">
        <f t="shared" si="26"/>
        <v>25.400000000000002</v>
      </c>
      <c r="O76" s="13">
        <f t="shared" si="27"/>
        <v>0</v>
      </c>
    </row>
    <row r="77" spans="1:15" ht="15" customHeight="1" x14ac:dyDescent="0.25">
      <c r="A77" s="20"/>
      <c r="C77" s="16" t="s">
        <v>31</v>
      </c>
      <c r="D77" s="9">
        <f t="shared" si="0"/>
        <v>2.5</v>
      </c>
      <c r="E77" s="17">
        <v>2.5</v>
      </c>
      <c r="F77" s="17">
        <v>1.9</v>
      </c>
      <c r="G77" s="17"/>
      <c r="H77" s="10">
        <f t="shared" si="1"/>
        <v>0</v>
      </c>
      <c r="I77" s="11"/>
      <c r="J77" s="11"/>
      <c r="K77" s="217"/>
      <c r="L77" s="13">
        <f t="shared" si="24"/>
        <v>2.5</v>
      </c>
      <c r="M77" s="13">
        <f t="shared" si="25"/>
        <v>2.5</v>
      </c>
      <c r="N77" s="13">
        <f t="shared" si="26"/>
        <v>1.9</v>
      </c>
      <c r="O77" s="13">
        <f t="shared" si="27"/>
        <v>0</v>
      </c>
    </row>
    <row r="78" spans="1:15" ht="15" customHeight="1" x14ac:dyDescent="0.25">
      <c r="A78" s="20"/>
      <c r="C78" s="16" t="s">
        <v>22</v>
      </c>
      <c r="D78" s="9">
        <f t="shared" si="0"/>
        <v>23.8</v>
      </c>
      <c r="E78" s="17">
        <v>23.8</v>
      </c>
      <c r="F78" s="17">
        <v>18.2</v>
      </c>
      <c r="G78" s="17"/>
      <c r="H78" s="10">
        <f t="shared" si="1"/>
        <v>0.6</v>
      </c>
      <c r="I78" s="11">
        <v>0.6</v>
      </c>
      <c r="J78" s="11">
        <v>0.4</v>
      </c>
      <c r="K78" s="217"/>
      <c r="L78" s="13">
        <f t="shared" si="24"/>
        <v>24.400000000000002</v>
      </c>
      <c r="M78" s="13">
        <f t="shared" si="25"/>
        <v>24.400000000000002</v>
      </c>
      <c r="N78" s="13">
        <f t="shared" si="26"/>
        <v>18.599999999999998</v>
      </c>
      <c r="O78" s="13">
        <f t="shared" si="27"/>
        <v>0</v>
      </c>
    </row>
    <row r="79" spans="1:15" ht="15" customHeight="1" x14ac:dyDescent="0.25">
      <c r="A79" s="41"/>
      <c r="B79" s="263"/>
      <c r="C79" s="98" t="s">
        <v>24</v>
      </c>
      <c r="D79" s="9">
        <f t="shared" si="0"/>
        <v>14.2</v>
      </c>
      <c r="E79" s="17">
        <v>14.2</v>
      </c>
      <c r="F79" s="17">
        <v>10.6</v>
      </c>
      <c r="G79" s="17"/>
      <c r="H79" s="10">
        <f t="shared" si="1"/>
        <v>1.5</v>
      </c>
      <c r="I79" s="11">
        <v>1.5</v>
      </c>
      <c r="J79" s="11">
        <v>1.2</v>
      </c>
      <c r="K79" s="217"/>
      <c r="L79" s="12">
        <f>M79+O79</f>
        <v>15.7</v>
      </c>
      <c r="M79" s="12">
        <f>E79+I79</f>
        <v>15.7</v>
      </c>
      <c r="N79" s="12">
        <f>F79+J79</f>
        <v>11.799999999999999</v>
      </c>
      <c r="O79" s="12">
        <f>G79+K79</f>
        <v>0</v>
      </c>
    </row>
    <row r="80" spans="1:15" ht="15" customHeight="1" x14ac:dyDescent="0.25">
      <c r="A80" s="6" t="s">
        <v>83</v>
      </c>
      <c r="B80" s="18" t="s">
        <v>18</v>
      </c>
      <c r="C80" s="16"/>
      <c r="D80" s="9">
        <f t="shared" si="0"/>
        <v>58.2</v>
      </c>
      <c r="E80" s="17">
        <f t="shared" ref="E80:O80" si="32">SUM(E81:E84)</f>
        <v>58.2</v>
      </c>
      <c r="F80" s="17">
        <f t="shared" si="32"/>
        <v>42.099999999999994</v>
      </c>
      <c r="G80" s="17">
        <f t="shared" si="32"/>
        <v>0</v>
      </c>
      <c r="H80" s="10">
        <f t="shared" si="1"/>
        <v>2</v>
      </c>
      <c r="I80" s="11">
        <f t="shared" si="32"/>
        <v>2</v>
      </c>
      <c r="J80" s="11">
        <f t="shared" si="32"/>
        <v>1.4</v>
      </c>
      <c r="K80" s="217">
        <f t="shared" si="32"/>
        <v>0</v>
      </c>
      <c r="L80" s="13">
        <f t="shared" si="32"/>
        <v>60.199999999999996</v>
      </c>
      <c r="M80" s="13">
        <f t="shared" si="32"/>
        <v>60.199999999999996</v>
      </c>
      <c r="N80" s="13">
        <f t="shared" si="32"/>
        <v>43.5</v>
      </c>
      <c r="O80" s="13">
        <f t="shared" si="32"/>
        <v>0</v>
      </c>
    </row>
    <row r="81" spans="1:15" ht="15" customHeight="1" x14ac:dyDescent="0.25">
      <c r="A81" s="20"/>
      <c r="C81" s="16" t="s">
        <v>9</v>
      </c>
      <c r="D81" s="9">
        <f t="shared" si="0"/>
        <v>25.9</v>
      </c>
      <c r="E81" s="17">
        <v>25.9</v>
      </c>
      <c r="F81" s="17">
        <v>17.5</v>
      </c>
      <c r="G81" s="17"/>
      <c r="H81" s="10">
        <f t="shared" si="1"/>
        <v>1.2</v>
      </c>
      <c r="I81" s="11">
        <v>1.2</v>
      </c>
      <c r="J81" s="11">
        <v>0.9</v>
      </c>
      <c r="K81" s="217"/>
      <c r="L81" s="13">
        <f t="shared" si="24"/>
        <v>27.099999999999998</v>
      </c>
      <c r="M81" s="13">
        <f t="shared" si="25"/>
        <v>27.099999999999998</v>
      </c>
      <c r="N81" s="13">
        <f t="shared" si="26"/>
        <v>18.399999999999999</v>
      </c>
      <c r="O81" s="13">
        <f t="shared" si="27"/>
        <v>0</v>
      </c>
    </row>
    <row r="82" spans="1:15" ht="15" customHeight="1" x14ac:dyDescent="0.25">
      <c r="A82" s="20"/>
      <c r="C82" s="16" t="s">
        <v>31</v>
      </c>
      <c r="D82" s="9">
        <f t="shared" si="0"/>
        <v>2.5</v>
      </c>
      <c r="E82" s="17">
        <v>2.5</v>
      </c>
      <c r="F82" s="17">
        <v>1.9</v>
      </c>
      <c r="G82" s="17"/>
      <c r="H82" s="10">
        <f t="shared" si="1"/>
        <v>0.3</v>
      </c>
      <c r="I82" s="11">
        <v>0.3</v>
      </c>
      <c r="J82" s="11">
        <v>0.2</v>
      </c>
      <c r="K82" s="217"/>
      <c r="L82" s="13">
        <f t="shared" si="24"/>
        <v>2.8</v>
      </c>
      <c r="M82" s="13">
        <f t="shared" si="25"/>
        <v>2.8</v>
      </c>
      <c r="N82" s="13">
        <f t="shared" si="26"/>
        <v>2.1</v>
      </c>
      <c r="O82" s="13">
        <f t="shared" si="27"/>
        <v>0</v>
      </c>
    </row>
    <row r="83" spans="1:15" ht="15" customHeight="1" x14ac:dyDescent="0.25">
      <c r="A83" s="20"/>
      <c r="C83" s="16" t="s">
        <v>22</v>
      </c>
      <c r="D83" s="9">
        <f t="shared" si="0"/>
        <v>22.8</v>
      </c>
      <c r="E83" s="17">
        <v>22.8</v>
      </c>
      <c r="F83" s="17">
        <v>17.399999999999999</v>
      </c>
      <c r="G83" s="17"/>
      <c r="H83" s="10">
        <f t="shared" si="1"/>
        <v>-0.1</v>
      </c>
      <c r="I83" s="11">
        <v>-0.1</v>
      </c>
      <c r="J83" s="11">
        <v>-0.1</v>
      </c>
      <c r="K83" s="217"/>
      <c r="L83" s="13">
        <f t="shared" si="24"/>
        <v>22.7</v>
      </c>
      <c r="M83" s="13">
        <f t="shared" si="25"/>
        <v>22.7</v>
      </c>
      <c r="N83" s="13">
        <f t="shared" si="26"/>
        <v>17.299999999999997</v>
      </c>
      <c r="O83" s="13">
        <f t="shared" si="27"/>
        <v>0</v>
      </c>
    </row>
    <row r="84" spans="1:15" ht="15" customHeight="1" x14ac:dyDescent="0.25">
      <c r="A84" s="41"/>
      <c r="B84" s="263"/>
      <c r="C84" s="98" t="s">
        <v>24</v>
      </c>
      <c r="D84" s="9">
        <f t="shared" si="0"/>
        <v>7</v>
      </c>
      <c r="E84" s="17">
        <v>7</v>
      </c>
      <c r="F84" s="17">
        <v>5.3</v>
      </c>
      <c r="G84" s="17"/>
      <c r="H84" s="10">
        <f t="shared" si="1"/>
        <v>0.6</v>
      </c>
      <c r="I84" s="11">
        <v>0.6</v>
      </c>
      <c r="J84" s="11">
        <v>0.4</v>
      </c>
      <c r="K84" s="217"/>
      <c r="L84" s="12">
        <f>M84+O84</f>
        <v>7.6</v>
      </c>
      <c r="M84" s="12">
        <f>E84+I84</f>
        <v>7.6</v>
      </c>
      <c r="N84" s="12">
        <f>F84+J84</f>
        <v>5.7</v>
      </c>
      <c r="O84" s="12">
        <f>G84+K84</f>
        <v>0</v>
      </c>
    </row>
    <row r="85" spans="1:15" ht="15" customHeight="1" x14ac:dyDescent="0.25">
      <c r="A85" s="6" t="s">
        <v>84</v>
      </c>
      <c r="B85" s="18" t="s">
        <v>19</v>
      </c>
      <c r="C85" s="16"/>
      <c r="D85" s="9">
        <f t="shared" si="0"/>
        <v>154.6</v>
      </c>
      <c r="E85" s="17">
        <f>SUM(E86:E88)</f>
        <v>146.1</v>
      </c>
      <c r="F85" s="17">
        <f>SUM(F86:F88)</f>
        <v>92.6</v>
      </c>
      <c r="G85" s="17">
        <f t="shared" ref="G85:O85" si="33">SUM(G86:G88)</f>
        <v>8.5</v>
      </c>
      <c r="H85" s="10">
        <f t="shared" si="1"/>
        <v>0</v>
      </c>
      <c r="I85" s="11">
        <f t="shared" si="33"/>
        <v>0</v>
      </c>
      <c r="J85" s="11">
        <f t="shared" si="33"/>
        <v>0</v>
      </c>
      <c r="K85" s="217">
        <f t="shared" si="33"/>
        <v>0</v>
      </c>
      <c r="L85" s="13">
        <f t="shared" si="33"/>
        <v>154.6</v>
      </c>
      <c r="M85" s="13">
        <f t="shared" si="33"/>
        <v>146.1</v>
      </c>
      <c r="N85" s="13">
        <f t="shared" si="33"/>
        <v>92.6</v>
      </c>
      <c r="O85" s="13">
        <f t="shared" si="33"/>
        <v>8.5</v>
      </c>
    </row>
    <row r="86" spans="1:15" ht="15" customHeight="1" x14ac:dyDescent="0.25">
      <c r="A86" s="20"/>
      <c r="C86" s="16" t="s">
        <v>9</v>
      </c>
      <c r="D86" s="9">
        <f t="shared" si="0"/>
        <v>108.8</v>
      </c>
      <c r="E86" s="17">
        <v>100.3</v>
      </c>
      <c r="F86" s="17">
        <v>57.6</v>
      </c>
      <c r="G86" s="17">
        <v>8.5</v>
      </c>
      <c r="H86" s="10">
        <f t="shared" si="1"/>
        <v>0</v>
      </c>
      <c r="I86" s="11"/>
      <c r="J86" s="11"/>
      <c r="K86" s="217"/>
      <c r="L86" s="13">
        <f t="shared" si="24"/>
        <v>108.8</v>
      </c>
      <c r="M86" s="13">
        <f t="shared" si="25"/>
        <v>100.3</v>
      </c>
      <c r="N86" s="13">
        <f t="shared" si="26"/>
        <v>57.6</v>
      </c>
      <c r="O86" s="13">
        <f t="shared" si="27"/>
        <v>8.5</v>
      </c>
    </row>
    <row r="87" spans="1:15" ht="15" customHeight="1" x14ac:dyDescent="0.25">
      <c r="A87" s="20"/>
      <c r="C87" s="16" t="s">
        <v>31</v>
      </c>
      <c r="D87" s="9">
        <f t="shared" si="0"/>
        <v>15.2</v>
      </c>
      <c r="E87" s="17">
        <v>15.2</v>
      </c>
      <c r="F87" s="17">
        <v>11.6</v>
      </c>
      <c r="G87" s="17"/>
      <c r="H87" s="10">
        <f t="shared" si="1"/>
        <v>0</v>
      </c>
      <c r="I87" s="11"/>
      <c r="J87" s="11"/>
      <c r="K87" s="217"/>
      <c r="L87" s="13">
        <f t="shared" si="24"/>
        <v>15.2</v>
      </c>
      <c r="M87" s="13">
        <f t="shared" si="25"/>
        <v>15.2</v>
      </c>
      <c r="N87" s="13">
        <f t="shared" si="26"/>
        <v>11.6</v>
      </c>
      <c r="O87" s="13">
        <f t="shared" si="27"/>
        <v>0</v>
      </c>
    </row>
    <row r="88" spans="1:15" ht="15" customHeight="1" x14ac:dyDescent="0.25">
      <c r="A88" s="20"/>
      <c r="C88" s="16" t="s">
        <v>22</v>
      </c>
      <c r="D88" s="9">
        <f t="shared" si="0"/>
        <v>30.6</v>
      </c>
      <c r="E88" s="17">
        <v>30.6</v>
      </c>
      <c r="F88" s="17">
        <v>23.4</v>
      </c>
      <c r="G88" s="17"/>
      <c r="H88" s="10">
        <f t="shared" si="1"/>
        <v>0</v>
      </c>
      <c r="I88" s="11"/>
      <c r="J88" s="11"/>
      <c r="K88" s="217"/>
      <c r="L88" s="13">
        <f t="shared" si="24"/>
        <v>30.6</v>
      </c>
      <c r="M88" s="13">
        <f t="shared" si="25"/>
        <v>30.6</v>
      </c>
      <c r="N88" s="13">
        <f t="shared" si="26"/>
        <v>23.4</v>
      </c>
      <c r="O88" s="13">
        <f t="shared" si="27"/>
        <v>0</v>
      </c>
    </row>
    <row r="89" spans="1:15" ht="30" x14ac:dyDescent="0.25">
      <c r="A89" s="14" t="s">
        <v>85</v>
      </c>
      <c r="B89" s="269" t="s">
        <v>26</v>
      </c>
      <c r="C89" s="16" t="s">
        <v>9</v>
      </c>
      <c r="D89" s="9">
        <f t="shared" si="0"/>
        <v>916.2</v>
      </c>
      <c r="E89" s="17">
        <v>300.10000000000002</v>
      </c>
      <c r="F89" s="17"/>
      <c r="G89" s="17">
        <v>616.1</v>
      </c>
      <c r="H89" s="10">
        <f t="shared" si="1"/>
        <v>0</v>
      </c>
      <c r="I89" s="11"/>
      <c r="J89" s="11"/>
      <c r="K89" s="217"/>
      <c r="L89" s="13">
        <f>M89+O89</f>
        <v>916.2</v>
      </c>
      <c r="M89" s="13">
        <f t="shared" ref="M89:O90" si="34">E89+I89</f>
        <v>300.10000000000002</v>
      </c>
      <c r="N89" s="13">
        <f t="shared" si="34"/>
        <v>0</v>
      </c>
      <c r="O89" s="13">
        <f t="shared" si="34"/>
        <v>616.1</v>
      </c>
    </row>
    <row r="90" spans="1:15" ht="15" customHeight="1" x14ac:dyDescent="0.25">
      <c r="A90" s="20" t="s">
        <v>86</v>
      </c>
      <c r="B90" s="36" t="s">
        <v>171</v>
      </c>
      <c r="C90" s="98" t="s">
        <v>21</v>
      </c>
      <c r="D90" s="9">
        <f t="shared" si="0"/>
        <v>22</v>
      </c>
      <c r="E90" s="17">
        <v>1</v>
      </c>
      <c r="F90" s="17"/>
      <c r="G90" s="17">
        <v>21</v>
      </c>
      <c r="H90" s="10">
        <f t="shared" si="1"/>
        <v>0</v>
      </c>
      <c r="I90" s="11"/>
      <c r="J90" s="11"/>
      <c r="K90" s="217"/>
      <c r="L90" s="13">
        <f>M90+O90</f>
        <v>22</v>
      </c>
      <c r="M90" s="13">
        <f t="shared" si="34"/>
        <v>1</v>
      </c>
      <c r="N90" s="13">
        <f t="shared" si="34"/>
        <v>0</v>
      </c>
      <c r="O90" s="13">
        <f t="shared" si="34"/>
        <v>21</v>
      </c>
    </row>
    <row r="91" spans="1:15" ht="15.95" customHeight="1" x14ac:dyDescent="0.25">
      <c r="A91" s="21" t="s">
        <v>87</v>
      </c>
      <c r="B91" s="270" t="s">
        <v>175</v>
      </c>
      <c r="C91" s="73"/>
      <c r="D91" s="74">
        <f t="shared" ref="D91:O91" si="35">D26+D27+D32+D38+D43+D49+D54+D59+D64+D69+D75+D80+D85+D89+D90</f>
        <v>5363.3</v>
      </c>
      <c r="E91" s="74">
        <f t="shared" si="35"/>
        <v>4465.5000000000009</v>
      </c>
      <c r="F91" s="74">
        <f t="shared" si="35"/>
        <v>2076.6999999999998</v>
      </c>
      <c r="G91" s="74">
        <f t="shared" si="35"/>
        <v>897.80000000000007</v>
      </c>
      <c r="H91" s="75">
        <f t="shared" si="35"/>
        <v>179.60000000000002</v>
      </c>
      <c r="I91" s="75">
        <f t="shared" si="35"/>
        <v>196</v>
      </c>
      <c r="J91" s="75">
        <f t="shared" si="35"/>
        <v>49.400000000000013</v>
      </c>
      <c r="K91" s="271">
        <f t="shared" si="35"/>
        <v>-16.399999999999999</v>
      </c>
      <c r="L91" s="45">
        <f t="shared" si="35"/>
        <v>5542.9</v>
      </c>
      <c r="M91" s="45">
        <f t="shared" si="35"/>
        <v>4661.5000000000009</v>
      </c>
      <c r="N91" s="45">
        <f t="shared" si="35"/>
        <v>2126.1000000000004</v>
      </c>
      <c r="O91" s="45">
        <f t="shared" si="35"/>
        <v>881.40000000000009</v>
      </c>
    </row>
    <row r="92" spans="1:15" ht="15.95" customHeight="1" x14ac:dyDescent="0.25">
      <c r="A92" s="163" t="s">
        <v>88</v>
      </c>
      <c r="B92" s="543" t="s">
        <v>59</v>
      </c>
      <c r="C92" s="543"/>
      <c r="D92" s="543"/>
      <c r="E92" s="543"/>
      <c r="F92" s="543"/>
      <c r="G92" s="543"/>
      <c r="H92" s="543"/>
      <c r="I92" s="543"/>
      <c r="J92" s="543"/>
      <c r="K92" s="543"/>
      <c r="L92" s="543"/>
      <c r="M92" s="543"/>
      <c r="N92" s="543"/>
      <c r="O92" s="543"/>
    </row>
    <row r="93" spans="1:15" ht="15" customHeight="1" x14ac:dyDescent="0.25">
      <c r="A93" s="6" t="s">
        <v>89</v>
      </c>
      <c r="B93" s="81" t="s">
        <v>20</v>
      </c>
      <c r="C93" s="82"/>
      <c r="D93" s="9">
        <f>D94+D95+D96+D99+D100</f>
        <v>1697.3</v>
      </c>
      <c r="E93" s="9">
        <f t="shared" ref="E93:O93" si="36">E94+E95+E96+E99+E100</f>
        <v>1499.1999999999998</v>
      </c>
      <c r="F93" s="9">
        <f t="shared" si="36"/>
        <v>0</v>
      </c>
      <c r="G93" s="9">
        <f t="shared" si="36"/>
        <v>198.10000000000002</v>
      </c>
      <c r="H93" s="10">
        <f t="shared" ref="H93:H100" si="37">I93+K93</f>
        <v>102.6</v>
      </c>
      <c r="I93" s="10">
        <f t="shared" si="36"/>
        <v>124.89999999999999</v>
      </c>
      <c r="J93" s="10">
        <f t="shared" si="36"/>
        <v>0</v>
      </c>
      <c r="K93" s="260">
        <f t="shared" si="36"/>
        <v>-22.299999999999997</v>
      </c>
      <c r="L93" s="12">
        <f t="shared" si="36"/>
        <v>1799.9</v>
      </c>
      <c r="M93" s="12">
        <f t="shared" si="36"/>
        <v>1624.1000000000001</v>
      </c>
      <c r="N93" s="12">
        <f t="shared" si="36"/>
        <v>0</v>
      </c>
      <c r="O93" s="12">
        <f t="shared" si="36"/>
        <v>175.8</v>
      </c>
    </row>
    <row r="94" spans="1:15" ht="15" customHeight="1" x14ac:dyDescent="0.25">
      <c r="A94" s="20"/>
      <c r="B94" s="81"/>
      <c r="C94" s="31" t="s">
        <v>21</v>
      </c>
      <c r="D94" s="17">
        <f t="shared" ref="D94:D100" si="38">E94+G94</f>
        <v>79.899999999999991</v>
      </c>
      <c r="E94" s="17">
        <v>70.3</v>
      </c>
      <c r="F94" s="17"/>
      <c r="G94" s="17">
        <v>9.6</v>
      </c>
      <c r="H94" s="10">
        <f t="shared" si="37"/>
        <v>0</v>
      </c>
      <c r="I94" s="11"/>
      <c r="J94" s="11"/>
      <c r="K94" s="217"/>
      <c r="L94" s="13">
        <f t="shared" ref="L94:L144" si="39">M94+O94</f>
        <v>79.899999999999991</v>
      </c>
      <c r="M94" s="13">
        <f t="shared" ref="M94:M144" si="40">E94+I94</f>
        <v>70.3</v>
      </c>
      <c r="N94" s="13">
        <f t="shared" ref="N94:N144" si="41">F94+J94</f>
        <v>0</v>
      </c>
      <c r="O94" s="13">
        <f t="shared" ref="O94:O144" si="42">G94+K94</f>
        <v>9.6</v>
      </c>
    </row>
    <row r="95" spans="1:15" x14ac:dyDescent="0.25">
      <c r="A95" s="20"/>
      <c r="B95" s="81"/>
      <c r="C95" s="170" t="s">
        <v>25</v>
      </c>
      <c r="D95" s="17">
        <f t="shared" si="38"/>
        <v>0</v>
      </c>
      <c r="E95" s="17"/>
      <c r="F95" s="17"/>
      <c r="G95" s="17"/>
      <c r="H95" s="10">
        <f t="shared" si="37"/>
        <v>2.4</v>
      </c>
      <c r="I95" s="11">
        <v>0.3</v>
      </c>
      <c r="J95" s="11"/>
      <c r="K95" s="217">
        <v>2.1</v>
      </c>
      <c r="L95" s="13">
        <f>M95+O95</f>
        <v>2.4</v>
      </c>
      <c r="M95" s="13">
        <f>E95+I95</f>
        <v>0.3</v>
      </c>
      <c r="N95" s="13">
        <f>F95+J95</f>
        <v>0</v>
      </c>
      <c r="O95" s="13">
        <f>G95+K95</f>
        <v>2.1</v>
      </c>
    </row>
    <row r="96" spans="1:15" ht="15" customHeight="1" x14ac:dyDescent="0.25">
      <c r="A96" s="41"/>
      <c r="B96" s="272"/>
      <c r="C96" s="546" t="s">
        <v>31</v>
      </c>
      <c r="D96" s="273">
        <f>D97+D98</f>
        <v>1370.8</v>
      </c>
      <c r="E96" s="17">
        <f t="shared" ref="E96:O96" si="43">E97+E98</f>
        <v>1332.6</v>
      </c>
      <c r="F96" s="17">
        <f t="shared" si="43"/>
        <v>0</v>
      </c>
      <c r="G96" s="17">
        <f t="shared" si="43"/>
        <v>38.200000000000003</v>
      </c>
      <c r="H96" s="10">
        <f>I96+K96</f>
        <v>94.8</v>
      </c>
      <c r="I96" s="11">
        <f>I97+I98</f>
        <v>123.8</v>
      </c>
      <c r="J96" s="11">
        <f t="shared" ref="J96:K96" si="44">J97+J98</f>
        <v>0</v>
      </c>
      <c r="K96" s="11">
        <f t="shared" si="44"/>
        <v>-29</v>
      </c>
      <c r="L96" s="13">
        <f t="shared" si="43"/>
        <v>1465.6</v>
      </c>
      <c r="M96" s="13">
        <f t="shared" si="43"/>
        <v>1456.4</v>
      </c>
      <c r="N96" s="13">
        <f t="shared" si="43"/>
        <v>0</v>
      </c>
      <c r="O96" s="13">
        <f t="shared" si="43"/>
        <v>9.2000000000000028</v>
      </c>
    </row>
    <row r="97" spans="1:15" ht="15" hidden="1" customHeight="1" x14ac:dyDescent="0.25">
      <c r="A97" s="274"/>
      <c r="B97" s="275" t="s">
        <v>8</v>
      </c>
      <c r="C97" s="547"/>
      <c r="D97" s="277">
        <f t="shared" si="38"/>
        <v>357.09999999999997</v>
      </c>
      <c r="E97" s="278">
        <v>318.89999999999998</v>
      </c>
      <c r="F97" s="278"/>
      <c r="G97" s="278">
        <v>38.200000000000003</v>
      </c>
      <c r="H97" s="10">
        <f t="shared" si="37"/>
        <v>94.8</v>
      </c>
      <c r="I97" s="11">
        <v>123.8</v>
      </c>
      <c r="J97" s="11"/>
      <c r="K97" s="217">
        <v>-29</v>
      </c>
      <c r="L97" s="278">
        <f t="shared" si="39"/>
        <v>451.9</v>
      </c>
      <c r="M97" s="278">
        <f t="shared" si="40"/>
        <v>442.7</v>
      </c>
      <c r="N97" s="278">
        <f t="shared" si="41"/>
        <v>0</v>
      </c>
      <c r="O97" s="278">
        <f t="shared" si="42"/>
        <v>9.2000000000000028</v>
      </c>
    </row>
    <row r="98" spans="1:15" ht="27.95" customHeight="1" x14ac:dyDescent="0.25">
      <c r="A98" s="41"/>
      <c r="B98" s="279" t="s">
        <v>170</v>
      </c>
      <c r="C98" s="548"/>
      <c r="D98" s="273">
        <f t="shared" si="38"/>
        <v>1013.7</v>
      </c>
      <c r="E98" s="17">
        <v>1013.7</v>
      </c>
      <c r="F98" s="97"/>
      <c r="G98" s="97"/>
      <c r="H98" s="10">
        <f t="shared" si="37"/>
        <v>0</v>
      </c>
      <c r="I98" s="11"/>
      <c r="J98" s="11"/>
      <c r="K98" s="217"/>
      <c r="L98" s="13">
        <f t="shared" si="39"/>
        <v>1013.7</v>
      </c>
      <c r="M98" s="13">
        <f t="shared" si="40"/>
        <v>1013.7</v>
      </c>
      <c r="N98" s="13">
        <f t="shared" si="41"/>
        <v>0</v>
      </c>
      <c r="O98" s="13">
        <f t="shared" si="42"/>
        <v>0</v>
      </c>
    </row>
    <row r="99" spans="1:15" ht="15" customHeight="1" x14ac:dyDescent="0.25">
      <c r="A99" s="41"/>
      <c r="B99" s="42"/>
      <c r="C99" s="280" t="s">
        <v>22</v>
      </c>
      <c r="D99" s="17">
        <f t="shared" si="38"/>
        <v>201.5</v>
      </c>
      <c r="E99" s="17">
        <v>51.2</v>
      </c>
      <c r="F99" s="17"/>
      <c r="G99" s="17">
        <v>150.30000000000001</v>
      </c>
      <c r="H99" s="10">
        <f t="shared" si="37"/>
        <v>5.6</v>
      </c>
      <c r="I99" s="11">
        <v>1</v>
      </c>
      <c r="J99" s="11"/>
      <c r="K99" s="217">
        <v>4.5999999999999996</v>
      </c>
      <c r="L99" s="13">
        <f t="shared" si="39"/>
        <v>207.10000000000002</v>
      </c>
      <c r="M99" s="13">
        <f t="shared" si="40"/>
        <v>52.2</v>
      </c>
      <c r="N99" s="13">
        <f t="shared" si="41"/>
        <v>0</v>
      </c>
      <c r="O99" s="13">
        <f t="shared" si="42"/>
        <v>154.9</v>
      </c>
    </row>
    <row r="100" spans="1:15" ht="15" customHeight="1" x14ac:dyDescent="0.25">
      <c r="A100" s="41"/>
      <c r="B100" s="42"/>
      <c r="C100" s="83" t="s">
        <v>30</v>
      </c>
      <c r="D100" s="17">
        <f t="shared" si="38"/>
        <v>45.1</v>
      </c>
      <c r="E100" s="17">
        <v>45.1</v>
      </c>
      <c r="F100" s="17"/>
      <c r="G100" s="17"/>
      <c r="H100" s="10">
        <f t="shared" si="37"/>
        <v>-0.2</v>
      </c>
      <c r="I100" s="11">
        <v>-0.2</v>
      </c>
      <c r="J100" s="11"/>
      <c r="K100" s="217"/>
      <c r="L100" s="13">
        <f t="shared" si="39"/>
        <v>44.9</v>
      </c>
      <c r="M100" s="13">
        <f t="shared" si="40"/>
        <v>44.9</v>
      </c>
      <c r="N100" s="13">
        <f t="shared" si="41"/>
        <v>0</v>
      </c>
      <c r="O100" s="13">
        <f t="shared" si="42"/>
        <v>0</v>
      </c>
    </row>
    <row r="101" spans="1:15" ht="15" customHeight="1" x14ac:dyDescent="0.25">
      <c r="A101" s="33" t="s">
        <v>90</v>
      </c>
      <c r="B101" s="265" t="s">
        <v>7</v>
      </c>
      <c r="C101" s="98"/>
      <c r="D101" s="17">
        <f>SUM(D102:D104)</f>
        <v>15.8</v>
      </c>
      <c r="E101" s="17">
        <v>15.8</v>
      </c>
      <c r="F101" s="17">
        <f>SUM(F102:F104)</f>
        <v>0</v>
      </c>
      <c r="G101" s="17">
        <f t="shared" ref="G101:O101" si="45">SUM(G102:G104)</f>
        <v>0</v>
      </c>
      <c r="H101" s="11">
        <f t="shared" si="45"/>
        <v>0</v>
      </c>
      <c r="I101" s="11">
        <f t="shared" si="45"/>
        <v>0</v>
      </c>
      <c r="J101" s="11">
        <f t="shared" si="45"/>
        <v>0</v>
      </c>
      <c r="K101" s="217">
        <f t="shared" si="45"/>
        <v>0</v>
      </c>
      <c r="L101" s="13">
        <f t="shared" si="45"/>
        <v>15.8</v>
      </c>
      <c r="M101" s="13">
        <f t="shared" si="45"/>
        <v>15.8</v>
      </c>
      <c r="N101" s="13">
        <f t="shared" si="45"/>
        <v>0</v>
      </c>
      <c r="O101" s="13">
        <f t="shared" si="45"/>
        <v>0</v>
      </c>
    </row>
    <row r="102" spans="1:15" ht="15" customHeight="1" x14ac:dyDescent="0.25">
      <c r="A102" s="41"/>
      <c r="B102" s="281"/>
      <c r="C102" s="98" t="s">
        <v>25</v>
      </c>
      <c r="D102" s="17">
        <f>E102+G102</f>
        <v>8</v>
      </c>
      <c r="E102" s="17">
        <v>8</v>
      </c>
      <c r="F102" s="17"/>
      <c r="G102" s="17"/>
      <c r="H102" s="10">
        <f>I102+K102</f>
        <v>0</v>
      </c>
      <c r="I102" s="11"/>
      <c r="J102" s="11"/>
      <c r="K102" s="217"/>
      <c r="L102" s="13">
        <f t="shared" si="39"/>
        <v>8</v>
      </c>
      <c r="M102" s="13">
        <f t="shared" si="40"/>
        <v>8</v>
      </c>
      <c r="N102" s="13">
        <f t="shared" si="41"/>
        <v>0</v>
      </c>
      <c r="O102" s="13">
        <f t="shared" si="42"/>
        <v>0</v>
      </c>
    </row>
    <row r="103" spans="1:15" ht="15" customHeight="1" x14ac:dyDescent="0.25">
      <c r="A103" s="41"/>
      <c r="B103" s="266"/>
      <c r="C103" s="98" t="s">
        <v>31</v>
      </c>
      <c r="D103" s="17">
        <f>E103+G103</f>
        <v>1.8</v>
      </c>
      <c r="E103" s="17">
        <v>1.8</v>
      </c>
      <c r="F103" s="17"/>
      <c r="G103" s="17"/>
      <c r="H103" s="10">
        <f t="shared" ref="H103:H144" si="46">I103+K103</f>
        <v>0</v>
      </c>
      <c r="I103" s="11"/>
      <c r="J103" s="11"/>
      <c r="K103" s="217"/>
      <c r="L103" s="13">
        <f t="shared" si="39"/>
        <v>1.8</v>
      </c>
      <c r="M103" s="13">
        <f t="shared" si="40"/>
        <v>1.8</v>
      </c>
      <c r="N103" s="13">
        <f t="shared" si="41"/>
        <v>0</v>
      </c>
      <c r="O103" s="13">
        <f t="shared" si="42"/>
        <v>0</v>
      </c>
    </row>
    <row r="104" spans="1:15" ht="15" customHeight="1" x14ac:dyDescent="0.25">
      <c r="A104" s="41"/>
      <c r="B104" s="266"/>
      <c r="C104" s="98" t="s">
        <v>22</v>
      </c>
      <c r="D104" s="17">
        <f>E104+G104</f>
        <v>6</v>
      </c>
      <c r="E104" s="17">
        <v>6</v>
      </c>
      <c r="F104" s="17"/>
      <c r="G104" s="17"/>
      <c r="H104" s="10">
        <f t="shared" si="46"/>
        <v>0</v>
      </c>
      <c r="I104" s="11"/>
      <c r="J104" s="11"/>
      <c r="K104" s="217"/>
      <c r="L104" s="13">
        <f t="shared" si="39"/>
        <v>6</v>
      </c>
      <c r="M104" s="13">
        <f t="shared" si="40"/>
        <v>6</v>
      </c>
      <c r="N104" s="13">
        <f t="shared" si="41"/>
        <v>0</v>
      </c>
      <c r="O104" s="13">
        <f t="shared" si="42"/>
        <v>0</v>
      </c>
    </row>
    <row r="105" spans="1:15" ht="15" customHeight="1" x14ac:dyDescent="0.25">
      <c r="A105" s="33" t="s">
        <v>91</v>
      </c>
      <c r="B105" s="18" t="s">
        <v>10</v>
      </c>
      <c r="C105" s="98"/>
      <c r="D105" s="17">
        <f>SUM(D106:D108)</f>
        <v>32.699999999999996</v>
      </c>
      <c r="E105" s="17">
        <f>SUM(E106:E108)</f>
        <v>17.600000000000001</v>
      </c>
      <c r="F105" s="17">
        <f t="shared" ref="F105:O105" si="47">SUM(F106:F108)</f>
        <v>0</v>
      </c>
      <c r="G105" s="17">
        <f t="shared" si="47"/>
        <v>15.1</v>
      </c>
      <c r="H105" s="11">
        <f t="shared" si="47"/>
        <v>0.2</v>
      </c>
      <c r="I105" s="11">
        <f t="shared" si="47"/>
        <v>-0.3</v>
      </c>
      <c r="J105" s="11">
        <f t="shared" si="47"/>
        <v>0</v>
      </c>
      <c r="K105" s="217">
        <f t="shared" si="47"/>
        <v>0.5</v>
      </c>
      <c r="L105" s="13">
        <f t="shared" si="47"/>
        <v>32.9</v>
      </c>
      <c r="M105" s="13">
        <f t="shared" si="47"/>
        <v>17.299999999999997</v>
      </c>
      <c r="N105" s="13">
        <f t="shared" si="47"/>
        <v>0</v>
      </c>
      <c r="O105" s="13">
        <f t="shared" si="47"/>
        <v>15.6</v>
      </c>
    </row>
    <row r="106" spans="1:15" ht="15" customHeight="1" x14ac:dyDescent="0.25">
      <c r="A106" s="41"/>
      <c r="B106" s="263"/>
      <c r="C106" s="98" t="s">
        <v>25</v>
      </c>
      <c r="D106" s="17">
        <f>E106+G106</f>
        <v>6.5</v>
      </c>
      <c r="E106" s="17">
        <v>6.5</v>
      </c>
      <c r="F106" s="17"/>
      <c r="G106" s="17"/>
      <c r="H106" s="10">
        <f t="shared" si="46"/>
        <v>0</v>
      </c>
      <c r="I106" s="11"/>
      <c r="J106" s="11"/>
      <c r="K106" s="217"/>
      <c r="L106" s="13">
        <f t="shared" si="39"/>
        <v>6.5</v>
      </c>
      <c r="M106" s="13">
        <f t="shared" si="40"/>
        <v>6.5</v>
      </c>
      <c r="N106" s="13">
        <f t="shared" si="41"/>
        <v>0</v>
      </c>
      <c r="O106" s="13">
        <f t="shared" si="42"/>
        <v>0</v>
      </c>
    </row>
    <row r="107" spans="1:15" ht="15" customHeight="1" x14ac:dyDescent="0.25">
      <c r="A107" s="41"/>
      <c r="B107" s="7"/>
      <c r="C107" s="98" t="s">
        <v>31</v>
      </c>
      <c r="D107" s="17">
        <f>E107+G107</f>
        <v>0.9</v>
      </c>
      <c r="E107" s="17">
        <v>0.9</v>
      </c>
      <c r="F107" s="17"/>
      <c r="G107" s="17"/>
      <c r="H107" s="10">
        <f t="shared" si="46"/>
        <v>0</v>
      </c>
      <c r="I107" s="11"/>
      <c r="J107" s="11"/>
      <c r="K107" s="217"/>
      <c r="L107" s="13">
        <f t="shared" si="39"/>
        <v>0.9</v>
      </c>
      <c r="M107" s="13">
        <f t="shared" si="40"/>
        <v>0.9</v>
      </c>
      <c r="N107" s="13">
        <f t="shared" si="41"/>
        <v>0</v>
      </c>
      <c r="O107" s="13">
        <f t="shared" si="42"/>
        <v>0</v>
      </c>
    </row>
    <row r="108" spans="1:15" ht="15" customHeight="1" x14ac:dyDescent="0.25">
      <c r="A108" s="41"/>
      <c r="B108" s="7"/>
      <c r="C108" s="98" t="s">
        <v>22</v>
      </c>
      <c r="D108" s="17">
        <f>E108+G108</f>
        <v>25.299999999999997</v>
      </c>
      <c r="E108" s="17">
        <v>10.199999999999999</v>
      </c>
      <c r="F108" s="17"/>
      <c r="G108" s="17">
        <v>15.1</v>
      </c>
      <c r="H108" s="10">
        <f t="shared" si="46"/>
        <v>0.2</v>
      </c>
      <c r="I108" s="11">
        <v>-0.3</v>
      </c>
      <c r="J108" s="11"/>
      <c r="K108" s="217">
        <v>0.5</v>
      </c>
      <c r="L108" s="13">
        <f t="shared" si="39"/>
        <v>25.5</v>
      </c>
      <c r="M108" s="13">
        <f t="shared" si="40"/>
        <v>9.8999999999999986</v>
      </c>
      <c r="N108" s="13">
        <f t="shared" si="41"/>
        <v>0</v>
      </c>
      <c r="O108" s="13">
        <f t="shared" si="42"/>
        <v>15.6</v>
      </c>
    </row>
    <row r="109" spans="1:15" ht="15" customHeight="1" x14ac:dyDescent="0.25">
      <c r="A109" s="33" t="s">
        <v>92</v>
      </c>
      <c r="B109" s="36" t="s">
        <v>11</v>
      </c>
      <c r="C109" s="98"/>
      <c r="D109" s="17">
        <f>SUM(D110:D112)</f>
        <v>19.099999999999998</v>
      </c>
      <c r="E109" s="17">
        <f>SUM(E110:E112)</f>
        <v>19.099999999999998</v>
      </c>
      <c r="F109" s="17">
        <f t="shared" ref="F109:O109" si="48">SUM(F110:F112)</f>
        <v>0</v>
      </c>
      <c r="G109" s="17">
        <f t="shared" si="48"/>
        <v>0</v>
      </c>
      <c r="H109" s="11">
        <f t="shared" si="48"/>
        <v>2.4</v>
      </c>
      <c r="I109" s="11">
        <f t="shared" si="48"/>
        <v>2.4</v>
      </c>
      <c r="J109" s="11">
        <f t="shared" si="48"/>
        <v>0</v>
      </c>
      <c r="K109" s="217">
        <f t="shared" si="48"/>
        <v>0</v>
      </c>
      <c r="L109" s="13">
        <f t="shared" si="48"/>
        <v>21.5</v>
      </c>
      <c r="M109" s="13">
        <f t="shared" si="48"/>
        <v>21.5</v>
      </c>
      <c r="N109" s="13">
        <f t="shared" si="48"/>
        <v>0</v>
      </c>
      <c r="O109" s="13">
        <f t="shared" si="48"/>
        <v>0</v>
      </c>
    </row>
    <row r="110" spans="1:15" ht="15" customHeight="1" x14ac:dyDescent="0.25">
      <c r="A110" s="41"/>
      <c r="B110" s="263"/>
      <c r="C110" s="98" t="s">
        <v>25</v>
      </c>
      <c r="D110" s="17">
        <f>E110+G110</f>
        <v>9.6999999999999993</v>
      </c>
      <c r="E110" s="17">
        <v>9.6999999999999993</v>
      </c>
      <c r="F110" s="17"/>
      <c r="G110" s="17"/>
      <c r="H110" s="10">
        <f>I110+K110</f>
        <v>0</v>
      </c>
      <c r="I110" s="11"/>
      <c r="J110" s="11"/>
      <c r="K110" s="217"/>
      <c r="L110" s="13">
        <f t="shared" si="39"/>
        <v>9.6999999999999993</v>
      </c>
      <c r="M110" s="13">
        <f t="shared" si="40"/>
        <v>9.6999999999999993</v>
      </c>
      <c r="N110" s="13">
        <f t="shared" si="41"/>
        <v>0</v>
      </c>
      <c r="O110" s="13">
        <f t="shared" si="42"/>
        <v>0</v>
      </c>
    </row>
    <row r="111" spans="1:15" ht="15" customHeight="1" x14ac:dyDescent="0.25">
      <c r="A111" s="41"/>
      <c r="B111" s="27"/>
      <c r="C111" s="98" t="s">
        <v>31</v>
      </c>
      <c r="D111" s="17">
        <f>E111+G111</f>
        <v>3.2</v>
      </c>
      <c r="E111" s="17">
        <v>3.2</v>
      </c>
      <c r="F111" s="17"/>
      <c r="G111" s="17"/>
      <c r="H111" s="10">
        <f t="shared" si="46"/>
        <v>0</v>
      </c>
      <c r="I111" s="11"/>
      <c r="J111" s="11"/>
      <c r="K111" s="217"/>
      <c r="L111" s="13">
        <f t="shared" si="39"/>
        <v>3.2</v>
      </c>
      <c r="M111" s="13">
        <f t="shared" si="40"/>
        <v>3.2</v>
      </c>
      <c r="N111" s="13">
        <f t="shared" si="41"/>
        <v>0</v>
      </c>
      <c r="O111" s="13">
        <f t="shared" si="42"/>
        <v>0</v>
      </c>
    </row>
    <row r="112" spans="1:15" ht="15" customHeight="1" x14ac:dyDescent="0.25">
      <c r="A112" s="41"/>
      <c r="B112" s="27"/>
      <c r="C112" s="98" t="s">
        <v>22</v>
      </c>
      <c r="D112" s="17">
        <f>E112+G112</f>
        <v>6.2</v>
      </c>
      <c r="E112" s="17">
        <v>6.2</v>
      </c>
      <c r="F112" s="17"/>
      <c r="G112" s="17"/>
      <c r="H112" s="10">
        <f t="shared" si="46"/>
        <v>2.4</v>
      </c>
      <c r="I112" s="11">
        <v>2.4</v>
      </c>
      <c r="J112" s="11"/>
      <c r="K112" s="217"/>
      <c r="L112" s="13">
        <f t="shared" si="39"/>
        <v>8.6</v>
      </c>
      <c r="M112" s="13">
        <f t="shared" si="40"/>
        <v>8.6</v>
      </c>
      <c r="N112" s="13">
        <f t="shared" si="41"/>
        <v>0</v>
      </c>
      <c r="O112" s="13">
        <f t="shared" si="42"/>
        <v>0</v>
      </c>
    </row>
    <row r="113" spans="1:15" ht="15" customHeight="1" x14ac:dyDescent="0.25">
      <c r="A113" s="33" t="s">
        <v>93</v>
      </c>
      <c r="B113" s="36" t="s">
        <v>61</v>
      </c>
      <c r="C113" s="98"/>
      <c r="D113" s="17">
        <f>SUM(D114:D116)</f>
        <v>34.299999999999997</v>
      </c>
      <c r="E113" s="17">
        <f>SUM(E114:E116)</f>
        <v>18</v>
      </c>
      <c r="F113" s="17">
        <f t="shared" ref="F113:O113" si="49">SUM(F114:F116)</f>
        <v>0</v>
      </c>
      <c r="G113" s="17">
        <f t="shared" si="49"/>
        <v>16.3</v>
      </c>
      <c r="H113" s="11">
        <f t="shared" si="49"/>
        <v>2.3000000000000003</v>
      </c>
      <c r="I113" s="11">
        <f t="shared" si="49"/>
        <v>0.5</v>
      </c>
      <c r="J113" s="11">
        <f t="shared" si="49"/>
        <v>0</v>
      </c>
      <c r="K113" s="217">
        <f t="shared" si="49"/>
        <v>1.8</v>
      </c>
      <c r="L113" s="13">
        <f t="shared" si="49"/>
        <v>36.6</v>
      </c>
      <c r="M113" s="13">
        <f t="shared" si="49"/>
        <v>18.5</v>
      </c>
      <c r="N113" s="13">
        <f t="shared" si="49"/>
        <v>0</v>
      </c>
      <c r="O113" s="13">
        <f t="shared" si="49"/>
        <v>18.100000000000001</v>
      </c>
    </row>
    <row r="114" spans="1:15" ht="15" customHeight="1" x14ac:dyDescent="0.25">
      <c r="A114" s="41"/>
      <c r="B114" s="263"/>
      <c r="C114" s="98" t="s">
        <v>25</v>
      </c>
      <c r="D114" s="17">
        <f>E114+G114</f>
        <v>8.1</v>
      </c>
      <c r="E114" s="17">
        <v>8.1</v>
      </c>
      <c r="F114" s="17"/>
      <c r="G114" s="17"/>
      <c r="H114" s="10">
        <f>I114+K114</f>
        <v>0</v>
      </c>
      <c r="I114" s="11"/>
      <c r="J114" s="11"/>
      <c r="K114" s="217"/>
      <c r="L114" s="13">
        <f t="shared" si="39"/>
        <v>8.1</v>
      </c>
      <c r="M114" s="13">
        <f t="shared" si="40"/>
        <v>8.1</v>
      </c>
      <c r="N114" s="13">
        <f t="shared" si="41"/>
        <v>0</v>
      </c>
      <c r="O114" s="13">
        <f t="shared" si="42"/>
        <v>0</v>
      </c>
    </row>
    <row r="115" spans="1:15" ht="15" customHeight="1" x14ac:dyDescent="0.25">
      <c r="A115" s="41"/>
      <c r="B115" s="27"/>
      <c r="C115" s="98" t="s">
        <v>31</v>
      </c>
      <c r="D115" s="17">
        <f>E115+G115</f>
        <v>2.1</v>
      </c>
      <c r="E115" s="17">
        <v>2.1</v>
      </c>
      <c r="F115" s="17"/>
      <c r="G115" s="17"/>
      <c r="H115" s="10">
        <f t="shared" si="46"/>
        <v>0.1</v>
      </c>
      <c r="I115" s="11">
        <v>0.1</v>
      </c>
      <c r="J115" s="11"/>
      <c r="K115" s="217"/>
      <c r="L115" s="13">
        <f t="shared" si="39"/>
        <v>2.2000000000000002</v>
      </c>
      <c r="M115" s="13">
        <f t="shared" si="40"/>
        <v>2.2000000000000002</v>
      </c>
      <c r="N115" s="13">
        <f t="shared" si="41"/>
        <v>0</v>
      </c>
      <c r="O115" s="13">
        <f t="shared" si="42"/>
        <v>0</v>
      </c>
    </row>
    <row r="116" spans="1:15" ht="15" customHeight="1" x14ac:dyDescent="0.25">
      <c r="A116" s="41"/>
      <c r="B116" s="27"/>
      <c r="C116" s="98" t="s">
        <v>22</v>
      </c>
      <c r="D116" s="17">
        <f>E116+G116</f>
        <v>24.1</v>
      </c>
      <c r="E116" s="17">
        <v>7.8</v>
      </c>
      <c r="F116" s="17"/>
      <c r="G116" s="17">
        <v>16.3</v>
      </c>
      <c r="H116" s="10">
        <f t="shared" si="46"/>
        <v>2.2000000000000002</v>
      </c>
      <c r="I116" s="11">
        <v>0.4</v>
      </c>
      <c r="J116" s="11"/>
      <c r="K116" s="217">
        <v>1.8</v>
      </c>
      <c r="L116" s="13">
        <f t="shared" si="39"/>
        <v>26.3</v>
      </c>
      <c r="M116" s="13">
        <f t="shared" si="40"/>
        <v>8.1999999999999993</v>
      </c>
      <c r="N116" s="13">
        <f t="shared" si="41"/>
        <v>0</v>
      </c>
      <c r="O116" s="13">
        <f t="shared" si="42"/>
        <v>18.100000000000001</v>
      </c>
    </row>
    <row r="117" spans="1:15" ht="15" customHeight="1" x14ac:dyDescent="0.25">
      <c r="A117" s="33" t="s">
        <v>94</v>
      </c>
      <c r="B117" s="36" t="s">
        <v>62</v>
      </c>
      <c r="C117" s="98"/>
      <c r="D117" s="17">
        <f>SUM(D118:D120)</f>
        <v>13.8</v>
      </c>
      <c r="E117" s="17">
        <f>SUM(E118:E120)</f>
        <v>13.8</v>
      </c>
      <c r="F117" s="17">
        <f t="shared" ref="F117:O117" si="50">SUM(F118:F120)</f>
        <v>0</v>
      </c>
      <c r="G117" s="17">
        <f t="shared" si="50"/>
        <v>0</v>
      </c>
      <c r="H117" s="11">
        <f t="shared" si="50"/>
        <v>0.2</v>
      </c>
      <c r="I117" s="11">
        <f t="shared" si="50"/>
        <v>0.2</v>
      </c>
      <c r="J117" s="11">
        <f t="shared" si="50"/>
        <v>0</v>
      </c>
      <c r="K117" s="217">
        <f t="shared" si="50"/>
        <v>0</v>
      </c>
      <c r="L117" s="13">
        <f t="shared" si="50"/>
        <v>14</v>
      </c>
      <c r="M117" s="13">
        <f t="shared" si="50"/>
        <v>14</v>
      </c>
      <c r="N117" s="13">
        <f t="shared" si="50"/>
        <v>0</v>
      </c>
      <c r="O117" s="13">
        <f t="shared" si="50"/>
        <v>0</v>
      </c>
    </row>
    <row r="118" spans="1:15" ht="15" customHeight="1" x14ac:dyDescent="0.25">
      <c r="A118" s="41"/>
      <c r="B118" s="263"/>
      <c r="C118" s="98" t="s">
        <v>25</v>
      </c>
      <c r="D118" s="17">
        <f>E118+G118</f>
        <v>5.6</v>
      </c>
      <c r="E118" s="17">
        <v>5.6</v>
      </c>
      <c r="F118" s="17"/>
      <c r="G118" s="17"/>
      <c r="H118" s="10">
        <f t="shared" si="46"/>
        <v>0</v>
      </c>
      <c r="I118" s="11"/>
      <c r="J118" s="11"/>
      <c r="K118" s="217"/>
      <c r="L118" s="13">
        <f t="shared" si="39"/>
        <v>5.6</v>
      </c>
      <c r="M118" s="13">
        <f t="shared" si="40"/>
        <v>5.6</v>
      </c>
      <c r="N118" s="13">
        <f t="shared" si="41"/>
        <v>0</v>
      </c>
      <c r="O118" s="13">
        <f t="shared" si="42"/>
        <v>0</v>
      </c>
    </row>
    <row r="119" spans="1:15" ht="15" customHeight="1" x14ac:dyDescent="0.25">
      <c r="A119" s="41"/>
      <c r="B119" s="27"/>
      <c r="C119" s="98" t="s">
        <v>31</v>
      </c>
      <c r="D119" s="17">
        <f>E119+G119</f>
        <v>1.8</v>
      </c>
      <c r="E119" s="17">
        <v>1.8</v>
      </c>
      <c r="F119" s="17"/>
      <c r="G119" s="17"/>
      <c r="H119" s="10">
        <f t="shared" si="46"/>
        <v>0.1</v>
      </c>
      <c r="I119" s="11">
        <v>0.1</v>
      </c>
      <c r="J119" s="11"/>
      <c r="K119" s="217"/>
      <c r="L119" s="13">
        <f t="shared" si="39"/>
        <v>1.9000000000000001</v>
      </c>
      <c r="M119" s="13">
        <f t="shared" si="40"/>
        <v>1.9000000000000001</v>
      </c>
      <c r="N119" s="13">
        <f t="shared" si="41"/>
        <v>0</v>
      </c>
      <c r="O119" s="13">
        <f t="shared" si="42"/>
        <v>0</v>
      </c>
    </row>
    <row r="120" spans="1:15" ht="15" customHeight="1" x14ac:dyDescent="0.25">
      <c r="A120" s="41"/>
      <c r="B120" s="27"/>
      <c r="C120" s="98" t="s">
        <v>22</v>
      </c>
      <c r="D120" s="17">
        <f>E120+G120</f>
        <v>6.4</v>
      </c>
      <c r="E120" s="17">
        <v>6.4</v>
      </c>
      <c r="F120" s="17"/>
      <c r="G120" s="17"/>
      <c r="H120" s="10">
        <f t="shared" si="46"/>
        <v>0.1</v>
      </c>
      <c r="I120" s="11">
        <v>0.1</v>
      </c>
      <c r="J120" s="11"/>
      <c r="K120" s="217"/>
      <c r="L120" s="13">
        <f t="shared" si="39"/>
        <v>6.5</v>
      </c>
      <c r="M120" s="13">
        <f t="shared" si="40"/>
        <v>6.5</v>
      </c>
      <c r="N120" s="13">
        <f t="shared" si="41"/>
        <v>0</v>
      </c>
      <c r="O120" s="13">
        <f t="shared" si="42"/>
        <v>0</v>
      </c>
    </row>
    <row r="121" spans="1:15" ht="15" customHeight="1" x14ac:dyDescent="0.25">
      <c r="A121" s="33" t="s">
        <v>95</v>
      </c>
      <c r="B121" s="36" t="s">
        <v>14</v>
      </c>
      <c r="C121" s="98"/>
      <c r="D121" s="17">
        <f>SUM(D122:D124)</f>
        <v>25.299999999999997</v>
      </c>
      <c r="E121" s="17">
        <f>SUM(E122:E124)</f>
        <v>25.299999999999997</v>
      </c>
      <c r="F121" s="17">
        <f t="shared" ref="F121:O121" si="51">SUM(F122:F124)</f>
        <v>0</v>
      </c>
      <c r="G121" s="17">
        <f t="shared" si="51"/>
        <v>0</v>
      </c>
      <c r="H121" s="11">
        <f t="shared" si="51"/>
        <v>0.99999999999999989</v>
      </c>
      <c r="I121" s="11">
        <f t="shared" si="51"/>
        <v>0.29999999999999993</v>
      </c>
      <c r="J121" s="11">
        <f t="shared" si="51"/>
        <v>0</v>
      </c>
      <c r="K121" s="217">
        <f t="shared" si="51"/>
        <v>0.7</v>
      </c>
      <c r="L121" s="13">
        <f t="shared" si="51"/>
        <v>26.299999999999997</v>
      </c>
      <c r="M121" s="13">
        <f t="shared" si="51"/>
        <v>25.599999999999998</v>
      </c>
      <c r="N121" s="13">
        <f t="shared" si="51"/>
        <v>0</v>
      </c>
      <c r="O121" s="13">
        <f t="shared" si="51"/>
        <v>0.7</v>
      </c>
    </row>
    <row r="122" spans="1:15" ht="15" customHeight="1" x14ac:dyDescent="0.25">
      <c r="A122" s="41"/>
      <c r="B122" s="263"/>
      <c r="C122" s="98" t="s">
        <v>25</v>
      </c>
      <c r="D122" s="17">
        <f>E122+G122</f>
        <v>10.7</v>
      </c>
      <c r="E122" s="17">
        <v>10.7</v>
      </c>
      <c r="F122" s="17"/>
      <c r="G122" s="17"/>
      <c r="H122" s="10">
        <f t="shared" si="46"/>
        <v>0</v>
      </c>
      <c r="I122" s="11"/>
      <c r="J122" s="11"/>
      <c r="K122" s="217"/>
      <c r="L122" s="13">
        <f t="shared" si="39"/>
        <v>10.7</v>
      </c>
      <c r="M122" s="13">
        <f t="shared" si="40"/>
        <v>10.7</v>
      </c>
      <c r="N122" s="13">
        <f t="shared" si="41"/>
        <v>0</v>
      </c>
      <c r="O122" s="13">
        <f t="shared" si="42"/>
        <v>0</v>
      </c>
    </row>
    <row r="123" spans="1:15" ht="15" customHeight="1" x14ac:dyDescent="0.25">
      <c r="A123" s="41"/>
      <c r="B123" s="27"/>
      <c r="C123" s="98" t="s">
        <v>31</v>
      </c>
      <c r="D123" s="17">
        <f>E123+G123</f>
        <v>2.1</v>
      </c>
      <c r="E123" s="17">
        <v>2.1</v>
      </c>
      <c r="F123" s="17"/>
      <c r="G123" s="17"/>
      <c r="H123" s="10">
        <f t="shared" si="46"/>
        <v>-0.4</v>
      </c>
      <c r="I123" s="11">
        <v>-0.4</v>
      </c>
      <c r="J123" s="11"/>
      <c r="K123" s="217"/>
      <c r="L123" s="13">
        <f t="shared" si="39"/>
        <v>1.7000000000000002</v>
      </c>
      <c r="M123" s="13">
        <f t="shared" si="40"/>
        <v>1.7000000000000002</v>
      </c>
      <c r="N123" s="13">
        <f t="shared" si="41"/>
        <v>0</v>
      </c>
      <c r="O123" s="13">
        <f t="shared" si="42"/>
        <v>0</v>
      </c>
    </row>
    <row r="124" spans="1:15" ht="15" customHeight="1" x14ac:dyDescent="0.25">
      <c r="A124" s="41"/>
      <c r="B124" s="27"/>
      <c r="C124" s="98" t="s">
        <v>22</v>
      </c>
      <c r="D124" s="17">
        <f>E124+G124</f>
        <v>12.5</v>
      </c>
      <c r="E124" s="17">
        <v>12.5</v>
      </c>
      <c r="F124" s="17"/>
      <c r="G124" s="17"/>
      <c r="H124" s="10">
        <f t="shared" si="46"/>
        <v>1.4</v>
      </c>
      <c r="I124" s="11">
        <v>0.7</v>
      </c>
      <c r="J124" s="11"/>
      <c r="K124" s="217">
        <v>0.7</v>
      </c>
      <c r="L124" s="13">
        <f t="shared" si="39"/>
        <v>13.899999999999999</v>
      </c>
      <c r="M124" s="13">
        <f t="shared" si="40"/>
        <v>13.2</v>
      </c>
      <c r="N124" s="13">
        <f t="shared" si="41"/>
        <v>0</v>
      </c>
      <c r="O124" s="13">
        <f t="shared" si="42"/>
        <v>0.7</v>
      </c>
    </row>
    <row r="125" spans="1:15" ht="15" customHeight="1" x14ac:dyDescent="0.25">
      <c r="A125" s="33" t="s">
        <v>96</v>
      </c>
      <c r="B125" s="36" t="s">
        <v>15</v>
      </c>
      <c r="C125" s="98"/>
      <c r="D125" s="17">
        <f t="shared" ref="D125:O125" si="52">SUM(D126:D128)</f>
        <v>17.700000000000003</v>
      </c>
      <c r="E125" s="17">
        <f t="shared" si="52"/>
        <v>17.700000000000003</v>
      </c>
      <c r="F125" s="17">
        <f t="shared" si="52"/>
        <v>0</v>
      </c>
      <c r="G125" s="17">
        <f t="shared" si="52"/>
        <v>0</v>
      </c>
      <c r="H125" s="11">
        <f t="shared" si="52"/>
        <v>1.8</v>
      </c>
      <c r="I125" s="11">
        <f t="shared" si="52"/>
        <v>1.8</v>
      </c>
      <c r="J125" s="11">
        <f t="shared" si="52"/>
        <v>0</v>
      </c>
      <c r="K125" s="217">
        <f t="shared" si="52"/>
        <v>0</v>
      </c>
      <c r="L125" s="13">
        <f t="shared" si="52"/>
        <v>19.5</v>
      </c>
      <c r="M125" s="13">
        <f t="shared" si="52"/>
        <v>19.5</v>
      </c>
      <c r="N125" s="13">
        <f t="shared" si="52"/>
        <v>0</v>
      </c>
      <c r="O125" s="13">
        <f t="shared" si="52"/>
        <v>0</v>
      </c>
    </row>
    <row r="126" spans="1:15" ht="15" customHeight="1" x14ac:dyDescent="0.25">
      <c r="A126" s="41"/>
      <c r="B126" s="263"/>
      <c r="C126" s="98" t="s">
        <v>25</v>
      </c>
      <c r="D126" s="17">
        <f>E126+G126</f>
        <v>8.9</v>
      </c>
      <c r="E126" s="17">
        <v>8.9</v>
      </c>
      <c r="F126" s="17"/>
      <c r="G126" s="17"/>
      <c r="H126" s="10">
        <f t="shared" si="46"/>
        <v>0</v>
      </c>
      <c r="I126" s="11"/>
      <c r="J126" s="11"/>
      <c r="K126" s="217"/>
      <c r="L126" s="13">
        <f t="shared" si="39"/>
        <v>8.9</v>
      </c>
      <c r="M126" s="13">
        <f t="shared" si="40"/>
        <v>8.9</v>
      </c>
      <c r="N126" s="13">
        <f t="shared" si="41"/>
        <v>0</v>
      </c>
      <c r="O126" s="13">
        <f t="shared" si="42"/>
        <v>0</v>
      </c>
    </row>
    <row r="127" spans="1:15" ht="15" customHeight="1" x14ac:dyDescent="0.25">
      <c r="A127" s="41"/>
      <c r="B127" s="27"/>
      <c r="C127" s="98" t="s">
        <v>31</v>
      </c>
      <c r="D127" s="17">
        <f>E127+G127</f>
        <v>1.3</v>
      </c>
      <c r="E127" s="17">
        <v>1.3</v>
      </c>
      <c r="F127" s="17"/>
      <c r="G127" s="17"/>
      <c r="H127" s="10">
        <f t="shared" si="46"/>
        <v>0</v>
      </c>
      <c r="I127" s="11"/>
      <c r="J127" s="11"/>
      <c r="K127" s="217"/>
      <c r="L127" s="13">
        <f t="shared" si="39"/>
        <v>1.3</v>
      </c>
      <c r="M127" s="13">
        <f t="shared" si="40"/>
        <v>1.3</v>
      </c>
      <c r="N127" s="13">
        <f t="shared" si="41"/>
        <v>0</v>
      </c>
      <c r="O127" s="13">
        <f t="shared" si="42"/>
        <v>0</v>
      </c>
    </row>
    <row r="128" spans="1:15" ht="15" customHeight="1" x14ac:dyDescent="0.25">
      <c r="A128" s="41"/>
      <c r="B128" s="27"/>
      <c r="C128" s="98" t="s">
        <v>22</v>
      </c>
      <c r="D128" s="17">
        <f>E128+G128</f>
        <v>7.5</v>
      </c>
      <c r="E128" s="17">
        <v>7.5</v>
      </c>
      <c r="F128" s="17"/>
      <c r="G128" s="17"/>
      <c r="H128" s="10">
        <f t="shared" si="46"/>
        <v>1.8</v>
      </c>
      <c r="I128" s="11">
        <v>1.8</v>
      </c>
      <c r="J128" s="11"/>
      <c r="K128" s="217"/>
      <c r="L128" s="13">
        <f t="shared" si="39"/>
        <v>9.3000000000000007</v>
      </c>
      <c r="M128" s="13">
        <f t="shared" si="40"/>
        <v>9.3000000000000007</v>
      </c>
      <c r="N128" s="13">
        <f t="shared" si="41"/>
        <v>0</v>
      </c>
      <c r="O128" s="13">
        <f t="shared" si="42"/>
        <v>0</v>
      </c>
    </row>
    <row r="129" spans="1:15" ht="15" customHeight="1" x14ac:dyDescent="0.25">
      <c r="A129" s="33" t="s">
        <v>97</v>
      </c>
      <c r="B129" s="265" t="s">
        <v>16</v>
      </c>
      <c r="C129" s="98"/>
      <c r="D129" s="17">
        <f>SUM(D130:D132)</f>
        <v>39.700000000000003</v>
      </c>
      <c r="E129" s="17">
        <f>SUM(E130:E132)</f>
        <v>39.700000000000003</v>
      </c>
      <c r="F129" s="17">
        <f>SUM(F130:F132)</f>
        <v>0</v>
      </c>
      <c r="G129" s="17">
        <f>SUM(G130:G132)</f>
        <v>0</v>
      </c>
      <c r="H129" s="11">
        <f t="shared" ref="H129:O129" si="53">SUM(H130:H132)</f>
        <v>5.0999999999999996</v>
      </c>
      <c r="I129" s="11">
        <f t="shared" si="53"/>
        <v>5.0999999999999996</v>
      </c>
      <c r="J129" s="11">
        <f t="shared" si="53"/>
        <v>0</v>
      </c>
      <c r="K129" s="217">
        <f t="shared" si="53"/>
        <v>0</v>
      </c>
      <c r="L129" s="13">
        <f t="shared" si="53"/>
        <v>44.8</v>
      </c>
      <c r="M129" s="13">
        <f t="shared" si="53"/>
        <v>44.8</v>
      </c>
      <c r="N129" s="13">
        <f t="shared" si="53"/>
        <v>0</v>
      </c>
      <c r="O129" s="13">
        <f t="shared" si="53"/>
        <v>0</v>
      </c>
    </row>
    <row r="130" spans="1:15" ht="15" customHeight="1" x14ac:dyDescent="0.25">
      <c r="A130" s="41"/>
      <c r="B130" s="263"/>
      <c r="C130" s="98" t="s">
        <v>25</v>
      </c>
      <c r="D130" s="17">
        <f>E130+G130</f>
        <v>16.2</v>
      </c>
      <c r="E130" s="17">
        <v>16.2</v>
      </c>
      <c r="F130" s="17"/>
      <c r="G130" s="17"/>
      <c r="H130" s="10">
        <f t="shared" si="46"/>
        <v>0</v>
      </c>
      <c r="I130" s="11"/>
      <c r="J130" s="11"/>
      <c r="K130" s="217"/>
      <c r="L130" s="13">
        <f t="shared" si="39"/>
        <v>16.2</v>
      </c>
      <c r="M130" s="13">
        <f t="shared" si="40"/>
        <v>16.2</v>
      </c>
      <c r="N130" s="13">
        <f t="shared" si="41"/>
        <v>0</v>
      </c>
      <c r="O130" s="13">
        <f t="shared" si="42"/>
        <v>0</v>
      </c>
    </row>
    <row r="131" spans="1:15" ht="15" customHeight="1" x14ac:dyDescent="0.25">
      <c r="A131" s="41"/>
      <c r="B131" s="266"/>
      <c r="C131" s="98" t="s">
        <v>31</v>
      </c>
      <c r="D131" s="17">
        <f>E131+G131</f>
        <v>5</v>
      </c>
      <c r="E131" s="17">
        <v>5</v>
      </c>
      <c r="F131" s="17"/>
      <c r="G131" s="17"/>
      <c r="H131" s="10">
        <f t="shared" si="46"/>
        <v>0</v>
      </c>
      <c r="I131" s="11"/>
      <c r="J131" s="11"/>
      <c r="K131" s="217"/>
      <c r="L131" s="13">
        <f t="shared" si="39"/>
        <v>5</v>
      </c>
      <c r="M131" s="13">
        <f t="shared" si="40"/>
        <v>5</v>
      </c>
      <c r="N131" s="13">
        <f t="shared" si="41"/>
        <v>0</v>
      </c>
      <c r="O131" s="13">
        <f t="shared" si="42"/>
        <v>0</v>
      </c>
    </row>
    <row r="132" spans="1:15" ht="15" customHeight="1" x14ac:dyDescent="0.25">
      <c r="A132" s="41"/>
      <c r="B132" s="266"/>
      <c r="C132" s="98" t="s">
        <v>22</v>
      </c>
      <c r="D132" s="17">
        <f>E132+G132</f>
        <v>18.5</v>
      </c>
      <c r="E132" s="17">
        <v>18.5</v>
      </c>
      <c r="F132" s="17"/>
      <c r="G132" s="17"/>
      <c r="H132" s="10">
        <f t="shared" si="46"/>
        <v>5.0999999999999996</v>
      </c>
      <c r="I132" s="11">
        <v>5.0999999999999996</v>
      </c>
      <c r="J132" s="11"/>
      <c r="K132" s="217"/>
      <c r="L132" s="13">
        <f t="shared" si="39"/>
        <v>23.6</v>
      </c>
      <c r="M132" s="13">
        <f t="shared" si="40"/>
        <v>23.6</v>
      </c>
      <c r="N132" s="13">
        <f t="shared" si="41"/>
        <v>0</v>
      </c>
      <c r="O132" s="13">
        <f t="shared" si="42"/>
        <v>0</v>
      </c>
    </row>
    <row r="133" spans="1:15" ht="15" customHeight="1" x14ac:dyDescent="0.25">
      <c r="A133" s="33" t="s">
        <v>98</v>
      </c>
      <c r="B133" s="36" t="s">
        <v>17</v>
      </c>
      <c r="C133" s="98"/>
      <c r="D133" s="17">
        <f>SUM(D134:D136)</f>
        <v>29.099999999999998</v>
      </c>
      <c r="E133" s="17">
        <f>SUM(E134:E136)</f>
        <v>19.100000000000001</v>
      </c>
      <c r="F133" s="17">
        <f>SUM(F134:F136)</f>
        <v>0</v>
      </c>
      <c r="G133" s="17">
        <f>SUM(G134:G136)</f>
        <v>10</v>
      </c>
      <c r="H133" s="11">
        <f t="shared" ref="H133:O133" si="54">SUM(H134:H136)</f>
        <v>2.2000000000000002</v>
      </c>
      <c r="I133" s="11">
        <f t="shared" si="54"/>
        <v>2.2000000000000002</v>
      </c>
      <c r="J133" s="11">
        <f t="shared" si="54"/>
        <v>0</v>
      </c>
      <c r="K133" s="217">
        <f t="shared" si="54"/>
        <v>0</v>
      </c>
      <c r="L133" s="13">
        <f t="shared" si="54"/>
        <v>31.3</v>
      </c>
      <c r="M133" s="13">
        <f t="shared" si="54"/>
        <v>21.299999999999997</v>
      </c>
      <c r="N133" s="13">
        <f t="shared" si="54"/>
        <v>0</v>
      </c>
      <c r="O133" s="13">
        <f t="shared" si="54"/>
        <v>10</v>
      </c>
    </row>
    <row r="134" spans="1:15" ht="15" customHeight="1" x14ac:dyDescent="0.25">
      <c r="A134" s="41"/>
      <c r="B134" s="263"/>
      <c r="C134" s="98" t="s">
        <v>25</v>
      </c>
      <c r="D134" s="17">
        <f>E134+G134</f>
        <v>8.1999999999999993</v>
      </c>
      <c r="E134" s="17">
        <v>8.1999999999999993</v>
      </c>
      <c r="F134" s="17"/>
      <c r="G134" s="17"/>
      <c r="H134" s="10">
        <f t="shared" si="46"/>
        <v>3</v>
      </c>
      <c r="I134" s="11">
        <v>3</v>
      </c>
      <c r="J134" s="11"/>
      <c r="K134" s="217"/>
      <c r="L134" s="13">
        <f t="shared" si="39"/>
        <v>11.2</v>
      </c>
      <c r="M134" s="13">
        <f t="shared" si="40"/>
        <v>11.2</v>
      </c>
      <c r="N134" s="13">
        <f t="shared" si="41"/>
        <v>0</v>
      </c>
      <c r="O134" s="13">
        <f t="shared" si="42"/>
        <v>0</v>
      </c>
    </row>
    <row r="135" spans="1:15" ht="15" customHeight="1" x14ac:dyDescent="0.25">
      <c r="A135" s="41"/>
      <c r="B135" s="27"/>
      <c r="C135" s="98" t="s">
        <v>31</v>
      </c>
      <c r="D135" s="17">
        <f>E135+G135</f>
        <v>1.5</v>
      </c>
      <c r="E135" s="17">
        <v>1.5</v>
      </c>
      <c r="F135" s="17"/>
      <c r="G135" s="17"/>
      <c r="H135" s="10">
        <f t="shared" si="46"/>
        <v>0</v>
      </c>
      <c r="I135" s="11"/>
      <c r="J135" s="11"/>
      <c r="K135" s="217"/>
      <c r="L135" s="13">
        <f t="shared" si="39"/>
        <v>1.5</v>
      </c>
      <c r="M135" s="13">
        <f t="shared" si="40"/>
        <v>1.5</v>
      </c>
      <c r="N135" s="13">
        <f t="shared" si="41"/>
        <v>0</v>
      </c>
      <c r="O135" s="13">
        <f t="shared" si="42"/>
        <v>0</v>
      </c>
    </row>
    <row r="136" spans="1:15" ht="15" customHeight="1" x14ac:dyDescent="0.25">
      <c r="A136" s="41"/>
      <c r="B136" s="27"/>
      <c r="C136" s="98" t="s">
        <v>22</v>
      </c>
      <c r="D136" s="17">
        <f>E136+G136</f>
        <v>19.399999999999999</v>
      </c>
      <c r="E136" s="17">
        <v>9.4</v>
      </c>
      <c r="F136" s="17"/>
      <c r="G136" s="17">
        <v>10</v>
      </c>
      <c r="H136" s="10">
        <f t="shared" si="46"/>
        <v>-0.8</v>
      </c>
      <c r="I136" s="11">
        <v>-0.8</v>
      </c>
      <c r="J136" s="11"/>
      <c r="K136" s="217"/>
      <c r="L136" s="13">
        <f t="shared" si="39"/>
        <v>18.600000000000001</v>
      </c>
      <c r="M136" s="13">
        <f t="shared" si="40"/>
        <v>8.6</v>
      </c>
      <c r="N136" s="13">
        <f t="shared" si="41"/>
        <v>0</v>
      </c>
      <c r="O136" s="13">
        <f t="shared" si="42"/>
        <v>10</v>
      </c>
    </row>
    <row r="137" spans="1:15" ht="15" customHeight="1" x14ac:dyDescent="0.25">
      <c r="A137" s="33" t="s">
        <v>99</v>
      </c>
      <c r="B137" s="36" t="s">
        <v>18</v>
      </c>
      <c r="C137" s="98"/>
      <c r="D137" s="17">
        <f>SUM(D138:D140)</f>
        <v>11.7</v>
      </c>
      <c r="E137" s="17">
        <f>SUM(E138:E140)</f>
        <v>11.7</v>
      </c>
      <c r="F137" s="17">
        <f>SUM(F138:F140)</f>
        <v>0</v>
      </c>
      <c r="G137" s="17">
        <f>SUM(G138:G140)</f>
        <v>0</v>
      </c>
      <c r="H137" s="11">
        <f t="shared" ref="H137:O137" si="55">SUM(H138:H140)</f>
        <v>0</v>
      </c>
      <c r="I137" s="11">
        <f t="shared" si="55"/>
        <v>0</v>
      </c>
      <c r="J137" s="11">
        <f t="shared" si="55"/>
        <v>0</v>
      </c>
      <c r="K137" s="217">
        <f t="shared" si="55"/>
        <v>0</v>
      </c>
      <c r="L137" s="13">
        <f t="shared" si="55"/>
        <v>11.7</v>
      </c>
      <c r="M137" s="13">
        <f t="shared" si="55"/>
        <v>11.7</v>
      </c>
      <c r="N137" s="13">
        <f t="shared" si="55"/>
        <v>0</v>
      </c>
      <c r="O137" s="13">
        <f t="shared" si="55"/>
        <v>0</v>
      </c>
    </row>
    <row r="138" spans="1:15" ht="15" customHeight="1" x14ac:dyDescent="0.25">
      <c r="A138" s="41"/>
      <c r="B138" s="263"/>
      <c r="C138" s="98" t="s">
        <v>25</v>
      </c>
      <c r="D138" s="17">
        <f>E138+G138</f>
        <v>5</v>
      </c>
      <c r="E138" s="17">
        <v>5</v>
      </c>
      <c r="F138" s="17"/>
      <c r="G138" s="17"/>
      <c r="H138" s="10">
        <f t="shared" si="46"/>
        <v>0</v>
      </c>
      <c r="I138" s="11"/>
      <c r="J138" s="11"/>
      <c r="K138" s="217"/>
      <c r="L138" s="13">
        <f t="shared" si="39"/>
        <v>5</v>
      </c>
      <c r="M138" s="13">
        <f t="shared" si="40"/>
        <v>5</v>
      </c>
      <c r="N138" s="13">
        <f t="shared" si="41"/>
        <v>0</v>
      </c>
      <c r="O138" s="13">
        <f t="shared" si="42"/>
        <v>0</v>
      </c>
    </row>
    <row r="139" spans="1:15" ht="15" customHeight="1" x14ac:dyDescent="0.25">
      <c r="A139" s="41"/>
      <c r="B139" s="27"/>
      <c r="C139" s="98" t="s">
        <v>31</v>
      </c>
      <c r="D139" s="17">
        <f>E139+G139</f>
        <v>1.8</v>
      </c>
      <c r="E139" s="17">
        <v>1.8</v>
      </c>
      <c r="F139" s="17"/>
      <c r="G139" s="17"/>
      <c r="H139" s="10">
        <f t="shared" si="46"/>
        <v>0</v>
      </c>
      <c r="I139" s="11"/>
      <c r="J139" s="11"/>
      <c r="K139" s="217"/>
      <c r="L139" s="13">
        <f t="shared" si="39"/>
        <v>1.8</v>
      </c>
      <c r="M139" s="13">
        <f t="shared" si="40"/>
        <v>1.8</v>
      </c>
      <c r="N139" s="13">
        <f t="shared" si="41"/>
        <v>0</v>
      </c>
      <c r="O139" s="13">
        <f t="shared" si="42"/>
        <v>0</v>
      </c>
    </row>
    <row r="140" spans="1:15" ht="15" customHeight="1" x14ac:dyDescent="0.25">
      <c r="A140" s="41"/>
      <c r="B140" s="27"/>
      <c r="C140" s="98" t="s">
        <v>22</v>
      </c>
      <c r="D140" s="17">
        <f>E140+G140</f>
        <v>4.9000000000000004</v>
      </c>
      <c r="E140" s="17">
        <v>4.9000000000000004</v>
      </c>
      <c r="F140" s="17"/>
      <c r="G140" s="17"/>
      <c r="H140" s="10">
        <f t="shared" si="46"/>
        <v>0</v>
      </c>
      <c r="I140" s="11"/>
      <c r="J140" s="11"/>
      <c r="K140" s="217"/>
      <c r="L140" s="13">
        <f t="shared" si="39"/>
        <v>4.9000000000000004</v>
      </c>
      <c r="M140" s="13">
        <f t="shared" si="40"/>
        <v>4.9000000000000004</v>
      </c>
      <c r="N140" s="13">
        <f t="shared" si="41"/>
        <v>0</v>
      </c>
      <c r="O140" s="13">
        <f t="shared" si="42"/>
        <v>0</v>
      </c>
    </row>
    <row r="141" spans="1:15" ht="15" customHeight="1" x14ac:dyDescent="0.25">
      <c r="A141" s="33" t="s">
        <v>100</v>
      </c>
      <c r="B141" s="30" t="s">
        <v>19</v>
      </c>
      <c r="C141" s="83"/>
      <c r="D141" s="17">
        <f>SUM(D142:D144)</f>
        <v>537.1</v>
      </c>
      <c r="E141" s="17">
        <f t="shared" ref="E141:O141" si="56">SUM(E142:E144)</f>
        <v>531</v>
      </c>
      <c r="F141" s="17">
        <f t="shared" si="56"/>
        <v>0</v>
      </c>
      <c r="G141" s="17">
        <f t="shared" si="56"/>
        <v>6.1</v>
      </c>
      <c r="H141" s="10">
        <f t="shared" si="56"/>
        <v>30</v>
      </c>
      <c r="I141" s="10">
        <f t="shared" si="56"/>
        <v>30</v>
      </c>
      <c r="J141" s="11"/>
      <c r="K141" s="217">
        <f t="shared" si="56"/>
        <v>0</v>
      </c>
      <c r="L141" s="13">
        <f t="shared" si="56"/>
        <v>567.1</v>
      </c>
      <c r="M141" s="13">
        <f t="shared" si="56"/>
        <v>561</v>
      </c>
      <c r="N141" s="13">
        <f t="shared" si="56"/>
        <v>0</v>
      </c>
      <c r="O141" s="13">
        <f t="shared" si="56"/>
        <v>6.1</v>
      </c>
    </row>
    <row r="142" spans="1:15" ht="15" customHeight="1" x14ac:dyDescent="0.25">
      <c r="A142" s="41"/>
      <c r="B142" s="81"/>
      <c r="C142" s="98" t="s">
        <v>25</v>
      </c>
      <c r="D142" s="17">
        <f>E142+G142</f>
        <v>2.2999999999999998</v>
      </c>
      <c r="E142" s="17">
        <v>2.2999999999999998</v>
      </c>
      <c r="F142" s="17"/>
      <c r="G142" s="17"/>
      <c r="H142" s="10">
        <f>I142+K142</f>
        <v>0</v>
      </c>
      <c r="I142" s="11"/>
      <c r="J142" s="11"/>
      <c r="K142" s="217"/>
      <c r="L142" s="13">
        <f>M142+O142</f>
        <v>2.2999999999999998</v>
      </c>
      <c r="M142" s="13">
        <f>E142+I142</f>
        <v>2.2999999999999998</v>
      </c>
      <c r="N142" s="13">
        <f>F142+J142</f>
        <v>0</v>
      </c>
      <c r="O142" s="13">
        <f>G142+K142</f>
        <v>0</v>
      </c>
    </row>
    <row r="143" spans="1:15" ht="15" customHeight="1" x14ac:dyDescent="0.25">
      <c r="A143" s="41"/>
      <c r="B143" s="81"/>
      <c r="C143" s="83" t="s">
        <v>31</v>
      </c>
      <c r="D143" s="17">
        <f>E143+G143</f>
        <v>134.19999999999999</v>
      </c>
      <c r="E143" s="17">
        <v>134.19999999999999</v>
      </c>
      <c r="F143" s="17"/>
      <c r="G143" s="17"/>
      <c r="H143" s="10">
        <f t="shared" si="46"/>
        <v>14</v>
      </c>
      <c r="I143" s="11">
        <v>14</v>
      </c>
      <c r="J143" s="11"/>
      <c r="K143" s="217"/>
      <c r="L143" s="13">
        <f t="shared" si="39"/>
        <v>148.19999999999999</v>
      </c>
      <c r="M143" s="13">
        <f t="shared" si="40"/>
        <v>148.19999999999999</v>
      </c>
      <c r="N143" s="13">
        <f t="shared" si="41"/>
        <v>0</v>
      </c>
      <c r="O143" s="13">
        <f t="shared" si="42"/>
        <v>0</v>
      </c>
    </row>
    <row r="144" spans="1:15" ht="15" customHeight="1" x14ac:dyDescent="0.25">
      <c r="A144" s="41"/>
      <c r="B144" s="81"/>
      <c r="C144" s="83" t="s">
        <v>22</v>
      </c>
      <c r="D144" s="17">
        <f>E144+G144</f>
        <v>400.6</v>
      </c>
      <c r="E144" s="17">
        <v>394.5</v>
      </c>
      <c r="F144" s="17"/>
      <c r="G144" s="17">
        <v>6.1</v>
      </c>
      <c r="H144" s="10">
        <f t="shared" si="46"/>
        <v>16</v>
      </c>
      <c r="I144" s="11">
        <v>16</v>
      </c>
      <c r="J144" s="11"/>
      <c r="K144" s="217"/>
      <c r="L144" s="13">
        <f t="shared" si="39"/>
        <v>416.6</v>
      </c>
      <c r="M144" s="13">
        <f t="shared" si="40"/>
        <v>410.5</v>
      </c>
      <c r="N144" s="13">
        <f t="shared" si="41"/>
        <v>0</v>
      </c>
      <c r="O144" s="13">
        <f t="shared" si="42"/>
        <v>6.1</v>
      </c>
    </row>
    <row r="145" spans="1:15" ht="15.95" customHeight="1" x14ac:dyDescent="0.25">
      <c r="A145" s="55" t="s">
        <v>101</v>
      </c>
      <c r="B145" s="45" t="s">
        <v>176</v>
      </c>
      <c r="C145" s="26"/>
      <c r="D145" s="24">
        <f t="shared" ref="D145:O145" si="57">D93+D101+D105+D109+D113+D117+D121+D125+D129+D133+D137+D141</f>
        <v>2473.6</v>
      </c>
      <c r="E145" s="24">
        <f t="shared" si="57"/>
        <v>2227.9999999999995</v>
      </c>
      <c r="F145" s="24">
        <f t="shared" si="57"/>
        <v>0</v>
      </c>
      <c r="G145" s="24">
        <f t="shared" si="57"/>
        <v>245.60000000000002</v>
      </c>
      <c r="H145" s="25">
        <f t="shared" si="57"/>
        <v>147.80000000000001</v>
      </c>
      <c r="I145" s="25">
        <f t="shared" si="57"/>
        <v>167.1</v>
      </c>
      <c r="J145" s="25">
        <f t="shared" si="57"/>
        <v>0</v>
      </c>
      <c r="K145" s="282">
        <f t="shared" si="57"/>
        <v>-19.299999999999997</v>
      </c>
      <c r="L145" s="22">
        <f t="shared" si="57"/>
        <v>2621.3999999999996</v>
      </c>
      <c r="M145" s="22">
        <f t="shared" si="57"/>
        <v>2395.1</v>
      </c>
      <c r="N145" s="22">
        <f t="shared" si="57"/>
        <v>0</v>
      </c>
      <c r="O145" s="22">
        <f t="shared" si="57"/>
        <v>226.29999999999998</v>
      </c>
    </row>
    <row r="146" spans="1:15" ht="27.95" customHeight="1" x14ac:dyDescent="0.25">
      <c r="A146" s="221"/>
      <c r="B146" s="283" t="s">
        <v>170</v>
      </c>
      <c r="C146" s="79"/>
      <c r="D146" s="284">
        <f t="shared" ref="D146:O146" si="58">D98</f>
        <v>1013.7</v>
      </c>
      <c r="E146" s="284">
        <f t="shared" si="58"/>
        <v>1013.7</v>
      </c>
      <c r="F146" s="284">
        <f t="shared" si="58"/>
        <v>0</v>
      </c>
      <c r="G146" s="284">
        <f t="shared" si="58"/>
        <v>0</v>
      </c>
      <c r="H146" s="285">
        <f t="shared" si="58"/>
        <v>0</v>
      </c>
      <c r="I146" s="285">
        <f t="shared" si="58"/>
        <v>0</v>
      </c>
      <c r="J146" s="285">
        <f t="shared" si="58"/>
        <v>0</v>
      </c>
      <c r="K146" s="286">
        <f t="shared" si="58"/>
        <v>0</v>
      </c>
      <c r="L146" s="102">
        <f t="shared" si="58"/>
        <v>1013.7</v>
      </c>
      <c r="M146" s="102">
        <f t="shared" si="58"/>
        <v>1013.7</v>
      </c>
      <c r="N146" s="102">
        <f t="shared" si="58"/>
        <v>0</v>
      </c>
      <c r="O146" s="102">
        <f t="shared" si="58"/>
        <v>0</v>
      </c>
    </row>
    <row r="147" spans="1:15" ht="15.95" customHeight="1" x14ac:dyDescent="0.25">
      <c r="A147" s="163" t="s">
        <v>102</v>
      </c>
      <c r="B147" s="543" t="s">
        <v>63</v>
      </c>
      <c r="C147" s="543"/>
      <c r="D147" s="543"/>
      <c r="E147" s="543"/>
      <c r="F147" s="543"/>
      <c r="G147" s="543"/>
      <c r="H147" s="543"/>
      <c r="I147" s="543"/>
      <c r="J147" s="543"/>
      <c r="K147" s="543"/>
      <c r="L147" s="543"/>
      <c r="M147" s="543"/>
      <c r="N147" s="543"/>
      <c r="O147" s="543"/>
    </row>
    <row r="148" spans="1:15" ht="15" customHeight="1" x14ac:dyDescent="0.25">
      <c r="A148" s="6" t="s">
        <v>103</v>
      </c>
      <c r="B148" s="27" t="s">
        <v>20</v>
      </c>
      <c r="C148" s="8" t="s">
        <v>32</v>
      </c>
      <c r="D148" s="17">
        <f>E148+G148</f>
        <v>19.5</v>
      </c>
      <c r="E148" s="17">
        <v>10.1</v>
      </c>
      <c r="F148" s="17"/>
      <c r="G148" s="17">
        <v>9.4</v>
      </c>
      <c r="H148" s="10">
        <f t="shared" ref="H148" si="59">I148+K148</f>
        <v>0</v>
      </c>
      <c r="I148" s="11"/>
      <c r="J148" s="11"/>
      <c r="K148" s="217"/>
      <c r="L148" s="13">
        <f>M148+O148</f>
        <v>19.5</v>
      </c>
      <c r="M148" s="13">
        <f t="shared" ref="M148" si="60">E148+I148</f>
        <v>10.1</v>
      </c>
      <c r="N148" s="13">
        <f t="shared" ref="N148" si="61">F148+J148</f>
        <v>0</v>
      </c>
      <c r="O148" s="13">
        <f t="shared" ref="O148" si="62">G148+K148</f>
        <v>9.4</v>
      </c>
    </row>
    <row r="149" spans="1:15" ht="15" customHeight="1" x14ac:dyDescent="0.25">
      <c r="A149" s="6" t="s">
        <v>104</v>
      </c>
      <c r="B149" s="30" t="s">
        <v>71</v>
      </c>
      <c r="C149" s="31" t="s">
        <v>32</v>
      </c>
      <c r="D149" s="17">
        <f>E149+G149</f>
        <v>29.2</v>
      </c>
      <c r="E149" s="17">
        <v>29.2</v>
      </c>
      <c r="F149" s="17">
        <v>22.3</v>
      </c>
      <c r="G149" s="17"/>
      <c r="H149" s="10">
        <f>I149+K149</f>
        <v>0</v>
      </c>
      <c r="I149" s="11"/>
      <c r="J149" s="11"/>
      <c r="K149" s="217"/>
      <c r="L149" s="13">
        <f>M149+O149</f>
        <v>29.2</v>
      </c>
      <c r="M149" s="13">
        <f t="shared" ref="M149:O149" si="63">E149+I149</f>
        <v>29.2</v>
      </c>
      <c r="N149" s="13">
        <f t="shared" si="63"/>
        <v>22.3</v>
      </c>
      <c r="O149" s="13">
        <f t="shared" si="63"/>
        <v>0</v>
      </c>
    </row>
    <row r="150" spans="1:15" ht="15.95" customHeight="1" x14ac:dyDescent="0.25">
      <c r="A150" s="287" t="s">
        <v>105</v>
      </c>
      <c r="B150" s="270" t="s">
        <v>177</v>
      </c>
      <c r="C150" s="84"/>
      <c r="D150" s="74">
        <f t="shared" ref="D150:O150" si="64">D148+D149</f>
        <v>48.7</v>
      </c>
      <c r="E150" s="74">
        <f t="shared" si="64"/>
        <v>39.299999999999997</v>
      </c>
      <c r="F150" s="74">
        <f t="shared" si="64"/>
        <v>22.3</v>
      </c>
      <c r="G150" s="74">
        <f t="shared" si="64"/>
        <v>9.4</v>
      </c>
      <c r="H150" s="75">
        <f t="shared" si="64"/>
        <v>0</v>
      </c>
      <c r="I150" s="75">
        <f t="shared" si="64"/>
        <v>0</v>
      </c>
      <c r="J150" s="75">
        <f t="shared" si="64"/>
        <v>0</v>
      </c>
      <c r="K150" s="271">
        <f t="shared" si="64"/>
        <v>0</v>
      </c>
      <c r="L150" s="45">
        <f t="shared" si="64"/>
        <v>48.7</v>
      </c>
      <c r="M150" s="45">
        <f t="shared" si="64"/>
        <v>39.299999999999997</v>
      </c>
      <c r="N150" s="45">
        <f t="shared" si="64"/>
        <v>22.3</v>
      </c>
      <c r="O150" s="45">
        <f t="shared" si="64"/>
        <v>9.4</v>
      </c>
    </row>
    <row r="151" spans="1:15" ht="15.95" customHeight="1" x14ac:dyDescent="0.25">
      <c r="A151" s="14" t="s">
        <v>106</v>
      </c>
      <c r="B151" s="543" t="s">
        <v>172</v>
      </c>
      <c r="C151" s="543"/>
      <c r="D151" s="543"/>
      <c r="E151" s="543"/>
      <c r="F151" s="543"/>
      <c r="G151" s="543"/>
      <c r="H151" s="543"/>
      <c r="I151" s="543"/>
      <c r="J151" s="543"/>
      <c r="K151" s="543"/>
      <c r="L151" s="543"/>
      <c r="M151" s="543"/>
      <c r="N151" s="543"/>
      <c r="O151" s="543"/>
    </row>
    <row r="152" spans="1:15" ht="15" customHeight="1" x14ac:dyDescent="0.25">
      <c r="A152" s="6" t="s">
        <v>107</v>
      </c>
      <c r="B152" s="153" t="s">
        <v>20</v>
      </c>
      <c r="C152" s="82"/>
      <c r="D152" s="17">
        <f>SUM(D153:D154)</f>
        <v>642.19999999999993</v>
      </c>
      <c r="E152" s="17">
        <f>SUM(E153:E154)</f>
        <v>549.29999999999995</v>
      </c>
      <c r="F152" s="17">
        <f>SUM(F153:F154)</f>
        <v>77.5</v>
      </c>
      <c r="G152" s="17">
        <f>SUM(G153:G154)</f>
        <v>92.9</v>
      </c>
      <c r="H152" s="11">
        <f t="shared" ref="H152:O152" si="65">SUM(H153:H154)</f>
        <v>49.9</v>
      </c>
      <c r="I152" s="11">
        <f t="shared" si="65"/>
        <v>49</v>
      </c>
      <c r="J152" s="11">
        <f t="shared" si="65"/>
        <v>0</v>
      </c>
      <c r="K152" s="217">
        <f t="shared" si="65"/>
        <v>0.9</v>
      </c>
      <c r="L152" s="12">
        <f t="shared" si="65"/>
        <v>692.09999999999991</v>
      </c>
      <c r="M152" s="12">
        <f t="shared" si="65"/>
        <v>598.29999999999995</v>
      </c>
      <c r="N152" s="12">
        <f t="shared" si="65"/>
        <v>77.5</v>
      </c>
      <c r="O152" s="12">
        <f t="shared" si="65"/>
        <v>93.800000000000011</v>
      </c>
    </row>
    <row r="153" spans="1:15" ht="15" customHeight="1" x14ac:dyDescent="0.25">
      <c r="A153" s="20"/>
      <c r="B153" s="153"/>
      <c r="C153" s="31" t="s">
        <v>30</v>
      </c>
      <c r="D153" s="17">
        <f>E153+G153</f>
        <v>8</v>
      </c>
      <c r="E153" s="17">
        <v>8</v>
      </c>
      <c r="F153" s="17"/>
      <c r="G153" s="17"/>
      <c r="H153" s="10">
        <f t="shared" ref="H153:H190" si="66">I153+K153</f>
        <v>0</v>
      </c>
      <c r="I153" s="11"/>
      <c r="J153" s="11"/>
      <c r="K153" s="217"/>
      <c r="L153" s="13">
        <f t="shared" ref="L153" si="67">M153+O153</f>
        <v>8</v>
      </c>
      <c r="M153" s="13">
        <f t="shared" ref="M153" si="68">E153+I153</f>
        <v>8</v>
      </c>
      <c r="N153" s="13">
        <f t="shared" ref="N153" si="69">F153+J153</f>
        <v>0</v>
      </c>
      <c r="O153" s="13">
        <f t="shared" ref="O153" si="70">G153+K153</f>
        <v>0</v>
      </c>
    </row>
    <row r="154" spans="1:15" ht="15.75" customHeight="1" x14ac:dyDescent="0.25">
      <c r="A154" s="20"/>
      <c r="B154" s="153"/>
      <c r="C154" s="31" t="s">
        <v>51</v>
      </c>
      <c r="D154" s="17">
        <f>E154+G154</f>
        <v>634.19999999999993</v>
      </c>
      <c r="E154" s="17">
        <v>541.29999999999995</v>
      </c>
      <c r="F154" s="17">
        <v>77.5</v>
      </c>
      <c r="G154" s="17">
        <v>92.9</v>
      </c>
      <c r="H154" s="10">
        <f t="shared" si="66"/>
        <v>49.9</v>
      </c>
      <c r="I154" s="11">
        <v>49</v>
      </c>
      <c r="J154" s="11"/>
      <c r="K154" s="11">
        <v>0.9</v>
      </c>
      <c r="L154" s="13">
        <f t="shared" ref="L154:L190" si="71">M154+O154</f>
        <v>684.09999999999991</v>
      </c>
      <c r="M154" s="13">
        <f t="shared" ref="M154:M190" si="72">E154+I154</f>
        <v>590.29999999999995</v>
      </c>
      <c r="N154" s="13">
        <f t="shared" ref="N154:N190" si="73">F154+J154</f>
        <v>77.5</v>
      </c>
      <c r="O154" s="13">
        <f t="shared" ref="O154:O190" si="74">G154+K154</f>
        <v>93.800000000000011</v>
      </c>
    </row>
    <row r="155" spans="1:15" x14ac:dyDescent="0.25">
      <c r="A155" s="14" t="s">
        <v>108</v>
      </c>
      <c r="B155" s="15" t="s">
        <v>55</v>
      </c>
      <c r="C155" s="16" t="s">
        <v>51</v>
      </c>
      <c r="D155" s="17">
        <f t="shared" ref="D155:D190" si="75">E155+G155</f>
        <v>145.30000000000001</v>
      </c>
      <c r="E155" s="17">
        <v>145.30000000000001</v>
      </c>
      <c r="F155" s="17">
        <v>87</v>
      </c>
      <c r="G155" s="17"/>
      <c r="H155" s="11">
        <f t="shared" si="66"/>
        <v>0</v>
      </c>
      <c r="I155" s="11"/>
      <c r="J155" s="11"/>
      <c r="K155" s="11"/>
      <c r="L155" s="13">
        <f t="shared" si="71"/>
        <v>145.30000000000001</v>
      </c>
      <c r="M155" s="13">
        <f t="shared" si="72"/>
        <v>145.30000000000001</v>
      </c>
      <c r="N155" s="13">
        <f t="shared" si="73"/>
        <v>87</v>
      </c>
      <c r="O155" s="13">
        <f t="shared" si="74"/>
        <v>0</v>
      </c>
    </row>
    <row r="156" spans="1:15" ht="15" customHeight="1" x14ac:dyDescent="0.25">
      <c r="A156" s="14" t="s">
        <v>109</v>
      </c>
      <c r="B156" s="13" t="s">
        <v>33</v>
      </c>
      <c r="C156" s="16" t="s">
        <v>51</v>
      </c>
      <c r="D156" s="17">
        <f t="shared" si="75"/>
        <v>114.7</v>
      </c>
      <c r="E156" s="17">
        <v>114.7</v>
      </c>
      <c r="F156" s="17">
        <v>64.400000000000006</v>
      </c>
      <c r="G156" s="17"/>
      <c r="H156" s="11">
        <f t="shared" si="66"/>
        <v>0</v>
      </c>
      <c r="I156" s="11"/>
      <c r="J156" s="11"/>
      <c r="K156" s="11"/>
      <c r="L156" s="13">
        <f t="shared" si="71"/>
        <v>114.7</v>
      </c>
      <c r="M156" s="13">
        <f t="shared" si="72"/>
        <v>114.7</v>
      </c>
      <c r="N156" s="13">
        <f t="shared" si="73"/>
        <v>64.400000000000006</v>
      </c>
      <c r="O156" s="13">
        <f t="shared" si="74"/>
        <v>0</v>
      </c>
    </row>
    <row r="157" spans="1:15" ht="15" customHeight="1" x14ac:dyDescent="0.25">
      <c r="A157" s="14" t="s">
        <v>110</v>
      </c>
      <c r="B157" s="13" t="s">
        <v>161</v>
      </c>
      <c r="C157" s="16" t="s">
        <v>51</v>
      </c>
      <c r="D157" s="17">
        <f t="shared" si="75"/>
        <v>175.8</v>
      </c>
      <c r="E157" s="17">
        <v>175.8</v>
      </c>
      <c r="F157" s="17">
        <v>83.4</v>
      </c>
      <c r="G157" s="17"/>
      <c r="H157" s="11">
        <f t="shared" si="66"/>
        <v>0</v>
      </c>
      <c r="I157" s="11"/>
      <c r="J157" s="11">
        <v>7.3</v>
      </c>
      <c r="K157" s="11"/>
      <c r="L157" s="13">
        <f t="shared" si="71"/>
        <v>175.8</v>
      </c>
      <c r="M157" s="13">
        <f t="shared" si="72"/>
        <v>175.8</v>
      </c>
      <c r="N157" s="13">
        <f t="shared" si="73"/>
        <v>90.7</v>
      </c>
      <c r="O157" s="13">
        <f t="shared" si="74"/>
        <v>0</v>
      </c>
    </row>
    <row r="158" spans="1:15" ht="15" customHeight="1" x14ac:dyDescent="0.25">
      <c r="A158" s="14" t="s">
        <v>156</v>
      </c>
      <c r="B158" s="13" t="s">
        <v>502</v>
      </c>
      <c r="C158" s="16" t="s">
        <v>51</v>
      </c>
      <c r="D158" s="17">
        <f t="shared" si="75"/>
        <v>152.6</v>
      </c>
      <c r="E158" s="17">
        <v>152.6</v>
      </c>
      <c r="F158" s="17">
        <v>92.2</v>
      </c>
      <c r="G158" s="17"/>
      <c r="H158" s="11">
        <f t="shared" si="66"/>
        <v>0</v>
      </c>
      <c r="I158" s="11"/>
      <c r="J158" s="11"/>
      <c r="K158" s="11"/>
      <c r="L158" s="13">
        <f t="shared" si="71"/>
        <v>152.6</v>
      </c>
      <c r="M158" s="13">
        <f t="shared" si="72"/>
        <v>152.6</v>
      </c>
      <c r="N158" s="13">
        <f t="shared" si="73"/>
        <v>92.2</v>
      </c>
      <c r="O158" s="13">
        <f t="shared" si="74"/>
        <v>0</v>
      </c>
    </row>
    <row r="159" spans="1:15" ht="15" customHeight="1" x14ac:dyDescent="0.25">
      <c r="A159" s="14" t="s">
        <v>157</v>
      </c>
      <c r="B159" s="13" t="s">
        <v>153</v>
      </c>
      <c r="C159" s="16" t="s">
        <v>51</v>
      </c>
      <c r="D159" s="17">
        <f t="shared" si="75"/>
        <v>83.6</v>
      </c>
      <c r="E159" s="17">
        <v>83.6</v>
      </c>
      <c r="F159" s="17">
        <v>51.7</v>
      </c>
      <c r="G159" s="17"/>
      <c r="H159" s="11">
        <f t="shared" si="66"/>
        <v>3.8</v>
      </c>
      <c r="I159" s="11">
        <v>3.8</v>
      </c>
      <c r="J159" s="11">
        <v>2.9</v>
      </c>
      <c r="K159" s="11"/>
      <c r="L159" s="13">
        <f t="shared" si="71"/>
        <v>87.399999999999991</v>
      </c>
      <c r="M159" s="13">
        <f t="shared" si="72"/>
        <v>87.399999999999991</v>
      </c>
      <c r="N159" s="13">
        <f t="shared" si="73"/>
        <v>54.6</v>
      </c>
      <c r="O159" s="13">
        <f t="shared" si="74"/>
        <v>0</v>
      </c>
    </row>
    <row r="160" spans="1:15" ht="15" customHeight="1" x14ac:dyDescent="0.25">
      <c r="A160" s="14" t="s">
        <v>111</v>
      </c>
      <c r="B160" s="300" t="s">
        <v>364</v>
      </c>
      <c r="C160" s="16" t="s">
        <v>51</v>
      </c>
      <c r="D160" s="17">
        <f t="shared" si="75"/>
        <v>160.9</v>
      </c>
      <c r="E160" s="17">
        <v>160.9</v>
      </c>
      <c r="F160" s="17">
        <v>95.8</v>
      </c>
      <c r="G160" s="17"/>
      <c r="H160" s="11">
        <f t="shared" si="66"/>
        <v>0</v>
      </c>
      <c r="I160" s="11"/>
      <c r="J160" s="11"/>
      <c r="K160" s="11"/>
      <c r="L160" s="13">
        <f t="shared" si="71"/>
        <v>160.9</v>
      </c>
      <c r="M160" s="13">
        <f t="shared" si="72"/>
        <v>160.9</v>
      </c>
      <c r="N160" s="13">
        <f t="shared" si="73"/>
        <v>95.8</v>
      </c>
      <c r="O160" s="13">
        <f t="shared" si="74"/>
        <v>0</v>
      </c>
    </row>
    <row r="161" spans="1:15" ht="16.5" customHeight="1" x14ac:dyDescent="0.25">
      <c r="A161" s="14" t="s">
        <v>158</v>
      </c>
      <c r="B161" s="13" t="s">
        <v>503</v>
      </c>
      <c r="C161" s="16" t="s">
        <v>51</v>
      </c>
      <c r="D161" s="17">
        <f t="shared" si="75"/>
        <v>286.2</v>
      </c>
      <c r="E161" s="17">
        <v>278.89999999999998</v>
      </c>
      <c r="F161" s="17">
        <v>115.1</v>
      </c>
      <c r="G161" s="17">
        <v>7.3</v>
      </c>
      <c r="H161" s="11">
        <f t="shared" si="66"/>
        <v>0</v>
      </c>
      <c r="I161" s="11"/>
      <c r="J161" s="11"/>
      <c r="K161" s="11"/>
      <c r="L161" s="13">
        <f t="shared" si="71"/>
        <v>286.2</v>
      </c>
      <c r="M161" s="13">
        <f t="shared" si="72"/>
        <v>278.89999999999998</v>
      </c>
      <c r="N161" s="13">
        <f t="shared" si="73"/>
        <v>115.1</v>
      </c>
      <c r="O161" s="13">
        <f t="shared" si="74"/>
        <v>7.3</v>
      </c>
    </row>
    <row r="162" spans="1:15" ht="16.5" customHeight="1" x14ac:dyDescent="0.25">
      <c r="A162" s="14" t="s">
        <v>159</v>
      </c>
      <c r="B162" s="13" t="s">
        <v>504</v>
      </c>
      <c r="C162" s="16" t="s">
        <v>51</v>
      </c>
      <c r="D162" s="17">
        <f t="shared" si="75"/>
        <v>206.4</v>
      </c>
      <c r="E162" s="17">
        <v>206.4</v>
      </c>
      <c r="F162" s="17">
        <v>105.8</v>
      </c>
      <c r="G162" s="17"/>
      <c r="H162" s="11">
        <f t="shared" si="66"/>
        <v>2.1</v>
      </c>
      <c r="I162" s="11">
        <v>2.1</v>
      </c>
      <c r="J162" s="11">
        <v>1.6</v>
      </c>
      <c r="K162" s="11"/>
      <c r="L162" s="13">
        <f t="shared" si="71"/>
        <v>208.5</v>
      </c>
      <c r="M162" s="13">
        <f t="shared" si="72"/>
        <v>208.5</v>
      </c>
      <c r="N162" s="13">
        <f t="shared" si="73"/>
        <v>107.39999999999999</v>
      </c>
      <c r="O162" s="13">
        <f t="shared" si="74"/>
        <v>0</v>
      </c>
    </row>
    <row r="163" spans="1:15" ht="15" customHeight="1" x14ac:dyDescent="0.25">
      <c r="A163" s="14" t="s">
        <v>112</v>
      </c>
      <c r="B163" s="13" t="s">
        <v>505</v>
      </c>
      <c r="C163" s="16" t="s">
        <v>51</v>
      </c>
      <c r="D163" s="17">
        <f t="shared" si="75"/>
        <v>160.1</v>
      </c>
      <c r="E163" s="17">
        <v>160.1</v>
      </c>
      <c r="F163" s="17">
        <v>79.599999999999994</v>
      </c>
      <c r="G163" s="17"/>
      <c r="H163" s="11">
        <f t="shared" si="66"/>
        <v>0</v>
      </c>
      <c r="I163" s="11"/>
      <c r="J163" s="11"/>
      <c r="K163" s="11"/>
      <c r="L163" s="13">
        <f t="shared" si="71"/>
        <v>160.1</v>
      </c>
      <c r="M163" s="13">
        <f t="shared" si="72"/>
        <v>160.1</v>
      </c>
      <c r="N163" s="13">
        <f t="shared" si="73"/>
        <v>79.599999999999994</v>
      </c>
      <c r="O163" s="13">
        <f t="shared" si="74"/>
        <v>0</v>
      </c>
    </row>
    <row r="164" spans="1:15" ht="15" customHeight="1" x14ac:dyDescent="0.25">
      <c r="A164" s="14" t="s">
        <v>113</v>
      </c>
      <c r="B164" s="13" t="s">
        <v>419</v>
      </c>
      <c r="C164" s="16" t="s">
        <v>51</v>
      </c>
      <c r="D164" s="17">
        <f t="shared" si="75"/>
        <v>163.19999999999999</v>
      </c>
      <c r="E164" s="17">
        <v>163.19999999999999</v>
      </c>
      <c r="F164" s="17">
        <v>86</v>
      </c>
      <c r="G164" s="17"/>
      <c r="H164" s="11">
        <f t="shared" si="66"/>
        <v>7.2</v>
      </c>
      <c r="I164" s="11">
        <v>7.2</v>
      </c>
      <c r="J164" s="11">
        <v>5.5</v>
      </c>
      <c r="K164" s="11"/>
      <c r="L164" s="13">
        <f t="shared" si="71"/>
        <v>170.39999999999998</v>
      </c>
      <c r="M164" s="13">
        <f t="shared" si="72"/>
        <v>170.39999999999998</v>
      </c>
      <c r="N164" s="13">
        <f t="shared" si="73"/>
        <v>91.5</v>
      </c>
      <c r="O164" s="13">
        <f t="shared" si="74"/>
        <v>0</v>
      </c>
    </row>
    <row r="165" spans="1:15" ht="15" customHeight="1" x14ac:dyDescent="0.25">
      <c r="A165" s="14" t="s">
        <v>114</v>
      </c>
      <c r="B165" s="212" t="s">
        <v>46</v>
      </c>
      <c r="C165" s="16" t="s">
        <v>51</v>
      </c>
      <c r="D165" s="17">
        <f t="shared" si="75"/>
        <v>100.3</v>
      </c>
      <c r="E165" s="17">
        <v>100.3</v>
      </c>
      <c r="F165" s="17">
        <v>65.099999999999994</v>
      </c>
      <c r="G165" s="17"/>
      <c r="H165" s="11">
        <f t="shared" si="66"/>
        <v>0</v>
      </c>
      <c r="I165" s="11"/>
      <c r="J165" s="11"/>
      <c r="K165" s="11"/>
      <c r="L165" s="13">
        <f t="shared" si="71"/>
        <v>100.3</v>
      </c>
      <c r="M165" s="13">
        <f t="shared" si="72"/>
        <v>100.3</v>
      </c>
      <c r="N165" s="13">
        <f t="shared" si="73"/>
        <v>65.099999999999994</v>
      </c>
      <c r="O165" s="13">
        <f t="shared" si="74"/>
        <v>0</v>
      </c>
    </row>
    <row r="166" spans="1:15" ht="15" customHeight="1" x14ac:dyDescent="0.25">
      <c r="A166" s="14" t="s">
        <v>115</v>
      </c>
      <c r="B166" s="13" t="s">
        <v>43</v>
      </c>
      <c r="C166" s="16" t="s">
        <v>51</v>
      </c>
      <c r="D166" s="17">
        <f t="shared" si="75"/>
        <v>101</v>
      </c>
      <c r="E166" s="17">
        <v>101</v>
      </c>
      <c r="F166" s="17">
        <v>65.3</v>
      </c>
      <c r="G166" s="17"/>
      <c r="H166" s="11">
        <f t="shared" si="66"/>
        <v>0</v>
      </c>
      <c r="I166" s="11"/>
      <c r="J166" s="11">
        <v>-0.4</v>
      </c>
      <c r="K166" s="11"/>
      <c r="L166" s="13">
        <f t="shared" si="71"/>
        <v>101</v>
      </c>
      <c r="M166" s="13">
        <f t="shared" si="72"/>
        <v>101</v>
      </c>
      <c r="N166" s="13">
        <f t="shared" si="73"/>
        <v>64.899999999999991</v>
      </c>
      <c r="O166" s="13">
        <f t="shared" si="74"/>
        <v>0</v>
      </c>
    </row>
    <row r="167" spans="1:15" ht="15" customHeight="1" x14ac:dyDescent="0.25">
      <c r="A167" s="14" t="s">
        <v>116</v>
      </c>
      <c r="B167" s="13" t="s">
        <v>45</v>
      </c>
      <c r="C167" s="16" t="s">
        <v>51</v>
      </c>
      <c r="D167" s="17">
        <f t="shared" si="75"/>
        <v>80.8</v>
      </c>
      <c r="E167" s="17">
        <v>80.8</v>
      </c>
      <c r="F167" s="17">
        <v>52.6</v>
      </c>
      <c r="G167" s="17"/>
      <c r="H167" s="11">
        <f t="shared" si="66"/>
        <v>2.8</v>
      </c>
      <c r="I167" s="11">
        <v>2.8</v>
      </c>
      <c r="J167" s="11">
        <v>2.2000000000000002</v>
      </c>
      <c r="K167" s="11"/>
      <c r="L167" s="13">
        <f t="shared" si="71"/>
        <v>83.6</v>
      </c>
      <c r="M167" s="13">
        <f t="shared" si="72"/>
        <v>83.6</v>
      </c>
      <c r="N167" s="13">
        <f t="shared" si="73"/>
        <v>54.800000000000004</v>
      </c>
      <c r="O167" s="13">
        <f t="shared" si="74"/>
        <v>0</v>
      </c>
    </row>
    <row r="168" spans="1:15" ht="15" customHeight="1" x14ac:dyDescent="0.25">
      <c r="A168" s="14" t="s">
        <v>167</v>
      </c>
      <c r="B168" s="13" t="s">
        <v>166</v>
      </c>
      <c r="C168" s="16" t="s">
        <v>51</v>
      </c>
      <c r="D168" s="17">
        <f t="shared" si="75"/>
        <v>143.1</v>
      </c>
      <c r="E168" s="17">
        <v>143.1</v>
      </c>
      <c r="F168" s="17">
        <v>83.8</v>
      </c>
      <c r="G168" s="17"/>
      <c r="H168" s="11">
        <f t="shared" si="66"/>
        <v>0</v>
      </c>
      <c r="I168" s="11"/>
      <c r="J168" s="11"/>
      <c r="K168" s="11"/>
      <c r="L168" s="13">
        <f t="shared" si="71"/>
        <v>143.1</v>
      </c>
      <c r="M168" s="13">
        <f t="shared" si="72"/>
        <v>143.1</v>
      </c>
      <c r="N168" s="13">
        <f t="shared" si="73"/>
        <v>83.8</v>
      </c>
      <c r="O168" s="13">
        <f t="shared" si="74"/>
        <v>0</v>
      </c>
    </row>
    <row r="169" spans="1:15" ht="15" customHeight="1" x14ac:dyDescent="0.25">
      <c r="A169" s="14" t="s">
        <v>117</v>
      </c>
      <c r="B169" s="13" t="s">
        <v>44</v>
      </c>
      <c r="C169" s="16" t="s">
        <v>51</v>
      </c>
      <c r="D169" s="17">
        <f t="shared" si="75"/>
        <v>79.599999999999994</v>
      </c>
      <c r="E169" s="17">
        <v>79.599999999999994</v>
      </c>
      <c r="F169" s="17">
        <v>51</v>
      </c>
      <c r="G169" s="17"/>
      <c r="H169" s="11">
        <f t="shared" si="66"/>
        <v>0</v>
      </c>
      <c r="I169" s="11"/>
      <c r="J169" s="11"/>
      <c r="K169" s="11"/>
      <c r="L169" s="13">
        <f t="shared" si="71"/>
        <v>79.599999999999994</v>
      </c>
      <c r="M169" s="13">
        <f t="shared" si="72"/>
        <v>79.599999999999994</v>
      </c>
      <c r="N169" s="13">
        <f t="shared" si="73"/>
        <v>51</v>
      </c>
      <c r="O169" s="13">
        <f t="shared" si="74"/>
        <v>0</v>
      </c>
    </row>
    <row r="170" spans="1:15" ht="15" customHeight="1" x14ac:dyDescent="0.25">
      <c r="A170" s="14" t="s">
        <v>118</v>
      </c>
      <c r="B170" s="212" t="s">
        <v>47</v>
      </c>
      <c r="C170" s="16" t="s">
        <v>51</v>
      </c>
      <c r="D170" s="17">
        <f t="shared" si="75"/>
        <v>104.1</v>
      </c>
      <c r="E170" s="17">
        <v>104.1</v>
      </c>
      <c r="F170" s="17">
        <v>59.9</v>
      </c>
      <c r="G170" s="17"/>
      <c r="H170" s="11">
        <f t="shared" si="66"/>
        <v>0</v>
      </c>
      <c r="I170" s="11"/>
      <c r="J170" s="11"/>
      <c r="K170" s="11"/>
      <c r="L170" s="13">
        <f t="shared" si="71"/>
        <v>104.1</v>
      </c>
      <c r="M170" s="13">
        <f t="shared" si="72"/>
        <v>104.1</v>
      </c>
      <c r="N170" s="13">
        <f t="shared" si="73"/>
        <v>59.9</v>
      </c>
      <c r="O170" s="13">
        <f t="shared" si="74"/>
        <v>0</v>
      </c>
    </row>
    <row r="171" spans="1:15" ht="15" customHeight="1" x14ac:dyDescent="0.25">
      <c r="A171" s="14" t="s">
        <v>119</v>
      </c>
      <c r="B171" s="95" t="s">
        <v>420</v>
      </c>
      <c r="C171" s="98" t="s">
        <v>51</v>
      </c>
      <c r="D171" s="17">
        <f t="shared" si="75"/>
        <v>116.2</v>
      </c>
      <c r="E171" s="17">
        <v>116.2</v>
      </c>
      <c r="F171" s="17">
        <v>72.3</v>
      </c>
      <c r="G171" s="17"/>
      <c r="H171" s="11">
        <f t="shared" si="66"/>
        <v>0</v>
      </c>
      <c r="I171" s="11"/>
      <c r="J171" s="11">
        <v>-0.9</v>
      </c>
      <c r="K171" s="11"/>
      <c r="L171" s="13">
        <f t="shared" si="71"/>
        <v>116.2</v>
      </c>
      <c r="M171" s="13">
        <f t="shared" si="72"/>
        <v>116.2</v>
      </c>
      <c r="N171" s="13">
        <f t="shared" si="73"/>
        <v>71.399999999999991</v>
      </c>
      <c r="O171" s="13">
        <f t="shared" si="74"/>
        <v>0</v>
      </c>
    </row>
    <row r="172" spans="1:15" ht="15" customHeight="1" x14ac:dyDescent="0.25">
      <c r="A172" s="14" t="s">
        <v>120</v>
      </c>
      <c r="B172" s="13" t="s">
        <v>64</v>
      </c>
      <c r="C172" s="16" t="s">
        <v>51</v>
      </c>
      <c r="D172" s="17">
        <f t="shared" si="75"/>
        <v>57.5</v>
      </c>
      <c r="E172" s="17">
        <v>57.5</v>
      </c>
      <c r="F172" s="17">
        <v>38.200000000000003</v>
      </c>
      <c r="G172" s="17"/>
      <c r="H172" s="11">
        <f t="shared" si="66"/>
        <v>0</v>
      </c>
      <c r="I172" s="11"/>
      <c r="J172" s="11"/>
      <c r="K172" s="11"/>
      <c r="L172" s="13">
        <f t="shared" si="71"/>
        <v>57.5</v>
      </c>
      <c r="M172" s="13">
        <f t="shared" si="72"/>
        <v>57.5</v>
      </c>
      <c r="N172" s="13">
        <f t="shared" si="73"/>
        <v>38.200000000000003</v>
      </c>
      <c r="O172" s="13">
        <f t="shared" si="74"/>
        <v>0</v>
      </c>
    </row>
    <row r="173" spans="1:15" ht="15" customHeight="1" x14ac:dyDescent="0.25">
      <c r="A173" s="14" t="s">
        <v>121</v>
      </c>
      <c r="B173" s="13" t="s">
        <v>42</v>
      </c>
      <c r="C173" s="16" t="s">
        <v>51</v>
      </c>
      <c r="D173" s="17">
        <f t="shared" si="75"/>
        <v>155</v>
      </c>
      <c r="E173" s="17">
        <v>155</v>
      </c>
      <c r="F173" s="17">
        <v>88.7</v>
      </c>
      <c r="G173" s="17"/>
      <c r="H173" s="11">
        <f t="shared" si="66"/>
        <v>-5.4</v>
      </c>
      <c r="I173" s="11">
        <v>-5.4</v>
      </c>
      <c r="J173" s="11"/>
      <c r="K173" s="11"/>
      <c r="L173" s="13">
        <f t="shared" si="71"/>
        <v>149.6</v>
      </c>
      <c r="M173" s="13">
        <f t="shared" si="72"/>
        <v>149.6</v>
      </c>
      <c r="N173" s="13">
        <f t="shared" si="73"/>
        <v>88.7</v>
      </c>
      <c r="O173" s="13">
        <f t="shared" si="74"/>
        <v>0</v>
      </c>
    </row>
    <row r="174" spans="1:15" ht="15" customHeight="1" x14ac:dyDescent="0.25">
      <c r="A174" s="14" t="s">
        <v>163</v>
      </c>
      <c r="B174" s="301" t="s">
        <v>421</v>
      </c>
      <c r="C174" s="98" t="s">
        <v>51</v>
      </c>
      <c r="D174" s="17">
        <f t="shared" si="75"/>
        <v>98.7</v>
      </c>
      <c r="E174" s="17">
        <v>98.7</v>
      </c>
      <c r="F174" s="17">
        <v>58.8</v>
      </c>
      <c r="G174" s="17"/>
      <c r="H174" s="11">
        <f t="shared" si="66"/>
        <v>0</v>
      </c>
      <c r="I174" s="11"/>
      <c r="J174" s="11"/>
      <c r="K174" s="11"/>
      <c r="L174" s="13">
        <f t="shared" si="71"/>
        <v>98.7</v>
      </c>
      <c r="M174" s="13">
        <f t="shared" si="72"/>
        <v>98.7</v>
      </c>
      <c r="N174" s="13">
        <f t="shared" si="73"/>
        <v>58.8</v>
      </c>
      <c r="O174" s="13">
        <f t="shared" si="74"/>
        <v>0</v>
      </c>
    </row>
    <row r="175" spans="1:15" ht="15" customHeight="1" x14ac:dyDescent="0.25">
      <c r="A175" s="14" t="s">
        <v>122</v>
      </c>
      <c r="B175" s="212" t="s">
        <v>41</v>
      </c>
      <c r="C175" s="16" t="s">
        <v>51</v>
      </c>
      <c r="D175" s="17">
        <f t="shared" si="75"/>
        <v>74.8</v>
      </c>
      <c r="E175" s="17">
        <v>74.8</v>
      </c>
      <c r="F175" s="17">
        <v>42.7</v>
      </c>
      <c r="G175" s="17"/>
      <c r="H175" s="11">
        <f t="shared" si="66"/>
        <v>0</v>
      </c>
      <c r="I175" s="11"/>
      <c r="J175" s="11"/>
      <c r="K175" s="11"/>
      <c r="L175" s="13">
        <f t="shared" si="71"/>
        <v>74.8</v>
      </c>
      <c r="M175" s="13">
        <f t="shared" si="72"/>
        <v>74.8</v>
      </c>
      <c r="N175" s="13">
        <f t="shared" si="73"/>
        <v>42.7</v>
      </c>
      <c r="O175" s="13">
        <f t="shared" si="74"/>
        <v>0</v>
      </c>
    </row>
    <row r="176" spans="1:15" ht="15" customHeight="1" x14ac:dyDescent="0.25">
      <c r="A176" s="14" t="s">
        <v>123</v>
      </c>
      <c r="B176" s="13" t="s">
        <v>162</v>
      </c>
      <c r="C176" s="16" t="s">
        <v>51</v>
      </c>
      <c r="D176" s="17">
        <f t="shared" si="75"/>
        <v>117.6</v>
      </c>
      <c r="E176" s="17">
        <v>117.6</v>
      </c>
      <c r="F176" s="17">
        <v>69.5</v>
      </c>
      <c r="G176" s="17"/>
      <c r="H176" s="11">
        <f t="shared" si="66"/>
        <v>0</v>
      </c>
      <c r="I176" s="11"/>
      <c r="J176" s="11"/>
      <c r="K176" s="11"/>
      <c r="L176" s="13">
        <f t="shared" si="71"/>
        <v>117.6</v>
      </c>
      <c r="M176" s="13">
        <f t="shared" si="72"/>
        <v>117.6</v>
      </c>
      <c r="N176" s="13">
        <f t="shared" si="73"/>
        <v>69.5</v>
      </c>
      <c r="O176" s="13">
        <f t="shared" si="74"/>
        <v>0</v>
      </c>
    </row>
    <row r="177" spans="1:17" ht="15" customHeight="1" x14ac:dyDescent="0.25">
      <c r="A177" s="14" t="s">
        <v>124</v>
      </c>
      <c r="B177" s="13" t="s">
        <v>154</v>
      </c>
      <c r="C177" s="16" t="s">
        <v>51</v>
      </c>
      <c r="D177" s="17">
        <f t="shared" si="75"/>
        <v>248.5</v>
      </c>
      <c r="E177" s="17">
        <v>248.5</v>
      </c>
      <c r="F177" s="17">
        <v>142.5</v>
      </c>
      <c r="G177" s="17"/>
      <c r="H177" s="11">
        <f t="shared" si="66"/>
        <v>-6</v>
      </c>
      <c r="I177" s="11">
        <v>-6</v>
      </c>
      <c r="J177" s="11"/>
      <c r="K177" s="11"/>
      <c r="L177" s="13">
        <f t="shared" si="71"/>
        <v>242.5</v>
      </c>
      <c r="M177" s="13">
        <f t="shared" si="72"/>
        <v>242.5</v>
      </c>
      <c r="N177" s="13">
        <f t="shared" si="73"/>
        <v>142.5</v>
      </c>
      <c r="O177" s="13">
        <f t="shared" si="74"/>
        <v>0</v>
      </c>
    </row>
    <row r="178" spans="1:17" ht="15" customHeight="1" x14ac:dyDescent="0.25">
      <c r="A178" s="14" t="s">
        <v>125</v>
      </c>
      <c r="B178" s="13" t="s">
        <v>34</v>
      </c>
      <c r="C178" s="16" t="s">
        <v>51</v>
      </c>
      <c r="D178" s="17">
        <f t="shared" si="75"/>
        <v>142.5</v>
      </c>
      <c r="E178" s="17">
        <v>142.5</v>
      </c>
      <c r="F178" s="17">
        <v>90.2</v>
      </c>
      <c r="G178" s="17"/>
      <c r="H178" s="11">
        <f t="shared" si="66"/>
        <v>0</v>
      </c>
      <c r="I178" s="11"/>
      <c r="J178" s="11"/>
      <c r="K178" s="11"/>
      <c r="L178" s="13">
        <f t="shared" si="71"/>
        <v>142.5</v>
      </c>
      <c r="M178" s="13">
        <f t="shared" si="72"/>
        <v>142.5</v>
      </c>
      <c r="N178" s="13">
        <f t="shared" si="73"/>
        <v>90.2</v>
      </c>
      <c r="O178" s="13">
        <f t="shared" si="74"/>
        <v>0</v>
      </c>
    </row>
    <row r="179" spans="1:17" ht="15" customHeight="1" x14ac:dyDescent="0.25">
      <c r="A179" s="14" t="s">
        <v>126</v>
      </c>
      <c r="B179" s="13" t="s">
        <v>36</v>
      </c>
      <c r="C179" s="16" t="s">
        <v>51</v>
      </c>
      <c r="D179" s="17">
        <f t="shared" si="75"/>
        <v>162.80000000000001</v>
      </c>
      <c r="E179" s="17">
        <v>162.80000000000001</v>
      </c>
      <c r="F179" s="17">
        <v>94.7</v>
      </c>
      <c r="G179" s="17"/>
      <c r="H179" s="11">
        <f t="shared" si="66"/>
        <v>0</v>
      </c>
      <c r="I179" s="11"/>
      <c r="J179" s="11"/>
      <c r="K179" s="11"/>
      <c r="L179" s="13">
        <f t="shared" si="71"/>
        <v>162.80000000000001</v>
      </c>
      <c r="M179" s="13">
        <f t="shared" si="72"/>
        <v>162.80000000000001</v>
      </c>
      <c r="N179" s="13">
        <f t="shared" si="73"/>
        <v>94.7</v>
      </c>
      <c r="O179" s="13">
        <f t="shared" si="74"/>
        <v>0</v>
      </c>
      <c r="P179" s="38"/>
      <c r="Q179" s="38"/>
    </row>
    <row r="180" spans="1:17" ht="15" customHeight="1" x14ac:dyDescent="0.25">
      <c r="A180" s="14" t="s">
        <v>127</v>
      </c>
      <c r="B180" s="13" t="s">
        <v>38</v>
      </c>
      <c r="C180" s="16" t="s">
        <v>51</v>
      </c>
      <c r="D180" s="17">
        <f t="shared" si="75"/>
        <v>266.8</v>
      </c>
      <c r="E180" s="17">
        <v>266.8</v>
      </c>
      <c r="F180" s="17">
        <v>155.5</v>
      </c>
      <c r="G180" s="17"/>
      <c r="H180" s="11">
        <f t="shared" si="66"/>
        <v>-9</v>
      </c>
      <c r="I180" s="11">
        <v>-9</v>
      </c>
      <c r="J180" s="11"/>
      <c r="K180" s="11"/>
      <c r="L180" s="13">
        <f t="shared" si="71"/>
        <v>257.8</v>
      </c>
      <c r="M180" s="13">
        <f t="shared" si="72"/>
        <v>257.8</v>
      </c>
      <c r="N180" s="13">
        <f t="shared" si="73"/>
        <v>155.5</v>
      </c>
      <c r="O180" s="13">
        <f t="shared" si="74"/>
        <v>0</v>
      </c>
    </row>
    <row r="181" spans="1:17" ht="15" customHeight="1" x14ac:dyDescent="0.25">
      <c r="A181" s="14" t="s">
        <v>128</v>
      </c>
      <c r="B181" s="13" t="s">
        <v>37</v>
      </c>
      <c r="C181" s="16" t="s">
        <v>51</v>
      </c>
      <c r="D181" s="17">
        <f t="shared" si="75"/>
        <v>150</v>
      </c>
      <c r="E181" s="17">
        <v>150</v>
      </c>
      <c r="F181" s="17">
        <v>94.7</v>
      </c>
      <c r="G181" s="17"/>
      <c r="H181" s="11">
        <f t="shared" si="66"/>
        <v>0</v>
      </c>
      <c r="I181" s="11"/>
      <c r="J181" s="11"/>
      <c r="K181" s="11"/>
      <c r="L181" s="13">
        <f t="shared" si="71"/>
        <v>150</v>
      </c>
      <c r="M181" s="13">
        <f t="shared" si="72"/>
        <v>150</v>
      </c>
      <c r="N181" s="13">
        <f t="shared" si="73"/>
        <v>94.7</v>
      </c>
      <c r="O181" s="13">
        <f t="shared" si="74"/>
        <v>0</v>
      </c>
    </row>
    <row r="182" spans="1:17" ht="15" customHeight="1" x14ac:dyDescent="0.25">
      <c r="A182" s="14" t="s">
        <v>129</v>
      </c>
      <c r="B182" s="13" t="s">
        <v>35</v>
      </c>
      <c r="C182" s="16" t="s">
        <v>51</v>
      </c>
      <c r="D182" s="17">
        <f t="shared" si="75"/>
        <v>283.8</v>
      </c>
      <c r="E182" s="17">
        <v>283.8</v>
      </c>
      <c r="F182" s="17">
        <v>136.69999999999999</v>
      </c>
      <c r="G182" s="17"/>
      <c r="H182" s="11">
        <f t="shared" si="66"/>
        <v>-10</v>
      </c>
      <c r="I182" s="11">
        <v>-10</v>
      </c>
      <c r="J182" s="11"/>
      <c r="K182" s="11"/>
      <c r="L182" s="13">
        <f t="shared" si="71"/>
        <v>273.8</v>
      </c>
      <c r="M182" s="13">
        <f t="shared" si="72"/>
        <v>273.8</v>
      </c>
      <c r="N182" s="13">
        <f t="shared" si="73"/>
        <v>136.69999999999999</v>
      </c>
      <c r="O182" s="13">
        <f t="shared" si="74"/>
        <v>0</v>
      </c>
    </row>
    <row r="183" spans="1:17" ht="15" customHeight="1" x14ac:dyDescent="0.25">
      <c r="A183" s="14" t="s">
        <v>130</v>
      </c>
      <c r="B183" s="212" t="s">
        <v>39</v>
      </c>
      <c r="C183" s="16" t="s">
        <v>51</v>
      </c>
      <c r="D183" s="17">
        <f t="shared" si="75"/>
        <v>59.6</v>
      </c>
      <c r="E183" s="17">
        <v>59.6</v>
      </c>
      <c r="F183" s="17">
        <v>38.299999999999997</v>
      </c>
      <c r="G183" s="17"/>
      <c r="H183" s="11">
        <f t="shared" si="66"/>
        <v>-1.3</v>
      </c>
      <c r="I183" s="11">
        <v>-1.3</v>
      </c>
      <c r="J183" s="11"/>
      <c r="K183" s="11"/>
      <c r="L183" s="13">
        <f t="shared" si="71"/>
        <v>58.300000000000004</v>
      </c>
      <c r="M183" s="13">
        <f t="shared" si="72"/>
        <v>58.300000000000004</v>
      </c>
      <c r="N183" s="13">
        <f t="shared" si="73"/>
        <v>38.299999999999997</v>
      </c>
      <c r="O183" s="13">
        <f t="shared" si="74"/>
        <v>0</v>
      </c>
    </row>
    <row r="184" spans="1:17" ht="15" customHeight="1" x14ac:dyDescent="0.25">
      <c r="A184" s="14" t="s">
        <v>131</v>
      </c>
      <c r="B184" s="212" t="s">
        <v>40</v>
      </c>
      <c r="C184" s="16" t="s">
        <v>51</v>
      </c>
      <c r="D184" s="17">
        <f t="shared" si="75"/>
        <v>87.1</v>
      </c>
      <c r="E184" s="17">
        <v>87.1</v>
      </c>
      <c r="F184" s="17">
        <v>57.5</v>
      </c>
      <c r="G184" s="17"/>
      <c r="H184" s="11">
        <f t="shared" si="66"/>
        <v>0</v>
      </c>
      <c r="I184" s="11"/>
      <c r="J184" s="11"/>
      <c r="K184" s="11"/>
      <c r="L184" s="13">
        <f t="shared" si="71"/>
        <v>87.1</v>
      </c>
      <c r="M184" s="13">
        <f t="shared" si="72"/>
        <v>87.1</v>
      </c>
      <c r="N184" s="13">
        <f t="shared" si="73"/>
        <v>57.5</v>
      </c>
      <c r="O184" s="13">
        <f t="shared" si="74"/>
        <v>0</v>
      </c>
    </row>
    <row r="185" spans="1:17" ht="15" customHeight="1" x14ac:dyDescent="0.25">
      <c r="A185" s="14" t="s">
        <v>132</v>
      </c>
      <c r="B185" s="13" t="s">
        <v>49</v>
      </c>
      <c r="C185" s="16" t="s">
        <v>51</v>
      </c>
      <c r="D185" s="17">
        <f t="shared" si="75"/>
        <v>67.7</v>
      </c>
      <c r="E185" s="17">
        <v>67.7</v>
      </c>
      <c r="F185" s="17">
        <v>51.6</v>
      </c>
      <c r="G185" s="17"/>
      <c r="H185" s="11">
        <f t="shared" si="66"/>
        <v>1.6</v>
      </c>
      <c r="I185" s="11">
        <v>1.6</v>
      </c>
      <c r="J185" s="11">
        <v>1.2</v>
      </c>
      <c r="K185" s="11"/>
      <c r="L185" s="13">
        <f t="shared" si="71"/>
        <v>69.3</v>
      </c>
      <c r="M185" s="13">
        <f t="shared" si="72"/>
        <v>69.3</v>
      </c>
      <c r="N185" s="13">
        <f t="shared" si="73"/>
        <v>52.800000000000004</v>
      </c>
      <c r="O185" s="13">
        <f t="shared" si="74"/>
        <v>0</v>
      </c>
    </row>
    <row r="186" spans="1:17" ht="15" customHeight="1" x14ac:dyDescent="0.25">
      <c r="A186" s="14" t="s">
        <v>133</v>
      </c>
      <c r="B186" s="13" t="s">
        <v>48</v>
      </c>
      <c r="C186" s="16" t="s">
        <v>51</v>
      </c>
      <c r="D186" s="17">
        <f t="shared" si="75"/>
        <v>506.9</v>
      </c>
      <c r="E186" s="17">
        <v>506.9</v>
      </c>
      <c r="F186" s="17">
        <v>379.3</v>
      </c>
      <c r="G186" s="17"/>
      <c r="H186" s="11">
        <f t="shared" si="66"/>
        <v>20.399999999999999</v>
      </c>
      <c r="I186" s="11">
        <v>20.399999999999999</v>
      </c>
      <c r="J186" s="11">
        <v>15.6</v>
      </c>
      <c r="K186" s="11"/>
      <c r="L186" s="13">
        <f t="shared" si="71"/>
        <v>527.29999999999995</v>
      </c>
      <c r="M186" s="13">
        <f t="shared" si="72"/>
        <v>527.29999999999995</v>
      </c>
      <c r="N186" s="13">
        <f t="shared" si="73"/>
        <v>394.90000000000003</v>
      </c>
      <c r="O186" s="13">
        <f t="shared" si="74"/>
        <v>0</v>
      </c>
    </row>
    <row r="187" spans="1:17" ht="14.25" customHeight="1" x14ac:dyDescent="0.25">
      <c r="A187" s="14" t="s">
        <v>164</v>
      </c>
      <c r="B187" s="13" t="s">
        <v>66</v>
      </c>
      <c r="C187" s="16" t="s">
        <v>51</v>
      </c>
      <c r="D187" s="17">
        <f t="shared" si="75"/>
        <v>58.3</v>
      </c>
      <c r="E187" s="17">
        <v>58.3</v>
      </c>
      <c r="F187" s="17">
        <v>42.1</v>
      </c>
      <c r="G187" s="17"/>
      <c r="H187" s="11">
        <f t="shared" si="66"/>
        <v>0</v>
      </c>
      <c r="I187" s="11"/>
      <c r="J187" s="11"/>
      <c r="K187" s="11"/>
      <c r="L187" s="13">
        <f t="shared" si="71"/>
        <v>58.3</v>
      </c>
      <c r="M187" s="13">
        <f t="shared" si="72"/>
        <v>58.3</v>
      </c>
      <c r="N187" s="13">
        <f t="shared" si="73"/>
        <v>42.1</v>
      </c>
      <c r="O187" s="13">
        <f t="shared" si="74"/>
        <v>0</v>
      </c>
    </row>
    <row r="188" spans="1:17" ht="15" customHeight="1" x14ac:dyDescent="0.25">
      <c r="A188" s="14" t="s">
        <v>134</v>
      </c>
      <c r="B188" s="13" t="s">
        <v>50</v>
      </c>
      <c r="C188" s="16" t="s">
        <v>51</v>
      </c>
      <c r="D188" s="17">
        <f t="shared" si="75"/>
        <v>58.3</v>
      </c>
      <c r="E188" s="17">
        <v>58.3</v>
      </c>
      <c r="F188" s="17">
        <v>42.3</v>
      </c>
      <c r="G188" s="17"/>
      <c r="H188" s="11">
        <f t="shared" si="66"/>
        <v>0</v>
      </c>
      <c r="I188" s="11"/>
      <c r="J188" s="11"/>
      <c r="K188" s="11"/>
      <c r="L188" s="13">
        <f t="shared" si="71"/>
        <v>58.3</v>
      </c>
      <c r="M188" s="13">
        <f t="shared" si="72"/>
        <v>58.3</v>
      </c>
      <c r="N188" s="13">
        <f t="shared" si="73"/>
        <v>42.3</v>
      </c>
      <c r="O188" s="13">
        <f t="shared" si="74"/>
        <v>0</v>
      </c>
    </row>
    <row r="189" spans="1:17" ht="15" customHeight="1" x14ac:dyDescent="0.25">
      <c r="A189" s="14" t="s">
        <v>135</v>
      </c>
      <c r="B189" s="13" t="s">
        <v>168</v>
      </c>
      <c r="C189" s="16" t="s">
        <v>51</v>
      </c>
      <c r="D189" s="17">
        <f t="shared" si="75"/>
        <v>180.4</v>
      </c>
      <c r="E189" s="17">
        <v>180.4</v>
      </c>
      <c r="F189" s="17">
        <v>100.7</v>
      </c>
      <c r="G189" s="17"/>
      <c r="H189" s="11">
        <f t="shared" si="66"/>
        <v>0</v>
      </c>
      <c r="I189" s="11"/>
      <c r="J189" s="11"/>
      <c r="K189" s="11"/>
      <c r="L189" s="13">
        <f t="shared" si="71"/>
        <v>180.4</v>
      </c>
      <c r="M189" s="13">
        <f t="shared" si="72"/>
        <v>180.4</v>
      </c>
      <c r="N189" s="13">
        <f t="shared" si="73"/>
        <v>100.7</v>
      </c>
      <c r="O189" s="13">
        <f t="shared" si="74"/>
        <v>0</v>
      </c>
    </row>
    <row r="190" spans="1:17" s="38" customFormat="1" ht="15" customHeight="1" x14ac:dyDescent="0.25">
      <c r="A190" s="14" t="s">
        <v>136</v>
      </c>
      <c r="B190" s="13" t="s">
        <v>169</v>
      </c>
      <c r="C190" s="16" t="s">
        <v>51</v>
      </c>
      <c r="D190" s="17">
        <f t="shared" si="75"/>
        <v>14.9</v>
      </c>
      <c r="E190" s="17">
        <v>14.9</v>
      </c>
      <c r="F190" s="17">
        <v>9.9</v>
      </c>
      <c r="G190" s="17"/>
      <c r="H190" s="11">
        <f t="shared" si="66"/>
        <v>1.2</v>
      </c>
      <c r="I190" s="11">
        <v>1.2</v>
      </c>
      <c r="J190" s="11">
        <v>0.9</v>
      </c>
      <c r="K190" s="11"/>
      <c r="L190" s="13">
        <f t="shared" si="71"/>
        <v>16.100000000000001</v>
      </c>
      <c r="M190" s="13">
        <f t="shared" si="72"/>
        <v>16.100000000000001</v>
      </c>
      <c r="N190" s="13">
        <f t="shared" si="73"/>
        <v>10.8</v>
      </c>
      <c r="O190" s="13">
        <f t="shared" si="74"/>
        <v>0</v>
      </c>
      <c r="P190" s="2"/>
      <c r="Q190" s="2"/>
    </row>
    <row r="191" spans="1:17" ht="15.95" customHeight="1" x14ac:dyDescent="0.25">
      <c r="A191" s="21" t="s">
        <v>137</v>
      </c>
      <c r="B191" s="22" t="s">
        <v>178</v>
      </c>
      <c r="C191" s="29"/>
      <c r="D191" s="24">
        <f>D152+D155+D156+D157+D158+D159+D160+D161+D162+D163+D164+D165+D166+D167+D168+D169+D170+D172+D173+D175+D176+D177+D178+D179+D180+D181+D182+D183+D184+D185+D186+D187+D188+D189+D190+D171+D174</f>
        <v>5807.3</v>
      </c>
      <c r="E191" s="24">
        <f t="shared" ref="E191:O191" si="76">E152+E155+E156+E157+E158+E159+E160+E161+E162+E163+E164+E165+E166+E167+E168+E169+E170+E172+E173+E175+E176+E177+E178+E179+E180+E181+E182+E183+E184+E185+E186+E187+E188+E189+E190+E171+E174</f>
        <v>5707.1</v>
      </c>
      <c r="F191" s="24">
        <f t="shared" si="76"/>
        <v>3122.4000000000005</v>
      </c>
      <c r="G191" s="24">
        <f t="shared" si="76"/>
        <v>100.2</v>
      </c>
      <c r="H191" s="25">
        <f t="shared" si="76"/>
        <v>57.300000000000004</v>
      </c>
      <c r="I191" s="25">
        <f t="shared" si="76"/>
        <v>56.400000000000013</v>
      </c>
      <c r="J191" s="25">
        <f t="shared" si="76"/>
        <v>35.9</v>
      </c>
      <c r="K191" s="25">
        <f t="shared" si="76"/>
        <v>0.9</v>
      </c>
      <c r="L191" s="22">
        <f t="shared" si="76"/>
        <v>5864.6000000000013</v>
      </c>
      <c r="M191" s="22">
        <f t="shared" si="76"/>
        <v>5763.5000000000018</v>
      </c>
      <c r="N191" s="22">
        <f t="shared" si="76"/>
        <v>3158.3000000000006</v>
      </c>
      <c r="O191" s="22">
        <f t="shared" si="76"/>
        <v>101.10000000000001</v>
      </c>
    </row>
    <row r="192" spans="1:17" ht="15.95" customHeight="1" x14ac:dyDescent="0.25">
      <c r="A192" s="6" t="s">
        <v>138</v>
      </c>
      <c r="B192" s="505" t="s">
        <v>182</v>
      </c>
      <c r="C192" s="506"/>
      <c r="D192" s="506"/>
      <c r="E192" s="506"/>
      <c r="F192" s="506"/>
      <c r="G192" s="506"/>
      <c r="H192" s="506"/>
      <c r="I192" s="506"/>
      <c r="J192" s="506"/>
      <c r="K192" s="506"/>
      <c r="L192" s="506"/>
      <c r="M192" s="506"/>
      <c r="N192" s="506"/>
      <c r="O192" s="507"/>
    </row>
    <row r="193" spans="1:17" ht="15" customHeight="1" x14ac:dyDescent="0.25">
      <c r="A193" s="6" t="s">
        <v>139</v>
      </c>
      <c r="B193" s="266" t="s">
        <v>20</v>
      </c>
      <c r="C193" s="289"/>
      <c r="D193" s="17">
        <f>SUM(D194:D195)</f>
        <v>222.4</v>
      </c>
      <c r="E193" s="17">
        <f>SUM(E194:E195)</f>
        <v>221</v>
      </c>
      <c r="F193" s="17">
        <f>SUM(F194:F195)</f>
        <v>0</v>
      </c>
      <c r="G193" s="17">
        <f>SUM(G194:G195)</f>
        <v>1.4</v>
      </c>
      <c r="H193" s="10">
        <f>I193+K193</f>
        <v>25.3</v>
      </c>
      <c r="I193" s="11">
        <f>SUM(I194:I195)</f>
        <v>25.3</v>
      </c>
      <c r="J193" s="11">
        <f>SUM(J194:J195)</f>
        <v>0</v>
      </c>
      <c r="K193" s="217">
        <f>SUM(K194:K195)</f>
        <v>0</v>
      </c>
      <c r="L193" s="12">
        <f>M193+O193</f>
        <v>247.70000000000002</v>
      </c>
      <c r="M193" s="12">
        <f t="shared" ref="M193:O195" si="77">E193+I193</f>
        <v>246.3</v>
      </c>
      <c r="N193" s="12">
        <f t="shared" si="77"/>
        <v>0</v>
      </c>
      <c r="O193" s="12">
        <f t="shared" si="77"/>
        <v>1.4</v>
      </c>
    </row>
    <row r="194" spans="1:17" ht="15" customHeight="1" x14ac:dyDescent="0.25">
      <c r="A194" s="302"/>
      <c r="B194" s="290"/>
      <c r="C194" s="31" t="s">
        <v>25</v>
      </c>
      <c r="D194" s="17">
        <f>E194+G194</f>
        <v>218.3</v>
      </c>
      <c r="E194" s="17">
        <v>218.3</v>
      </c>
      <c r="F194" s="17"/>
      <c r="G194" s="17"/>
      <c r="H194" s="10">
        <f>I194+K194</f>
        <v>25.3</v>
      </c>
      <c r="I194" s="11">
        <v>25.3</v>
      </c>
      <c r="J194" s="11"/>
      <c r="K194" s="217"/>
      <c r="L194" s="13">
        <f>M194+O194</f>
        <v>243.60000000000002</v>
      </c>
      <c r="M194" s="13">
        <f t="shared" si="77"/>
        <v>243.60000000000002</v>
      </c>
      <c r="N194" s="13">
        <f t="shared" si="77"/>
        <v>0</v>
      </c>
      <c r="O194" s="13">
        <f t="shared" si="77"/>
        <v>0</v>
      </c>
    </row>
    <row r="195" spans="1:17" ht="15" customHeight="1" x14ac:dyDescent="0.25">
      <c r="A195" s="155"/>
      <c r="B195" s="291"/>
      <c r="C195" s="31" t="s">
        <v>30</v>
      </c>
      <c r="D195" s="17">
        <f>E195+G195</f>
        <v>4.0999999999999996</v>
      </c>
      <c r="E195" s="17">
        <v>2.7</v>
      </c>
      <c r="F195" s="17"/>
      <c r="G195" s="17">
        <v>1.4</v>
      </c>
      <c r="H195" s="11">
        <f>I195+K195</f>
        <v>0</v>
      </c>
      <c r="I195" s="11"/>
      <c r="J195" s="11"/>
      <c r="K195" s="217"/>
      <c r="L195" s="13">
        <f>M195+O195</f>
        <v>4.0999999999999996</v>
      </c>
      <c r="M195" s="13">
        <f t="shared" si="77"/>
        <v>2.7</v>
      </c>
      <c r="N195" s="13">
        <f t="shared" si="77"/>
        <v>0</v>
      </c>
      <c r="O195" s="13">
        <f t="shared" si="77"/>
        <v>1.4</v>
      </c>
    </row>
    <row r="196" spans="1:17" ht="15.95" customHeight="1" x14ac:dyDescent="0.25">
      <c r="A196" s="21" t="s">
        <v>140</v>
      </c>
      <c r="B196" s="270" t="s">
        <v>179</v>
      </c>
      <c r="C196" s="84"/>
      <c r="D196" s="24">
        <f>D193</f>
        <v>222.4</v>
      </c>
      <c r="E196" s="24">
        <f>E193</f>
        <v>221</v>
      </c>
      <c r="F196" s="24">
        <f>F193</f>
        <v>0</v>
      </c>
      <c r="G196" s="24">
        <f>G193</f>
        <v>1.4</v>
      </c>
      <c r="H196" s="25">
        <f t="shared" ref="H196:O196" si="78">H193</f>
        <v>25.3</v>
      </c>
      <c r="I196" s="25">
        <f t="shared" si="78"/>
        <v>25.3</v>
      </c>
      <c r="J196" s="25">
        <f t="shared" si="78"/>
        <v>0</v>
      </c>
      <c r="K196" s="25">
        <f t="shared" si="78"/>
        <v>0</v>
      </c>
      <c r="L196" s="45">
        <f t="shared" si="78"/>
        <v>247.70000000000002</v>
      </c>
      <c r="M196" s="45">
        <f t="shared" si="78"/>
        <v>246.3</v>
      </c>
      <c r="N196" s="45">
        <f t="shared" si="78"/>
        <v>0</v>
      </c>
      <c r="O196" s="45">
        <f t="shared" si="78"/>
        <v>1.4</v>
      </c>
    </row>
    <row r="197" spans="1:17" ht="15.95" customHeight="1" x14ac:dyDescent="0.25">
      <c r="A197" s="20" t="s">
        <v>165</v>
      </c>
      <c r="B197" s="505" t="s">
        <v>67</v>
      </c>
      <c r="C197" s="506"/>
      <c r="D197" s="506"/>
      <c r="E197" s="506"/>
      <c r="F197" s="506"/>
      <c r="G197" s="506"/>
      <c r="H197" s="506"/>
      <c r="I197" s="506"/>
      <c r="J197" s="506"/>
      <c r="K197" s="506"/>
      <c r="L197" s="506"/>
      <c r="M197" s="506"/>
      <c r="N197" s="506"/>
      <c r="O197" s="507"/>
    </row>
    <row r="198" spans="1:17" ht="15" customHeight="1" x14ac:dyDescent="0.25">
      <c r="A198" s="14" t="s">
        <v>141</v>
      </c>
      <c r="B198" s="266" t="s">
        <v>20</v>
      </c>
      <c r="C198" s="292" t="s">
        <v>30</v>
      </c>
      <c r="D198" s="17">
        <f t="shared" ref="D198:D212" si="79">E198+G198</f>
        <v>839.4</v>
      </c>
      <c r="E198" s="17">
        <v>593.9</v>
      </c>
      <c r="F198" s="17"/>
      <c r="G198" s="17">
        <v>245.5</v>
      </c>
      <c r="H198" s="10">
        <f>I198+K198</f>
        <v>0</v>
      </c>
      <c r="I198" s="11"/>
      <c r="J198" s="11"/>
      <c r="K198" s="217"/>
      <c r="L198" s="12">
        <f>M198+O198</f>
        <v>839.4</v>
      </c>
      <c r="M198" s="12">
        <f>E198+I198</f>
        <v>593.9</v>
      </c>
      <c r="N198" s="12">
        <f>F198+J198</f>
        <v>0</v>
      </c>
      <c r="O198" s="12">
        <f>G198+K198</f>
        <v>245.5</v>
      </c>
    </row>
    <row r="199" spans="1:17" ht="15" customHeight="1" x14ac:dyDescent="0.25">
      <c r="A199" s="267" t="s">
        <v>184</v>
      </c>
      <c r="B199" s="13" t="s">
        <v>7</v>
      </c>
      <c r="C199" s="40" t="s">
        <v>30</v>
      </c>
      <c r="D199" s="17">
        <f t="shared" si="79"/>
        <v>27</v>
      </c>
      <c r="E199" s="17">
        <v>27</v>
      </c>
      <c r="F199" s="17">
        <v>15.1</v>
      </c>
      <c r="G199" s="17"/>
      <c r="H199" s="10">
        <f t="shared" ref="H199:H212" si="80">I199+K199</f>
        <v>1</v>
      </c>
      <c r="I199" s="11">
        <v>1</v>
      </c>
      <c r="J199" s="11">
        <v>1.3</v>
      </c>
      <c r="K199" s="217"/>
      <c r="L199" s="12">
        <f t="shared" ref="L199:L212" si="81">M199+O199</f>
        <v>28</v>
      </c>
      <c r="M199" s="12">
        <f t="shared" ref="M199:M212" si="82">E199+I199</f>
        <v>28</v>
      </c>
      <c r="N199" s="12">
        <f t="shared" ref="N199:N212" si="83">F199+J199</f>
        <v>16.399999999999999</v>
      </c>
      <c r="O199" s="12">
        <f t="shared" ref="O199:O212" si="84">G199+K199</f>
        <v>0</v>
      </c>
    </row>
    <row r="200" spans="1:17" ht="15" customHeight="1" x14ac:dyDescent="0.25">
      <c r="A200" s="288" t="s">
        <v>185</v>
      </c>
      <c r="B200" s="81" t="s">
        <v>10</v>
      </c>
      <c r="C200" s="40" t="s">
        <v>30</v>
      </c>
      <c r="D200" s="17">
        <f t="shared" si="79"/>
        <v>23.1</v>
      </c>
      <c r="E200" s="17">
        <v>23.1</v>
      </c>
      <c r="F200" s="17">
        <v>13.9</v>
      </c>
      <c r="G200" s="17"/>
      <c r="H200" s="10">
        <f t="shared" si="80"/>
        <v>0.6</v>
      </c>
      <c r="I200" s="11">
        <v>0.6</v>
      </c>
      <c r="J200" s="11">
        <v>0.8</v>
      </c>
      <c r="K200" s="217"/>
      <c r="L200" s="12">
        <f t="shared" si="81"/>
        <v>23.700000000000003</v>
      </c>
      <c r="M200" s="12">
        <f t="shared" si="82"/>
        <v>23.700000000000003</v>
      </c>
      <c r="N200" s="12">
        <f t="shared" si="83"/>
        <v>14.700000000000001</v>
      </c>
      <c r="O200" s="12">
        <f t="shared" si="84"/>
        <v>0</v>
      </c>
    </row>
    <row r="201" spans="1:17" ht="15" customHeight="1" x14ac:dyDescent="0.25">
      <c r="A201" s="33" t="s">
        <v>186</v>
      </c>
      <c r="B201" s="30" t="s">
        <v>11</v>
      </c>
      <c r="C201" s="40" t="s">
        <v>30</v>
      </c>
      <c r="D201" s="17">
        <f t="shared" si="79"/>
        <v>66.2</v>
      </c>
      <c r="E201" s="17">
        <v>66.2</v>
      </c>
      <c r="F201" s="17">
        <v>41.4</v>
      </c>
      <c r="G201" s="17"/>
      <c r="H201" s="10">
        <f t="shared" si="80"/>
        <v>0</v>
      </c>
      <c r="I201" s="11"/>
      <c r="J201" s="11"/>
      <c r="K201" s="217"/>
      <c r="L201" s="12">
        <f t="shared" si="81"/>
        <v>66.2</v>
      </c>
      <c r="M201" s="12">
        <f t="shared" si="82"/>
        <v>66.2</v>
      </c>
      <c r="N201" s="12">
        <f t="shared" si="83"/>
        <v>41.4</v>
      </c>
      <c r="O201" s="12">
        <f t="shared" si="84"/>
        <v>0</v>
      </c>
    </row>
    <row r="202" spans="1:17" ht="15" customHeight="1" x14ac:dyDescent="0.25">
      <c r="A202" s="14" t="s">
        <v>187</v>
      </c>
      <c r="B202" s="30" t="s">
        <v>15</v>
      </c>
      <c r="C202" s="40" t="s">
        <v>30</v>
      </c>
      <c r="D202" s="17">
        <f t="shared" si="79"/>
        <v>25.2</v>
      </c>
      <c r="E202" s="17">
        <v>25.2</v>
      </c>
      <c r="F202" s="17">
        <v>15.3</v>
      </c>
      <c r="G202" s="17"/>
      <c r="H202" s="10">
        <f t="shared" si="80"/>
        <v>0</v>
      </c>
      <c r="I202" s="11"/>
      <c r="J202" s="11"/>
      <c r="K202" s="217"/>
      <c r="L202" s="12">
        <f t="shared" si="81"/>
        <v>25.2</v>
      </c>
      <c r="M202" s="12">
        <f t="shared" si="82"/>
        <v>25.2</v>
      </c>
      <c r="N202" s="12">
        <f t="shared" si="83"/>
        <v>15.3</v>
      </c>
      <c r="O202" s="12">
        <f t="shared" si="84"/>
        <v>0</v>
      </c>
    </row>
    <row r="203" spans="1:17" ht="15" customHeight="1" x14ac:dyDescent="0.25">
      <c r="A203" s="267" t="s">
        <v>188</v>
      </c>
      <c r="B203" s="30" t="s">
        <v>27</v>
      </c>
      <c r="C203" s="40" t="s">
        <v>30</v>
      </c>
      <c r="D203" s="17">
        <f t="shared" si="79"/>
        <v>204.2</v>
      </c>
      <c r="E203" s="17">
        <v>204.2</v>
      </c>
      <c r="F203" s="17">
        <v>134.19999999999999</v>
      </c>
      <c r="G203" s="17"/>
      <c r="H203" s="10">
        <f t="shared" si="80"/>
        <v>8</v>
      </c>
      <c r="I203" s="11">
        <v>-2.2999999999999998</v>
      </c>
      <c r="J203" s="11">
        <v>11.7</v>
      </c>
      <c r="K203" s="217">
        <v>10.3</v>
      </c>
      <c r="L203" s="12">
        <f t="shared" si="81"/>
        <v>212.2</v>
      </c>
      <c r="M203" s="12">
        <f t="shared" si="82"/>
        <v>201.89999999999998</v>
      </c>
      <c r="N203" s="12">
        <f t="shared" si="83"/>
        <v>145.89999999999998</v>
      </c>
      <c r="O203" s="12">
        <f t="shared" si="84"/>
        <v>10.3</v>
      </c>
    </row>
    <row r="204" spans="1:17" ht="15" customHeight="1" x14ac:dyDescent="0.25">
      <c r="A204" s="39" t="s">
        <v>189</v>
      </c>
      <c r="B204" s="30" t="s">
        <v>57</v>
      </c>
      <c r="C204" s="40" t="s">
        <v>30</v>
      </c>
      <c r="D204" s="17">
        <f t="shared" si="79"/>
        <v>56.5</v>
      </c>
      <c r="E204" s="17">
        <v>56.5</v>
      </c>
      <c r="F204" s="17">
        <v>40.4</v>
      </c>
      <c r="G204" s="17"/>
      <c r="H204" s="10">
        <f t="shared" si="80"/>
        <v>0</v>
      </c>
      <c r="I204" s="11"/>
      <c r="J204" s="11"/>
      <c r="K204" s="217"/>
      <c r="L204" s="12">
        <f t="shared" si="81"/>
        <v>56.5</v>
      </c>
      <c r="M204" s="12">
        <f t="shared" si="82"/>
        <v>56.5</v>
      </c>
      <c r="N204" s="12">
        <f t="shared" si="83"/>
        <v>40.4</v>
      </c>
      <c r="O204" s="12">
        <f t="shared" si="84"/>
        <v>0</v>
      </c>
    </row>
    <row r="205" spans="1:17" ht="15" customHeight="1" x14ac:dyDescent="0.25">
      <c r="A205" s="41" t="s">
        <v>190</v>
      </c>
      <c r="B205" s="30" t="s">
        <v>58</v>
      </c>
      <c r="C205" s="40" t="s">
        <v>30</v>
      </c>
      <c r="D205" s="17">
        <f t="shared" si="79"/>
        <v>45.3</v>
      </c>
      <c r="E205" s="17">
        <v>45.3</v>
      </c>
      <c r="F205" s="17">
        <v>29.3</v>
      </c>
      <c r="G205" s="17"/>
      <c r="H205" s="10">
        <f t="shared" si="80"/>
        <v>1.1000000000000001</v>
      </c>
      <c r="I205" s="11">
        <v>1.1000000000000001</v>
      </c>
      <c r="J205" s="11">
        <v>0.6</v>
      </c>
      <c r="K205" s="217"/>
      <c r="L205" s="12">
        <f t="shared" si="81"/>
        <v>46.4</v>
      </c>
      <c r="M205" s="12">
        <f t="shared" si="82"/>
        <v>46.4</v>
      </c>
      <c r="N205" s="12">
        <f t="shared" si="83"/>
        <v>29.900000000000002</v>
      </c>
      <c r="O205" s="12">
        <f t="shared" si="84"/>
        <v>0</v>
      </c>
    </row>
    <row r="206" spans="1:17" ht="15" customHeight="1" x14ac:dyDescent="0.25">
      <c r="A206" s="33" t="s">
        <v>191</v>
      </c>
      <c r="B206" s="30" t="s">
        <v>422</v>
      </c>
      <c r="C206" s="40" t="s">
        <v>30</v>
      </c>
      <c r="D206" s="17">
        <f t="shared" si="79"/>
        <v>30</v>
      </c>
      <c r="E206" s="17">
        <v>30</v>
      </c>
      <c r="F206" s="17">
        <v>21.7</v>
      </c>
      <c r="G206" s="17"/>
      <c r="H206" s="10">
        <f t="shared" si="80"/>
        <v>0</v>
      </c>
      <c r="I206" s="11"/>
      <c r="J206" s="11"/>
      <c r="K206" s="217"/>
      <c r="L206" s="12">
        <f t="shared" si="81"/>
        <v>30</v>
      </c>
      <c r="M206" s="12">
        <f t="shared" si="82"/>
        <v>30</v>
      </c>
      <c r="N206" s="12">
        <f t="shared" si="83"/>
        <v>21.7</v>
      </c>
      <c r="O206" s="12">
        <f t="shared" si="84"/>
        <v>0</v>
      </c>
    </row>
    <row r="207" spans="1:17" ht="15" customHeight="1" x14ac:dyDescent="0.25">
      <c r="A207" s="33" t="s">
        <v>192</v>
      </c>
      <c r="B207" s="30" t="s">
        <v>424</v>
      </c>
      <c r="C207" s="40" t="s">
        <v>30</v>
      </c>
      <c r="D207" s="17">
        <f t="shared" si="79"/>
        <v>67.3</v>
      </c>
      <c r="E207" s="17">
        <v>67.3</v>
      </c>
      <c r="F207" s="17">
        <v>45.5</v>
      </c>
      <c r="G207" s="17"/>
      <c r="H207" s="10">
        <f t="shared" si="80"/>
        <v>0</v>
      </c>
      <c r="I207" s="11"/>
      <c r="J207" s="11"/>
      <c r="K207" s="217"/>
      <c r="L207" s="12">
        <f t="shared" si="81"/>
        <v>67.3</v>
      </c>
      <c r="M207" s="12">
        <f t="shared" si="82"/>
        <v>67.3</v>
      </c>
      <c r="N207" s="12">
        <f t="shared" si="83"/>
        <v>45.5</v>
      </c>
      <c r="O207" s="12">
        <f t="shared" si="84"/>
        <v>0</v>
      </c>
    </row>
    <row r="208" spans="1:17" x14ac:dyDescent="0.25">
      <c r="A208" s="33" t="s">
        <v>193</v>
      </c>
      <c r="B208" s="30" t="s">
        <v>68</v>
      </c>
      <c r="C208" s="40" t="s">
        <v>30</v>
      </c>
      <c r="D208" s="17">
        <f t="shared" si="79"/>
        <v>34.6</v>
      </c>
      <c r="E208" s="17">
        <v>34.6</v>
      </c>
      <c r="F208" s="17">
        <v>24.5</v>
      </c>
      <c r="G208" s="17"/>
      <c r="H208" s="10">
        <f t="shared" si="80"/>
        <v>0</v>
      </c>
      <c r="I208" s="11"/>
      <c r="J208" s="11"/>
      <c r="K208" s="217"/>
      <c r="L208" s="12">
        <f t="shared" si="81"/>
        <v>34.6</v>
      </c>
      <c r="M208" s="12">
        <f t="shared" si="82"/>
        <v>34.6</v>
      </c>
      <c r="N208" s="12">
        <f t="shared" si="83"/>
        <v>24.5</v>
      </c>
      <c r="O208" s="12">
        <f t="shared" si="84"/>
        <v>0</v>
      </c>
      <c r="P208" s="38"/>
      <c r="Q208" s="38"/>
    </row>
    <row r="209" spans="1:17" x14ac:dyDescent="0.25">
      <c r="A209" s="33" t="s">
        <v>194</v>
      </c>
      <c r="B209" s="30" t="s">
        <v>155</v>
      </c>
      <c r="C209" s="40" t="s">
        <v>30</v>
      </c>
      <c r="D209" s="17">
        <f t="shared" si="79"/>
        <v>28.1</v>
      </c>
      <c r="E209" s="17">
        <v>28.1</v>
      </c>
      <c r="F209" s="17">
        <v>18.5</v>
      </c>
      <c r="G209" s="17"/>
      <c r="H209" s="10">
        <f t="shared" si="80"/>
        <v>0.3</v>
      </c>
      <c r="I209" s="11">
        <v>0.3</v>
      </c>
      <c r="J209" s="11">
        <v>0.2</v>
      </c>
      <c r="K209" s="217"/>
      <c r="L209" s="12">
        <f t="shared" si="81"/>
        <v>28.400000000000002</v>
      </c>
      <c r="M209" s="12">
        <f t="shared" si="82"/>
        <v>28.400000000000002</v>
      </c>
      <c r="N209" s="12">
        <f t="shared" si="83"/>
        <v>18.7</v>
      </c>
      <c r="O209" s="12">
        <f t="shared" si="84"/>
        <v>0</v>
      </c>
    </row>
    <row r="210" spans="1:17" x14ac:dyDescent="0.25">
      <c r="A210" s="33" t="s">
        <v>142</v>
      </c>
      <c r="B210" s="30" t="s">
        <v>28</v>
      </c>
      <c r="C210" s="40" t="s">
        <v>30</v>
      </c>
      <c r="D210" s="17">
        <f t="shared" si="79"/>
        <v>429.3</v>
      </c>
      <c r="E210" s="17">
        <v>419.1</v>
      </c>
      <c r="F210" s="17">
        <v>276.2</v>
      </c>
      <c r="G210" s="17">
        <v>10.199999999999999</v>
      </c>
      <c r="H210" s="10">
        <f t="shared" si="80"/>
        <v>30.9</v>
      </c>
      <c r="I210" s="11">
        <v>30</v>
      </c>
      <c r="J210" s="11">
        <v>14.9</v>
      </c>
      <c r="K210" s="217">
        <v>0.9</v>
      </c>
      <c r="L210" s="12">
        <f t="shared" si="81"/>
        <v>460.20000000000005</v>
      </c>
      <c r="M210" s="12">
        <f t="shared" si="82"/>
        <v>449.1</v>
      </c>
      <c r="N210" s="12">
        <f t="shared" si="83"/>
        <v>291.09999999999997</v>
      </c>
      <c r="O210" s="12">
        <f t="shared" si="84"/>
        <v>11.1</v>
      </c>
      <c r="P210" s="38"/>
      <c r="Q210" s="38"/>
    </row>
    <row r="211" spans="1:17" ht="15" customHeight="1" x14ac:dyDescent="0.25">
      <c r="A211" s="33" t="s">
        <v>143</v>
      </c>
      <c r="B211" s="13" t="s">
        <v>29</v>
      </c>
      <c r="C211" s="40" t="s">
        <v>30</v>
      </c>
      <c r="D211" s="17">
        <f t="shared" si="79"/>
        <v>118.7</v>
      </c>
      <c r="E211" s="17">
        <v>118.7</v>
      </c>
      <c r="F211" s="17">
        <v>81.7</v>
      </c>
      <c r="G211" s="17"/>
      <c r="H211" s="10">
        <f t="shared" si="80"/>
        <v>0</v>
      </c>
      <c r="I211" s="11"/>
      <c r="J211" s="11"/>
      <c r="K211" s="217"/>
      <c r="L211" s="12">
        <f t="shared" si="81"/>
        <v>118.7</v>
      </c>
      <c r="M211" s="12">
        <f t="shared" si="82"/>
        <v>118.7</v>
      </c>
      <c r="N211" s="12">
        <f t="shared" si="83"/>
        <v>81.7</v>
      </c>
      <c r="O211" s="12">
        <f t="shared" si="84"/>
        <v>0</v>
      </c>
      <c r="P211" s="38"/>
      <c r="Q211" s="38"/>
    </row>
    <row r="212" spans="1:17" x14ac:dyDescent="0.25">
      <c r="A212" s="33" t="s">
        <v>144</v>
      </c>
      <c r="B212" s="42" t="s">
        <v>65</v>
      </c>
      <c r="C212" s="40" t="s">
        <v>30</v>
      </c>
      <c r="D212" s="17">
        <f t="shared" si="79"/>
        <v>358.7</v>
      </c>
      <c r="E212" s="17">
        <v>358.7</v>
      </c>
      <c r="F212" s="17">
        <v>235</v>
      </c>
      <c r="G212" s="17"/>
      <c r="H212" s="10">
        <f t="shared" si="80"/>
        <v>0</v>
      </c>
      <c r="I212" s="11"/>
      <c r="J212" s="11"/>
      <c r="K212" s="217"/>
      <c r="L212" s="12">
        <f t="shared" si="81"/>
        <v>358.7</v>
      </c>
      <c r="M212" s="12">
        <f t="shared" si="82"/>
        <v>358.7</v>
      </c>
      <c r="N212" s="12">
        <f t="shared" si="83"/>
        <v>235</v>
      </c>
      <c r="O212" s="12">
        <f t="shared" si="84"/>
        <v>0</v>
      </c>
    </row>
    <row r="213" spans="1:17" ht="15.95" customHeight="1" x14ac:dyDescent="0.25">
      <c r="A213" s="55" t="s">
        <v>145</v>
      </c>
      <c r="B213" s="45" t="s">
        <v>180</v>
      </c>
      <c r="C213" s="79"/>
      <c r="D213" s="293">
        <f>D198+D199+D200+D201+D202+D203+D204+D205+D206+D207+D208+D209+D210+D211+D212</f>
        <v>2353.6</v>
      </c>
      <c r="E213" s="24">
        <f>E198+E199+E200+E201+E202+E203+E204+E205+E206+E207+E208+E209+E210+E211+E212</f>
        <v>2097.9</v>
      </c>
      <c r="F213" s="24">
        <f t="shared" ref="F213:G213" si="85">F198+F199+F200+F201+F202+F203+F204+F205+F206+F207+F208+F209+F210+F211+F212</f>
        <v>992.7</v>
      </c>
      <c r="G213" s="24">
        <f t="shared" si="85"/>
        <v>255.7</v>
      </c>
      <c r="H213" s="10">
        <f>H198+H199+H200+H201+H202+H203+H204+H205+H206+H207+H208+H209+H210+H211+H212</f>
        <v>41.9</v>
      </c>
      <c r="I213" s="11">
        <f>I198+I199+I200+I201+I202+I203+I204+I205+I206+I207+I208+I209+I210+I211+I212</f>
        <v>30.7</v>
      </c>
      <c r="J213" s="11">
        <f t="shared" ref="J213:K213" si="86">J198+J199+J200+J201+J202+J203+J204+J205+J206+J207+J208+J209+J210+J211+J212</f>
        <v>29.5</v>
      </c>
      <c r="K213" s="11">
        <f t="shared" si="86"/>
        <v>11.200000000000001</v>
      </c>
      <c r="L213" s="45">
        <f>L198+L199+L200+L201+L202+L203+L204+L205+L206+L207+L208+L209+L210+L211+L212</f>
        <v>2395.5</v>
      </c>
      <c r="M213" s="45">
        <f>M198+M199+M200+M201+M202+M203+M204+M205+M206+M207+M208+M209+M210+M211+M212</f>
        <v>2128.6000000000004</v>
      </c>
      <c r="N213" s="45">
        <f t="shared" ref="N213:O213" si="87">N198+N199+N200+N201+N202+N203+N204+N205+N206+N207+N208+N209+N210+N211+N212</f>
        <v>1022.1999999999999</v>
      </c>
      <c r="O213" s="45">
        <f t="shared" si="87"/>
        <v>266.90000000000003</v>
      </c>
    </row>
    <row r="214" spans="1:17" ht="15.95" customHeight="1" x14ac:dyDescent="0.25">
      <c r="A214" s="33" t="s">
        <v>146</v>
      </c>
      <c r="B214" s="505" t="s">
        <v>69</v>
      </c>
      <c r="C214" s="542"/>
      <c r="D214" s="506"/>
      <c r="E214" s="506"/>
      <c r="F214" s="506"/>
      <c r="G214" s="506"/>
      <c r="H214" s="506"/>
      <c r="I214" s="506"/>
      <c r="J214" s="506"/>
      <c r="K214" s="506"/>
      <c r="L214" s="506"/>
      <c r="M214" s="506"/>
      <c r="N214" s="506"/>
      <c r="O214" s="507"/>
    </row>
    <row r="215" spans="1:17" x14ac:dyDescent="0.25">
      <c r="A215" s="33" t="s">
        <v>147</v>
      </c>
      <c r="B215" s="7" t="s">
        <v>20</v>
      </c>
      <c r="C215" s="186" t="s">
        <v>24</v>
      </c>
      <c r="D215" s="273">
        <f>D216+D217</f>
        <v>2535.9</v>
      </c>
      <c r="E215" s="17">
        <f>E216+E217</f>
        <v>2401.5</v>
      </c>
      <c r="F215" s="17">
        <f>F216+F217</f>
        <v>0</v>
      </c>
      <c r="G215" s="17">
        <f t="shared" ref="G215:O215" si="88">G216+G217</f>
        <v>134.4</v>
      </c>
      <c r="H215" s="10">
        <f>I215+K215</f>
        <v>-224.79999999999998</v>
      </c>
      <c r="I215" s="11">
        <f>I216+I217</f>
        <v>-229.1</v>
      </c>
      <c r="J215" s="11">
        <f>J216+J217</f>
        <v>0</v>
      </c>
      <c r="K215" s="11">
        <f>K216+K217</f>
        <v>4.3</v>
      </c>
      <c r="L215" s="12">
        <f t="shared" si="88"/>
        <v>2311.1</v>
      </c>
      <c r="M215" s="12">
        <f t="shared" si="88"/>
        <v>2172.4</v>
      </c>
      <c r="N215" s="12">
        <f t="shared" si="88"/>
        <v>0</v>
      </c>
      <c r="O215" s="12">
        <f t="shared" si="88"/>
        <v>138.70000000000002</v>
      </c>
    </row>
    <row r="216" spans="1:17" hidden="1" x14ac:dyDescent="0.25">
      <c r="A216" s="41"/>
      <c r="B216" s="294" t="s">
        <v>8</v>
      </c>
      <c r="C216" s="276"/>
      <c r="D216" s="273">
        <f t="shared" ref="D216:D221" si="89">E216+G216</f>
        <v>1046.9000000000001</v>
      </c>
      <c r="E216" s="17">
        <v>912.5</v>
      </c>
      <c r="F216" s="17"/>
      <c r="G216" s="17">
        <v>134.4</v>
      </c>
      <c r="H216" s="10">
        <f t="shared" ref="H216:H221" si="90">I216+K216</f>
        <v>-224.79999999999998</v>
      </c>
      <c r="I216" s="11">
        <v>-229.1</v>
      </c>
      <c r="J216" s="11"/>
      <c r="K216" s="217">
        <v>4.3</v>
      </c>
      <c r="L216" s="278">
        <f t="shared" ref="L216:L221" si="91">M216+O216</f>
        <v>822.1</v>
      </c>
      <c r="M216" s="278">
        <f t="shared" ref="M216:M221" si="92">E216+I216</f>
        <v>683.4</v>
      </c>
      <c r="N216" s="278">
        <f t="shared" ref="N216:N221" si="93">F216+J216</f>
        <v>0</v>
      </c>
      <c r="O216" s="278">
        <f t="shared" ref="O216:O221" si="94">G216+K216</f>
        <v>138.70000000000002</v>
      </c>
    </row>
    <row r="217" spans="1:17" x14ac:dyDescent="0.25">
      <c r="A217" s="267"/>
      <c r="B217" s="295" t="s">
        <v>160</v>
      </c>
      <c r="C217" s="187"/>
      <c r="D217" s="273">
        <f t="shared" si="89"/>
        <v>1489</v>
      </c>
      <c r="E217" s="17">
        <v>1489</v>
      </c>
      <c r="F217" s="17"/>
      <c r="G217" s="17"/>
      <c r="H217" s="10">
        <f t="shared" si="90"/>
        <v>0</v>
      </c>
      <c r="I217" s="11"/>
      <c r="J217" s="11"/>
      <c r="K217" s="217"/>
      <c r="L217" s="13">
        <f t="shared" si="91"/>
        <v>1489</v>
      </c>
      <c r="M217" s="13">
        <f t="shared" si="92"/>
        <v>1489</v>
      </c>
      <c r="N217" s="13">
        <f t="shared" si="93"/>
        <v>0</v>
      </c>
      <c r="O217" s="13">
        <f t="shared" si="94"/>
        <v>0</v>
      </c>
    </row>
    <row r="218" spans="1:17" ht="15" customHeight="1" x14ac:dyDescent="0.25">
      <c r="A218" s="14" t="s">
        <v>148</v>
      </c>
      <c r="B218" s="81" t="s">
        <v>52</v>
      </c>
      <c r="C218" s="82" t="s">
        <v>24</v>
      </c>
      <c r="D218" s="17">
        <f t="shared" si="89"/>
        <v>242.2</v>
      </c>
      <c r="E218" s="17">
        <v>242.2</v>
      </c>
      <c r="F218" s="17">
        <v>154</v>
      </c>
      <c r="G218" s="17"/>
      <c r="H218" s="10">
        <f t="shared" si="90"/>
        <v>0</v>
      </c>
      <c r="I218" s="11"/>
      <c r="J218" s="11"/>
      <c r="K218" s="217"/>
      <c r="L218" s="13">
        <f t="shared" si="91"/>
        <v>242.2</v>
      </c>
      <c r="M218" s="13">
        <f t="shared" si="92"/>
        <v>242.2</v>
      </c>
      <c r="N218" s="13">
        <f t="shared" si="93"/>
        <v>154</v>
      </c>
      <c r="O218" s="13">
        <f t="shared" si="94"/>
        <v>0</v>
      </c>
    </row>
    <row r="219" spans="1:17" ht="15" customHeight="1" x14ac:dyDescent="0.25">
      <c r="A219" s="20" t="s">
        <v>149</v>
      </c>
      <c r="B219" s="30" t="s">
        <v>53</v>
      </c>
      <c r="C219" s="31" t="s">
        <v>24</v>
      </c>
      <c r="D219" s="17">
        <f t="shared" si="89"/>
        <v>477.5</v>
      </c>
      <c r="E219" s="17">
        <v>477.5</v>
      </c>
      <c r="F219" s="17">
        <v>348.2</v>
      </c>
      <c r="G219" s="17"/>
      <c r="H219" s="10">
        <f t="shared" si="90"/>
        <v>0</v>
      </c>
      <c r="I219" s="11"/>
      <c r="J219" s="11"/>
      <c r="K219" s="217"/>
      <c r="L219" s="13">
        <f t="shared" si="91"/>
        <v>477.5</v>
      </c>
      <c r="M219" s="13">
        <f t="shared" si="92"/>
        <v>477.5</v>
      </c>
      <c r="N219" s="13">
        <f t="shared" si="93"/>
        <v>348.2</v>
      </c>
      <c r="O219" s="13">
        <f t="shared" si="94"/>
        <v>0</v>
      </c>
    </row>
    <row r="220" spans="1:17" ht="15" customHeight="1" x14ac:dyDescent="0.25">
      <c r="A220" s="39" t="s">
        <v>150</v>
      </c>
      <c r="B220" s="30" t="s">
        <v>168</v>
      </c>
      <c r="C220" s="31" t="s">
        <v>24</v>
      </c>
      <c r="D220" s="17">
        <f t="shared" si="89"/>
        <v>77.3</v>
      </c>
      <c r="E220" s="17">
        <v>77.3</v>
      </c>
      <c r="F220" s="17">
        <v>59</v>
      </c>
      <c r="G220" s="17"/>
      <c r="H220" s="10">
        <f t="shared" si="90"/>
        <v>-4.5</v>
      </c>
      <c r="I220" s="11">
        <v>-4.5</v>
      </c>
      <c r="J220" s="11">
        <v>-3.4</v>
      </c>
      <c r="K220" s="217"/>
      <c r="L220" s="13">
        <f t="shared" si="91"/>
        <v>72.8</v>
      </c>
      <c r="M220" s="13">
        <f t="shared" si="92"/>
        <v>72.8</v>
      </c>
      <c r="N220" s="13">
        <f t="shared" si="93"/>
        <v>55.6</v>
      </c>
      <c r="O220" s="13">
        <f t="shared" si="94"/>
        <v>0</v>
      </c>
    </row>
    <row r="221" spans="1:17" s="38" customFormat="1" ht="15" customHeight="1" x14ac:dyDescent="0.25">
      <c r="A221" s="20" t="s">
        <v>151</v>
      </c>
      <c r="B221" s="13" t="s">
        <v>70</v>
      </c>
      <c r="C221" s="31" t="s">
        <v>24</v>
      </c>
      <c r="D221" s="17">
        <f t="shared" si="89"/>
        <v>484.2</v>
      </c>
      <c r="E221" s="17">
        <v>484.2</v>
      </c>
      <c r="F221" s="17">
        <v>272.2</v>
      </c>
      <c r="G221" s="17"/>
      <c r="H221" s="10">
        <f t="shared" si="90"/>
        <v>0</v>
      </c>
      <c r="I221" s="11"/>
      <c r="J221" s="11"/>
      <c r="K221" s="217"/>
      <c r="L221" s="13">
        <f t="shared" si="91"/>
        <v>484.2</v>
      </c>
      <c r="M221" s="13">
        <f t="shared" si="92"/>
        <v>484.2</v>
      </c>
      <c r="N221" s="13">
        <f t="shared" si="93"/>
        <v>272.2</v>
      </c>
      <c r="O221" s="13">
        <f t="shared" si="94"/>
        <v>0</v>
      </c>
      <c r="P221" s="2"/>
      <c r="Q221" s="2"/>
    </row>
    <row r="222" spans="1:17" ht="15.95" customHeight="1" x14ac:dyDescent="0.25">
      <c r="A222" s="55" t="s">
        <v>152</v>
      </c>
      <c r="B222" s="270" t="s">
        <v>181</v>
      </c>
      <c r="C222" s="26"/>
      <c r="D222" s="24">
        <f t="shared" ref="D222:O222" si="95">D215+D218+D219+D220+D221</f>
        <v>3817.1</v>
      </c>
      <c r="E222" s="24">
        <f t="shared" si="95"/>
        <v>3682.7</v>
      </c>
      <c r="F222" s="24">
        <f t="shared" si="95"/>
        <v>833.40000000000009</v>
      </c>
      <c r="G222" s="24">
        <f t="shared" si="95"/>
        <v>134.4</v>
      </c>
      <c r="H222" s="10">
        <f t="shared" si="95"/>
        <v>-229.29999999999998</v>
      </c>
      <c r="I222" s="11">
        <f t="shared" si="95"/>
        <v>-233.6</v>
      </c>
      <c r="J222" s="11">
        <f t="shared" si="95"/>
        <v>-3.4</v>
      </c>
      <c r="K222" s="217">
        <f t="shared" si="95"/>
        <v>4.3</v>
      </c>
      <c r="L222" s="22">
        <f t="shared" si="95"/>
        <v>3587.7999999999997</v>
      </c>
      <c r="M222" s="22">
        <f t="shared" si="95"/>
        <v>3449.1</v>
      </c>
      <c r="N222" s="22">
        <f t="shared" si="95"/>
        <v>830</v>
      </c>
      <c r="O222" s="22">
        <f t="shared" si="95"/>
        <v>138.70000000000002</v>
      </c>
    </row>
    <row r="223" spans="1:17" s="38" customFormat="1" ht="15.95" customHeight="1" x14ac:dyDescent="0.25">
      <c r="A223" s="221"/>
      <c r="B223" s="296" t="s">
        <v>160</v>
      </c>
      <c r="C223" s="26"/>
      <c r="D223" s="97">
        <f>D217</f>
        <v>1489</v>
      </c>
      <c r="E223" s="97">
        <f>E217</f>
        <v>1489</v>
      </c>
      <c r="F223" s="97">
        <f>F217</f>
        <v>0</v>
      </c>
      <c r="G223" s="97">
        <f>G217</f>
        <v>0</v>
      </c>
      <c r="H223" s="206">
        <f t="shared" ref="H223:O223" si="96">H217</f>
        <v>0</v>
      </c>
      <c r="I223" s="101">
        <f t="shared" si="96"/>
        <v>0</v>
      </c>
      <c r="J223" s="101">
        <f t="shared" si="96"/>
        <v>0</v>
      </c>
      <c r="K223" s="297">
        <f t="shared" si="96"/>
        <v>0</v>
      </c>
      <c r="L223" s="102">
        <f t="shared" si="96"/>
        <v>1489</v>
      </c>
      <c r="M223" s="102">
        <f t="shared" si="96"/>
        <v>1489</v>
      </c>
      <c r="N223" s="102">
        <f t="shared" si="96"/>
        <v>0</v>
      </c>
      <c r="O223" s="211">
        <f t="shared" si="96"/>
        <v>0</v>
      </c>
      <c r="P223" s="2"/>
      <c r="Q223" s="2"/>
    </row>
    <row r="224" spans="1:17" ht="15.95" customHeight="1" x14ac:dyDescent="0.25">
      <c r="A224" s="100" t="s">
        <v>195</v>
      </c>
      <c r="B224" s="193" t="s">
        <v>173</v>
      </c>
      <c r="C224" s="47"/>
      <c r="D224" s="24">
        <f>E224+G224</f>
        <v>20086</v>
      </c>
      <c r="E224" s="24">
        <f>E91+E145+E150+E191+E196+E213+E222</f>
        <v>18441.5</v>
      </c>
      <c r="F224" s="24">
        <f>F91+F145+F150+F191+F196+F213+F222</f>
        <v>7047.5</v>
      </c>
      <c r="G224" s="24">
        <f>G91+G145+G150+G191+G196+G213+G222</f>
        <v>1644.5000000000005</v>
      </c>
      <c r="H224" s="25">
        <f>I224+K224</f>
        <v>222.60000000000008</v>
      </c>
      <c r="I224" s="25">
        <f>I91+I145+I150+I191+I196+I213+I222</f>
        <v>241.90000000000006</v>
      </c>
      <c r="J224" s="25">
        <f>J91+J145+J150+J191+J196+J213+J222</f>
        <v>111.4</v>
      </c>
      <c r="K224" s="282">
        <f>K91+K145+K150+K191+K196+K213+K222</f>
        <v>-19.299999999999994</v>
      </c>
      <c r="L224" s="50">
        <f>M224+O224</f>
        <v>20308.600000000002</v>
      </c>
      <c r="M224" s="50">
        <f>M91+M145+M150+M191+M196+M213+M222</f>
        <v>18683.400000000001</v>
      </c>
      <c r="N224" s="50">
        <f>N91+N145+N150+N191+N196+N213+N222</f>
        <v>7158.9000000000005</v>
      </c>
      <c r="O224" s="50">
        <f>O91+O145+O150+O191+O196+O213+O222</f>
        <v>1625.2000000000003</v>
      </c>
    </row>
    <row r="225" spans="1:17" ht="15.95" customHeight="1" x14ac:dyDescent="0.25">
      <c r="A225" s="298"/>
      <c r="B225" s="249" t="s">
        <v>206</v>
      </c>
      <c r="C225" s="47"/>
      <c r="D225" s="24"/>
      <c r="E225" s="24"/>
      <c r="F225" s="24"/>
      <c r="G225" s="24"/>
      <c r="H225" s="10"/>
      <c r="I225" s="11"/>
      <c r="J225" s="11"/>
      <c r="K225" s="217"/>
      <c r="L225" s="50"/>
      <c r="M225" s="50"/>
      <c r="N225" s="50"/>
      <c r="O225" s="50"/>
    </row>
    <row r="226" spans="1:17" s="38" customFormat="1" ht="15.95" customHeight="1" x14ac:dyDescent="0.25">
      <c r="A226" s="100"/>
      <c r="B226" s="299" t="s">
        <v>370</v>
      </c>
      <c r="C226" s="26"/>
      <c r="D226" s="97">
        <f>E226+G226</f>
        <v>1489</v>
      </c>
      <c r="E226" s="97">
        <f>E217</f>
        <v>1489</v>
      </c>
      <c r="F226" s="97">
        <f t="shared" ref="F226:G226" si="97">F217</f>
        <v>0</v>
      </c>
      <c r="G226" s="97">
        <f t="shared" si="97"/>
        <v>0</v>
      </c>
      <c r="H226" s="206">
        <f>I226+K226</f>
        <v>0</v>
      </c>
      <c r="I226" s="101">
        <f>I217</f>
        <v>0</v>
      </c>
      <c r="J226" s="101">
        <f t="shared" ref="J226:K226" si="98">J217</f>
        <v>0</v>
      </c>
      <c r="K226" s="101">
        <f t="shared" si="98"/>
        <v>0</v>
      </c>
      <c r="L226" s="102">
        <f>M226+O226</f>
        <v>1489</v>
      </c>
      <c r="M226" s="102">
        <f>M217</f>
        <v>1489</v>
      </c>
      <c r="N226" s="102">
        <f t="shared" ref="N226:O226" si="99">N217</f>
        <v>0</v>
      </c>
      <c r="O226" s="102">
        <f t="shared" si="99"/>
        <v>0</v>
      </c>
      <c r="P226" s="2"/>
      <c r="Q226" s="2"/>
    </row>
    <row r="227" spans="1:17" s="38" customFormat="1" ht="27.95" customHeight="1" x14ac:dyDescent="0.25">
      <c r="A227" s="221"/>
      <c r="B227" s="210" t="s">
        <v>60</v>
      </c>
      <c r="C227" s="26"/>
      <c r="D227" s="97">
        <f>E227+G227</f>
        <v>1013.7</v>
      </c>
      <c r="E227" s="97">
        <f>E98</f>
        <v>1013.7</v>
      </c>
      <c r="F227" s="97">
        <f>F98</f>
        <v>0</v>
      </c>
      <c r="G227" s="97">
        <f>G98</f>
        <v>0</v>
      </c>
      <c r="H227" s="206">
        <f>I227+K227</f>
        <v>0</v>
      </c>
      <c r="I227" s="101">
        <f>I98</f>
        <v>0</v>
      </c>
      <c r="J227" s="101">
        <f>J98</f>
        <v>0</v>
      </c>
      <c r="K227" s="297">
        <f>K98</f>
        <v>0</v>
      </c>
      <c r="L227" s="102">
        <f>M227+O227</f>
        <v>1013.7</v>
      </c>
      <c r="M227" s="102">
        <f>M98</f>
        <v>1013.7</v>
      </c>
      <c r="N227" s="102">
        <f>N98</f>
        <v>0</v>
      </c>
      <c r="O227" s="102">
        <f>O98</f>
        <v>0</v>
      </c>
      <c r="P227" s="2"/>
      <c r="Q227" s="2"/>
    </row>
    <row r="228" spans="1:17" x14ac:dyDescent="0.25">
      <c r="A228" s="7"/>
      <c r="B228" s="51"/>
      <c r="C228" s="52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7"/>
    </row>
    <row r="229" spans="1:17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7" x14ac:dyDescent="0.25">
      <c r="A230" s="7"/>
      <c r="B230" s="7"/>
      <c r="C230" s="53"/>
      <c r="D230" s="7"/>
      <c r="E230" s="7"/>
      <c r="F230" s="7"/>
      <c r="G230" s="7">
        <f>I230+K230</f>
        <v>222.6</v>
      </c>
      <c r="H230" s="7">
        <v>222.6</v>
      </c>
      <c r="I230" s="7">
        <v>213.7</v>
      </c>
      <c r="J230" s="7">
        <v>23.7</v>
      </c>
      <c r="K230" s="7">
        <v>8.9</v>
      </c>
      <c r="L230" s="7"/>
      <c r="M230" s="7"/>
      <c r="N230" s="7"/>
      <c r="O230" s="7"/>
    </row>
    <row r="231" spans="1:17" x14ac:dyDescent="0.25">
      <c r="A231" s="7"/>
      <c r="B231" s="7"/>
      <c r="C231" s="53"/>
      <c r="D231" s="7"/>
      <c r="E231" s="7"/>
      <c r="F231" s="7"/>
      <c r="G231" s="7">
        <f t="shared" ref="G231:G240" si="100">I231+K231</f>
        <v>196.79999999999998</v>
      </c>
      <c r="H231" s="7">
        <v>196.8</v>
      </c>
      <c r="I231" s="7">
        <v>173.1</v>
      </c>
      <c r="J231" s="7">
        <v>41.8</v>
      </c>
      <c r="K231" s="7">
        <v>23.7</v>
      </c>
      <c r="L231" s="7"/>
      <c r="M231" s="7"/>
      <c r="N231" s="7"/>
      <c r="O231" s="7"/>
    </row>
    <row r="232" spans="1:17" x14ac:dyDescent="0.25">
      <c r="A232" s="7"/>
      <c r="B232" s="7"/>
      <c r="C232" s="53"/>
      <c r="D232" s="7"/>
      <c r="E232" s="7"/>
      <c r="F232" s="7"/>
      <c r="G232" s="7">
        <f t="shared" si="100"/>
        <v>-196.8</v>
      </c>
      <c r="H232" s="7">
        <v>-196.8</v>
      </c>
      <c r="I232" s="7">
        <v>-196.8</v>
      </c>
      <c r="J232" s="7"/>
      <c r="K232" s="7"/>
      <c r="L232" s="7"/>
      <c r="M232" s="7"/>
      <c r="N232" s="7"/>
      <c r="O232" s="7"/>
    </row>
    <row r="233" spans="1:17" x14ac:dyDescent="0.25">
      <c r="A233" s="7"/>
      <c r="B233" s="7"/>
      <c r="C233" s="53"/>
      <c r="D233" s="7"/>
      <c r="E233" s="7"/>
      <c r="F233" s="7"/>
      <c r="G233" s="7">
        <f t="shared" si="100"/>
        <v>0</v>
      </c>
      <c r="H233" s="7"/>
      <c r="I233" s="7"/>
      <c r="J233" s="7">
        <v>20.8</v>
      </c>
      <c r="K233" s="7"/>
      <c r="L233" s="7"/>
      <c r="M233" s="7"/>
      <c r="N233" s="7"/>
      <c r="O233" s="7"/>
    </row>
    <row r="234" spans="1:17" x14ac:dyDescent="0.25">
      <c r="A234" s="7"/>
      <c r="B234" s="7"/>
      <c r="C234" s="53"/>
      <c r="D234" s="7"/>
      <c r="E234" s="7"/>
      <c r="F234" s="7"/>
      <c r="G234" s="7"/>
      <c r="H234" s="7"/>
      <c r="I234" s="7">
        <v>31.4</v>
      </c>
      <c r="J234" s="7"/>
      <c r="K234" s="7">
        <v>-31.4</v>
      </c>
      <c r="L234" s="7"/>
      <c r="M234" s="7"/>
      <c r="N234" s="7"/>
      <c r="O234" s="7"/>
    </row>
    <row r="235" spans="1:17" x14ac:dyDescent="0.25">
      <c r="A235" s="7"/>
      <c r="B235" s="7"/>
      <c r="C235" s="53"/>
      <c r="D235" s="7"/>
      <c r="E235" s="7"/>
      <c r="F235" s="7"/>
      <c r="G235" s="7"/>
      <c r="H235" s="7"/>
      <c r="I235" s="7">
        <v>0</v>
      </c>
      <c r="J235" s="7">
        <v>4.4000000000000004</v>
      </c>
      <c r="K235" s="7"/>
      <c r="L235" s="7"/>
      <c r="M235" s="7"/>
      <c r="N235" s="7"/>
      <c r="O235" s="7"/>
    </row>
    <row r="236" spans="1:17" x14ac:dyDescent="0.25">
      <c r="A236" s="7"/>
      <c r="B236" s="7"/>
      <c r="C236" s="53"/>
      <c r="D236" s="7"/>
      <c r="E236" s="7"/>
      <c r="F236" s="7"/>
      <c r="G236" s="7"/>
      <c r="H236" s="7"/>
      <c r="I236" s="7">
        <v>20.5</v>
      </c>
      <c r="J236" s="7">
        <v>20.7</v>
      </c>
      <c r="K236" s="7">
        <v>-20.5</v>
      </c>
      <c r="L236" s="7"/>
      <c r="M236" s="7"/>
      <c r="N236" s="7"/>
      <c r="O236" s="7"/>
    </row>
    <row r="237" spans="1:17" x14ac:dyDescent="0.25">
      <c r="A237" s="7"/>
      <c r="B237" s="7"/>
      <c r="C237" s="53"/>
      <c r="D237" s="7"/>
      <c r="E237" s="7"/>
      <c r="F237" s="7"/>
      <c r="G237" s="7">
        <f>I237+K237</f>
        <v>222.59999999999997</v>
      </c>
      <c r="H237" s="7">
        <f>SUM(H230:H236)</f>
        <v>222.59999999999997</v>
      </c>
      <c r="I237" s="7">
        <f t="shared" ref="I237:K237" si="101">SUM(I230:I236)</f>
        <v>241.89999999999995</v>
      </c>
      <c r="J237" s="7">
        <f t="shared" si="101"/>
        <v>111.4</v>
      </c>
      <c r="K237" s="7">
        <f t="shared" si="101"/>
        <v>-19.299999999999997</v>
      </c>
      <c r="L237" s="7"/>
      <c r="M237" s="7"/>
      <c r="N237" s="7"/>
      <c r="O237" s="7"/>
    </row>
    <row r="238" spans="1:17" x14ac:dyDescent="0.25">
      <c r="A238" s="7"/>
      <c r="B238" s="7"/>
      <c r="C238" s="53"/>
      <c r="D238" s="7"/>
      <c r="E238" s="7"/>
      <c r="F238" s="7"/>
      <c r="G238" s="7">
        <f t="shared" si="100"/>
        <v>0</v>
      </c>
      <c r="H238" s="7"/>
      <c r="I238" s="7"/>
      <c r="J238" s="7"/>
      <c r="K238" s="7"/>
      <c r="L238" s="7"/>
      <c r="M238" s="7"/>
      <c r="N238" s="7"/>
      <c r="O238" s="7"/>
    </row>
    <row r="239" spans="1:17" x14ac:dyDescent="0.25">
      <c r="A239" s="7"/>
      <c r="B239" s="7"/>
      <c r="C239" s="53"/>
      <c r="D239" s="7"/>
      <c r="E239" s="7"/>
      <c r="F239" s="7"/>
      <c r="G239" s="7">
        <f t="shared" si="100"/>
        <v>0</v>
      </c>
      <c r="H239" s="7"/>
      <c r="I239" s="7"/>
      <c r="J239" s="7"/>
      <c r="K239" s="7"/>
      <c r="L239" s="7"/>
      <c r="M239" s="7"/>
      <c r="N239" s="7"/>
      <c r="O239" s="7"/>
    </row>
    <row r="240" spans="1:17" x14ac:dyDescent="0.25">
      <c r="A240" s="7"/>
      <c r="B240" s="7"/>
      <c r="C240" s="53"/>
      <c r="D240" s="7"/>
      <c r="E240" s="7"/>
      <c r="F240" s="7"/>
      <c r="G240" s="7">
        <f t="shared" si="100"/>
        <v>0</v>
      </c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>
        <f>I241+K241</f>
        <v>0</v>
      </c>
      <c r="H241" s="7">
        <f>H224-H237</f>
        <v>0</v>
      </c>
      <c r="I241" s="7">
        <f t="shared" ref="I241:K241" si="102">I224-I237</f>
        <v>0</v>
      </c>
      <c r="J241" s="7">
        <f t="shared" si="102"/>
        <v>0</v>
      </c>
      <c r="K241" s="7">
        <f t="shared" si="102"/>
        <v>0</v>
      </c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A324" s="7"/>
      <c r="B324" s="7"/>
      <c r="C324" s="53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</row>
    <row r="325" spans="1:15" x14ac:dyDescent="0.25">
      <c r="A325" s="7"/>
      <c r="B325" s="7"/>
      <c r="C325" s="53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</row>
    <row r="326" spans="1:15" x14ac:dyDescent="0.25">
      <c r="A326" s="7"/>
      <c r="B326" s="7"/>
      <c r="C326" s="53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</row>
    <row r="327" spans="1:15" x14ac:dyDescent="0.25">
      <c r="A327" s="7"/>
      <c r="B327" s="7"/>
      <c r="C327" s="53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</row>
    <row r="328" spans="1:15" x14ac:dyDescent="0.25">
      <c r="A328" s="7"/>
      <c r="B328" s="7"/>
      <c r="C328" s="53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</row>
    <row r="329" spans="1:15" x14ac:dyDescent="0.25">
      <c r="A329" s="7"/>
      <c r="B329" s="7"/>
      <c r="C329" s="53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</row>
    <row r="330" spans="1:15" x14ac:dyDescent="0.25">
      <c r="A330" s="7"/>
      <c r="B330" s="7"/>
      <c r="C330" s="53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</row>
    <row r="331" spans="1:15" x14ac:dyDescent="0.25">
      <c r="A331" s="7"/>
      <c r="B331" s="7"/>
      <c r="C331" s="53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</row>
    <row r="332" spans="1:15" x14ac:dyDescent="0.25">
      <c r="A332" s="7"/>
      <c r="B332" s="7"/>
      <c r="C332" s="53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</row>
    <row r="333" spans="1:15" x14ac:dyDescent="0.25">
      <c r="A333" s="7"/>
      <c r="B333" s="7"/>
      <c r="C333" s="53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</row>
    <row r="334" spans="1:15" x14ac:dyDescent="0.25">
      <c r="A334" s="7"/>
      <c r="B334" s="7"/>
      <c r="C334" s="53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</row>
    <row r="335" spans="1:15" x14ac:dyDescent="0.25">
      <c r="A335" s="7"/>
      <c r="B335" s="7"/>
      <c r="C335" s="53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</row>
    <row r="336" spans="1:15" x14ac:dyDescent="0.25">
      <c r="A336" s="7"/>
      <c r="B336" s="7"/>
      <c r="C336" s="53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</row>
    <row r="337" spans="1:15" x14ac:dyDescent="0.25">
      <c r="A337" s="7"/>
      <c r="B337" s="7"/>
      <c r="C337" s="53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</row>
    <row r="338" spans="1:15" x14ac:dyDescent="0.25">
      <c r="A338" s="7"/>
      <c r="B338" s="7"/>
      <c r="C338" s="53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</row>
    <row r="339" spans="1:15" x14ac:dyDescent="0.25">
      <c r="A339" s="7"/>
      <c r="B339" s="7"/>
      <c r="C339" s="53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</row>
    <row r="340" spans="1:15" x14ac:dyDescent="0.25">
      <c r="C340" s="54"/>
    </row>
    <row r="341" spans="1:15" x14ac:dyDescent="0.25">
      <c r="C341" s="54"/>
    </row>
    <row r="342" spans="1:15" x14ac:dyDescent="0.25">
      <c r="C342" s="54"/>
    </row>
    <row r="343" spans="1:15" x14ac:dyDescent="0.25">
      <c r="C343" s="54"/>
    </row>
    <row r="344" spans="1:15" x14ac:dyDescent="0.25">
      <c r="C344" s="54"/>
    </row>
    <row r="345" spans="1:15" x14ac:dyDescent="0.25">
      <c r="C345" s="54"/>
    </row>
    <row r="346" spans="1:15" x14ac:dyDescent="0.25">
      <c r="C346" s="54"/>
    </row>
    <row r="347" spans="1:15" x14ac:dyDescent="0.25">
      <c r="C347" s="54"/>
    </row>
    <row r="348" spans="1:15" x14ac:dyDescent="0.25">
      <c r="C348" s="54"/>
    </row>
    <row r="349" spans="1:15" x14ac:dyDescent="0.25">
      <c r="C349" s="54"/>
    </row>
    <row r="350" spans="1:15" x14ac:dyDescent="0.25">
      <c r="C350" s="54"/>
    </row>
    <row r="351" spans="1:15" x14ac:dyDescent="0.25">
      <c r="C351" s="54"/>
    </row>
    <row r="352" spans="1:15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  <row r="653" spans="3:3" x14ac:dyDescent="0.25">
      <c r="C653" s="54"/>
    </row>
    <row r="654" spans="3:3" x14ac:dyDescent="0.25">
      <c r="C654" s="54"/>
    </row>
    <row r="655" spans="3:3" x14ac:dyDescent="0.25">
      <c r="C655" s="54"/>
    </row>
    <row r="656" spans="3:3" x14ac:dyDescent="0.25">
      <c r="C656" s="54"/>
    </row>
    <row r="657" spans="3:3" x14ac:dyDescent="0.25">
      <c r="C657" s="54"/>
    </row>
    <row r="658" spans="3:3" x14ac:dyDescent="0.25">
      <c r="C658" s="54"/>
    </row>
    <row r="659" spans="3:3" x14ac:dyDescent="0.25">
      <c r="C659" s="54"/>
    </row>
    <row r="660" spans="3:3" x14ac:dyDescent="0.25">
      <c r="C660" s="54"/>
    </row>
    <row r="661" spans="3:3" x14ac:dyDescent="0.25">
      <c r="C661" s="54"/>
    </row>
    <row r="662" spans="3:3" x14ac:dyDescent="0.25">
      <c r="C662" s="54"/>
    </row>
    <row r="663" spans="3:3" x14ac:dyDescent="0.25">
      <c r="C663" s="54"/>
    </row>
    <row r="664" spans="3:3" x14ac:dyDescent="0.25">
      <c r="C664" s="54"/>
    </row>
    <row r="665" spans="3:3" x14ac:dyDescent="0.25">
      <c r="C665" s="54"/>
    </row>
    <row r="666" spans="3:3" x14ac:dyDescent="0.25">
      <c r="C666" s="54"/>
    </row>
    <row r="667" spans="3:3" x14ac:dyDescent="0.25">
      <c r="C667" s="54"/>
    </row>
    <row r="668" spans="3:3" x14ac:dyDescent="0.25">
      <c r="C668" s="54"/>
    </row>
  </sheetData>
  <mergeCells count="42">
    <mergeCell ref="A22:A24"/>
    <mergeCell ref="C22:C24"/>
    <mergeCell ref="B147:O147"/>
    <mergeCell ref="E23:F23"/>
    <mergeCell ref="M23:N23"/>
    <mergeCell ref="I23:J23"/>
    <mergeCell ref="K23:K24"/>
    <mergeCell ref="I22:K22"/>
    <mergeCell ref="E22:G22"/>
    <mergeCell ref="C96:C98"/>
    <mergeCell ref="B16:O16"/>
    <mergeCell ref="B214:O214"/>
    <mergeCell ref="B151:O151"/>
    <mergeCell ref="B192:O192"/>
    <mergeCell ref="D22:D24"/>
    <mergeCell ref="L22:L24"/>
    <mergeCell ref="B92:O92"/>
    <mergeCell ref="B25:O25"/>
    <mergeCell ref="O23:O24"/>
    <mergeCell ref="M22:O22"/>
    <mergeCell ref="H22:H24"/>
    <mergeCell ref="G23:G24"/>
    <mergeCell ref="B197:O197"/>
    <mergeCell ref="B22:B24"/>
    <mergeCell ref="B17:O17"/>
    <mergeCell ref="B18:O18"/>
    <mergeCell ref="B1:O1"/>
    <mergeCell ref="B2:O2"/>
    <mergeCell ref="B3:O3"/>
    <mergeCell ref="B4:O4"/>
    <mergeCell ref="A20:O20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76"/>
  <sheetViews>
    <sheetView showZeros="0" workbookViewId="0">
      <selection activeCell="V12" sqref="V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2:15" x14ac:dyDescent="0.25">
      <c r="B1" s="556" t="s">
        <v>350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2:15" x14ac:dyDescent="0.25">
      <c r="B2" s="556" t="s">
        <v>436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2:15" x14ac:dyDescent="0.25">
      <c r="B3" s="556" t="s">
        <v>455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2:15" x14ac:dyDescent="0.25">
      <c r="B4" s="556" t="s">
        <v>361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2:15" s="396" customFormat="1" ht="15" customHeight="1" x14ac:dyDescent="0.25">
      <c r="B5" s="496" t="s">
        <v>457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2:15" s="396" customFormat="1" x14ac:dyDescent="0.25">
      <c r="B6" s="496" t="s">
        <v>534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2:15" s="396" customFormat="1" x14ac:dyDescent="0.25">
      <c r="B7" s="496" t="s">
        <v>463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2:15" s="396" customFormat="1" x14ac:dyDescent="0.25">
      <c r="B8" s="496" t="s">
        <v>521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2:15" s="396" customFormat="1" x14ac:dyDescent="0.25">
      <c r="B9" s="496" t="s">
        <v>480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2:15" s="396" customFormat="1" x14ac:dyDescent="0.25">
      <c r="B10" s="496" t="s">
        <v>486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2:15" s="396" customFormat="1" x14ac:dyDescent="0.25">
      <c r="B11" s="496" t="s">
        <v>491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2:15" s="396" customFormat="1" x14ac:dyDescent="0.25">
      <c r="B12" s="496" t="s">
        <v>499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2:15" s="396" customFormat="1" x14ac:dyDescent="0.25">
      <c r="B13" s="496" t="s">
        <v>508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2:15" s="396" customFormat="1" x14ac:dyDescent="0.25">
      <c r="B14" s="496" t="s">
        <v>520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2:15" s="396" customFormat="1" x14ac:dyDescent="0.25">
      <c r="B15" s="496" t="s">
        <v>538</v>
      </c>
      <c r="C15" s="496"/>
      <c r="D15" s="496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</row>
    <row r="16" spans="2:15" s="396" customFormat="1" x14ac:dyDescent="0.25">
      <c r="B16" s="496" t="s">
        <v>546</v>
      </c>
      <c r="C16" s="496"/>
      <c r="D16" s="496"/>
      <c r="E16" s="496"/>
      <c r="F16" s="496"/>
      <c r="G16" s="496"/>
      <c r="H16" s="496"/>
      <c r="I16" s="496"/>
      <c r="J16" s="496"/>
      <c r="K16" s="496"/>
      <c r="L16" s="496"/>
      <c r="M16" s="496"/>
      <c r="N16" s="496"/>
      <c r="O16" s="496"/>
    </row>
    <row r="17" spans="1:18" s="396" customFormat="1" x14ac:dyDescent="0.25">
      <c r="B17" s="496" t="s">
        <v>550</v>
      </c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496"/>
    </row>
    <row r="18" spans="1:18" s="396" customFormat="1" x14ac:dyDescent="0.25">
      <c r="B18" s="496" t="s">
        <v>564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</row>
    <row r="19" spans="1:18" x14ac:dyDescent="0.25"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</row>
    <row r="20" spans="1:18" ht="31.5" customHeight="1" x14ac:dyDescent="0.25">
      <c r="A20" s="500" t="s">
        <v>439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  <c r="O20" s="500"/>
    </row>
    <row r="21" spans="1:18" ht="17.25" customHeight="1" x14ac:dyDescent="0.25">
      <c r="G21" s="5"/>
      <c r="H21" s="5"/>
      <c r="I21" s="5"/>
      <c r="J21" s="5"/>
      <c r="K21" s="5"/>
      <c r="L21" s="5"/>
      <c r="M21" s="5"/>
      <c r="N21" s="5"/>
      <c r="O21" s="5" t="s">
        <v>446</v>
      </c>
    </row>
    <row r="22" spans="1:18" ht="15" customHeight="1" x14ac:dyDescent="0.25">
      <c r="A22" s="508" t="s">
        <v>5</v>
      </c>
      <c r="B22" s="511" t="s">
        <v>349</v>
      </c>
      <c r="C22" s="511" t="s">
        <v>54</v>
      </c>
      <c r="D22" s="522" t="s">
        <v>358</v>
      </c>
      <c r="E22" s="526" t="s">
        <v>196</v>
      </c>
      <c r="F22" s="526"/>
      <c r="G22" s="527"/>
      <c r="H22" s="514" t="s">
        <v>360</v>
      </c>
      <c r="I22" s="517" t="s">
        <v>196</v>
      </c>
      <c r="J22" s="518"/>
      <c r="K22" s="519"/>
      <c r="L22" s="521" t="s">
        <v>0</v>
      </c>
      <c r="M22" s="529" t="s">
        <v>196</v>
      </c>
      <c r="N22" s="530"/>
      <c r="O22" s="531"/>
    </row>
    <row r="23" spans="1:18" x14ac:dyDescent="0.25">
      <c r="A23" s="509"/>
      <c r="B23" s="512"/>
      <c r="C23" s="512"/>
      <c r="D23" s="523"/>
      <c r="E23" s="527" t="s">
        <v>1</v>
      </c>
      <c r="F23" s="534"/>
      <c r="G23" s="528" t="s">
        <v>2</v>
      </c>
      <c r="H23" s="515"/>
      <c r="I23" s="540" t="s">
        <v>1</v>
      </c>
      <c r="J23" s="540"/>
      <c r="K23" s="504" t="s">
        <v>2</v>
      </c>
      <c r="L23" s="521"/>
      <c r="M23" s="521" t="s">
        <v>1</v>
      </c>
      <c r="N23" s="521"/>
      <c r="O23" s="503" t="s">
        <v>2</v>
      </c>
    </row>
    <row r="24" spans="1:18" ht="30.75" customHeight="1" x14ac:dyDescent="0.25">
      <c r="A24" s="510"/>
      <c r="B24" s="513"/>
      <c r="C24" s="513"/>
      <c r="D24" s="524"/>
      <c r="E24" s="141" t="s">
        <v>3</v>
      </c>
      <c r="F24" s="142" t="s">
        <v>4</v>
      </c>
      <c r="G24" s="528"/>
      <c r="H24" s="516"/>
      <c r="I24" s="144" t="s">
        <v>3</v>
      </c>
      <c r="J24" s="139" t="s">
        <v>4</v>
      </c>
      <c r="K24" s="504"/>
      <c r="L24" s="521"/>
      <c r="M24" s="140" t="s">
        <v>3</v>
      </c>
      <c r="N24" s="138" t="s">
        <v>4</v>
      </c>
      <c r="O24" s="503"/>
    </row>
    <row r="25" spans="1:18" ht="15.95" customHeight="1" x14ac:dyDescent="0.25">
      <c r="A25" s="6" t="s">
        <v>72</v>
      </c>
      <c r="B25" s="499" t="s">
        <v>6</v>
      </c>
      <c r="C25" s="499"/>
      <c r="D25" s="499"/>
      <c r="E25" s="499"/>
      <c r="F25" s="499"/>
      <c r="G25" s="499"/>
      <c r="H25" s="499"/>
      <c r="I25" s="499"/>
      <c r="J25" s="499"/>
      <c r="K25" s="499"/>
      <c r="L25" s="499"/>
      <c r="M25" s="499"/>
      <c r="N25" s="499"/>
      <c r="O25" s="499"/>
      <c r="Q25" s="78"/>
      <c r="R25" s="154"/>
    </row>
    <row r="26" spans="1:18" ht="15" customHeight="1" x14ac:dyDescent="0.25">
      <c r="A26" s="159" t="s">
        <v>183</v>
      </c>
      <c r="B26" s="81" t="s">
        <v>20</v>
      </c>
      <c r="C26" s="160"/>
      <c r="D26" s="161">
        <f>SUM(D28:D43)</f>
        <v>354.4</v>
      </c>
      <c r="E26" s="161">
        <f>SUM(E28:E43)</f>
        <v>354.4</v>
      </c>
      <c r="F26" s="161">
        <f t="shared" ref="F26:O26" si="0">SUM(F28:F43)</f>
        <v>225</v>
      </c>
      <c r="G26" s="161">
        <f t="shared" si="0"/>
        <v>0</v>
      </c>
      <c r="H26" s="162">
        <f t="shared" si="0"/>
        <v>-0.8</v>
      </c>
      <c r="I26" s="162">
        <f t="shared" si="0"/>
        <v>-0.8</v>
      </c>
      <c r="J26" s="162">
        <f t="shared" si="0"/>
        <v>6.3</v>
      </c>
      <c r="K26" s="162">
        <f t="shared" si="0"/>
        <v>0</v>
      </c>
      <c r="L26" s="81">
        <f t="shared" si="0"/>
        <v>353.6</v>
      </c>
      <c r="M26" s="81">
        <f t="shared" si="0"/>
        <v>353.6</v>
      </c>
      <c r="N26" s="81">
        <f t="shared" si="0"/>
        <v>231.3</v>
      </c>
      <c r="O26" s="81">
        <f t="shared" si="0"/>
        <v>0</v>
      </c>
      <c r="Q26" s="71" t="s">
        <v>325</v>
      </c>
      <c r="R26" s="72">
        <f>L28+L29+L30+L31+L32+L33+L34+L35+L36</f>
        <v>195.2</v>
      </c>
    </row>
    <row r="27" spans="1:18" ht="15" customHeight="1" x14ac:dyDescent="0.25">
      <c r="A27" s="163"/>
      <c r="B27" s="164" t="s">
        <v>196</v>
      </c>
      <c r="C27" s="165"/>
      <c r="D27" s="166"/>
      <c r="E27" s="166"/>
      <c r="F27" s="166"/>
      <c r="G27" s="166"/>
      <c r="H27" s="80"/>
      <c r="I27" s="80"/>
      <c r="J27" s="80"/>
      <c r="K27" s="80"/>
      <c r="L27" s="30"/>
      <c r="M27" s="30"/>
      <c r="N27" s="30"/>
      <c r="O27" s="30"/>
      <c r="Q27" s="71" t="s">
        <v>326</v>
      </c>
      <c r="R27" s="72">
        <f>L37+L38</f>
        <v>23.9</v>
      </c>
    </row>
    <row r="28" spans="1:18" ht="26.25" x14ac:dyDescent="0.25">
      <c r="A28" s="163"/>
      <c r="B28" s="167" t="s">
        <v>207</v>
      </c>
      <c r="C28" s="8" t="s">
        <v>9</v>
      </c>
      <c r="D28" s="9">
        <f>E28+G28</f>
        <v>0.8</v>
      </c>
      <c r="E28" s="9">
        <v>0.8</v>
      </c>
      <c r="F28" s="9">
        <v>0.6</v>
      </c>
      <c r="G28" s="9"/>
      <c r="H28" s="10">
        <f>I28+K28</f>
        <v>0</v>
      </c>
      <c r="I28" s="10"/>
      <c r="J28" s="10"/>
      <c r="K28" s="10"/>
      <c r="L28" s="12">
        <f>M28+O28</f>
        <v>0.8</v>
      </c>
      <c r="M28" s="12">
        <f>E28+I28</f>
        <v>0.8</v>
      </c>
      <c r="N28" s="12">
        <f>F28+J28</f>
        <v>0.6</v>
      </c>
      <c r="O28" s="12">
        <f>G28+K28</f>
        <v>0</v>
      </c>
      <c r="Q28" s="71" t="s">
        <v>327</v>
      </c>
      <c r="R28" s="72">
        <f>L86</f>
        <v>360.4</v>
      </c>
    </row>
    <row r="29" spans="1:18" ht="15" customHeight="1" x14ac:dyDescent="0.25">
      <c r="A29" s="163"/>
      <c r="B29" s="168" t="s">
        <v>203</v>
      </c>
      <c r="C29" s="31" t="s">
        <v>9</v>
      </c>
      <c r="D29" s="17">
        <f>E29+G29</f>
        <v>30.6</v>
      </c>
      <c r="E29" s="17">
        <v>30.6</v>
      </c>
      <c r="F29" s="17">
        <v>23.4</v>
      </c>
      <c r="G29" s="17"/>
      <c r="H29" s="10">
        <f t="shared" ref="H29:H43" si="1">I29+K29</f>
        <v>0</v>
      </c>
      <c r="I29" s="10"/>
      <c r="J29" s="10"/>
      <c r="K29" s="10"/>
      <c r="L29" s="13">
        <f>M29+O29</f>
        <v>30.6</v>
      </c>
      <c r="M29" s="12">
        <f t="shared" ref="M29:M34" si="2">E29+I29</f>
        <v>30.6</v>
      </c>
      <c r="N29" s="12">
        <f t="shared" ref="N29:N35" si="3">F29+J29</f>
        <v>23.4</v>
      </c>
      <c r="O29" s="12">
        <f t="shared" ref="O29:O35" si="4">G29+K29</f>
        <v>0</v>
      </c>
      <c r="Q29" s="71" t="s">
        <v>328</v>
      </c>
      <c r="R29" s="72">
        <f>L39+L46+L47+L50+L51+L54+L55+L58+L59+L62+L63+L66+L67+L70+L71+L74+L75+L78+L79+L82+L83+L84+L96+L98+L100+L102+L104+L106+L108+L110+L112+L114+L116+L118</f>
        <v>604.00000000000011</v>
      </c>
    </row>
    <row r="30" spans="1:18" ht="26.25" x14ac:dyDescent="0.25">
      <c r="A30" s="163"/>
      <c r="B30" s="168" t="s">
        <v>209</v>
      </c>
      <c r="C30" s="31" t="s">
        <v>9</v>
      </c>
      <c r="D30" s="17">
        <f t="shared" ref="D30:D43" si="5">E30+G30</f>
        <v>8</v>
      </c>
      <c r="E30" s="17">
        <v>8</v>
      </c>
      <c r="F30" s="17">
        <v>6.1</v>
      </c>
      <c r="G30" s="17"/>
      <c r="H30" s="10">
        <f t="shared" si="1"/>
        <v>0</v>
      </c>
      <c r="I30" s="11"/>
      <c r="J30" s="11"/>
      <c r="K30" s="11"/>
      <c r="L30" s="13">
        <f t="shared" ref="L30:L43" si="6">M30+O30</f>
        <v>8</v>
      </c>
      <c r="M30" s="13">
        <f t="shared" si="2"/>
        <v>8</v>
      </c>
      <c r="N30" s="13">
        <f t="shared" si="3"/>
        <v>6.1</v>
      </c>
      <c r="O30" s="13">
        <f t="shared" si="4"/>
        <v>0</v>
      </c>
      <c r="Q30" s="71" t="s">
        <v>331</v>
      </c>
      <c r="R30" s="72"/>
    </row>
    <row r="31" spans="1:18" ht="26.25" x14ac:dyDescent="0.25">
      <c r="A31" s="163"/>
      <c r="B31" s="168" t="s">
        <v>205</v>
      </c>
      <c r="C31" s="31" t="s">
        <v>9</v>
      </c>
      <c r="D31" s="17">
        <f t="shared" si="5"/>
        <v>26.1</v>
      </c>
      <c r="E31" s="17">
        <v>26.1</v>
      </c>
      <c r="F31" s="17">
        <v>16.100000000000001</v>
      </c>
      <c r="G31" s="17"/>
      <c r="H31" s="10">
        <f t="shared" si="1"/>
        <v>0</v>
      </c>
      <c r="I31" s="11"/>
      <c r="J31" s="11">
        <v>1.1000000000000001</v>
      </c>
      <c r="K31" s="11"/>
      <c r="L31" s="13">
        <f t="shared" si="6"/>
        <v>26.1</v>
      </c>
      <c r="M31" s="13">
        <f t="shared" si="2"/>
        <v>26.1</v>
      </c>
      <c r="N31" s="13">
        <f t="shared" si="3"/>
        <v>17.200000000000003</v>
      </c>
      <c r="O31" s="13">
        <f t="shared" si="4"/>
        <v>0</v>
      </c>
      <c r="Q31" s="71" t="s">
        <v>329</v>
      </c>
      <c r="R31" s="72"/>
    </row>
    <row r="32" spans="1:18" ht="15" customHeight="1" x14ac:dyDescent="0.25">
      <c r="A32" s="163"/>
      <c r="B32" s="169" t="s">
        <v>210</v>
      </c>
      <c r="C32" s="31" t="s">
        <v>9</v>
      </c>
      <c r="D32" s="17">
        <f t="shared" si="5"/>
        <v>94.3</v>
      </c>
      <c r="E32" s="17">
        <v>94.3</v>
      </c>
      <c r="F32" s="17">
        <v>68.5</v>
      </c>
      <c r="G32" s="17"/>
      <c r="H32" s="10">
        <f t="shared" si="1"/>
        <v>0</v>
      </c>
      <c r="I32" s="11"/>
      <c r="J32" s="11">
        <v>0.1</v>
      </c>
      <c r="K32" s="11"/>
      <c r="L32" s="13">
        <f t="shared" si="6"/>
        <v>94.3</v>
      </c>
      <c r="M32" s="13">
        <f t="shared" si="2"/>
        <v>94.3</v>
      </c>
      <c r="N32" s="13">
        <f t="shared" si="3"/>
        <v>68.599999999999994</v>
      </c>
      <c r="O32" s="13">
        <f t="shared" si="4"/>
        <v>0</v>
      </c>
      <c r="Q32" s="71" t="s">
        <v>330</v>
      </c>
      <c r="R32" s="72">
        <f>L92+L93</f>
        <v>151.5</v>
      </c>
    </row>
    <row r="33" spans="1:18" ht="15" customHeight="1" x14ac:dyDescent="0.25">
      <c r="A33" s="163"/>
      <c r="B33" s="169" t="s">
        <v>211</v>
      </c>
      <c r="C33" s="31" t="s">
        <v>9</v>
      </c>
      <c r="D33" s="17">
        <f t="shared" si="5"/>
        <v>13.7</v>
      </c>
      <c r="E33" s="17">
        <v>13.7</v>
      </c>
      <c r="F33" s="17">
        <v>9.9</v>
      </c>
      <c r="G33" s="17"/>
      <c r="H33" s="10">
        <f t="shared" si="1"/>
        <v>0</v>
      </c>
      <c r="I33" s="11"/>
      <c r="J33" s="11"/>
      <c r="K33" s="11"/>
      <c r="L33" s="13">
        <f t="shared" si="6"/>
        <v>13.7</v>
      </c>
      <c r="M33" s="13">
        <f t="shared" si="2"/>
        <v>13.7</v>
      </c>
      <c r="N33" s="13">
        <f t="shared" si="3"/>
        <v>9.9</v>
      </c>
      <c r="O33" s="13">
        <f t="shared" si="4"/>
        <v>0</v>
      </c>
      <c r="Q33" s="71" t="s">
        <v>332</v>
      </c>
      <c r="R33" s="72"/>
    </row>
    <row r="34" spans="1:18" ht="26.25" x14ac:dyDescent="0.25">
      <c r="A34" s="163"/>
      <c r="B34" s="168" t="s">
        <v>204</v>
      </c>
      <c r="C34" s="31" t="s">
        <v>9</v>
      </c>
      <c r="D34" s="17">
        <f t="shared" si="5"/>
        <v>9</v>
      </c>
      <c r="E34" s="17">
        <v>9</v>
      </c>
      <c r="F34" s="17">
        <v>6.9</v>
      </c>
      <c r="G34" s="17"/>
      <c r="H34" s="10">
        <f t="shared" si="1"/>
        <v>0</v>
      </c>
      <c r="I34" s="11"/>
      <c r="J34" s="11"/>
      <c r="K34" s="11"/>
      <c r="L34" s="13">
        <f t="shared" si="6"/>
        <v>9</v>
      </c>
      <c r="M34" s="13">
        <f t="shared" si="2"/>
        <v>9</v>
      </c>
      <c r="N34" s="13">
        <f t="shared" si="3"/>
        <v>6.9</v>
      </c>
      <c r="O34" s="13">
        <f t="shared" si="4"/>
        <v>0</v>
      </c>
      <c r="Q34" s="71" t="s">
        <v>333</v>
      </c>
      <c r="R34" s="72"/>
    </row>
    <row r="35" spans="1:18" ht="15" customHeight="1" x14ac:dyDescent="0.25">
      <c r="A35" s="163"/>
      <c r="B35" s="168" t="s">
        <v>212</v>
      </c>
      <c r="C35" s="31" t="s">
        <v>9</v>
      </c>
      <c r="D35" s="17">
        <f t="shared" si="5"/>
        <v>12.1</v>
      </c>
      <c r="E35" s="17">
        <v>12.1</v>
      </c>
      <c r="F35" s="17">
        <v>2.9</v>
      </c>
      <c r="G35" s="17"/>
      <c r="H35" s="10">
        <f t="shared" si="1"/>
        <v>0</v>
      </c>
      <c r="I35" s="11"/>
      <c r="J35" s="11"/>
      <c r="K35" s="11"/>
      <c r="L35" s="13">
        <f t="shared" si="6"/>
        <v>12.1</v>
      </c>
      <c r="M35" s="13">
        <f>E35+I35</f>
        <v>12.1</v>
      </c>
      <c r="N35" s="13">
        <f t="shared" si="3"/>
        <v>2.9</v>
      </c>
      <c r="O35" s="13">
        <f t="shared" si="4"/>
        <v>0</v>
      </c>
      <c r="Q35" s="71" t="s">
        <v>334</v>
      </c>
      <c r="R35" s="72">
        <f>L40+L41+L42+L43+L124+L125+L126+L127+L128</f>
        <v>1104.7</v>
      </c>
    </row>
    <row r="36" spans="1:18" ht="26.25" x14ac:dyDescent="0.25">
      <c r="A36" s="163"/>
      <c r="B36" s="168" t="s">
        <v>227</v>
      </c>
      <c r="C36" s="31" t="s">
        <v>9</v>
      </c>
      <c r="D36" s="17">
        <f t="shared" si="5"/>
        <v>0.6</v>
      </c>
      <c r="E36" s="17">
        <v>0.6</v>
      </c>
      <c r="F36" s="17">
        <v>0.5</v>
      </c>
      <c r="G36" s="17"/>
      <c r="H36" s="10">
        <f t="shared" si="1"/>
        <v>0</v>
      </c>
      <c r="I36" s="11"/>
      <c r="J36" s="11"/>
      <c r="K36" s="11"/>
      <c r="L36" s="13">
        <f t="shared" si="6"/>
        <v>0.6</v>
      </c>
      <c r="M36" s="13">
        <f t="shared" ref="M36:M43" si="7">E36+I36</f>
        <v>0.6</v>
      </c>
      <c r="N36" s="13">
        <f t="shared" ref="N36:N43" si="8">F36+J36</f>
        <v>0.5</v>
      </c>
      <c r="O36" s="13">
        <f t="shared" ref="O36:O43" si="9">G36+K36</f>
        <v>0</v>
      </c>
      <c r="Q36" s="76" t="s">
        <v>173</v>
      </c>
      <c r="R36" s="77">
        <f>SUM(R26:R35)</f>
        <v>2439.6999999999998</v>
      </c>
    </row>
    <row r="37" spans="1:18" ht="15" customHeight="1" x14ac:dyDescent="0.25">
      <c r="A37" s="163"/>
      <c r="B37" s="168" t="s">
        <v>208</v>
      </c>
      <c r="C37" s="31" t="s">
        <v>23</v>
      </c>
      <c r="D37" s="17">
        <f t="shared" si="5"/>
        <v>16.3</v>
      </c>
      <c r="E37" s="17">
        <v>16.3</v>
      </c>
      <c r="F37" s="17">
        <v>11.4</v>
      </c>
      <c r="G37" s="17"/>
      <c r="H37" s="10">
        <f t="shared" si="1"/>
        <v>0</v>
      </c>
      <c r="I37" s="11"/>
      <c r="J37" s="11"/>
      <c r="K37" s="11"/>
      <c r="L37" s="13">
        <f t="shared" si="6"/>
        <v>16.3</v>
      </c>
      <c r="M37" s="13">
        <f t="shared" si="7"/>
        <v>16.3</v>
      </c>
      <c r="N37" s="13">
        <f t="shared" si="8"/>
        <v>11.4</v>
      </c>
      <c r="O37" s="13">
        <f t="shared" si="9"/>
        <v>0</v>
      </c>
      <c r="Q37" s="78"/>
      <c r="R37" s="78"/>
    </row>
    <row r="38" spans="1:18" ht="15" customHeight="1" x14ac:dyDescent="0.25">
      <c r="A38" s="163"/>
      <c r="B38" s="169" t="s">
        <v>200</v>
      </c>
      <c r="C38" s="31" t="s">
        <v>23</v>
      </c>
      <c r="D38" s="17">
        <f t="shared" si="5"/>
        <v>7.6</v>
      </c>
      <c r="E38" s="17">
        <v>7.6</v>
      </c>
      <c r="F38" s="17">
        <v>5.2</v>
      </c>
      <c r="G38" s="17"/>
      <c r="H38" s="10">
        <f t="shared" si="1"/>
        <v>0</v>
      </c>
      <c r="I38" s="11"/>
      <c r="J38" s="11"/>
      <c r="K38" s="11"/>
      <c r="L38" s="13">
        <f t="shared" si="6"/>
        <v>7.6</v>
      </c>
      <c r="M38" s="13">
        <f t="shared" si="7"/>
        <v>7.6</v>
      </c>
      <c r="N38" s="13">
        <f t="shared" si="8"/>
        <v>5.2</v>
      </c>
      <c r="O38" s="13">
        <f t="shared" si="9"/>
        <v>0</v>
      </c>
      <c r="Q38" s="78"/>
      <c r="R38" s="78">
        <f>R36-L131</f>
        <v>0</v>
      </c>
    </row>
    <row r="39" spans="1:18" ht="15" customHeight="1" x14ac:dyDescent="0.25">
      <c r="A39" s="163"/>
      <c r="B39" s="168" t="s">
        <v>215</v>
      </c>
      <c r="C39" s="31" t="s">
        <v>25</v>
      </c>
      <c r="D39" s="17">
        <f t="shared" si="5"/>
        <v>103.9</v>
      </c>
      <c r="E39" s="17">
        <v>103.9</v>
      </c>
      <c r="F39" s="17">
        <v>55.9</v>
      </c>
      <c r="G39" s="17"/>
      <c r="H39" s="10">
        <f t="shared" si="1"/>
        <v>-0.4</v>
      </c>
      <c r="I39" s="11">
        <v>-0.4</v>
      </c>
      <c r="J39" s="11">
        <v>5.3</v>
      </c>
      <c r="K39" s="11"/>
      <c r="L39" s="13">
        <f t="shared" si="6"/>
        <v>103.5</v>
      </c>
      <c r="M39" s="13">
        <f t="shared" si="7"/>
        <v>103.5</v>
      </c>
      <c r="N39" s="13">
        <f t="shared" si="8"/>
        <v>61.199999999999996</v>
      </c>
      <c r="O39" s="13">
        <f t="shared" si="9"/>
        <v>0</v>
      </c>
    </row>
    <row r="40" spans="1:18" ht="39" hidden="1" x14ac:dyDescent="0.25">
      <c r="A40" s="163"/>
      <c r="B40" s="168" t="s">
        <v>217</v>
      </c>
      <c r="C40" s="31" t="s">
        <v>24</v>
      </c>
      <c r="D40" s="17">
        <f t="shared" si="5"/>
        <v>0</v>
      </c>
      <c r="E40" s="17"/>
      <c r="F40" s="17"/>
      <c r="G40" s="17"/>
      <c r="H40" s="10">
        <f t="shared" si="1"/>
        <v>0</v>
      </c>
      <c r="I40" s="11"/>
      <c r="J40" s="11"/>
      <c r="K40" s="11"/>
      <c r="L40" s="13">
        <f t="shared" si="6"/>
        <v>0</v>
      </c>
      <c r="M40" s="13">
        <f t="shared" si="7"/>
        <v>0</v>
      </c>
      <c r="N40" s="13">
        <f t="shared" si="8"/>
        <v>0</v>
      </c>
      <c r="O40" s="13">
        <f t="shared" si="9"/>
        <v>0</v>
      </c>
      <c r="R40" s="2">
        <f>L131-R36</f>
        <v>0</v>
      </c>
    </row>
    <row r="41" spans="1:18" ht="27.75" customHeight="1" x14ac:dyDescent="0.25">
      <c r="A41" s="163"/>
      <c r="B41" s="169" t="s">
        <v>213</v>
      </c>
      <c r="C41" s="31" t="s">
        <v>24</v>
      </c>
      <c r="D41" s="17">
        <f t="shared" si="5"/>
        <v>5.2</v>
      </c>
      <c r="E41" s="17">
        <v>5.2</v>
      </c>
      <c r="F41" s="17"/>
      <c r="G41" s="17"/>
      <c r="H41" s="10">
        <f t="shared" si="1"/>
        <v>-0.1</v>
      </c>
      <c r="I41" s="11">
        <v>-0.1</v>
      </c>
      <c r="J41" s="11"/>
      <c r="K41" s="11"/>
      <c r="L41" s="13">
        <f t="shared" si="6"/>
        <v>5.1000000000000005</v>
      </c>
      <c r="M41" s="13">
        <f t="shared" si="7"/>
        <v>5.1000000000000005</v>
      </c>
      <c r="N41" s="13">
        <f t="shared" si="8"/>
        <v>0</v>
      </c>
      <c r="O41" s="13">
        <f t="shared" si="9"/>
        <v>0</v>
      </c>
    </row>
    <row r="42" spans="1:18" ht="16.5" customHeight="1" x14ac:dyDescent="0.25">
      <c r="A42" s="163"/>
      <c r="B42" s="169" t="s">
        <v>214</v>
      </c>
      <c r="C42" s="31" t="s">
        <v>24</v>
      </c>
      <c r="D42" s="17">
        <f t="shared" si="5"/>
        <v>13.8</v>
      </c>
      <c r="E42" s="17">
        <v>13.8</v>
      </c>
      <c r="F42" s="17">
        <v>10.5</v>
      </c>
      <c r="G42" s="17"/>
      <c r="H42" s="10">
        <f t="shared" si="1"/>
        <v>-0.3</v>
      </c>
      <c r="I42" s="11">
        <v>-0.3</v>
      </c>
      <c r="J42" s="11">
        <v>-0.2</v>
      </c>
      <c r="K42" s="11"/>
      <c r="L42" s="13">
        <f t="shared" si="6"/>
        <v>13.5</v>
      </c>
      <c r="M42" s="13">
        <f t="shared" si="7"/>
        <v>13.5</v>
      </c>
      <c r="N42" s="13">
        <f t="shared" si="8"/>
        <v>10.3</v>
      </c>
      <c r="O42" s="13">
        <f t="shared" si="9"/>
        <v>0</v>
      </c>
    </row>
    <row r="43" spans="1:18" ht="15" customHeight="1" x14ac:dyDescent="0.25">
      <c r="A43" s="163"/>
      <c r="B43" s="169" t="s">
        <v>216</v>
      </c>
      <c r="C43" s="31" t="s">
        <v>24</v>
      </c>
      <c r="D43" s="17">
        <f t="shared" si="5"/>
        <v>12.4</v>
      </c>
      <c r="E43" s="17">
        <v>12.4</v>
      </c>
      <c r="F43" s="17">
        <v>7.1</v>
      </c>
      <c r="G43" s="17"/>
      <c r="H43" s="10">
        <f t="shared" si="1"/>
        <v>0</v>
      </c>
      <c r="I43" s="11"/>
      <c r="J43" s="11"/>
      <c r="K43" s="11"/>
      <c r="L43" s="13">
        <f t="shared" si="6"/>
        <v>12.4</v>
      </c>
      <c r="M43" s="13">
        <f t="shared" si="7"/>
        <v>12.4</v>
      </c>
      <c r="N43" s="13">
        <f t="shared" si="8"/>
        <v>7.1</v>
      </c>
      <c r="O43" s="13">
        <f t="shared" si="9"/>
        <v>0</v>
      </c>
    </row>
    <row r="44" spans="1:18" ht="15" customHeight="1" x14ac:dyDescent="0.25">
      <c r="A44" s="159" t="s">
        <v>73</v>
      </c>
      <c r="B44" s="30" t="s">
        <v>7</v>
      </c>
      <c r="C44" s="170"/>
      <c r="D44" s="166">
        <f>SUM(D46:D47)</f>
        <v>10.5</v>
      </c>
      <c r="E44" s="166">
        <f>SUM(E46:E47)</f>
        <v>10.5</v>
      </c>
      <c r="F44" s="166">
        <f>SUM(F46:F47)</f>
        <v>7.2</v>
      </c>
      <c r="G44" s="166">
        <f>SUM(G46:G47)</f>
        <v>0</v>
      </c>
      <c r="H44" s="80">
        <f t="shared" ref="H44:O44" si="10">SUM(H46:H47)</f>
        <v>0</v>
      </c>
      <c r="I44" s="80">
        <f t="shared" si="10"/>
        <v>0</v>
      </c>
      <c r="J44" s="80">
        <f t="shared" si="10"/>
        <v>0.3</v>
      </c>
      <c r="K44" s="80">
        <f t="shared" si="10"/>
        <v>0</v>
      </c>
      <c r="L44" s="30">
        <f t="shared" si="10"/>
        <v>10.5</v>
      </c>
      <c r="M44" s="30">
        <f t="shared" si="10"/>
        <v>10.5</v>
      </c>
      <c r="N44" s="30">
        <f t="shared" si="10"/>
        <v>7.5</v>
      </c>
      <c r="O44" s="30">
        <f t="shared" si="10"/>
        <v>0</v>
      </c>
    </row>
    <row r="45" spans="1:18" ht="15" customHeight="1" x14ac:dyDescent="0.25">
      <c r="A45" s="163"/>
      <c r="B45" s="164" t="s">
        <v>196</v>
      </c>
      <c r="C45" s="165"/>
      <c r="D45" s="166">
        <f>E45+G45</f>
        <v>0</v>
      </c>
      <c r="E45" s="166"/>
      <c r="F45" s="166"/>
      <c r="G45" s="166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8" ht="15" customHeight="1" x14ac:dyDescent="0.25">
      <c r="A46" s="163"/>
      <c r="B46" s="167" t="s">
        <v>215</v>
      </c>
      <c r="C46" s="8" t="s">
        <v>25</v>
      </c>
      <c r="D46" s="9">
        <f>E46+G46</f>
        <v>10</v>
      </c>
      <c r="E46" s="9">
        <v>10</v>
      </c>
      <c r="F46" s="9">
        <v>6.9</v>
      </c>
      <c r="G46" s="9"/>
      <c r="H46" s="10">
        <f>I46+K46</f>
        <v>0</v>
      </c>
      <c r="I46" s="10"/>
      <c r="J46" s="10">
        <v>0.3</v>
      </c>
      <c r="K46" s="10"/>
      <c r="L46" s="12">
        <f>M46+O46</f>
        <v>10</v>
      </c>
      <c r="M46" s="12">
        <f>E46+I46</f>
        <v>10</v>
      </c>
      <c r="N46" s="12">
        <f>F46+J46</f>
        <v>7.2</v>
      </c>
      <c r="O46" s="12">
        <f>G46+K46</f>
        <v>0</v>
      </c>
    </row>
    <row r="47" spans="1:18" ht="39" x14ac:dyDescent="0.25">
      <c r="A47" s="163"/>
      <c r="B47" s="168" t="s">
        <v>218</v>
      </c>
      <c r="C47" s="31" t="s">
        <v>25</v>
      </c>
      <c r="D47" s="17">
        <f>E47+G47</f>
        <v>0.5</v>
      </c>
      <c r="E47" s="17">
        <v>0.5</v>
      </c>
      <c r="F47" s="17">
        <v>0.3</v>
      </c>
      <c r="G47" s="17"/>
      <c r="H47" s="11">
        <f>I47+K47</f>
        <v>0</v>
      </c>
      <c r="I47" s="11"/>
      <c r="J47" s="11"/>
      <c r="K47" s="11"/>
      <c r="L47" s="13">
        <f>M47+O47</f>
        <v>0.5</v>
      </c>
      <c r="M47" s="13">
        <f>E47+H47</f>
        <v>0.5</v>
      </c>
      <c r="N47" s="13">
        <f>F47+I47</f>
        <v>0.3</v>
      </c>
      <c r="O47" s="13">
        <f>G47+J47</f>
        <v>0</v>
      </c>
    </row>
    <row r="48" spans="1:18" ht="15" customHeight="1" x14ac:dyDescent="0.25">
      <c r="A48" s="159" t="s">
        <v>74</v>
      </c>
      <c r="B48" s="30" t="s">
        <v>10</v>
      </c>
      <c r="C48" s="170"/>
      <c r="D48" s="166">
        <f>SUM(D50:D51)</f>
        <v>10.3</v>
      </c>
      <c r="E48" s="166">
        <f>SUM(E50:E51)</f>
        <v>10.3</v>
      </c>
      <c r="F48" s="166">
        <f>SUM(F50:F51)</f>
        <v>7.3000000000000007</v>
      </c>
      <c r="G48" s="166">
        <f>SUM(G50:G51)</f>
        <v>0</v>
      </c>
      <c r="H48" s="80">
        <f>SUM(H50:H51)</f>
        <v>0</v>
      </c>
      <c r="I48" s="80">
        <f t="shared" ref="I48:K48" si="11">SUM(I50:I51)</f>
        <v>0</v>
      </c>
      <c r="J48" s="80">
        <f t="shared" si="11"/>
        <v>0</v>
      </c>
      <c r="K48" s="80">
        <f t="shared" si="11"/>
        <v>0</v>
      </c>
      <c r="L48" s="30">
        <f>SUM(L50:L51)</f>
        <v>10.3</v>
      </c>
      <c r="M48" s="30">
        <f>SUM(M50:M51)</f>
        <v>10.3</v>
      </c>
      <c r="N48" s="30">
        <f>SUM(N50:N51)</f>
        <v>7.3000000000000007</v>
      </c>
      <c r="O48" s="30">
        <f>SUM(O50:O51)</f>
        <v>0</v>
      </c>
    </row>
    <row r="49" spans="1:15" ht="15" customHeight="1" x14ac:dyDescent="0.25">
      <c r="A49" s="163"/>
      <c r="B49" s="164" t="s">
        <v>196</v>
      </c>
      <c r="C49" s="165"/>
      <c r="D49" s="166">
        <f>E49+G49</f>
        <v>0</v>
      </c>
      <c r="E49" s="166"/>
      <c r="F49" s="166"/>
      <c r="G49" s="166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3"/>
      <c r="B50" s="167" t="s">
        <v>215</v>
      </c>
      <c r="C50" s="8" t="s">
        <v>25</v>
      </c>
      <c r="D50" s="9">
        <f>E50+G50</f>
        <v>9.8000000000000007</v>
      </c>
      <c r="E50" s="9">
        <v>9.8000000000000007</v>
      </c>
      <c r="F50" s="9">
        <v>6.9</v>
      </c>
      <c r="G50" s="9"/>
      <c r="H50" s="10">
        <f>I50+K50</f>
        <v>0</v>
      </c>
      <c r="I50" s="10"/>
      <c r="J50" s="10"/>
      <c r="K50" s="10"/>
      <c r="L50" s="12">
        <f>M50+O50</f>
        <v>9.8000000000000007</v>
      </c>
      <c r="M50" s="12">
        <f>E50+I50</f>
        <v>9.8000000000000007</v>
      </c>
      <c r="N50" s="12">
        <f>F50+J50</f>
        <v>6.9</v>
      </c>
      <c r="O50" s="12">
        <f>G50+K50</f>
        <v>0</v>
      </c>
    </row>
    <row r="51" spans="1:15" ht="39" x14ac:dyDescent="0.25">
      <c r="A51" s="163"/>
      <c r="B51" s="168" t="s">
        <v>218</v>
      </c>
      <c r="C51" s="31" t="s">
        <v>25</v>
      </c>
      <c r="D51" s="17">
        <f>E51+G51</f>
        <v>0.5</v>
      </c>
      <c r="E51" s="17">
        <v>0.5</v>
      </c>
      <c r="F51" s="17">
        <v>0.4</v>
      </c>
      <c r="G51" s="17"/>
      <c r="H51" s="11">
        <f>I51+K51</f>
        <v>0</v>
      </c>
      <c r="I51" s="11"/>
      <c r="J51" s="11"/>
      <c r="K51" s="11"/>
      <c r="L51" s="13">
        <f>M51+O51</f>
        <v>0.5</v>
      </c>
      <c r="M51" s="13">
        <f>E51+H51</f>
        <v>0.5</v>
      </c>
      <c r="N51" s="13">
        <f>F51+I51</f>
        <v>0.4</v>
      </c>
      <c r="O51" s="13">
        <f>G51+J51</f>
        <v>0</v>
      </c>
    </row>
    <row r="52" spans="1:15" ht="15" customHeight="1" x14ac:dyDescent="0.25">
      <c r="A52" s="159" t="s">
        <v>75</v>
      </c>
      <c r="B52" s="30" t="s">
        <v>11</v>
      </c>
      <c r="C52" s="170"/>
      <c r="D52" s="166">
        <f>SUM(D54:D55)</f>
        <v>11.700000000000001</v>
      </c>
      <c r="E52" s="166">
        <f>SUM(E54:E55)</f>
        <v>11.700000000000001</v>
      </c>
      <c r="F52" s="166">
        <f>SUM(F54:F55)</f>
        <v>8</v>
      </c>
      <c r="G52" s="166">
        <f>SUM(G54:G55)</f>
        <v>0</v>
      </c>
      <c r="H52" s="80">
        <f>SUM(H54:H55)</f>
        <v>0</v>
      </c>
      <c r="I52" s="80">
        <f t="shared" ref="I52:J52" si="12">SUM(I54:I55)</f>
        <v>0</v>
      </c>
      <c r="J52" s="80">
        <f t="shared" si="12"/>
        <v>0.3</v>
      </c>
      <c r="K52" s="80">
        <f>SUM(K54:K55)</f>
        <v>0</v>
      </c>
      <c r="L52" s="30">
        <f>SUM(L54:L55)</f>
        <v>11.700000000000001</v>
      </c>
      <c r="M52" s="30">
        <f>SUM(M54:M55)</f>
        <v>11.700000000000001</v>
      </c>
      <c r="N52" s="30">
        <f>SUM(N54:N55)</f>
        <v>8.3000000000000007</v>
      </c>
      <c r="O52" s="30">
        <f>SUM(O54:O55)</f>
        <v>0</v>
      </c>
    </row>
    <row r="53" spans="1:15" ht="15" customHeight="1" x14ac:dyDescent="0.25">
      <c r="A53" s="163"/>
      <c r="B53" s="164" t="s">
        <v>196</v>
      </c>
      <c r="C53" s="165"/>
      <c r="D53" s="166">
        <f>E53+G53</f>
        <v>0</v>
      </c>
      <c r="E53" s="166"/>
      <c r="F53" s="166"/>
      <c r="G53" s="166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3"/>
      <c r="B54" s="167" t="s">
        <v>215</v>
      </c>
      <c r="C54" s="8" t="s">
        <v>25</v>
      </c>
      <c r="D54" s="9">
        <f>E54+G54</f>
        <v>10.9</v>
      </c>
      <c r="E54" s="9">
        <v>10.9</v>
      </c>
      <c r="F54" s="9">
        <v>7.5</v>
      </c>
      <c r="G54" s="9"/>
      <c r="H54" s="10">
        <f>I54+K54</f>
        <v>0</v>
      </c>
      <c r="I54" s="10"/>
      <c r="J54" s="10">
        <v>0.3</v>
      </c>
      <c r="K54" s="10"/>
      <c r="L54" s="12">
        <f>M54+O54</f>
        <v>10.9</v>
      </c>
      <c r="M54" s="12">
        <f>E54+I54</f>
        <v>10.9</v>
      </c>
      <c r="N54" s="12">
        <f>F54+J54</f>
        <v>7.8</v>
      </c>
      <c r="O54" s="12">
        <f>G54+K54</f>
        <v>0</v>
      </c>
    </row>
    <row r="55" spans="1:15" ht="39" x14ac:dyDescent="0.25">
      <c r="A55" s="171"/>
      <c r="B55" s="172" t="s">
        <v>218</v>
      </c>
      <c r="C55" s="31" t="s">
        <v>25</v>
      </c>
      <c r="D55" s="17">
        <f>E55+G55</f>
        <v>0.8</v>
      </c>
      <c r="E55" s="17">
        <v>0.8</v>
      </c>
      <c r="F55" s="17">
        <v>0.5</v>
      </c>
      <c r="G55" s="17"/>
      <c r="H55" s="11">
        <f>I55+K55</f>
        <v>0</v>
      </c>
      <c r="I55" s="11"/>
      <c r="J55" s="11"/>
      <c r="K55" s="11"/>
      <c r="L55" s="13">
        <f>M55+O55</f>
        <v>0.8</v>
      </c>
      <c r="M55" s="13">
        <f>E55+H55</f>
        <v>0.8</v>
      </c>
      <c r="N55" s="13">
        <f>F55+I55</f>
        <v>0.5</v>
      </c>
      <c r="O55" s="13">
        <f>G55+J55</f>
        <v>0</v>
      </c>
    </row>
    <row r="56" spans="1:15" ht="15" customHeight="1" x14ac:dyDescent="0.25">
      <c r="A56" s="159" t="s">
        <v>76</v>
      </c>
      <c r="B56" s="30" t="s">
        <v>12</v>
      </c>
      <c r="C56" s="170"/>
      <c r="D56" s="166">
        <f>SUM(D58:D59)</f>
        <v>8.1999999999999993</v>
      </c>
      <c r="E56" s="166">
        <f>SUM(E58:E59)</f>
        <v>8.1999999999999993</v>
      </c>
      <c r="F56" s="166">
        <f>SUM(F58:F59)</f>
        <v>5.4</v>
      </c>
      <c r="G56" s="166">
        <f>SUM(G58:G59)</f>
        <v>0</v>
      </c>
      <c r="H56" s="80">
        <f>SUM(H58:H59)</f>
        <v>0</v>
      </c>
      <c r="I56" s="80">
        <f t="shared" ref="I56:K56" si="13">SUM(I58:I59)</f>
        <v>0</v>
      </c>
      <c r="J56" s="80">
        <f t="shared" si="13"/>
        <v>0.3</v>
      </c>
      <c r="K56" s="80">
        <f t="shared" si="13"/>
        <v>0</v>
      </c>
      <c r="L56" s="30">
        <f>SUM(L58:L59)</f>
        <v>8.1999999999999993</v>
      </c>
      <c r="M56" s="30">
        <f>SUM(M58:M59)</f>
        <v>8.1999999999999993</v>
      </c>
      <c r="N56" s="30">
        <f>SUM(N58:N59)</f>
        <v>5.7</v>
      </c>
      <c r="O56" s="30">
        <f>SUM(O58:O59)</f>
        <v>0</v>
      </c>
    </row>
    <row r="57" spans="1:15" ht="15" customHeight="1" x14ac:dyDescent="0.25">
      <c r="A57" s="163"/>
      <c r="B57" s="164" t="s">
        <v>196</v>
      </c>
      <c r="C57" s="165"/>
      <c r="D57" s="166">
        <f>E57+G57</f>
        <v>0</v>
      </c>
      <c r="E57" s="166"/>
      <c r="F57" s="166"/>
      <c r="G57" s="166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3"/>
      <c r="B58" s="167" t="s">
        <v>215</v>
      </c>
      <c r="C58" s="8" t="s">
        <v>25</v>
      </c>
      <c r="D58" s="9">
        <f>E58+G58</f>
        <v>7.6</v>
      </c>
      <c r="E58" s="9">
        <v>7.6</v>
      </c>
      <c r="F58" s="9">
        <v>5</v>
      </c>
      <c r="G58" s="9"/>
      <c r="H58" s="10">
        <f>I58+K58</f>
        <v>0</v>
      </c>
      <c r="I58" s="10"/>
      <c r="J58" s="10">
        <v>0.3</v>
      </c>
      <c r="K58" s="10"/>
      <c r="L58" s="12">
        <f>M58+O58</f>
        <v>7.6</v>
      </c>
      <c r="M58" s="12">
        <f>E58+I58</f>
        <v>7.6</v>
      </c>
      <c r="N58" s="12">
        <f>F58+J58</f>
        <v>5.3</v>
      </c>
      <c r="O58" s="12">
        <f>G58+K58</f>
        <v>0</v>
      </c>
    </row>
    <row r="59" spans="1:15" ht="39" x14ac:dyDescent="0.25">
      <c r="A59" s="163"/>
      <c r="B59" s="168" t="s">
        <v>218</v>
      </c>
      <c r="C59" s="31" t="s">
        <v>25</v>
      </c>
      <c r="D59" s="17">
        <f>E59+G59</f>
        <v>0.6</v>
      </c>
      <c r="E59" s="17">
        <v>0.6</v>
      </c>
      <c r="F59" s="17">
        <v>0.4</v>
      </c>
      <c r="G59" s="17"/>
      <c r="H59" s="11">
        <f>I59+K59</f>
        <v>0</v>
      </c>
      <c r="I59" s="11"/>
      <c r="J59" s="11"/>
      <c r="K59" s="11"/>
      <c r="L59" s="13">
        <f>M59+O59</f>
        <v>0.6</v>
      </c>
      <c r="M59" s="13">
        <f>E59+H59</f>
        <v>0.6</v>
      </c>
      <c r="N59" s="13">
        <f>F59+I59</f>
        <v>0.4</v>
      </c>
      <c r="O59" s="13">
        <f>G59+J59</f>
        <v>0</v>
      </c>
    </row>
    <row r="60" spans="1:15" ht="15" customHeight="1" x14ac:dyDescent="0.25">
      <c r="A60" s="159" t="s">
        <v>77</v>
      </c>
      <c r="B60" s="30" t="s">
        <v>13</v>
      </c>
      <c r="C60" s="170"/>
      <c r="D60" s="166">
        <f>SUM(D62:D63)</f>
        <v>10.6</v>
      </c>
      <c r="E60" s="166">
        <f>SUM(E62:E63)</f>
        <v>10.6</v>
      </c>
      <c r="F60" s="166">
        <f>SUM(F62:F63)</f>
        <v>7.5</v>
      </c>
      <c r="G60" s="166">
        <f>SUM(G62:G63)</f>
        <v>0</v>
      </c>
      <c r="H60" s="80">
        <f>SUM(H62:H63)</f>
        <v>0.1</v>
      </c>
      <c r="I60" s="80">
        <f t="shared" ref="I60:K60" si="14">SUM(I62:I63)</f>
        <v>0.1</v>
      </c>
      <c r="J60" s="80">
        <f t="shared" si="14"/>
        <v>0.3</v>
      </c>
      <c r="K60" s="80">
        <f t="shared" si="14"/>
        <v>0</v>
      </c>
      <c r="L60" s="30">
        <f>SUM(L62:L63)</f>
        <v>10.7</v>
      </c>
      <c r="M60" s="30">
        <f>SUM(M62:M63)</f>
        <v>10.7</v>
      </c>
      <c r="N60" s="30">
        <f>SUM(N62:N63)</f>
        <v>7.8</v>
      </c>
      <c r="O60" s="30">
        <f>SUM(O62:O63)</f>
        <v>0</v>
      </c>
    </row>
    <row r="61" spans="1:15" ht="15" customHeight="1" x14ac:dyDescent="0.25">
      <c r="A61" s="163"/>
      <c r="B61" s="164" t="s">
        <v>196</v>
      </c>
      <c r="C61" s="165"/>
      <c r="D61" s="166">
        <f>E61+G61</f>
        <v>0</v>
      </c>
      <c r="E61" s="166"/>
      <c r="F61" s="166"/>
      <c r="G61" s="166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3"/>
      <c r="B62" s="167" t="s">
        <v>215</v>
      </c>
      <c r="C62" s="8" t="s">
        <v>25</v>
      </c>
      <c r="D62" s="9">
        <f>E62+G62</f>
        <v>9.9</v>
      </c>
      <c r="E62" s="9">
        <v>9.9</v>
      </c>
      <c r="F62" s="9">
        <v>7</v>
      </c>
      <c r="G62" s="9"/>
      <c r="H62" s="10">
        <f>I62+K62</f>
        <v>0.1</v>
      </c>
      <c r="I62" s="10">
        <v>0.1</v>
      </c>
      <c r="J62" s="10">
        <v>0.3</v>
      </c>
      <c r="K62" s="10"/>
      <c r="L62" s="12">
        <f>M62+O62</f>
        <v>10</v>
      </c>
      <c r="M62" s="12">
        <f>E62+I62</f>
        <v>10</v>
      </c>
      <c r="N62" s="12">
        <f>F62+J62</f>
        <v>7.3</v>
      </c>
      <c r="O62" s="12">
        <f>G62+K62</f>
        <v>0</v>
      </c>
    </row>
    <row r="63" spans="1:15" ht="39" x14ac:dyDescent="0.25">
      <c r="A63" s="163"/>
      <c r="B63" s="168" t="s">
        <v>218</v>
      </c>
      <c r="C63" s="31" t="s">
        <v>25</v>
      </c>
      <c r="D63" s="17">
        <f>E63+G63</f>
        <v>0.7</v>
      </c>
      <c r="E63" s="17">
        <v>0.7</v>
      </c>
      <c r="F63" s="17">
        <v>0.5</v>
      </c>
      <c r="G63" s="17"/>
      <c r="H63" s="11">
        <f>I63+K63</f>
        <v>0</v>
      </c>
      <c r="I63" s="11"/>
      <c r="J63" s="11"/>
      <c r="K63" s="11"/>
      <c r="L63" s="13">
        <f>M63+O63</f>
        <v>0.7</v>
      </c>
      <c r="M63" s="13">
        <f>E63+H63</f>
        <v>0.7</v>
      </c>
      <c r="N63" s="13">
        <f>F63+I63</f>
        <v>0.5</v>
      </c>
      <c r="O63" s="13">
        <f>G63+J63</f>
        <v>0</v>
      </c>
    </row>
    <row r="64" spans="1:15" ht="15" customHeight="1" x14ac:dyDescent="0.25">
      <c r="A64" s="159" t="s">
        <v>78</v>
      </c>
      <c r="B64" s="30" t="s">
        <v>14</v>
      </c>
      <c r="C64" s="170"/>
      <c r="D64" s="166">
        <f>SUM(D66:D67)</f>
        <v>8.4</v>
      </c>
      <c r="E64" s="166">
        <f>SUM(E66:E67)</f>
        <v>8.4</v>
      </c>
      <c r="F64" s="166">
        <f>SUM(F66:F67)</f>
        <v>5.7</v>
      </c>
      <c r="G64" s="166">
        <f>SUM(G66:G67)</f>
        <v>0</v>
      </c>
      <c r="H64" s="80">
        <f>SUM(H66:H67)</f>
        <v>0.1</v>
      </c>
      <c r="I64" s="80">
        <f t="shared" ref="I64:K64" si="15">SUM(I66:I67)</f>
        <v>0.1</v>
      </c>
      <c r="J64" s="80">
        <f t="shared" si="15"/>
        <v>0.3</v>
      </c>
      <c r="K64" s="80">
        <f t="shared" si="15"/>
        <v>0</v>
      </c>
      <c r="L64" s="30">
        <f>SUM(L66:L67)</f>
        <v>8.5</v>
      </c>
      <c r="M64" s="30">
        <f>SUM(M66:M67)</f>
        <v>8.5</v>
      </c>
      <c r="N64" s="30">
        <f>SUM(N66:N67)</f>
        <v>6</v>
      </c>
      <c r="O64" s="30">
        <f>SUM(O66:O67)</f>
        <v>0</v>
      </c>
    </row>
    <row r="65" spans="1:15" ht="15" customHeight="1" x14ac:dyDescent="0.25">
      <c r="A65" s="163"/>
      <c r="B65" s="164" t="s">
        <v>196</v>
      </c>
      <c r="C65" s="165"/>
      <c r="D65" s="166">
        <f>E65+G65</f>
        <v>0</v>
      </c>
      <c r="E65" s="166"/>
      <c r="F65" s="166"/>
      <c r="G65" s="166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3"/>
      <c r="B66" s="167" t="s">
        <v>215</v>
      </c>
      <c r="C66" s="8" t="s">
        <v>25</v>
      </c>
      <c r="D66" s="9">
        <f>E66+G66</f>
        <v>7.8</v>
      </c>
      <c r="E66" s="9">
        <v>7.8</v>
      </c>
      <c r="F66" s="9">
        <v>5.3</v>
      </c>
      <c r="G66" s="9"/>
      <c r="H66" s="10">
        <f>I66+K66</f>
        <v>0.1</v>
      </c>
      <c r="I66" s="10">
        <v>0.1</v>
      </c>
      <c r="J66" s="10">
        <v>0.3</v>
      </c>
      <c r="K66" s="10"/>
      <c r="L66" s="12">
        <f>M66+O66</f>
        <v>7.8999999999999995</v>
      </c>
      <c r="M66" s="12">
        <f>E66+I66</f>
        <v>7.8999999999999995</v>
      </c>
      <c r="N66" s="12">
        <f>F66+J66</f>
        <v>5.6</v>
      </c>
      <c r="O66" s="12">
        <f>G66+K66</f>
        <v>0</v>
      </c>
    </row>
    <row r="67" spans="1:15" ht="39" x14ac:dyDescent="0.25">
      <c r="A67" s="163"/>
      <c r="B67" s="168" t="s">
        <v>218</v>
      </c>
      <c r="C67" s="31" t="s">
        <v>25</v>
      </c>
      <c r="D67" s="17">
        <f>E67+G67</f>
        <v>0.6</v>
      </c>
      <c r="E67" s="17">
        <v>0.6</v>
      </c>
      <c r="F67" s="17">
        <v>0.4</v>
      </c>
      <c r="G67" s="17"/>
      <c r="H67" s="11">
        <f>I67+K67</f>
        <v>0</v>
      </c>
      <c r="I67" s="11"/>
      <c r="J67" s="11"/>
      <c r="K67" s="11"/>
      <c r="L67" s="13">
        <f>M67+O67</f>
        <v>0.6</v>
      </c>
      <c r="M67" s="13">
        <f>E67+H67</f>
        <v>0.6</v>
      </c>
      <c r="N67" s="13">
        <f>F67+I67</f>
        <v>0.4</v>
      </c>
      <c r="O67" s="13">
        <f>G67+J67</f>
        <v>0</v>
      </c>
    </row>
    <row r="68" spans="1:15" ht="15" customHeight="1" x14ac:dyDescent="0.25">
      <c r="A68" s="159" t="s">
        <v>79</v>
      </c>
      <c r="B68" s="30" t="s">
        <v>15</v>
      </c>
      <c r="C68" s="170"/>
      <c r="D68" s="166">
        <f>SUM(D70:D71)</f>
        <v>10.299999999999999</v>
      </c>
      <c r="E68" s="166">
        <f>SUM(E70:E71)</f>
        <v>10.299999999999999</v>
      </c>
      <c r="F68" s="166">
        <f>SUM(F70:F71)</f>
        <v>7.2</v>
      </c>
      <c r="G68" s="166">
        <f>SUM(G70:G71)</f>
        <v>0</v>
      </c>
      <c r="H68" s="80">
        <f>SUM(H70:H71)</f>
        <v>0.9</v>
      </c>
      <c r="I68" s="80">
        <f t="shared" ref="I68:K68" si="16">SUM(I70:I71)</f>
        <v>0.9</v>
      </c>
      <c r="J68" s="80">
        <f t="shared" si="16"/>
        <v>0.9</v>
      </c>
      <c r="K68" s="80">
        <f t="shared" si="16"/>
        <v>0</v>
      </c>
      <c r="L68" s="30">
        <f>SUM(L70:L71)</f>
        <v>11.2</v>
      </c>
      <c r="M68" s="30">
        <f>SUM(M70:M71)</f>
        <v>11.2</v>
      </c>
      <c r="N68" s="30">
        <f>SUM(N70:N71)</f>
        <v>8.1000000000000014</v>
      </c>
      <c r="O68" s="30">
        <f>SUM(O70:O71)</f>
        <v>0</v>
      </c>
    </row>
    <row r="69" spans="1:15" ht="15" customHeight="1" x14ac:dyDescent="0.25">
      <c r="A69" s="163"/>
      <c r="B69" s="164" t="s">
        <v>196</v>
      </c>
      <c r="C69" s="165"/>
      <c r="D69" s="166">
        <f>E69+G69</f>
        <v>0</v>
      </c>
      <c r="E69" s="166"/>
      <c r="F69" s="166"/>
      <c r="G69" s="166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3"/>
      <c r="B70" s="167" t="s">
        <v>215</v>
      </c>
      <c r="C70" s="8" t="s">
        <v>25</v>
      </c>
      <c r="D70" s="9">
        <f>E70+G70</f>
        <v>9.6</v>
      </c>
      <c r="E70" s="9">
        <v>9.6</v>
      </c>
      <c r="F70" s="9">
        <v>6.7</v>
      </c>
      <c r="G70" s="9"/>
      <c r="H70" s="10">
        <f>I70+K70</f>
        <v>0.9</v>
      </c>
      <c r="I70" s="10">
        <v>0.9</v>
      </c>
      <c r="J70" s="10">
        <v>0.9</v>
      </c>
      <c r="K70" s="10"/>
      <c r="L70" s="12">
        <f>M70+O70</f>
        <v>10.5</v>
      </c>
      <c r="M70" s="12">
        <f>E70+I70</f>
        <v>10.5</v>
      </c>
      <c r="N70" s="12">
        <f>F70+J70</f>
        <v>7.6000000000000005</v>
      </c>
      <c r="O70" s="12">
        <f>G70+K70</f>
        <v>0</v>
      </c>
    </row>
    <row r="71" spans="1:15" ht="39" x14ac:dyDescent="0.25">
      <c r="A71" s="171"/>
      <c r="B71" s="168" t="s">
        <v>218</v>
      </c>
      <c r="C71" s="31" t="s">
        <v>25</v>
      </c>
      <c r="D71" s="17">
        <f>E71+G71</f>
        <v>0.7</v>
      </c>
      <c r="E71" s="17">
        <v>0.7</v>
      </c>
      <c r="F71" s="17">
        <v>0.5</v>
      </c>
      <c r="G71" s="17"/>
      <c r="H71" s="11">
        <f>I71+K71</f>
        <v>0</v>
      </c>
      <c r="I71" s="11"/>
      <c r="J71" s="11"/>
      <c r="K71" s="11"/>
      <c r="L71" s="13">
        <f>M71+O71</f>
        <v>0.7</v>
      </c>
      <c r="M71" s="13">
        <f>E71+H71</f>
        <v>0.7</v>
      </c>
      <c r="N71" s="13">
        <f>F71+I71</f>
        <v>0.5</v>
      </c>
      <c r="O71" s="13">
        <f>G71+J71</f>
        <v>0</v>
      </c>
    </row>
    <row r="72" spans="1:15" ht="15" customHeight="1" x14ac:dyDescent="0.25">
      <c r="A72" s="159" t="s">
        <v>80</v>
      </c>
      <c r="B72" s="30" t="s">
        <v>16</v>
      </c>
      <c r="C72" s="170"/>
      <c r="D72" s="166">
        <f>SUM(D74:D75)</f>
        <v>19</v>
      </c>
      <c r="E72" s="166">
        <f>SUM(E74:E75)</f>
        <v>19</v>
      </c>
      <c r="F72" s="166">
        <f>SUM(F74:F75)</f>
        <v>12.7</v>
      </c>
      <c r="G72" s="166">
        <f>SUM(G74:G75)</f>
        <v>0</v>
      </c>
      <c r="H72" s="80">
        <f>SUM(H74:H75)</f>
        <v>-0.1</v>
      </c>
      <c r="I72" s="80">
        <f t="shared" ref="I72:J72" si="17">SUM(I74:I75)</f>
        <v>-0.1</v>
      </c>
      <c r="J72" s="80">
        <f t="shared" si="17"/>
        <v>-0.1</v>
      </c>
      <c r="K72" s="80">
        <f>SUM(K74:K75)</f>
        <v>0</v>
      </c>
      <c r="L72" s="30">
        <f>SUM(L74:L75)</f>
        <v>18.899999999999999</v>
      </c>
      <c r="M72" s="30">
        <f>SUM(M74:M75)</f>
        <v>18.899999999999999</v>
      </c>
      <c r="N72" s="30">
        <f>SUM(N74:N75)</f>
        <v>12.6</v>
      </c>
      <c r="O72" s="30">
        <f>SUM(O74:O75)</f>
        <v>0</v>
      </c>
    </row>
    <row r="73" spans="1:15" ht="15" customHeight="1" x14ac:dyDescent="0.25">
      <c r="A73" s="163"/>
      <c r="B73" s="164" t="s">
        <v>196</v>
      </c>
      <c r="C73" s="165"/>
      <c r="D73" s="166">
        <f>E73+G73</f>
        <v>0</v>
      </c>
      <c r="E73" s="166"/>
      <c r="F73" s="166"/>
      <c r="G73" s="166"/>
      <c r="H73" s="80">
        <f>I73+K73</f>
        <v>0</v>
      </c>
      <c r="I73" s="80"/>
      <c r="J73" s="80"/>
      <c r="K73" s="80"/>
      <c r="L73" s="30">
        <f>M73+O73</f>
        <v>0</v>
      </c>
      <c r="M73" s="30"/>
      <c r="N73" s="30"/>
      <c r="O73" s="30"/>
    </row>
    <row r="74" spans="1:15" ht="15" customHeight="1" x14ac:dyDescent="0.25">
      <c r="A74" s="163"/>
      <c r="B74" s="167" t="s">
        <v>215</v>
      </c>
      <c r="C74" s="8" t="s">
        <v>25</v>
      </c>
      <c r="D74" s="9">
        <f>E74+G74</f>
        <v>17.3</v>
      </c>
      <c r="E74" s="9">
        <v>17.3</v>
      </c>
      <c r="F74" s="9">
        <v>11.7</v>
      </c>
      <c r="G74" s="9"/>
      <c r="H74" s="10">
        <f>I74+K74</f>
        <v>-0.1</v>
      </c>
      <c r="I74" s="10">
        <v>-0.1</v>
      </c>
      <c r="J74" s="10">
        <v>-0.1</v>
      </c>
      <c r="K74" s="10"/>
      <c r="L74" s="12">
        <f>M74+O74</f>
        <v>17.2</v>
      </c>
      <c r="M74" s="12">
        <f>E74+I74</f>
        <v>17.2</v>
      </c>
      <c r="N74" s="12">
        <f>F74+J74</f>
        <v>11.6</v>
      </c>
      <c r="O74" s="12">
        <f>G74+K74</f>
        <v>0</v>
      </c>
    </row>
    <row r="75" spans="1:15" ht="39" x14ac:dyDescent="0.25">
      <c r="A75" s="163"/>
      <c r="B75" s="168" t="s">
        <v>218</v>
      </c>
      <c r="C75" s="31" t="s">
        <v>25</v>
      </c>
      <c r="D75" s="17">
        <f>E75+G75</f>
        <v>1.7</v>
      </c>
      <c r="E75" s="17">
        <v>1.7</v>
      </c>
      <c r="F75" s="17">
        <v>1</v>
      </c>
      <c r="G75" s="17"/>
      <c r="H75" s="11">
        <f>I75+K75</f>
        <v>0</v>
      </c>
      <c r="I75" s="11"/>
      <c r="J75" s="11"/>
      <c r="K75" s="11"/>
      <c r="L75" s="13">
        <f>M75+O75</f>
        <v>1.7</v>
      </c>
      <c r="M75" s="13">
        <f>E75+H75</f>
        <v>1.7</v>
      </c>
      <c r="N75" s="13">
        <f>F75+I75</f>
        <v>1</v>
      </c>
      <c r="O75" s="13">
        <f>G75+J75</f>
        <v>0</v>
      </c>
    </row>
    <row r="76" spans="1:15" ht="15" customHeight="1" x14ac:dyDescent="0.25">
      <c r="A76" s="159" t="s">
        <v>81</v>
      </c>
      <c r="B76" s="30" t="s">
        <v>17</v>
      </c>
      <c r="C76" s="170"/>
      <c r="D76" s="166">
        <f>SUM(D78:D79)</f>
        <v>9.6</v>
      </c>
      <c r="E76" s="166">
        <f>SUM(E78:E79)</f>
        <v>9.6</v>
      </c>
      <c r="F76" s="166">
        <f>SUM(F78:F79)</f>
        <v>6.7</v>
      </c>
      <c r="G76" s="166">
        <f>SUM(G78:G79)</f>
        <v>0</v>
      </c>
      <c r="H76" s="80">
        <f>SUM(H78:H79)</f>
        <v>-0.6</v>
      </c>
      <c r="I76" s="80">
        <f t="shared" ref="I76:J76" si="18">SUM(I78:I79)</f>
        <v>-0.6</v>
      </c>
      <c r="J76" s="80">
        <f t="shared" si="18"/>
        <v>-0.4</v>
      </c>
      <c r="K76" s="80">
        <f>SUM(K78:K79)</f>
        <v>0</v>
      </c>
      <c r="L76" s="30">
        <f>SUM(L78:L79)</f>
        <v>9</v>
      </c>
      <c r="M76" s="30">
        <f>SUM(M78:M79)</f>
        <v>9</v>
      </c>
      <c r="N76" s="30">
        <f>SUM(N78:N79)</f>
        <v>6.3</v>
      </c>
      <c r="O76" s="30">
        <f>SUM(O78:O79)</f>
        <v>0</v>
      </c>
    </row>
    <row r="77" spans="1:15" ht="15" customHeight="1" x14ac:dyDescent="0.25">
      <c r="A77" s="163"/>
      <c r="B77" s="164" t="s">
        <v>196</v>
      </c>
      <c r="C77" s="165"/>
      <c r="D77" s="166">
        <f>E77+G77</f>
        <v>0</v>
      </c>
      <c r="E77" s="166"/>
      <c r="F77" s="166"/>
      <c r="G77" s="166"/>
      <c r="H77" s="80">
        <f>I77+K77</f>
        <v>0</v>
      </c>
      <c r="I77" s="80"/>
      <c r="J77" s="80"/>
      <c r="K77" s="80"/>
      <c r="L77" s="30">
        <f>M77+O77</f>
        <v>0</v>
      </c>
      <c r="M77" s="30"/>
      <c r="N77" s="30"/>
      <c r="O77" s="30"/>
    </row>
    <row r="78" spans="1:15" ht="15" customHeight="1" x14ac:dyDescent="0.25">
      <c r="A78" s="163"/>
      <c r="B78" s="167" t="s">
        <v>215</v>
      </c>
      <c r="C78" s="8" t="s">
        <v>25</v>
      </c>
      <c r="D78" s="9">
        <f>E78+G78</f>
        <v>9.1</v>
      </c>
      <c r="E78" s="9">
        <v>9.1</v>
      </c>
      <c r="F78" s="9">
        <v>6.3</v>
      </c>
      <c r="G78" s="9"/>
      <c r="H78" s="10">
        <f>I78+K78</f>
        <v>-0.6</v>
      </c>
      <c r="I78" s="10">
        <v>-0.6</v>
      </c>
      <c r="J78" s="10">
        <v>-0.4</v>
      </c>
      <c r="K78" s="10"/>
      <c r="L78" s="12">
        <f>M78+O78</f>
        <v>8.5</v>
      </c>
      <c r="M78" s="12">
        <f>E78+I78</f>
        <v>8.5</v>
      </c>
      <c r="N78" s="12">
        <f>F78+J78</f>
        <v>5.8999999999999995</v>
      </c>
      <c r="O78" s="12">
        <f>G78+K78</f>
        <v>0</v>
      </c>
    </row>
    <row r="79" spans="1:15" ht="39" x14ac:dyDescent="0.25">
      <c r="A79" s="163"/>
      <c r="B79" s="168" t="s">
        <v>218</v>
      </c>
      <c r="C79" s="31" t="s">
        <v>25</v>
      </c>
      <c r="D79" s="17">
        <f>E79+G79</f>
        <v>0.5</v>
      </c>
      <c r="E79" s="17">
        <v>0.5</v>
      </c>
      <c r="F79" s="17">
        <v>0.4</v>
      </c>
      <c r="G79" s="17"/>
      <c r="H79" s="11">
        <f>I79+K79</f>
        <v>0</v>
      </c>
      <c r="I79" s="11"/>
      <c r="J79" s="11"/>
      <c r="K79" s="11"/>
      <c r="L79" s="13">
        <f>M79+O79</f>
        <v>0.5</v>
      </c>
      <c r="M79" s="13">
        <f>E79+H79</f>
        <v>0.5</v>
      </c>
      <c r="N79" s="13">
        <f>F79+I79</f>
        <v>0.4</v>
      </c>
      <c r="O79" s="13">
        <f>G79+J79</f>
        <v>0</v>
      </c>
    </row>
    <row r="80" spans="1:15" ht="15" customHeight="1" x14ac:dyDescent="0.25">
      <c r="A80" s="159" t="s">
        <v>82</v>
      </c>
      <c r="B80" s="30" t="s">
        <v>18</v>
      </c>
      <c r="C80" s="170"/>
      <c r="D80" s="166">
        <f>SUM(D82:D83)</f>
        <v>9.5</v>
      </c>
      <c r="E80" s="166">
        <f>SUM(E82:E83)</f>
        <v>9.5</v>
      </c>
      <c r="F80" s="166">
        <f>SUM(F82:F83)</f>
        <v>6.6</v>
      </c>
      <c r="G80" s="166">
        <f>SUM(G82:G83)</f>
        <v>0</v>
      </c>
      <c r="H80" s="80">
        <f>SUM(H82:H83)</f>
        <v>0</v>
      </c>
      <c r="I80" s="80">
        <f t="shared" ref="I80:K80" si="19">SUM(I82:I83)</f>
        <v>0</v>
      </c>
      <c r="J80" s="80">
        <f t="shared" si="19"/>
        <v>0</v>
      </c>
      <c r="K80" s="80">
        <f t="shared" si="19"/>
        <v>0</v>
      </c>
      <c r="L80" s="30">
        <f>SUM(L82:L83)</f>
        <v>9.5</v>
      </c>
      <c r="M80" s="30">
        <f>SUM(M82:M83)</f>
        <v>9.5</v>
      </c>
      <c r="N80" s="30">
        <f>SUM(N82:N83)</f>
        <v>6.6</v>
      </c>
      <c r="O80" s="30">
        <f>SUM(O82:O83)</f>
        <v>0</v>
      </c>
    </row>
    <row r="81" spans="1:15" ht="15" customHeight="1" x14ac:dyDescent="0.25">
      <c r="A81" s="163"/>
      <c r="B81" s="164" t="s">
        <v>196</v>
      </c>
      <c r="C81" s="165"/>
      <c r="D81" s="166">
        <f>E81+G81</f>
        <v>0</v>
      </c>
      <c r="E81" s="166"/>
      <c r="F81" s="166"/>
      <c r="G81" s="166"/>
      <c r="H81" s="80">
        <f>I81+K81</f>
        <v>0</v>
      </c>
      <c r="I81" s="80"/>
      <c r="J81" s="80"/>
      <c r="K81" s="80"/>
      <c r="L81" s="30">
        <f>M81+O81</f>
        <v>0</v>
      </c>
      <c r="M81" s="30"/>
      <c r="N81" s="30"/>
      <c r="O81" s="30"/>
    </row>
    <row r="82" spans="1:15" ht="15" customHeight="1" x14ac:dyDescent="0.25">
      <c r="A82" s="163"/>
      <c r="B82" s="167" t="s">
        <v>215</v>
      </c>
      <c r="C82" s="8" t="s">
        <v>25</v>
      </c>
      <c r="D82" s="9">
        <f>E82+G82</f>
        <v>9.1</v>
      </c>
      <c r="E82" s="9">
        <v>9.1</v>
      </c>
      <c r="F82" s="9">
        <v>6.3</v>
      </c>
      <c r="G82" s="9"/>
      <c r="H82" s="10">
        <f>I82+K82</f>
        <v>0</v>
      </c>
      <c r="I82" s="10"/>
      <c r="J82" s="10"/>
      <c r="K82" s="10"/>
      <c r="L82" s="12">
        <f>M82+O82</f>
        <v>9.1</v>
      </c>
      <c r="M82" s="12">
        <f>E82+I82</f>
        <v>9.1</v>
      </c>
      <c r="N82" s="12">
        <f>F82+J82</f>
        <v>6.3</v>
      </c>
      <c r="O82" s="12">
        <f>G82+K82</f>
        <v>0</v>
      </c>
    </row>
    <row r="83" spans="1:15" ht="39" x14ac:dyDescent="0.25">
      <c r="A83" s="163"/>
      <c r="B83" s="168" t="s">
        <v>218</v>
      </c>
      <c r="C83" s="31" t="s">
        <v>25</v>
      </c>
      <c r="D83" s="17">
        <f>E83+G83</f>
        <v>0.4</v>
      </c>
      <c r="E83" s="17">
        <v>0.4</v>
      </c>
      <c r="F83" s="17">
        <v>0.3</v>
      </c>
      <c r="G83" s="17"/>
      <c r="H83" s="11">
        <f>I83+K83</f>
        <v>0</v>
      </c>
      <c r="I83" s="11"/>
      <c r="J83" s="11"/>
      <c r="K83" s="11"/>
      <c r="L83" s="13">
        <f>M83+O83</f>
        <v>0.4</v>
      </c>
      <c r="M83" s="13">
        <f>E83+H83</f>
        <v>0.4</v>
      </c>
      <c r="N83" s="13">
        <f>F83+I83</f>
        <v>0.3</v>
      </c>
      <c r="O83" s="13">
        <f>G83+J83</f>
        <v>0</v>
      </c>
    </row>
    <row r="84" spans="1:15" ht="15" customHeight="1" x14ac:dyDescent="0.25">
      <c r="A84" s="159" t="s">
        <v>83</v>
      </c>
      <c r="B84" s="30" t="s">
        <v>19</v>
      </c>
      <c r="C84" s="552" t="s">
        <v>25</v>
      </c>
      <c r="D84" s="173">
        <f>E84+G84</f>
        <v>4.9000000000000004</v>
      </c>
      <c r="E84" s="173">
        <v>4.9000000000000004</v>
      </c>
      <c r="F84" s="173">
        <v>3</v>
      </c>
      <c r="G84" s="173">
        <f>SUM(G85:G85)</f>
        <v>0</v>
      </c>
      <c r="H84" s="174">
        <f>I84+K84</f>
        <v>0</v>
      </c>
      <c r="I84" s="174"/>
      <c r="J84" s="174"/>
      <c r="K84" s="174">
        <f>SUM(K85:K85)</f>
        <v>0</v>
      </c>
      <c r="L84" s="175">
        <f>M84+O84</f>
        <v>4.9000000000000004</v>
      </c>
      <c r="M84" s="175">
        <f>E84+I84</f>
        <v>4.9000000000000004</v>
      </c>
      <c r="N84" s="175">
        <f>F84+J84</f>
        <v>3</v>
      </c>
      <c r="O84" s="175">
        <f>SUM(O85:O85)</f>
        <v>0</v>
      </c>
    </row>
    <row r="85" spans="1:15" ht="39" x14ac:dyDescent="0.25">
      <c r="A85" s="163"/>
      <c r="B85" s="172" t="s">
        <v>218</v>
      </c>
      <c r="C85" s="553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</row>
    <row r="86" spans="1:15" ht="15" customHeight="1" x14ac:dyDescent="0.25">
      <c r="A86" s="6" t="s">
        <v>84</v>
      </c>
      <c r="B86" s="81" t="s">
        <v>171</v>
      </c>
      <c r="C86" s="554" t="s">
        <v>21</v>
      </c>
      <c r="D86" s="173">
        <f>E86+G86</f>
        <v>360.4</v>
      </c>
      <c r="E86" s="173">
        <v>360.4</v>
      </c>
      <c r="F86" s="173">
        <v>239.1</v>
      </c>
      <c r="G86" s="173"/>
      <c r="H86" s="174">
        <f>I86+K86</f>
        <v>0</v>
      </c>
      <c r="I86" s="174"/>
      <c r="J86" s="174"/>
      <c r="K86" s="174">
        <f>SUM(K87:K87)</f>
        <v>0</v>
      </c>
      <c r="L86" s="175">
        <f>M86+O86</f>
        <v>360.4</v>
      </c>
      <c r="M86" s="175">
        <f>E86+I86</f>
        <v>360.4</v>
      </c>
      <c r="N86" s="175">
        <f>F86+J86</f>
        <v>239.1</v>
      </c>
      <c r="O86" s="175">
        <f>SUM(O87:O87)</f>
        <v>0</v>
      </c>
    </row>
    <row r="87" spans="1:15" ht="15" customHeight="1" x14ac:dyDescent="0.25">
      <c r="A87" s="155"/>
      <c r="B87" s="172" t="s">
        <v>220</v>
      </c>
      <c r="C87" s="555"/>
      <c r="D87" s="176"/>
      <c r="E87" s="176"/>
      <c r="F87" s="176"/>
      <c r="G87" s="176"/>
      <c r="H87" s="177"/>
      <c r="I87" s="177"/>
      <c r="J87" s="177"/>
      <c r="K87" s="177"/>
      <c r="L87" s="178"/>
      <c r="M87" s="178"/>
      <c r="N87" s="178"/>
      <c r="O87" s="178"/>
    </row>
    <row r="88" spans="1:15" ht="15.95" customHeight="1" x14ac:dyDescent="0.25">
      <c r="A88" s="21" t="s">
        <v>85</v>
      </c>
      <c r="B88" s="88" t="s">
        <v>175</v>
      </c>
      <c r="C88" s="23"/>
      <c r="D88" s="24">
        <f>D26+D44+D48+D52+D56+D60+D64+D68+D72+D76+D80+D84+D86</f>
        <v>827.8</v>
      </c>
      <c r="E88" s="24">
        <f>E26+E44+E48+E52+E56+E60+E64+E68+E72+E76+E80+E84+E86</f>
        <v>827.8</v>
      </c>
      <c r="F88" s="24">
        <f>F26+F44+F48+F52+F56+F60+F64+F68+F72+F76+F80+F84+F86</f>
        <v>541.4</v>
      </c>
      <c r="G88" s="24">
        <f t="shared" ref="G88:O88" si="20">G26+G44+G48+G52+G56+G60+G64+G68+G72+G76+G80+G84+G86</f>
        <v>0</v>
      </c>
      <c r="H88" s="25">
        <f t="shared" si="20"/>
        <v>-0.4</v>
      </c>
      <c r="I88" s="25">
        <f t="shared" si="20"/>
        <v>-0.4</v>
      </c>
      <c r="J88" s="25">
        <f t="shared" si="20"/>
        <v>8.1999999999999993</v>
      </c>
      <c r="K88" s="25">
        <f t="shared" si="20"/>
        <v>0</v>
      </c>
      <c r="L88" s="22">
        <f t="shared" si="20"/>
        <v>827.39999999999986</v>
      </c>
      <c r="M88" s="22">
        <f t="shared" si="20"/>
        <v>827.39999999999986</v>
      </c>
      <c r="N88" s="22">
        <f t="shared" si="20"/>
        <v>549.60000000000014</v>
      </c>
      <c r="O88" s="22">
        <f t="shared" si="20"/>
        <v>0</v>
      </c>
    </row>
    <row r="89" spans="1:15" ht="15.95" customHeight="1" x14ac:dyDescent="0.25">
      <c r="A89" s="20" t="s">
        <v>86</v>
      </c>
      <c r="B89" s="505" t="s">
        <v>63</v>
      </c>
      <c r="C89" s="506"/>
      <c r="D89" s="506"/>
      <c r="E89" s="506"/>
      <c r="F89" s="506"/>
      <c r="G89" s="506"/>
      <c r="H89" s="506"/>
      <c r="I89" s="506"/>
      <c r="J89" s="506"/>
      <c r="K89" s="506"/>
      <c r="L89" s="506"/>
      <c r="M89" s="506"/>
      <c r="N89" s="506"/>
      <c r="O89" s="507"/>
    </row>
    <row r="90" spans="1:15" ht="15" customHeight="1" x14ac:dyDescent="0.25">
      <c r="A90" s="549" t="s">
        <v>87</v>
      </c>
      <c r="B90" s="81" t="s">
        <v>71</v>
      </c>
      <c r="C90" s="16"/>
      <c r="D90" s="17">
        <f>SUM(D92:D93)</f>
        <v>151.5</v>
      </c>
      <c r="E90" s="17">
        <f>SUM(E92:E93)</f>
        <v>151.5</v>
      </c>
      <c r="F90" s="17">
        <f>SUM(F92:F93)</f>
        <v>87.1</v>
      </c>
      <c r="G90" s="17">
        <f>SUM(G92:G93)</f>
        <v>0</v>
      </c>
      <c r="H90" s="11">
        <f t="shared" ref="H90:O90" si="21">SUM(H92:H93)</f>
        <v>0</v>
      </c>
      <c r="I90" s="11">
        <f t="shared" si="21"/>
        <v>0</v>
      </c>
      <c r="J90" s="11">
        <f t="shared" si="21"/>
        <v>0</v>
      </c>
      <c r="K90" s="11">
        <f t="shared" si="21"/>
        <v>0</v>
      </c>
      <c r="L90" s="81">
        <f t="shared" si="21"/>
        <v>151.5</v>
      </c>
      <c r="M90" s="81">
        <f t="shared" si="21"/>
        <v>151.5</v>
      </c>
      <c r="N90" s="81">
        <f t="shared" si="21"/>
        <v>87.1</v>
      </c>
      <c r="O90" s="81">
        <f t="shared" si="21"/>
        <v>0</v>
      </c>
    </row>
    <row r="91" spans="1:15" ht="15" customHeight="1" x14ac:dyDescent="0.25">
      <c r="A91" s="550"/>
      <c r="B91" s="164" t="s">
        <v>196</v>
      </c>
      <c r="C91" s="475"/>
      <c r="D91" s="166">
        <f>E91+G91</f>
        <v>0</v>
      </c>
      <c r="E91" s="166"/>
      <c r="F91" s="166"/>
      <c r="G91" s="166"/>
      <c r="H91" s="80">
        <f>I91+K91</f>
        <v>0</v>
      </c>
      <c r="I91" s="313"/>
      <c r="J91" s="80"/>
      <c r="K91" s="313"/>
      <c r="L91" s="30">
        <f>M91+O91</f>
        <v>0</v>
      </c>
      <c r="M91" s="30"/>
      <c r="N91" s="30"/>
      <c r="O91" s="30"/>
    </row>
    <row r="92" spans="1:15" ht="26.25" x14ac:dyDescent="0.25">
      <c r="A92" s="550"/>
      <c r="B92" s="167" t="s">
        <v>219</v>
      </c>
      <c r="C92" s="8" t="s">
        <v>32</v>
      </c>
      <c r="D92" s="9">
        <f>E92+G92</f>
        <v>82.8</v>
      </c>
      <c r="E92" s="9">
        <v>82.8</v>
      </c>
      <c r="F92" s="9">
        <v>50.6</v>
      </c>
      <c r="G92" s="9"/>
      <c r="H92" s="10">
        <f>I92+K92</f>
        <v>0</v>
      </c>
      <c r="I92" s="362"/>
      <c r="J92" s="10"/>
      <c r="K92" s="395"/>
      <c r="L92" s="13">
        <f>M92+O92</f>
        <v>82.8</v>
      </c>
      <c r="M92" s="416">
        <f>E92+I92</f>
        <v>82.8</v>
      </c>
      <c r="N92" s="416">
        <f>F92+J92</f>
        <v>50.6</v>
      </c>
      <c r="O92" s="70">
        <f>SUM(O93:O93)</f>
        <v>0</v>
      </c>
    </row>
    <row r="93" spans="1:15" ht="26.25" x14ac:dyDescent="0.25">
      <c r="A93" s="551"/>
      <c r="B93" s="172" t="s">
        <v>362</v>
      </c>
      <c r="C93" s="82" t="s">
        <v>32</v>
      </c>
      <c r="D93" s="9">
        <f>E93+G93</f>
        <v>68.7</v>
      </c>
      <c r="E93" s="9">
        <v>68.7</v>
      </c>
      <c r="F93" s="9">
        <v>36.5</v>
      </c>
      <c r="G93" s="9"/>
      <c r="H93" s="10">
        <f>I93+K93</f>
        <v>0</v>
      </c>
      <c r="I93" s="10"/>
      <c r="J93" s="10"/>
      <c r="K93" s="10"/>
      <c r="L93" s="12">
        <f>M93+O93</f>
        <v>68.7</v>
      </c>
      <c r="M93" s="191">
        <f>E93+I93</f>
        <v>68.7</v>
      </c>
      <c r="N93" s="191">
        <f>F93+J93</f>
        <v>36.5</v>
      </c>
      <c r="O93" s="12">
        <f>G93</f>
        <v>0</v>
      </c>
    </row>
    <row r="94" spans="1:15" ht="15.75" customHeight="1" x14ac:dyDescent="0.25">
      <c r="A94" s="21" t="s">
        <v>88</v>
      </c>
      <c r="B94" s="180" t="s">
        <v>177</v>
      </c>
      <c r="C94" s="29"/>
      <c r="D94" s="24">
        <f>D90</f>
        <v>151.5</v>
      </c>
      <c r="E94" s="24">
        <f>E90</f>
        <v>151.5</v>
      </c>
      <c r="F94" s="24">
        <f>F90</f>
        <v>87.1</v>
      </c>
      <c r="G94" s="24">
        <f>G90</f>
        <v>0</v>
      </c>
      <c r="H94" s="25">
        <f t="shared" ref="H94:O94" si="22">H90</f>
        <v>0</v>
      </c>
      <c r="I94" s="25">
        <f t="shared" si="22"/>
        <v>0</v>
      </c>
      <c r="J94" s="25">
        <f t="shared" si="22"/>
        <v>0</v>
      </c>
      <c r="K94" s="25">
        <f t="shared" si="22"/>
        <v>0</v>
      </c>
      <c r="L94" s="22">
        <f t="shared" si="22"/>
        <v>151.5</v>
      </c>
      <c r="M94" s="22">
        <f t="shared" si="22"/>
        <v>151.5</v>
      </c>
      <c r="N94" s="22">
        <f t="shared" si="22"/>
        <v>87.1</v>
      </c>
      <c r="O94" s="22">
        <f t="shared" si="22"/>
        <v>0</v>
      </c>
    </row>
    <row r="95" spans="1:15" ht="15.95" customHeight="1" x14ac:dyDescent="0.25">
      <c r="A95" s="20" t="s">
        <v>89</v>
      </c>
      <c r="B95" s="505" t="s">
        <v>182</v>
      </c>
      <c r="C95" s="506"/>
      <c r="D95" s="506"/>
      <c r="E95" s="506"/>
      <c r="F95" s="506"/>
      <c r="G95" s="506"/>
      <c r="H95" s="506"/>
      <c r="I95" s="506"/>
      <c r="J95" s="506"/>
      <c r="K95" s="506"/>
      <c r="L95" s="506"/>
      <c r="M95" s="506"/>
      <c r="N95" s="506"/>
      <c r="O95" s="507"/>
    </row>
    <row r="96" spans="1:15" ht="15" customHeight="1" x14ac:dyDescent="0.25">
      <c r="A96" s="6" t="s">
        <v>90</v>
      </c>
      <c r="B96" s="7" t="s">
        <v>20</v>
      </c>
      <c r="C96" s="557" t="s">
        <v>25</v>
      </c>
      <c r="D96" s="181">
        <f>E96+G96</f>
        <v>204</v>
      </c>
      <c r="E96" s="181">
        <v>204</v>
      </c>
      <c r="F96" s="181">
        <f>SUM(F97:F97)</f>
        <v>0</v>
      </c>
      <c r="G96" s="181">
        <f>SUM(G97:G97)</f>
        <v>0</v>
      </c>
      <c r="H96" s="182">
        <f>I96+K96</f>
        <v>0</v>
      </c>
      <c r="I96" s="182"/>
      <c r="J96" s="182"/>
      <c r="K96" s="182">
        <f>SUM(K97:K97)</f>
        <v>0</v>
      </c>
      <c r="L96" s="183">
        <f>M96+O96</f>
        <v>204</v>
      </c>
      <c r="M96" s="175">
        <f>E96+I96</f>
        <v>204</v>
      </c>
      <c r="N96" s="183">
        <f>SUM(N97:N97)</f>
        <v>0</v>
      </c>
      <c r="O96" s="183">
        <f>SUM(O97:O97)</f>
        <v>0</v>
      </c>
    </row>
    <row r="97" spans="1:15" ht="39" customHeight="1" x14ac:dyDescent="0.25">
      <c r="A97" s="155"/>
      <c r="B97" s="184" t="s">
        <v>222</v>
      </c>
      <c r="C97" s="558"/>
      <c r="D97" s="176"/>
      <c r="E97" s="176"/>
      <c r="F97" s="176"/>
      <c r="G97" s="176"/>
      <c r="H97" s="177"/>
      <c r="I97" s="177"/>
      <c r="J97" s="177"/>
      <c r="K97" s="177"/>
      <c r="L97" s="178"/>
      <c r="M97" s="178"/>
      <c r="N97" s="178"/>
      <c r="O97" s="178"/>
    </row>
    <row r="98" spans="1:15" ht="15" customHeight="1" x14ac:dyDescent="0.25">
      <c r="A98" s="159" t="s">
        <v>91</v>
      </c>
      <c r="B98" s="30" t="s">
        <v>7</v>
      </c>
      <c r="C98" s="559" t="s">
        <v>25</v>
      </c>
      <c r="D98" s="173">
        <f>E98+G98</f>
        <v>8.1999999999999993</v>
      </c>
      <c r="E98" s="173">
        <v>8.1999999999999993</v>
      </c>
      <c r="F98" s="173">
        <v>5.9</v>
      </c>
      <c r="G98" s="173">
        <f>SUM(G99:G99)</f>
        <v>0</v>
      </c>
      <c r="H98" s="174">
        <f>I98+K98</f>
        <v>0</v>
      </c>
      <c r="I98" s="174"/>
      <c r="J98" s="174"/>
      <c r="K98" s="174">
        <f>SUM(K99:K99)</f>
        <v>0</v>
      </c>
      <c r="L98" s="175">
        <f>M98+O98</f>
        <v>8.1999999999999993</v>
      </c>
      <c r="M98" s="175">
        <f>E98+I98</f>
        <v>8.1999999999999993</v>
      </c>
      <c r="N98" s="175">
        <f>F98+J98</f>
        <v>5.9</v>
      </c>
      <c r="O98" s="175">
        <f>G98+K98</f>
        <v>0</v>
      </c>
    </row>
    <row r="99" spans="1:15" ht="39" x14ac:dyDescent="0.25">
      <c r="A99" s="163"/>
      <c r="B99" s="168" t="s">
        <v>221</v>
      </c>
      <c r="C99" s="558"/>
      <c r="D99" s="176"/>
      <c r="E99" s="176"/>
      <c r="F99" s="176"/>
      <c r="G99" s="176"/>
      <c r="H99" s="177"/>
      <c r="I99" s="177"/>
      <c r="J99" s="177"/>
      <c r="K99" s="177"/>
      <c r="L99" s="178"/>
      <c r="M99" s="178"/>
      <c r="N99" s="178"/>
      <c r="O99" s="178"/>
    </row>
    <row r="100" spans="1:15" ht="15" customHeight="1" x14ac:dyDescent="0.25">
      <c r="A100" s="159" t="s">
        <v>92</v>
      </c>
      <c r="B100" s="30" t="s">
        <v>10</v>
      </c>
      <c r="C100" s="559" t="s">
        <v>25</v>
      </c>
      <c r="D100" s="173">
        <f>E100+G100</f>
        <v>7.8</v>
      </c>
      <c r="E100" s="173">
        <v>7.8</v>
      </c>
      <c r="F100" s="173">
        <v>5.6</v>
      </c>
      <c r="G100" s="173">
        <f>SUM(G101:G101)</f>
        <v>0</v>
      </c>
      <c r="H100" s="174">
        <f>I100+K100</f>
        <v>0</v>
      </c>
      <c r="I100" s="174"/>
      <c r="J100" s="174"/>
      <c r="K100" s="174">
        <f>SUM(K101:K101)</f>
        <v>0</v>
      </c>
      <c r="L100" s="175">
        <f>M100+O100</f>
        <v>7.8</v>
      </c>
      <c r="M100" s="175">
        <f>E100+I100</f>
        <v>7.8</v>
      </c>
      <c r="N100" s="175">
        <f>F100+J100</f>
        <v>5.6</v>
      </c>
      <c r="O100" s="175">
        <f>G100+K100</f>
        <v>0</v>
      </c>
    </row>
    <row r="101" spans="1:15" ht="39" x14ac:dyDescent="0.25">
      <c r="A101" s="163"/>
      <c r="B101" s="168" t="s">
        <v>221</v>
      </c>
      <c r="C101" s="558"/>
      <c r="D101" s="176"/>
      <c r="E101" s="176"/>
      <c r="F101" s="176"/>
      <c r="G101" s="176"/>
      <c r="H101" s="177"/>
      <c r="I101" s="177"/>
      <c r="J101" s="177"/>
      <c r="K101" s="177"/>
      <c r="L101" s="178"/>
      <c r="M101" s="178"/>
      <c r="N101" s="178"/>
      <c r="O101" s="178"/>
    </row>
    <row r="102" spans="1:15" ht="15" customHeight="1" x14ac:dyDescent="0.25">
      <c r="A102" s="159" t="s">
        <v>93</v>
      </c>
      <c r="B102" s="30" t="s">
        <v>11</v>
      </c>
      <c r="C102" s="559" t="s">
        <v>25</v>
      </c>
      <c r="D102" s="173">
        <f>E102+G102</f>
        <v>12.1</v>
      </c>
      <c r="E102" s="173">
        <v>12.1</v>
      </c>
      <c r="F102" s="173">
        <v>8.6</v>
      </c>
      <c r="G102" s="173">
        <f>SUM(G103:G103)</f>
        <v>0</v>
      </c>
      <c r="H102" s="174">
        <f>I102+K102</f>
        <v>0</v>
      </c>
      <c r="I102" s="174"/>
      <c r="J102" s="174"/>
      <c r="K102" s="174">
        <f>SUM(K103:K103)</f>
        <v>0</v>
      </c>
      <c r="L102" s="175">
        <f>M102+O102</f>
        <v>12.1</v>
      </c>
      <c r="M102" s="175">
        <f>E102+I102</f>
        <v>12.1</v>
      </c>
      <c r="N102" s="175">
        <f>F102+J102</f>
        <v>8.6</v>
      </c>
      <c r="O102" s="175">
        <f>G102+K102</f>
        <v>0</v>
      </c>
    </row>
    <row r="103" spans="1:15" ht="39" x14ac:dyDescent="0.25">
      <c r="A103" s="163"/>
      <c r="B103" s="168" t="s">
        <v>221</v>
      </c>
      <c r="C103" s="558"/>
      <c r="D103" s="176"/>
      <c r="E103" s="176"/>
      <c r="F103" s="176"/>
      <c r="G103" s="176"/>
      <c r="H103" s="177"/>
      <c r="I103" s="177"/>
      <c r="J103" s="177"/>
      <c r="K103" s="177"/>
      <c r="L103" s="178"/>
      <c r="M103" s="178"/>
      <c r="N103" s="178"/>
      <c r="O103" s="178"/>
    </row>
    <row r="104" spans="1:15" ht="15" customHeight="1" x14ac:dyDescent="0.25">
      <c r="A104" s="159" t="s">
        <v>94</v>
      </c>
      <c r="B104" s="30" t="s">
        <v>12</v>
      </c>
      <c r="C104" s="559" t="s">
        <v>25</v>
      </c>
      <c r="D104" s="173">
        <f>E104+G104</f>
        <v>8.6999999999999993</v>
      </c>
      <c r="E104" s="173">
        <v>8.6999999999999993</v>
      </c>
      <c r="F104" s="173">
        <v>6.2</v>
      </c>
      <c r="G104" s="173">
        <f>SUM(G105:G105)</f>
        <v>0</v>
      </c>
      <c r="H104" s="174">
        <f>I104+K104</f>
        <v>0</v>
      </c>
      <c r="I104" s="174"/>
      <c r="J104" s="174"/>
      <c r="K104" s="174">
        <f>SUM(K105:K105)</f>
        <v>0</v>
      </c>
      <c r="L104" s="175">
        <f>M104+O104</f>
        <v>8.6999999999999993</v>
      </c>
      <c r="M104" s="175">
        <f>E104+I104</f>
        <v>8.6999999999999993</v>
      </c>
      <c r="N104" s="175">
        <f>F104+J104</f>
        <v>6.2</v>
      </c>
      <c r="O104" s="175">
        <f>G104+K104</f>
        <v>0</v>
      </c>
    </row>
    <row r="105" spans="1:15" ht="39" x14ac:dyDescent="0.25">
      <c r="A105" s="163"/>
      <c r="B105" s="168" t="s">
        <v>221</v>
      </c>
      <c r="C105" s="558"/>
      <c r="D105" s="176"/>
      <c r="E105" s="176"/>
      <c r="F105" s="176"/>
      <c r="G105" s="176"/>
      <c r="H105" s="177"/>
      <c r="I105" s="177"/>
      <c r="J105" s="177"/>
      <c r="K105" s="177"/>
      <c r="L105" s="178"/>
      <c r="M105" s="178"/>
      <c r="N105" s="178"/>
      <c r="O105" s="178"/>
    </row>
    <row r="106" spans="1:15" ht="15" customHeight="1" x14ac:dyDescent="0.25">
      <c r="A106" s="159" t="s">
        <v>95</v>
      </c>
      <c r="B106" s="30" t="s">
        <v>62</v>
      </c>
      <c r="C106" s="559" t="s">
        <v>25</v>
      </c>
      <c r="D106" s="173">
        <f>E106+G106</f>
        <v>11.2</v>
      </c>
      <c r="E106" s="173">
        <v>11.2</v>
      </c>
      <c r="F106" s="173">
        <v>8</v>
      </c>
      <c r="G106" s="173">
        <f>SUM(G107:G107)</f>
        <v>0</v>
      </c>
      <c r="H106" s="174">
        <f>I106+K106</f>
        <v>0</v>
      </c>
      <c r="I106" s="174"/>
      <c r="J106" s="174"/>
      <c r="K106" s="174">
        <f>SUM(K107:K107)</f>
        <v>0</v>
      </c>
      <c r="L106" s="175">
        <f>M106+O106</f>
        <v>11.2</v>
      </c>
      <c r="M106" s="175">
        <f>E106+I106</f>
        <v>11.2</v>
      </c>
      <c r="N106" s="175">
        <f>F106+J106</f>
        <v>8</v>
      </c>
      <c r="O106" s="175">
        <f>G106+K106</f>
        <v>0</v>
      </c>
    </row>
    <row r="107" spans="1:15" ht="39" x14ac:dyDescent="0.25">
      <c r="A107" s="163"/>
      <c r="B107" s="168" t="s">
        <v>221</v>
      </c>
      <c r="C107" s="558"/>
      <c r="D107" s="176"/>
      <c r="E107" s="176"/>
      <c r="F107" s="176"/>
      <c r="G107" s="176"/>
      <c r="H107" s="177"/>
      <c r="I107" s="177"/>
      <c r="J107" s="177"/>
      <c r="K107" s="177"/>
      <c r="L107" s="178"/>
      <c r="M107" s="178"/>
      <c r="N107" s="178"/>
      <c r="O107" s="178"/>
    </row>
    <row r="108" spans="1:15" ht="15" customHeight="1" x14ac:dyDescent="0.25">
      <c r="A108" s="159" t="s">
        <v>96</v>
      </c>
      <c r="B108" s="30" t="s">
        <v>14</v>
      </c>
      <c r="C108" s="559" t="s">
        <v>25</v>
      </c>
      <c r="D108" s="173">
        <f>E108+G108</f>
        <v>9.1</v>
      </c>
      <c r="E108" s="173">
        <v>9.1</v>
      </c>
      <c r="F108" s="173">
        <v>6.5</v>
      </c>
      <c r="G108" s="173">
        <f>SUM(G109:G109)</f>
        <v>0</v>
      </c>
      <c r="H108" s="174">
        <f>I108+K108</f>
        <v>0</v>
      </c>
      <c r="I108" s="174"/>
      <c r="J108" s="174"/>
      <c r="K108" s="174">
        <f>SUM(K109:K109)</f>
        <v>0</v>
      </c>
      <c r="L108" s="175">
        <f>M108+O108</f>
        <v>9.1</v>
      </c>
      <c r="M108" s="175">
        <f>E108+I108</f>
        <v>9.1</v>
      </c>
      <c r="N108" s="175">
        <f>F108+J108</f>
        <v>6.5</v>
      </c>
      <c r="O108" s="175">
        <f>G108+K108</f>
        <v>0</v>
      </c>
    </row>
    <row r="109" spans="1:15" ht="39" x14ac:dyDescent="0.25">
      <c r="A109" s="163"/>
      <c r="B109" s="168" t="s">
        <v>221</v>
      </c>
      <c r="C109" s="558"/>
      <c r="D109" s="176"/>
      <c r="E109" s="176"/>
      <c r="F109" s="176"/>
      <c r="G109" s="176"/>
      <c r="H109" s="177"/>
      <c r="I109" s="177"/>
      <c r="J109" s="177"/>
      <c r="K109" s="177"/>
      <c r="L109" s="178"/>
      <c r="M109" s="178"/>
      <c r="N109" s="178"/>
      <c r="O109" s="178"/>
    </row>
    <row r="110" spans="1:15" ht="15" customHeight="1" x14ac:dyDescent="0.25">
      <c r="A110" s="159" t="s">
        <v>97</v>
      </c>
      <c r="B110" s="30" t="s">
        <v>15</v>
      </c>
      <c r="C110" s="559" t="s">
        <v>25</v>
      </c>
      <c r="D110" s="173">
        <f>E110+G110</f>
        <v>10</v>
      </c>
      <c r="E110" s="173">
        <v>10</v>
      </c>
      <c r="F110" s="173">
        <v>7.1</v>
      </c>
      <c r="G110" s="173">
        <f>SUM(G111:G111)</f>
        <v>0</v>
      </c>
      <c r="H110" s="174">
        <f>I110+K110</f>
        <v>0</v>
      </c>
      <c r="I110" s="174"/>
      <c r="J110" s="174"/>
      <c r="K110" s="174">
        <f>SUM(K111:K111)</f>
        <v>0</v>
      </c>
      <c r="L110" s="175">
        <f>M110+O110</f>
        <v>10</v>
      </c>
      <c r="M110" s="175">
        <f>E110+I110</f>
        <v>10</v>
      </c>
      <c r="N110" s="175">
        <f>F110+J110</f>
        <v>7.1</v>
      </c>
      <c r="O110" s="175">
        <f>G110+K110</f>
        <v>0</v>
      </c>
    </row>
    <row r="111" spans="1:15" ht="39" x14ac:dyDescent="0.25">
      <c r="A111" s="163"/>
      <c r="B111" s="168" t="s">
        <v>221</v>
      </c>
      <c r="C111" s="558"/>
      <c r="D111" s="176"/>
      <c r="E111" s="176"/>
      <c r="F111" s="176"/>
      <c r="G111" s="176"/>
      <c r="H111" s="177"/>
      <c r="I111" s="177"/>
      <c r="J111" s="177"/>
      <c r="K111" s="177"/>
      <c r="L111" s="178"/>
      <c r="M111" s="178"/>
      <c r="N111" s="178"/>
      <c r="O111" s="178"/>
    </row>
    <row r="112" spans="1:15" ht="15" customHeight="1" x14ac:dyDescent="0.25">
      <c r="A112" s="159" t="s">
        <v>98</v>
      </c>
      <c r="B112" s="30" t="s">
        <v>16</v>
      </c>
      <c r="C112" s="559" t="s">
        <v>25</v>
      </c>
      <c r="D112" s="173">
        <f>E112+G112</f>
        <v>26.7</v>
      </c>
      <c r="E112" s="173">
        <v>26.7</v>
      </c>
      <c r="F112" s="173">
        <v>19.100000000000001</v>
      </c>
      <c r="G112" s="173">
        <f>SUM(G113:G113)</f>
        <v>0</v>
      </c>
      <c r="H112" s="174">
        <f>I112+K112</f>
        <v>0</v>
      </c>
      <c r="I112" s="174"/>
      <c r="J112" s="174"/>
      <c r="K112" s="174">
        <f>SUM(K113:K113)</f>
        <v>0</v>
      </c>
      <c r="L112" s="175">
        <f>M112+O112</f>
        <v>26.7</v>
      </c>
      <c r="M112" s="175">
        <f>E112+I112</f>
        <v>26.7</v>
      </c>
      <c r="N112" s="175">
        <f>F112+J112</f>
        <v>19.100000000000001</v>
      </c>
      <c r="O112" s="175">
        <f>G112+K112</f>
        <v>0</v>
      </c>
    </row>
    <row r="113" spans="1:15" ht="39" x14ac:dyDescent="0.25">
      <c r="A113" s="163"/>
      <c r="B113" s="168" t="s">
        <v>221</v>
      </c>
      <c r="C113" s="558"/>
      <c r="D113" s="176"/>
      <c r="E113" s="176"/>
      <c r="F113" s="176"/>
      <c r="G113" s="176"/>
      <c r="H113" s="177"/>
      <c r="I113" s="177"/>
      <c r="J113" s="177"/>
      <c r="K113" s="177"/>
      <c r="L113" s="178"/>
      <c r="M113" s="178"/>
      <c r="N113" s="178"/>
      <c r="O113" s="178"/>
    </row>
    <row r="114" spans="1:15" ht="15" customHeight="1" x14ac:dyDescent="0.25">
      <c r="A114" s="159" t="s">
        <v>99</v>
      </c>
      <c r="B114" s="30" t="s">
        <v>17</v>
      </c>
      <c r="C114" s="559" t="s">
        <v>25</v>
      </c>
      <c r="D114" s="173">
        <f>E114+G114</f>
        <v>8.1999999999999993</v>
      </c>
      <c r="E114" s="173">
        <v>8.1999999999999993</v>
      </c>
      <c r="F114" s="173">
        <v>5.9</v>
      </c>
      <c r="G114" s="173">
        <f>SUM(G115:G115)</f>
        <v>0</v>
      </c>
      <c r="H114" s="174">
        <f>I114+K114</f>
        <v>0</v>
      </c>
      <c r="I114" s="174"/>
      <c r="J114" s="174"/>
      <c r="K114" s="174">
        <f>SUM(K115:K115)</f>
        <v>0</v>
      </c>
      <c r="L114" s="175">
        <f>M114+O114</f>
        <v>8.1999999999999993</v>
      </c>
      <c r="M114" s="175">
        <f>E114+I114</f>
        <v>8.1999999999999993</v>
      </c>
      <c r="N114" s="175">
        <f>F114+J114</f>
        <v>5.9</v>
      </c>
      <c r="O114" s="175">
        <f>G114+K114</f>
        <v>0</v>
      </c>
    </row>
    <row r="115" spans="1:15" ht="39" x14ac:dyDescent="0.25">
      <c r="A115" s="163"/>
      <c r="B115" s="168" t="s">
        <v>221</v>
      </c>
      <c r="C115" s="558"/>
      <c r="D115" s="176"/>
      <c r="E115" s="176"/>
      <c r="F115" s="176"/>
      <c r="G115" s="176"/>
      <c r="H115" s="177"/>
      <c r="I115" s="177"/>
      <c r="J115" s="177"/>
      <c r="K115" s="177"/>
      <c r="L115" s="178"/>
      <c r="M115" s="178"/>
      <c r="N115" s="178"/>
      <c r="O115" s="178"/>
    </row>
    <row r="116" spans="1:15" ht="15" customHeight="1" x14ac:dyDescent="0.25">
      <c r="A116" s="159" t="s">
        <v>100</v>
      </c>
      <c r="B116" s="30" t="s">
        <v>18</v>
      </c>
      <c r="C116" s="559" t="s">
        <v>25</v>
      </c>
      <c r="D116" s="173">
        <f>E116+G116</f>
        <v>6.5</v>
      </c>
      <c r="E116" s="173">
        <v>6.5</v>
      </c>
      <c r="F116" s="173">
        <v>4.7</v>
      </c>
      <c r="G116" s="173">
        <f>SUM(G117:G117)</f>
        <v>0</v>
      </c>
      <c r="H116" s="174">
        <f>I116+K116</f>
        <v>0</v>
      </c>
      <c r="I116" s="174"/>
      <c r="J116" s="174"/>
      <c r="K116" s="174">
        <f>SUM(K117:K117)</f>
        <v>0</v>
      </c>
      <c r="L116" s="175">
        <f>M116+O116</f>
        <v>6.5</v>
      </c>
      <c r="M116" s="175">
        <f>E116+I116</f>
        <v>6.5</v>
      </c>
      <c r="N116" s="175">
        <f>F116+J116</f>
        <v>4.7</v>
      </c>
      <c r="O116" s="175">
        <f>G116+K116</f>
        <v>0</v>
      </c>
    </row>
    <row r="117" spans="1:15" ht="39" x14ac:dyDescent="0.25">
      <c r="A117" s="163"/>
      <c r="B117" s="168" t="s">
        <v>221</v>
      </c>
      <c r="C117" s="558"/>
      <c r="D117" s="176"/>
      <c r="E117" s="176"/>
      <c r="F117" s="176"/>
      <c r="G117" s="176"/>
      <c r="H117" s="177"/>
      <c r="I117" s="177"/>
      <c r="J117" s="177"/>
      <c r="K117" s="177"/>
      <c r="L117" s="178"/>
      <c r="M117" s="178"/>
      <c r="N117" s="178"/>
      <c r="O117" s="178"/>
    </row>
    <row r="118" spans="1:15" ht="15" customHeight="1" x14ac:dyDescent="0.25">
      <c r="A118" s="159" t="s">
        <v>101</v>
      </c>
      <c r="B118" s="30" t="s">
        <v>19</v>
      </c>
      <c r="C118" s="559" t="s">
        <v>25</v>
      </c>
      <c r="D118" s="173">
        <f>E118+G118</f>
        <v>74.599999999999994</v>
      </c>
      <c r="E118" s="173">
        <v>74.599999999999994</v>
      </c>
      <c r="F118" s="173">
        <v>47</v>
      </c>
      <c r="G118" s="173">
        <f>SUM(G119:G119)</f>
        <v>0</v>
      </c>
      <c r="H118" s="174">
        <f>I118+K118</f>
        <v>0</v>
      </c>
      <c r="I118" s="174"/>
      <c r="J118" s="174"/>
      <c r="K118" s="174">
        <f>SUM(K119:K119)</f>
        <v>0</v>
      </c>
      <c r="L118" s="175">
        <f>M118+O118</f>
        <v>74.599999999999994</v>
      </c>
      <c r="M118" s="175">
        <f>E118+I118</f>
        <v>74.599999999999994</v>
      </c>
      <c r="N118" s="175">
        <f>F118+J118</f>
        <v>47</v>
      </c>
      <c r="O118" s="175">
        <f>G118+K118</f>
        <v>0</v>
      </c>
    </row>
    <row r="119" spans="1:15" ht="39" x14ac:dyDescent="0.25">
      <c r="A119" s="163"/>
      <c r="B119" s="168" t="s">
        <v>221</v>
      </c>
      <c r="C119" s="558"/>
      <c r="D119" s="176"/>
      <c r="E119" s="176"/>
      <c r="F119" s="176"/>
      <c r="G119" s="176"/>
      <c r="H119" s="177"/>
      <c r="I119" s="177"/>
      <c r="J119" s="177"/>
      <c r="K119" s="177"/>
      <c r="L119" s="178"/>
      <c r="M119" s="178"/>
      <c r="N119" s="178"/>
      <c r="O119" s="178"/>
    </row>
    <row r="120" spans="1:15" ht="15.95" customHeight="1" x14ac:dyDescent="0.25">
      <c r="A120" s="21" t="s">
        <v>102</v>
      </c>
      <c r="B120" s="28" t="s">
        <v>179</v>
      </c>
      <c r="C120" s="26"/>
      <c r="D120" s="24">
        <f>SUM(D96:D119)</f>
        <v>387.09999999999991</v>
      </c>
      <c r="E120" s="24">
        <f>SUM(E96:E119)</f>
        <v>387.09999999999991</v>
      </c>
      <c r="F120" s="24">
        <f>SUM(F96:F119)</f>
        <v>124.60000000000001</v>
      </c>
      <c r="G120" s="24">
        <f>SUM(G96:G119)</f>
        <v>0</v>
      </c>
      <c r="H120" s="25">
        <f t="shared" ref="H120:O120" si="23">SUM(H96:H119)</f>
        <v>0</v>
      </c>
      <c r="I120" s="25">
        <f t="shared" si="23"/>
        <v>0</v>
      </c>
      <c r="J120" s="25">
        <f t="shared" si="23"/>
        <v>0</v>
      </c>
      <c r="K120" s="25">
        <f t="shared" si="23"/>
        <v>0</v>
      </c>
      <c r="L120" s="22">
        <f t="shared" si="23"/>
        <v>387.09999999999991</v>
      </c>
      <c r="M120" s="22">
        <f t="shared" si="23"/>
        <v>387.09999999999991</v>
      </c>
      <c r="N120" s="22">
        <f t="shared" si="23"/>
        <v>124.60000000000001</v>
      </c>
      <c r="O120" s="22">
        <f t="shared" si="23"/>
        <v>0</v>
      </c>
    </row>
    <row r="121" spans="1:15" ht="15.95" customHeight="1" x14ac:dyDescent="0.25">
      <c r="A121" s="20" t="s">
        <v>103</v>
      </c>
      <c r="B121" s="505" t="s">
        <v>69</v>
      </c>
      <c r="C121" s="506"/>
      <c r="D121" s="506"/>
      <c r="E121" s="506"/>
      <c r="F121" s="506"/>
      <c r="G121" s="506"/>
      <c r="H121" s="506"/>
      <c r="I121" s="506"/>
      <c r="J121" s="506"/>
      <c r="K121" s="506"/>
      <c r="L121" s="506"/>
      <c r="M121" s="506"/>
      <c r="N121" s="506"/>
      <c r="O121" s="507"/>
    </row>
    <row r="122" spans="1:15" ht="15" customHeight="1" x14ac:dyDescent="0.25">
      <c r="A122" s="562" t="s">
        <v>104</v>
      </c>
      <c r="B122" s="81" t="s">
        <v>20</v>
      </c>
      <c r="C122" s="185"/>
      <c r="D122" s="161">
        <f>SUM(D124:D127)</f>
        <v>966.09999999999991</v>
      </c>
      <c r="E122" s="161">
        <f>SUM(E124:E127)</f>
        <v>966.09999999999991</v>
      </c>
      <c r="F122" s="161">
        <f>SUM(F124:F127)</f>
        <v>0</v>
      </c>
      <c r="G122" s="161">
        <f>SUM(G124:G127)</f>
        <v>0</v>
      </c>
      <c r="H122" s="162">
        <f t="shared" ref="H122:O122" si="24">SUM(H124:H127)</f>
        <v>-9.9</v>
      </c>
      <c r="I122" s="162">
        <f t="shared" si="24"/>
        <v>-9.9</v>
      </c>
      <c r="J122" s="162">
        <f t="shared" si="24"/>
        <v>0</v>
      </c>
      <c r="K122" s="162">
        <f t="shared" si="24"/>
        <v>0</v>
      </c>
      <c r="L122" s="81">
        <f t="shared" si="24"/>
        <v>956.2</v>
      </c>
      <c r="M122" s="81">
        <f t="shared" si="24"/>
        <v>956.2</v>
      </c>
      <c r="N122" s="81">
        <f t="shared" si="24"/>
        <v>0</v>
      </c>
      <c r="O122" s="81">
        <f t="shared" si="24"/>
        <v>0</v>
      </c>
    </row>
    <row r="123" spans="1:15" ht="15" customHeight="1" x14ac:dyDescent="0.25">
      <c r="A123" s="563"/>
      <c r="B123" s="164" t="s">
        <v>196</v>
      </c>
      <c r="C123" s="186"/>
      <c r="D123" s="166"/>
      <c r="E123" s="166"/>
      <c r="F123" s="166"/>
      <c r="G123" s="166"/>
      <c r="H123" s="80"/>
      <c r="I123" s="80"/>
      <c r="J123" s="80"/>
      <c r="K123" s="80"/>
      <c r="L123" s="36"/>
      <c r="M123" s="36"/>
      <c r="N123" s="36"/>
      <c r="O123" s="30"/>
    </row>
    <row r="124" spans="1:15" ht="26.25" hidden="1" x14ac:dyDescent="0.25">
      <c r="A124" s="563"/>
      <c r="B124" s="167" t="s">
        <v>223</v>
      </c>
      <c r="C124" s="40" t="s">
        <v>24</v>
      </c>
      <c r="D124" s="9">
        <f>E124+G124</f>
        <v>0</v>
      </c>
      <c r="E124" s="9"/>
      <c r="F124" s="9"/>
      <c r="G124" s="9"/>
      <c r="H124" s="10">
        <f>I124+K124</f>
        <v>0</v>
      </c>
      <c r="I124" s="10"/>
      <c r="J124" s="10"/>
      <c r="K124" s="10"/>
      <c r="L124" s="188">
        <f>M124+O124</f>
        <v>0</v>
      </c>
      <c r="M124" s="189">
        <f t="shared" ref="M124:O128" si="25">E124+I124</f>
        <v>0</v>
      </c>
      <c r="N124" s="189">
        <f t="shared" si="25"/>
        <v>0</v>
      </c>
      <c r="O124" s="190">
        <f t="shared" si="25"/>
        <v>0</v>
      </c>
    </row>
    <row r="125" spans="1:15" ht="26.25" x14ac:dyDescent="0.25">
      <c r="A125" s="563"/>
      <c r="B125" s="169" t="s">
        <v>201</v>
      </c>
      <c r="C125" s="40" t="s">
        <v>24</v>
      </c>
      <c r="D125" s="17">
        <f>E125+G125</f>
        <v>208.8</v>
      </c>
      <c r="E125" s="17">
        <v>208.8</v>
      </c>
      <c r="F125" s="17"/>
      <c r="G125" s="17"/>
      <c r="H125" s="11">
        <f>I125+K125</f>
        <v>-3</v>
      </c>
      <c r="I125" s="11">
        <v>-3</v>
      </c>
      <c r="J125" s="11"/>
      <c r="K125" s="11"/>
      <c r="L125" s="13">
        <f>M125+O125</f>
        <v>205.8</v>
      </c>
      <c r="M125" s="416">
        <f t="shared" si="25"/>
        <v>205.8</v>
      </c>
      <c r="N125" s="416">
        <f t="shared" si="25"/>
        <v>0</v>
      </c>
      <c r="O125" s="416">
        <f t="shared" si="25"/>
        <v>0</v>
      </c>
    </row>
    <row r="126" spans="1:15" x14ac:dyDescent="0.25">
      <c r="A126" s="563"/>
      <c r="B126" s="169" t="s">
        <v>224</v>
      </c>
      <c r="C126" s="31" t="s">
        <v>24</v>
      </c>
      <c r="D126" s="17">
        <f>E126+G126</f>
        <v>344.5</v>
      </c>
      <c r="E126" s="44">
        <v>344.5</v>
      </c>
      <c r="F126" s="44"/>
      <c r="G126" s="44"/>
      <c r="H126" s="11">
        <f>I126+K126</f>
        <v>-6.9</v>
      </c>
      <c r="I126" s="106">
        <v>-6.9</v>
      </c>
      <c r="J126" s="106"/>
      <c r="K126" s="106"/>
      <c r="L126" s="13">
        <f>M126+O126</f>
        <v>337.6</v>
      </c>
      <c r="M126" s="175">
        <f t="shared" si="25"/>
        <v>337.6</v>
      </c>
      <c r="N126" s="175">
        <f t="shared" si="25"/>
        <v>0</v>
      </c>
      <c r="O126" s="175">
        <f t="shared" si="25"/>
        <v>0</v>
      </c>
    </row>
    <row r="127" spans="1:15" ht="26.25" x14ac:dyDescent="0.25">
      <c r="A127" s="563"/>
      <c r="B127" s="192" t="s">
        <v>225</v>
      </c>
      <c r="C127" s="31" t="s">
        <v>24</v>
      </c>
      <c r="D127" s="17">
        <f>E127+G127</f>
        <v>412.8</v>
      </c>
      <c r="E127" s="17">
        <v>412.8</v>
      </c>
      <c r="F127" s="17"/>
      <c r="G127" s="17"/>
      <c r="H127" s="11">
        <f>I127+K127</f>
        <v>0</v>
      </c>
      <c r="I127" s="11"/>
      <c r="J127" s="11"/>
      <c r="K127" s="11"/>
      <c r="L127" s="13">
        <f>M127+O127</f>
        <v>412.8</v>
      </c>
      <c r="M127" s="179">
        <f t="shared" si="25"/>
        <v>412.8</v>
      </c>
      <c r="N127" s="175">
        <f t="shared" si="25"/>
        <v>0</v>
      </c>
      <c r="O127" s="175">
        <f t="shared" si="25"/>
        <v>0</v>
      </c>
    </row>
    <row r="128" spans="1:15" ht="15" customHeight="1" x14ac:dyDescent="0.25">
      <c r="A128" s="560" t="s">
        <v>105</v>
      </c>
      <c r="B128" s="81" t="s">
        <v>53</v>
      </c>
      <c r="C128" s="559" t="s">
        <v>24</v>
      </c>
      <c r="D128" s="173">
        <f>E128+G128</f>
        <v>117.5</v>
      </c>
      <c r="E128" s="173">
        <v>117.5</v>
      </c>
      <c r="F128" s="173">
        <v>87.9</v>
      </c>
      <c r="G128" s="173"/>
      <c r="H128" s="174">
        <f>I128+K128</f>
        <v>0</v>
      </c>
      <c r="I128" s="174"/>
      <c r="J128" s="174"/>
      <c r="K128" s="174"/>
      <c r="L128" s="175">
        <f>M128+O128</f>
        <v>117.5</v>
      </c>
      <c r="M128" s="175">
        <f t="shared" si="25"/>
        <v>117.5</v>
      </c>
      <c r="N128" s="175">
        <f t="shared" si="25"/>
        <v>87.9</v>
      </c>
      <c r="O128" s="175">
        <f t="shared" si="25"/>
        <v>0</v>
      </c>
    </row>
    <row r="129" spans="1:15" s="38" customFormat="1" ht="25.5" x14ac:dyDescent="0.2">
      <c r="A129" s="561"/>
      <c r="B129" s="168" t="s">
        <v>226</v>
      </c>
      <c r="C129" s="558"/>
      <c r="D129" s="176"/>
      <c r="E129" s="176"/>
      <c r="F129" s="176"/>
      <c r="G129" s="176"/>
      <c r="H129" s="177"/>
      <c r="I129" s="177"/>
      <c r="J129" s="177"/>
      <c r="K129" s="177"/>
      <c r="L129" s="178"/>
      <c r="M129" s="178"/>
      <c r="N129" s="178"/>
      <c r="O129" s="178"/>
    </row>
    <row r="130" spans="1:15" ht="15.95" customHeight="1" x14ac:dyDescent="0.25">
      <c r="A130" s="55" t="s">
        <v>106</v>
      </c>
      <c r="B130" s="45" t="s">
        <v>181</v>
      </c>
      <c r="C130" s="79"/>
      <c r="D130" s="24">
        <f>D122+D128</f>
        <v>1083.5999999999999</v>
      </c>
      <c r="E130" s="24">
        <f>E122+E128</f>
        <v>1083.5999999999999</v>
      </c>
      <c r="F130" s="24">
        <f>F122+F128</f>
        <v>87.9</v>
      </c>
      <c r="G130" s="24">
        <f>G122+G128</f>
        <v>0</v>
      </c>
      <c r="H130" s="25">
        <f t="shared" ref="H130:O130" si="26">H122+H128</f>
        <v>-9.9</v>
      </c>
      <c r="I130" s="25">
        <f t="shared" si="26"/>
        <v>-9.9</v>
      </c>
      <c r="J130" s="25">
        <f t="shared" si="26"/>
        <v>0</v>
      </c>
      <c r="K130" s="25">
        <f t="shared" si="26"/>
        <v>0</v>
      </c>
      <c r="L130" s="22">
        <f t="shared" si="26"/>
        <v>1073.7</v>
      </c>
      <c r="M130" s="22">
        <f t="shared" si="26"/>
        <v>1073.7</v>
      </c>
      <c r="N130" s="22">
        <f t="shared" si="26"/>
        <v>87.9</v>
      </c>
      <c r="O130" s="22">
        <f t="shared" si="26"/>
        <v>0</v>
      </c>
    </row>
    <row r="131" spans="1:15" ht="15.95" customHeight="1" x14ac:dyDescent="0.25">
      <c r="A131" s="107" t="s">
        <v>107</v>
      </c>
      <c r="B131" s="388" t="s">
        <v>173</v>
      </c>
      <c r="C131" s="386"/>
      <c r="D131" s="390">
        <f>SUM(D133:D152)</f>
        <v>2450</v>
      </c>
      <c r="E131" s="194">
        <f>SUM(E133:E152)</f>
        <v>2450</v>
      </c>
      <c r="F131" s="194">
        <f>SUM(F133:F152)</f>
        <v>841</v>
      </c>
      <c r="G131" s="194">
        <f>SUM(G133:G152)</f>
        <v>0</v>
      </c>
      <c r="H131" s="195">
        <f t="shared" ref="H131:O131" si="27">SUM(H133:H152)</f>
        <v>-10.3</v>
      </c>
      <c r="I131" s="195">
        <f t="shared" si="27"/>
        <v>-10.3</v>
      </c>
      <c r="J131" s="195">
        <f t="shared" si="27"/>
        <v>8.1999999999999993</v>
      </c>
      <c r="K131" s="195">
        <f t="shared" si="27"/>
        <v>0</v>
      </c>
      <c r="L131" s="196">
        <f t="shared" si="27"/>
        <v>2439.6999999999998</v>
      </c>
      <c r="M131" s="196">
        <f t="shared" si="27"/>
        <v>2439.6999999999998</v>
      </c>
      <c r="N131" s="196">
        <f t="shared" si="27"/>
        <v>849.2</v>
      </c>
      <c r="O131" s="196">
        <f t="shared" si="27"/>
        <v>0</v>
      </c>
    </row>
    <row r="132" spans="1:15" ht="15" customHeight="1" x14ac:dyDescent="0.25">
      <c r="A132" s="100"/>
      <c r="B132" s="103" t="s">
        <v>196</v>
      </c>
      <c r="C132" s="377"/>
      <c r="D132" s="391"/>
      <c r="E132" s="197"/>
      <c r="F132" s="198"/>
      <c r="G132" s="198"/>
      <c r="H132" s="199"/>
      <c r="I132" s="199"/>
      <c r="J132" s="200"/>
      <c r="K132" s="200"/>
      <c r="L132" s="201"/>
      <c r="M132" s="201"/>
      <c r="N132" s="202"/>
      <c r="O132" s="202"/>
    </row>
    <row r="133" spans="1:15" ht="26.25" x14ac:dyDescent="0.25">
      <c r="A133" s="100"/>
      <c r="B133" s="203" t="s">
        <v>207</v>
      </c>
      <c r="C133" s="377"/>
      <c r="D133" s="392">
        <f>E133+G133</f>
        <v>0.8</v>
      </c>
      <c r="E133" s="205">
        <f t="shared" ref="E133:G143" si="28">E28</f>
        <v>0.8</v>
      </c>
      <c r="F133" s="205">
        <f t="shared" si="28"/>
        <v>0.6</v>
      </c>
      <c r="G133" s="205">
        <f t="shared" si="28"/>
        <v>0</v>
      </c>
      <c r="H133" s="206">
        <f t="shared" ref="H133:H152" si="29">I133+K133</f>
        <v>0</v>
      </c>
      <c r="I133" s="206">
        <f t="shared" ref="I133:K143" si="30">I28</f>
        <v>0</v>
      </c>
      <c r="J133" s="206">
        <f t="shared" si="30"/>
        <v>0</v>
      </c>
      <c r="K133" s="206">
        <f t="shared" si="30"/>
        <v>0</v>
      </c>
      <c r="L133" s="207">
        <f t="shared" ref="L133:L152" si="31">M133+O133</f>
        <v>0.8</v>
      </c>
      <c r="M133" s="207">
        <f t="shared" ref="M133:O143" si="32">M28</f>
        <v>0.8</v>
      </c>
      <c r="N133" s="207">
        <f t="shared" si="32"/>
        <v>0.6</v>
      </c>
      <c r="O133" s="207">
        <f t="shared" si="32"/>
        <v>0</v>
      </c>
    </row>
    <row r="134" spans="1:15" x14ac:dyDescent="0.25">
      <c r="A134" s="208"/>
      <c r="B134" s="203" t="s">
        <v>203</v>
      </c>
      <c r="C134" s="393"/>
      <c r="D134" s="375">
        <f t="shared" ref="D134:D152" si="33">E134+G134</f>
        <v>30.6</v>
      </c>
      <c r="E134" s="97">
        <f t="shared" si="28"/>
        <v>30.6</v>
      </c>
      <c r="F134" s="97">
        <f t="shared" si="28"/>
        <v>23.4</v>
      </c>
      <c r="G134" s="97">
        <f t="shared" si="28"/>
        <v>0</v>
      </c>
      <c r="H134" s="101">
        <f t="shared" si="29"/>
        <v>0</v>
      </c>
      <c r="I134" s="101">
        <f t="shared" si="30"/>
        <v>0</v>
      </c>
      <c r="J134" s="101">
        <f t="shared" si="30"/>
        <v>0</v>
      </c>
      <c r="K134" s="101">
        <f t="shared" si="30"/>
        <v>0</v>
      </c>
      <c r="L134" s="102">
        <f t="shared" si="31"/>
        <v>30.6</v>
      </c>
      <c r="M134" s="102">
        <f t="shared" si="32"/>
        <v>30.6</v>
      </c>
      <c r="N134" s="102">
        <f t="shared" si="32"/>
        <v>23.4</v>
      </c>
      <c r="O134" s="102">
        <f t="shared" si="32"/>
        <v>0</v>
      </c>
    </row>
    <row r="135" spans="1:15" ht="26.25" x14ac:dyDescent="0.25">
      <c r="A135" s="208"/>
      <c r="B135" s="203" t="s">
        <v>209</v>
      </c>
      <c r="C135" s="393"/>
      <c r="D135" s="375">
        <f t="shared" si="33"/>
        <v>8</v>
      </c>
      <c r="E135" s="97">
        <f t="shared" si="28"/>
        <v>8</v>
      </c>
      <c r="F135" s="97">
        <f t="shared" si="28"/>
        <v>6.1</v>
      </c>
      <c r="G135" s="97">
        <f t="shared" si="28"/>
        <v>0</v>
      </c>
      <c r="H135" s="101">
        <f t="shared" si="29"/>
        <v>0</v>
      </c>
      <c r="I135" s="101">
        <f t="shared" si="30"/>
        <v>0</v>
      </c>
      <c r="J135" s="101">
        <f t="shared" si="30"/>
        <v>0</v>
      </c>
      <c r="K135" s="101">
        <f t="shared" si="30"/>
        <v>0</v>
      </c>
      <c r="L135" s="102">
        <f t="shared" si="31"/>
        <v>8</v>
      </c>
      <c r="M135" s="102">
        <f t="shared" si="32"/>
        <v>8</v>
      </c>
      <c r="N135" s="102">
        <f t="shared" si="32"/>
        <v>6.1</v>
      </c>
      <c r="O135" s="102">
        <f t="shared" si="32"/>
        <v>0</v>
      </c>
    </row>
    <row r="136" spans="1:15" ht="26.25" x14ac:dyDescent="0.25">
      <c r="A136" s="208"/>
      <c r="B136" s="203" t="s">
        <v>205</v>
      </c>
      <c r="C136" s="393"/>
      <c r="D136" s="375">
        <f t="shared" si="33"/>
        <v>26.1</v>
      </c>
      <c r="E136" s="97">
        <f t="shared" si="28"/>
        <v>26.1</v>
      </c>
      <c r="F136" s="97">
        <f t="shared" si="28"/>
        <v>16.100000000000001</v>
      </c>
      <c r="G136" s="97">
        <f t="shared" si="28"/>
        <v>0</v>
      </c>
      <c r="H136" s="101">
        <f t="shared" si="29"/>
        <v>0</v>
      </c>
      <c r="I136" s="101">
        <f t="shared" si="30"/>
        <v>0</v>
      </c>
      <c r="J136" s="101">
        <f t="shared" si="30"/>
        <v>1.1000000000000001</v>
      </c>
      <c r="K136" s="101">
        <f t="shared" si="30"/>
        <v>0</v>
      </c>
      <c r="L136" s="102">
        <f t="shared" si="31"/>
        <v>26.1</v>
      </c>
      <c r="M136" s="102">
        <f t="shared" si="32"/>
        <v>26.1</v>
      </c>
      <c r="N136" s="102">
        <f t="shared" si="32"/>
        <v>17.200000000000003</v>
      </c>
      <c r="O136" s="102">
        <f t="shared" si="32"/>
        <v>0</v>
      </c>
    </row>
    <row r="137" spans="1:15" x14ac:dyDescent="0.25">
      <c r="A137" s="208"/>
      <c r="B137" s="203" t="s">
        <v>210</v>
      </c>
      <c r="C137" s="393"/>
      <c r="D137" s="375">
        <f t="shared" si="33"/>
        <v>94.3</v>
      </c>
      <c r="E137" s="97">
        <f t="shared" si="28"/>
        <v>94.3</v>
      </c>
      <c r="F137" s="97">
        <f t="shared" si="28"/>
        <v>68.5</v>
      </c>
      <c r="G137" s="97">
        <f t="shared" si="28"/>
        <v>0</v>
      </c>
      <c r="H137" s="101">
        <f t="shared" si="29"/>
        <v>0</v>
      </c>
      <c r="I137" s="101">
        <f t="shared" si="30"/>
        <v>0</v>
      </c>
      <c r="J137" s="101">
        <f t="shared" si="30"/>
        <v>0.1</v>
      </c>
      <c r="K137" s="101">
        <f t="shared" si="30"/>
        <v>0</v>
      </c>
      <c r="L137" s="102">
        <f t="shared" si="31"/>
        <v>94.3</v>
      </c>
      <c r="M137" s="102">
        <f t="shared" si="32"/>
        <v>94.3</v>
      </c>
      <c r="N137" s="102">
        <f t="shared" si="32"/>
        <v>68.599999999999994</v>
      </c>
      <c r="O137" s="102">
        <f t="shared" si="32"/>
        <v>0</v>
      </c>
    </row>
    <row r="138" spans="1:15" x14ac:dyDescent="0.25">
      <c r="A138" s="208"/>
      <c r="B138" s="203" t="s">
        <v>211</v>
      </c>
      <c r="C138" s="393"/>
      <c r="D138" s="375">
        <f t="shared" si="33"/>
        <v>13.7</v>
      </c>
      <c r="E138" s="97">
        <f t="shared" si="28"/>
        <v>13.7</v>
      </c>
      <c r="F138" s="97">
        <f t="shared" si="28"/>
        <v>9.9</v>
      </c>
      <c r="G138" s="97">
        <f t="shared" si="28"/>
        <v>0</v>
      </c>
      <c r="H138" s="101">
        <f t="shared" si="29"/>
        <v>0</v>
      </c>
      <c r="I138" s="101">
        <f t="shared" si="30"/>
        <v>0</v>
      </c>
      <c r="J138" s="101">
        <f t="shared" si="30"/>
        <v>0</v>
      </c>
      <c r="K138" s="101">
        <f t="shared" si="30"/>
        <v>0</v>
      </c>
      <c r="L138" s="102">
        <f t="shared" si="31"/>
        <v>13.7</v>
      </c>
      <c r="M138" s="102">
        <f t="shared" si="32"/>
        <v>13.7</v>
      </c>
      <c r="N138" s="102">
        <f t="shared" si="32"/>
        <v>9.9</v>
      </c>
      <c r="O138" s="102">
        <f t="shared" si="32"/>
        <v>0</v>
      </c>
    </row>
    <row r="139" spans="1:15" ht="26.25" x14ac:dyDescent="0.25">
      <c r="A139" s="208"/>
      <c r="B139" s="203" t="s">
        <v>204</v>
      </c>
      <c r="C139" s="393"/>
      <c r="D139" s="375">
        <f t="shared" si="33"/>
        <v>9</v>
      </c>
      <c r="E139" s="97">
        <f t="shared" si="28"/>
        <v>9</v>
      </c>
      <c r="F139" s="97">
        <f t="shared" si="28"/>
        <v>6.9</v>
      </c>
      <c r="G139" s="97">
        <f t="shared" si="28"/>
        <v>0</v>
      </c>
      <c r="H139" s="101">
        <f t="shared" si="29"/>
        <v>0</v>
      </c>
      <c r="I139" s="101">
        <f t="shared" si="30"/>
        <v>0</v>
      </c>
      <c r="J139" s="101">
        <f t="shared" si="30"/>
        <v>0</v>
      </c>
      <c r="K139" s="101">
        <f t="shared" si="30"/>
        <v>0</v>
      </c>
      <c r="L139" s="102">
        <f t="shared" si="31"/>
        <v>9</v>
      </c>
      <c r="M139" s="102">
        <f t="shared" si="32"/>
        <v>9</v>
      </c>
      <c r="N139" s="102">
        <f t="shared" si="32"/>
        <v>6.9</v>
      </c>
      <c r="O139" s="102">
        <f t="shared" si="32"/>
        <v>0</v>
      </c>
    </row>
    <row r="140" spans="1:15" x14ac:dyDescent="0.25">
      <c r="A140" s="208"/>
      <c r="B140" s="203" t="s">
        <v>212</v>
      </c>
      <c r="C140" s="393"/>
      <c r="D140" s="375">
        <f t="shared" si="33"/>
        <v>12.1</v>
      </c>
      <c r="E140" s="97">
        <f t="shared" si="28"/>
        <v>12.1</v>
      </c>
      <c r="F140" s="97">
        <f t="shared" si="28"/>
        <v>2.9</v>
      </c>
      <c r="G140" s="97">
        <f t="shared" si="28"/>
        <v>0</v>
      </c>
      <c r="H140" s="101">
        <f t="shared" si="29"/>
        <v>0</v>
      </c>
      <c r="I140" s="101">
        <f t="shared" si="30"/>
        <v>0</v>
      </c>
      <c r="J140" s="101">
        <f t="shared" si="30"/>
        <v>0</v>
      </c>
      <c r="K140" s="101">
        <f t="shared" si="30"/>
        <v>0</v>
      </c>
      <c r="L140" s="102">
        <f t="shared" si="31"/>
        <v>12.1</v>
      </c>
      <c r="M140" s="102">
        <f t="shared" si="32"/>
        <v>12.1</v>
      </c>
      <c r="N140" s="102">
        <f t="shared" si="32"/>
        <v>2.9</v>
      </c>
      <c r="O140" s="102">
        <f t="shared" si="32"/>
        <v>0</v>
      </c>
    </row>
    <row r="141" spans="1:15" ht="26.25" x14ac:dyDescent="0.25">
      <c r="A141" s="208"/>
      <c r="B141" s="203" t="s">
        <v>227</v>
      </c>
      <c r="C141" s="393"/>
      <c r="D141" s="375">
        <f t="shared" si="33"/>
        <v>0.6</v>
      </c>
      <c r="E141" s="97">
        <f t="shared" si="28"/>
        <v>0.6</v>
      </c>
      <c r="F141" s="97">
        <f t="shared" si="28"/>
        <v>0.5</v>
      </c>
      <c r="G141" s="97">
        <f t="shared" si="28"/>
        <v>0</v>
      </c>
      <c r="H141" s="101">
        <f t="shared" si="29"/>
        <v>0</v>
      </c>
      <c r="I141" s="101">
        <f t="shared" si="30"/>
        <v>0</v>
      </c>
      <c r="J141" s="101">
        <f t="shared" si="30"/>
        <v>0</v>
      </c>
      <c r="K141" s="101">
        <f t="shared" si="30"/>
        <v>0</v>
      </c>
      <c r="L141" s="102">
        <f t="shared" si="31"/>
        <v>0.6</v>
      </c>
      <c r="M141" s="102">
        <f t="shared" si="32"/>
        <v>0.6</v>
      </c>
      <c r="N141" s="102">
        <f t="shared" si="32"/>
        <v>0.5</v>
      </c>
      <c r="O141" s="102">
        <f t="shared" si="32"/>
        <v>0</v>
      </c>
    </row>
    <row r="142" spans="1:15" x14ac:dyDescent="0.25">
      <c r="A142" s="208"/>
      <c r="B142" s="203" t="s">
        <v>208</v>
      </c>
      <c r="C142" s="393"/>
      <c r="D142" s="375">
        <f t="shared" si="33"/>
        <v>16.3</v>
      </c>
      <c r="E142" s="97">
        <f t="shared" si="28"/>
        <v>16.3</v>
      </c>
      <c r="F142" s="97">
        <f t="shared" si="28"/>
        <v>11.4</v>
      </c>
      <c r="G142" s="97">
        <f t="shared" si="28"/>
        <v>0</v>
      </c>
      <c r="H142" s="101">
        <f t="shared" si="29"/>
        <v>0</v>
      </c>
      <c r="I142" s="101">
        <f t="shared" si="30"/>
        <v>0</v>
      </c>
      <c r="J142" s="101">
        <f t="shared" si="30"/>
        <v>0</v>
      </c>
      <c r="K142" s="101">
        <f t="shared" si="30"/>
        <v>0</v>
      </c>
      <c r="L142" s="102">
        <f t="shared" si="31"/>
        <v>16.3</v>
      </c>
      <c r="M142" s="102">
        <f t="shared" si="32"/>
        <v>16.3</v>
      </c>
      <c r="N142" s="102">
        <f t="shared" si="32"/>
        <v>11.4</v>
      </c>
      <c r="O142" s="102">
        <f t="shared" si="32"/>
        <v>0</v>
      </c>
    </row>
    <row r="143" spans="1:15" x14ac:dyDescent="0.25">
      <c r="A143" s="208"/>
      <c r="B143" s="203" t="s">
        <v>200</v>
      </c>
      <c r="C143" s="393"/>
      <c r="D143" s="375">
        <f t="shared" si="33"/>
        <v>7.6</v>
      </c>
      <c r="E143" s="97">
        <f t="shared" si="28"/>
        <v>7.6</v>
      </c>
      <c r="F143" s="97">
        <f t="shared" si="28"/>
        <v>5.2</v>
      </c>
      <c r="G143" s="97">
        <f t="shared" si="28"/>
        <v>0</v>
      </c>
      <c r="H143" s="101">
        <f t="shared" si="29"/>
        <v>0</v>
      </c>
      <c r="I143" s="101">
        <f t="shared" si="30"/>
        <v>0</v>
      </c>
      <c r="J143" s="101">
        <f t="shared" si="30"/>
        <v>0</v>
      </c>
      <c r="K143" s="101">
        <f t="shared" si="30"/>
        <v>0</v>
      </c>
      <c r="L143" s="102">
        <f t="shared" si="31"/>
        <v>7.6</v>
      </c>
      <c r="M143" s="102">
        <f t="shared" si="32"/>
        <v>7.6</v>
      </c>
      <c r="N143" s="102">
        <f t="shared" si="32"/>
        <v>5.2</v>
      </c>
      <c r="O143" s="102">
        <f t="shared" si="32"/>
        <v>0</v>
      </c>
    </row>
    <row r="144" spans="1:15" x14ac:dyDescent="0.25">
      <c r="A144" s="208"/>
      <c r="B144" s="203" t="s">
        <v>215</v>
      </c>
      <c r="C144" s="393"/>
      <c r="D144" s="375">
        <f t="shared" si="33"/>
        <v>205</v>
      </c>
      <c r="E144" s="97">
        <f>E39+E46+E50+E54+E58+E62+E66+E70+E74+E78+E82</f>
        <v>205</v>
      </c>
      <c r="F144" s="97">
        <f>F39+F46+F50+F54+F58+F62+F66+F70+F74+F78+F82</f>
        <v>125.5</v>
      </c>
      <c r="G144" s="97">
        <f>G39+G46+G50+G54+G58+G62+G66+G70+G74+G78+G82</f>
        <v>0</v>
      </c>
      <c r="H144" s="101">
        <f t="shared" si="29"/>
        <v>0</v>
      </c>
      <c r="I144" s="101">
        <f>I39+I46+I50+I54+I58+I62+I66+I70+I74+I78+I82</f>
        <v>0</v>
      </c>
      <c r="J144" s="101">
        <f>J39+J46+J50+J54+J58+J62+J66+J70+J74+J78+J82</f>
        <v>7.1999999999999993</v>
      </c>
      <c r="K144" s="101">
        <f>K39+K46+K50+K54+K58+K62+K66+K70+K74+K78+K82</f>
        <v>0</v>
      </c>
      <c r="L144" s="102">
        <f t="shared" si="31"/>
        <v>204.99999999999997</v>
      </c>
      <c r="M144" s="102">
        <f>M39+M46+M50+M54+M58+M62+M66+M70+M74+M78+M82</f>
        <v>204.99999999999997</v>
      </c>
      <c r="N144" s="102">
        <f>N39+N46+N50+N54+N58+N62+N66+N70+N74+N78+N82</f>
        <v>132.69999999999999</v>
      </c>
      <c r="O144" s="102">
        <f>O39+O46+O50+O54+O58+O62+O66+O70+O74+O78+O82</f>
        <v>0</v>
      </c>
    </row>
    <row r="145" spans="1:15" ht="40.5" customHeight="1" x14ac:dyDescent="0.25">
      <c r="A145" s="208"/>
      <c r="B145" s="203" t="s">
        <v>222</v>
      </c>
      <c r="C145" s="393"/>
      <c r="D145" s="375">
        <f t="shared" si="33"/>
        <v>204</v>
      </c>
      <c r="E145" s="97">
        <f>E96</f>
        <v>204</v>
      </c>
      <c r="F145" s="97">
        <f>F96</f>
        <v>0</v>
      </c>
      <c r="G145" s="97">
        <f>G96</f>
        <v>0</v>
      </c>
      <c r="H145" s="101">
        <f t="shared" si="29"/>
        <v>0</v>
      </c>
      <c r="I145" s="101">
        <f>I96</f>
        <v>0</v>
      </c>
      <c r="J145" s="101">
        <f>J96</f>
        <v>0</v>
      </c>
      <c r="K145" s="101">
        <f>K96</f>
        <v>0</v>
      </c>
      <c r="L145" s="102">
        <f t="shared" si="31"/>
        <v>204</v>
      </c>
      <c r="M145" s="102">
        <f>M96</f>
        <v>204</v>
      </c>
      <c r="N145" s="102">
        <f>N96</f>
        <v>0</v>
      </c>
      <c r="O145" s="102">
        <f>O96</f>
        <v>0</v>
      </c>
    </row>
    <row r="146" spans="1:15" x14ac:dyDescent="0.25">
      <c r="A146" s="208"/>
      <c r="B146" s="203" t="s">
        <v>220</v>
      </c>
      <c r="C146" s="393"/>
      <c r="D146" s="375">
        <f t="shared" si="33"/>
        <v>360.4</v>
      </c>
      <c r="E146" s="97">
        <f>E86</f>
        <v>360.4</v>
      </c>
      <c r="F146" s="97">
        <f>F86</f>
        <v>239.1</v>
      </c>
      <c r="G146" s="97">
        <f>G86</f>
        <v>0</v>
      </c>
      <c r="H146" s="101">
        <f t="shared" si="29"/>
        <v>0</v>
      </c>
      <c r="I146" s="101">
        <f>I86</f>
        <v>0</v>
      </c>
      <c r="J146" s="101">
        <f>J86</f>
        <v>0</v>
      </c>
      <c r="K146" s="101">
        <f>K86</f>
        <v>0</v>
      </c>
      <c r="L146" s="102">
        <f t="shared" si="31"/>
        <v>360.4</v>
      </c>
      <c r="M146" s="102">
        <f>M86</f>
        <v>360.4</v>
      </c>
      <c r="N146" s="102">
        <f>N86</f>
        <v>239.1</v>
      </c>
      <c r="O146" s="102">
        <f>O86</f>
        <v>0</v>
      </c>
    </row>
    <row r="147" spans="1:15" ht="26.25" x14ac:dyDescent="0.25">
      <c r="A147" s="208"/>
      <c r="B147" s="203" t="s">
        <v>202</v>
      </c>
      <c r="C147" s="393"/>
      <c r="D147" s="375">
        <f t="shared" si="33"/>
        <v>151.5</v>
      </c>
      <c r="E147" s="97">
        <f>E92+E93</f>
        <v>151.5</v>
      </c>
      <c r="F147" s="97">
        <f>F92+F93</f>
        <v>87.1</v>
      </c>
      <c r="G147" s="97">
        <f>G92+G93</f>
        <v>0</v>
      </c>
      <c r="H147" s="101">
        <f t="shared" si="29"/>
        <v>0</v>
      </c>
      <c r="I147" s="101">
        <f>I92+I93</f>
        <v>0</v>
      </c>
      <c r="J147" s="101">
        <f>J92+J93</f>
        <v>0</v>
      </c>
      <c r="K147" s="101">
        <f>K92+K93</f>
        <v>0</v>
      </c>
      <c r="L147" s="102">
        <f t="shared" si="31"/>
        <v>151.5</v>
      </c>
      <c r="M147" s="102">
        <f>M92+M93</f>
        <v>151.5</v>
      </c>
      <c r="N147" s="102">
        <f>N92+N93</f>
        <v>87.1</v>
      </c>
      <c r="O147" s="102">
        <f>O92+O93</f>
        <v>0</v>
      </c>
    </row>
    <row r="148" spans="1:15" ht="26.25" hidden="1" x14ac:dyDescent="0.25">
      <c r="A148" s="208"/>
      <c r="B148" s="203" t="s">
        <v>223</v>
      </c>
      <c r="C148" s="393"/>
      <c r="D148" s="375">
        <f t="shared" si="33"/>
        <v>0</v>
      </c>
      <c r="E148" s="97">
        <f t="shared" ref="E148:G150" si="34">E40+E124</f>
        <v>0</v>
      </c>
      <c r="F148" s="97">
        <f t="shared" si="34"/>
        <v>0</v>
      </c>
      <c r="G148" s="97">
        <f t="shared" si="34"/>
        <v>0</v>
      </c>
      <c r="H148" s="101">
        <f t="shared" si="29"/>
        <v>0</v>
      </c>
      <c r="I148" s="101">
        <f t="shared" ref="I148:K150" si="35">I40+I124</f>
        <v>0</v>
      </c>
      <c r="J148" s="101">
        <f t="shared" si="35"/>
        <v>0</v>
      </c>
      <c r="K148" s="101">
        <f t="shared" si="35"/>
        <v>0</v>
      </c>
      <c r="L148" s="102">
        <f t="shared" si="31"/>
        <v>0</v>
      </c>
      <c r="M148" s="102">
        <f t="shared" ref="M148:O150" si="36">M40+M124</f>
        <v>0</v>
      </c>
      <c r="N148" s="102">
        <f t="shared" si="36"/>
        <v>0</v>
      </c>
      <c r="O148" s="102">
        <f t="shared" si="36"/>
        <v>0</v>
      </c>
    </row>
    <row r="149" spans="1:15" ht="26.25" x14ac:dyDescent="0.25">
      <c r="A149" s="208"/>
      <c r="B149" s="203" t="s">
        <v>201</v>
      </c>
      <c r="C149" s="393"/>
      <c r="D149" s="375">
        <f t="shared" si="33"/>
        <v>214</v>
      </c>
      <c r="E149" s="97">
        <f t="shared" si="34"/>
        <v>214</v>
      </c>
      <c r="F149" s="97">
        <f t="shared" si="34"/>
        <v>0</v>
      </c>
      <c r="G149" s="97">
        <f t="shared" si="34"/>
        <v>0</v>
      </c>
      <c r="H149" s="101">
        <f t="shared" si="29"/>
        <v>-3.1</v>
      </c>
      <c r="I149" s="101">
        <f t="shared" si="35"/>
        <v>-3.1</v>
      </c>
      <c r="J149" s="101">
        <f t="shared" si="35"/>
        <v>0</v>
      </c>
      <c r="K149" s="101">
        <f t="shared" si="35"/>
        <v>0</v>
      </c>
      <c r="L149" s="102">
        <f t="shared" si="31"/>
        <v>210.9</v>
      </c>
      <c r="M149" s="102">
        <f t="shared" si="36"/>
        <v>210.9</v>
      </c>
      <c r="N149" s="102">
        <f t="shared" si="36"/>
        <v>0</v>
      </c>
      <c r="O149" s="102">
        <f t="shared" si="36"/>
        <v>0</v>
      </c>
    </row>
    <row r="150" spans="1:15" x14ac:dyDescent="0.25">
      <c r="A150" s="208"/>
      <c r="B150" s="203" t="s">
        <v>224</v>
      </c>
      <c r="C150" s="393"/>
      <c r="D150" s="375">
        <f t="shared" si="33"/>
        <v>358.3</v>
      </c>
      <c r="E150" s="97">
        <f t="shared" si="34"/>
        <v>358.3</v>
      </c>
      <c r="F150" s="97">
        <f t="shared" si="34"/>
        <v>10.5</v>
      </c>
      <c r="G150" s="97">
        <f t="shared" si="34"/>
        <v>0</v>
      </c>
      <c r="H150" s="101">
        <f t="shared" si="29"/>
        <v>-7.2</v>
      </c>
      <c r="I150" s="101">
        <f t="shared" si="35"/>
        <v>-7.2</v>
      </c>
      <c r="J150" s="101">
        <f t="shared" si="35"/>
        <v>-0.2</v>
      </c>
      <c r="K150" s="101">
        <f t="shared" si="35"/>
        <v>0</v>
      </c>
      <c r="L150" s="102">
        <f t="shared" si="31"/>
        <v>351.1</v>
      </c>
      <c r="M150" s="102">
        <f t="shared" si="36"/>
        <v>351.1</v>
      </c>
      <c r="N150" s="102">
        <f t="shared" si="36"/>
        <v>10.3</v>
      </c>
      <c r="O150" s="102">
        <f t="shared" si="36"/>
        <v>0</v>
      </c>
    </row>
    <row r="151" spans="1:15" x14ac:dyDescent="0.25">
      <c r="A151" s="208"/>
      <c r="B151" s="203" t="s">
        <v>228</v>
      </c>
      <c r="C151" s="393"/>
      <c r="D151" s="375">
        <f t="shared" si="33"/>
        <v>542.70000000000005</v>
      </c>
      <c r="E151" s="97">
        <f>E43+E127+E128</f>
        <v>542.70000000000005</v>
      </c>
      <c r="F151" s="97">
        <f>F43+F127+F128</f>
        <v>95</v>
      </c>
      <c r="G151" s="97">
        <f>G43+G127+G128</f>
        <v>0</v>
      </c>
      <c r="H151" s="101">
        <f t="shared" si="29"/>
        <v>0</v>
      </c>
      <c r="I151" s="101">
        <f>I43+I127+I128</f>
        <v>0</v>
      </c>
      <c r="J151" s="101">
        <f>J43+J127+J128</f>
        <v>0</v>
      </c>
      <c r="K151" s="101">
        <f>K43+K127+K128</f>
        <v>0</v>
      </c>
      <c r="L151" s="102">
        <f t="shared" si="31"/>
        <v>542.70000000000005</v>
      </c>
      <c r="M151" s="102">
        <f>M43+M127+M128</f>
        <v>542.70000000000005</v>
      </c>
      <c r="N151" s="102">
        <f>N43+N127+N128</f>
        <v>95</v>
      </c>
      <c r="O151" s="102">
        <f>O43+O127+O128</f>
        <v>0</v>
      </c>
    </row>
    <row r="152" spans="1:15" ht="39" x14ac:dyDescent="0.25">
      <c r="A152" s="209"/>
      <c r="B152" s="389" t="s">
        <v>221</v>
      </c>
      <c r="C152" s="394"/>
      <c r="D152" s="375">
        <f t="shared" si="33"/>
        <v>195</v>
      </c>
      <c r="E152" s="97">
        <f>E47+E51+E55+E59+E63+E67+E71+E75+E79+E83+E84+E98+E100+E102+E104+E106+E108+E110+E112+E114+E116+E118</f>
        <v>195</v>
      </c>
      <c r="F152" s="97">
        <f>F47+F51+F55+F59+F63+F67+F71+F75+F79+F83+F84+F98+F100+F102+F104+F106+F108+F110+F112+F114+F116+F118</f>
        <v>132.30000000000001</v>
      </c>
      <c r="G152" s="97">
        <f>G47+G51+G55+G59+G63+G67+G71+G75+G79+G83+G84+G98+G100+G102+G104+G106+G108+G110+G112+G114+G116+G118</f>
        <v>0</v>
      </c>
      <c r="H152" s="101">
        <f t="shared" si="29"/>
        <v>0</v>
      </c>
      <c r="I152" s="101">
        <f>I47+I51+I55+I59+I63+I67+I71+I75+I79+I83+I84+I98+I100+I102+I104+I106+I108+I110+I112+I114+I116+I118</f>
        <v>0</v>
      </c>
      <c r="J152" s="101">
        <f>J47+J51+J55+J59+J63+J67+J71+J75+J79+J83+J84+J98+J100+J102+J104+J106+J108+J110+J112+J114+J116+J118</f>
        <v>0</v>
      </c>
      <c r="K152" s="101">
        <f>K47+K51+K55+K59+K63+K67+K71+K75+K79+K83+K84+K98+K100+K102+K104+K106+K108+K110+K112+K114+K116+K118</f>
        <v>0</v>
      </c>
      <c r="L152" s="102">
        <f t="shared" si="31"/>
        <v>195</v>
      </c>
      <c r="M152" s="102">
        <f>M47+M51+M55+M59+M63+M67+M71+M75+M79+M83+M84+M98+M100+M102+M104+M106+M108+M110+M112+M114+M116+M118</f>
        <v>195</v>
      </c>
      <c r="N152" s="102">
        <f>N47+N51+N55+N59+N63+N67+N71+N75+N79+N83+N84+N98+N100+N102+N104+N106+N108+N110+N112+N114+N116+N118</f>
        <v>132.30000000000001</v>
      </c>
      <c r="O152" s="102">
        <f>O47+O51+O55+O59+O63+O67+O71+O75+O79+O83+O84+O98+O100+O102+O104+O106+O108+O110+O112+O114+O116+O118</f>
        <v>0</v>
      </c>
    </row>
    <row r="153" spans="1:15" x14ac:dyDescent="0.25">
      <c r="A153" s="7"/>
      <c r="B153" s="51"/>
      <c r="C153" s="136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C248" s="54"/>
    </row>
    <row r="249" spans="1:15" x14ac:dyDescent="0.25">
      <c r="C249" s="54"/>
    </row>
    <row r="250" spans="1:15" x14ac:dyDescent="0.25">
      <c r="C250" s="54"/>
    </row>
    <row r="251" spans="1:15" x14ac:dyDescent="0.25">
      <c r="C251" s="54"/>
    </row>
    <row r="252" spans="1:15" x14ac:dyDescent="0.25">
      <c r="C252" s="54"/>
    </row>
    <row r="253" spans="1:15" x14ac:dyDescent="0.25">
      <c r="C253" s="54"/>
    </row>
    <row r="254" spans="1:15" x14ac:dyDescent="0.25">
      <c r="C254" s="54"/>
    </row>
    <row r="255" spans="1:15" x14ac:dyDescent="0.25">
      <c r="C255" s="54"/>
    </row>
    <row r="256" spans="1:15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</sheetData>
  <mergeCells count="56">
    <mergeCell ref="C96:C97"/>
    <mergeCell ref="C98:C99"/>
    <mergeCell ref="A128:A129"/>
    <mergeCell ref="A122:A127"/>
    <mergeCell ref="C128:C129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9:O9"/>
    <mergeCell ref="B10:O10"/>
    <mergeCell ref="B17:O17"/>
    <mergeCell ref="B95:O95"/>
    <mergeCell ref="B7:O7"/>
    <mergeCell ref="B8:O8"/>
    <mergeCell ref="B5:O5"/>
    <mergeCell ref="B6:O6"/>
    <mergeCell ref="B11:O11"/>
    <mergeCell ref="B12:O12"/>
    <mergeCell ref="B13:O13"/>
    <mergeCell ref="B14:O14"/>
    <mergeCell ref="B15:O15"/>
    <mergeCell ref="B16:O16"/>
    <mergeCell ref="B18:O18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K23:K24"/>
  </mergeCells>
  <phoneticPr fontId="2" type="noConversion"/>
  <pageMargins left="1.1811023622047245" right="0.39370078740157483" top="0.78740157480314965" bottom="0.70866141732283472" header="0" footer="0"/>
  <pageSetup paperSize="9" scale="5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0"/>
  <sheetViews>
    <sheetView showZeros="0" workbookViewId="0">
      <selection activeCell="T13" sqref="T1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5" x14ac:dyDescent="0.25">
      <c r="B1" s="556" t="s">
        <v>350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1:15" x14ac:dyDescent="0.25">
      <c r="B2" s="556" t="s">
        <v>436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1:15" x14ac:dyDescent="0.25">
      <c r="B3" s="556" t="s">
        <v>455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1:15" x14ac:dyDescent="0.25">
      <c r="B4" s="556" t="s">
        <v>363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1:15" x14ac:dyDescent="0.25">
      <c r="B5" s="496" t="s">
        <v>463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x14ac:dyDescent="0.25">
      <c r="B6" s="496" t="s">
        <v>521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x14ac:dyDescent="0.25">
      <c r="B7" s="496" t="s">
        <v>508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x14ac:dyDescent="0.25">
      <c r="B8" s="496" t="s">
        <v>518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x14ac:dyDescent="0.25">
      <c r="B9" s="496" t="s">
        <v>550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1:15" x14ac:dyDescent="0.25">
      <c r="B10" s="496" t="s">
        <v>564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1:15" x14ac:dyDescent="0.25">
      <c r="A11" s="7"/>
      <c r="B11" s="7"/>
      <c r="C11" s="152"/>
      <c r="D11" s="7"/>
      <c r="E11" s="152"/>
      <c r="F11" s="152"/>
      <c r="G11" s="152"/>
      <c r="H11" s="152"/>
      <c r="I11" s="152"/>
      <c r="J11" s="152"/>
      <c r="K11" s="152"/>
      <c r="L11" s="152"/>
      <c r="M11" s="152"/>
      <c r="N11" s="152"/>
      <c r="O11" s="7"/>
    </row>
    <row r="12" spans="1:15" ht="32.25" customHeight="1" x14ac:dyDescent="0.25">
      <c r="A12" s="564" t="s">
        <v>557</v>
      </c>
      <c r="B12" s="564"/>
      <c r="C12" s="564"/>
      <c r="D12" s="564"/>
      <c r="E12" s="564"/>
      <c r="F12" s="564"/>
      <c r="G12" s="564"/>
      <c r="H12" s="564"/>
      <c r="I12" s="564"/>
      <c r="J12" s="564"/>
      <c r="K12" s="564"/>
      <c r="L12" s="564"/>
      <c r="M12" s="564"/>
      <c r="N12" s="564"/>
      <c r="O12" s="564"/>
    </row>
    <row r="13" spans="1:15" x14ac:dyDescent="0.25">
      <c r="A13" s="59"/>
      <c r="B13" s="59"/>
      <c r="C13" s="59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5" t="s">
        <v>446</v>
      </c>
    </row>
    <row r="14" spans="1:15" ht="15" customHeight="1" x14ac:dyDescent="0.25">
      <c r="A14" s="508" t="s">
        <v>5</v>
      </c>
      <c r="B14" s="511" t="s">
        <v>347</v>
      </c>
      <c r="C14" s="511" t="s">
        <v>54</v>
      </c>
      <c r="D14" s="522" t="s">
        <v>358</v>
      </c>
      <c r="E14" s="526" t="s">
        <v>196</v>
      </c>
      <c r="F14" s="526"/>
      <c r="G14" s="527"/>
      <c r="H14" s="514" t="s">
        <v>360</v>
      </c>
      <c r="I14" s="517" t="s">
        <v>196</v>
      </c>
      <c r="J14" s="518"/>
      <c r="K14" s="519"/>
      <c r="L14" s="565" t="s">
        <v>0</v>
      </c>
      <c r="M14" s="529" t="s">
        <v>196</v>
      </c>
      <c r="N14" s="530"/>
      <c r="O14" s="531"/>
    </row>
    <row r="15" spans="1:15" x14ac:dyDescent="0.25">
      <c r="A15" s="509"/>
      <c r="B15" s="512"/>
      <c r="C15" s="512"/>
      <c r="D15" s="523"/>
      <c r="E15" s="527" t="s">
        <v>1</v>
      </c>
      <c r="F15" s="534"/>
      <c r="G15" s="528" t="s">
        <v>2</v>
      </c>
      <c r="H15" s="515"/>
      <c r="I15" s="540" t="s">
        <v>1</v>
      </c>
      <c r="J15" s="540"/>
      <c r="K15" s="504" t="s">
        <v>2</v>
      </c>
      <c r="L15" s="566"/>
      <c r="M15" s="521" t="s">
        <v>1</v>
      </c>
      <c r="N15" s="521"/>
      <c r="O15" s="503" t="s">
        <v>2</v>
      </c>
    </row>
    <row r="16" spans="1:15" ht="28.5" customHeight="1" x14ac:dyDescent="0.25">
      <c r="A16" s="510"/>
      <c r="B16" s="513"/>
      <c r="C16" s="513"/>
      <c r="D16" s="524"/>
      <c r="E16" s="141" t="s">
        <v>3</v>
      </c>
      <c r="F16" s="142" t="s">
        <v>4</v>
      </c>
      <c r="G16" s="528"/>
      <c r="H16" s="516"/>
      <c r="I16" s="144" t="s">
        <v>3</v>
      </c>
      <c r="J16" s="139" t="s">
        <v>4</v>
      </c>
      <c r="K16" s="504"/>
      <c r="L16" s="567"/>
      <c r="M16" s="140" t="s">
        <v>3</v>
      </c>
      <c r="N16" s="138" t="s">
        <v>4</v>
      </c>
      <c r="O16" s="503"/>
    </row>
    <row r="17" spans="1:17" ht="15.95" customHeight="1" x14ac:dyDescent="0.25">
      <c r="A17" s="20" t="s">
        <v>72</v>
      </c>
      <c r="B17" s="505" t="s">
        <v>172</v>
      </c>
      <c r="C17" s="506"/>
      <c r="D17" s="506"/>
      <c r="E17" s="506"/>
      <c r="F17" s="506"/>
      <c r="G17" s="506"/>
      <c r="H17" s="506"/>
      <c r="I17" s="506"/>
      <c r="J17" s="506"/>
      <c r="K17" s="506"/>
      <c r="L17" s="506"/>
      <c r="M17" s="506"/>
      <c r="N17" s="506"/>
      <c r="O17" s="507"/>
    </row>
    <row r="18" spans="1:17" ht="15" customHeight="1" x14ac:dyDescent="0.25">
      <c r="A18" s="6" t="s">
        <v>183</v>
      </c>
      <c r="B18" s="153" t="s">
        <v>20</v>
      </c>
      <c r="C18" s="82"/>
      <c r="D18" s="9">
        <f t="shared" ref="D18:K18" si="0">D19+D20</f>
        <v>1020.4</v>
      </c>
      <c r="E18" s="9">
        <f t="shared" si="0"/>
        <v>1020.4</v>
      </c>
      <c r="F18" s="9">
        <f t="shared" si="0"/>
        <v>712.8</v>
      </c>
      <c r="G18" s="9">
        <f t="shared" si="0"/>
        <v>0</v>
      </c>
      <c r="H18" s="10">
        <f t="shared" si="0"/>
        <v>-254.3</v>
      </c>
      <c r="I18" s="10">
        <f t="shared" si="0"/>
        <v>-254.3</v>
      </c>
      <c r="J18" s="10">
        <f t="shared" si="0"/>
        <v>-194.2</v>
      </c>
      <c r="K18" s="10">
        <f t="shared" si="0"/>
        <v>0</v>
      </c>
      <c r="L18" s="12">
        <f t="shared" ref="L18:O18" si="1">L19+L20</f>
        <v>766.09999999999991</v>
      </c>
      <c r="M18" s="12">
        <f t="shared" si="1"/>
        <v>766.09999999999991</v>
      </c>
      <c r="N18" s="12">
        <f t="shared" si="1"/>
        <v>518.59999999999991</v>
      </c>
      <c r="O18" s="12">
        <f t="shared" si="1"/>
        <v>0</v>
      </c>
      <c r="P18" s="71" t="s">
        <v>325</v>
      </c>
      <c r="Q18" s="72"/>
    </row>
    <row r="19" spans="1:17" ht="15" customHeight="1" x14ac:dyDescent="0.25">
      <c r="A19" s="20"/>
      <c r="B19" s="153"/>
      <c r="C19" s="31" t="s">
        <v>30</v>
      </c>
      <c r="D19" s="17">
        <f>E19+G19</f>
        <v>3.3</v>
      </c>
      <c r="E19" s="17">
        <v>3.3</v>
      </c>
      <c r="F19" s="17"/>
      <c r="G19" s="17"/>
      <c r="H19" s="11">
        <f t="shared" ref="H19:H27" si="2">I19+K19</f>
        <v>0</v>
      </c>
      <c r="I19" s="11"/>
      <c r="J19" s="11"/>
      <c r="K19" s="11"/>
      <c r="L19" s="13">
        <f t="shared" ref="L19:L27" si="3">M19+O19</f>
        <v>3.3</v>
      </c>
      <c r="M19" s="13">
        <f t="shared" ref="M19:M27" si="4">E19+I19</f>
        <v>3.3</v>
      </c>
      <c r="N19" s="13">
        <f t="shared" ref="N19:N27" si="5">F19+J19</f>
        <v>0</v>
      </c>
      <c r="O19" s="13">
        <f t="shared" ref="O19:O27" si="6">G19+K19</f>
        <v>0</v>
      </c>
      <c r="P19" s="71" t="s">
        <v>326</v>
      </c>
      <c r="Q19" s="72"/>
    </row>
    <row r="20" spans="1:17" ht="15" customHeight="1" x14ac:dyDescent="0.25">
      <c r="A20" s="155"/>
      <c r="B20" s="156"/>
      <c r="C20" s="31" t="s">
        <v>51</v>
      </c>
      <c r="D20" s="17">
        <f>E20+G20</f>
        <v>1017.1</v>
      </c>
      <c r="E20" s="17">
        <v>1017.1</v>
      </c>
      <c r="F20" s="17">
        <v>712.8</v>
      </c>
      <c r="G20" s="17"/>
      <c r="H20" s="11">
        <f t="shared" si="2"/>
        <v>-254.3</v>
      </c>
      <c r="I20" s="11">
        <v>-254.3</v>
      </c>
      <c r="J20" s="11">
        <v>-194.2</v>
      </c>
      <c r="K20" s="11"/>
      <c r="L20" s="13">
        <f t="shared" si="3"/>
        <v>762.8</v>
      </c>
      <c r="M20" s="13">
        <f t="shared" si="4"/>
        <v>762.8</v>
      </c>
      <c r="N20" s="13">
        <f t="shared" si="5"/>
        <v>518.59999999999991</v>
      </c>
      <c r="O20" s="13">
        <f t="shared" si="6"/>
        <v>0</v>
      </c>
      <c r="P20" s="71" t="s">
        <v>327</v>
      </c>
      <c r="Q20" s="72"/>
    </row>
    <row r="21" spans="1:17" ht="15" customHeight="1" x14ac:dyDescent="0.25">
      <c r="A21" s="20" t="s">
        <v>73</v>
      </c>
      <c r="B21" s="153" t="s">
        <v>55</v>
      </c>
      <c r="C21" s="31" t="s">
        <v>51</v>
      </c>
      <c r="D21" s="17">
        <f>E21+G21</f>
        <v>427</v>
      </c>
      <c r="E21" s="17">
        <v>427</v>
      </c>
      <c r="F21" s="17">
        <v>317.5</v>
      </c>
      <c r="G21" s="17"/>
      <c r="H21" s="11">
        <f t="shared" si="2"/>
        <v>0</v>
      </c>
      <c r="I21" s="11"/>
      <c r="J21" s="11"/>
      <c r="K21" s="11"/>
      <c r="L21" s="13">
        <f t="shared" si="3"/>
        <v>427</v>
      </c>
      <c r="M21" s="13">
        <f t="shared" si="4"/>
        <v>427</v>
      </c>
      <c r="N21" s="13">
        <f t="shared" si="5"/>
        <v>317.5</v>
      </c>
      <c r="O21" s="13">
        <f t="shared" si="6"/>
        <v>0</v>
      </c>
      <c r="P21" s="71" t="s">
        <v>328</v>
      </c>
      <c r="Q21" s="72"/>
    </row>
    <row r="22" spans="1:17" ht="15" customHeight="1" x14ac:dyDescent="0.25">
      <c r="A22" s="6" t="s">
        <v>74</v>
      </c>
      <c r="B22" s="30" t="s">
        <v>33</v>
      </c>
      <c r="C22" s="31" t="s">
        <v>51</v>
      </c>
      <c r="D22" s="17">
        <f t="shared" ref="D22:D57" si="7">E22+G22</f>
        <v>465.9</v>
      </c>
      <c r="E22" s="17">
        <v>465.9</v>
      </c>
      <c r="F22" s="17">
        <v>345</v>
      </c>
      <c r="G22" s="17"/>
      <c r="H22" s="11">
        <f t="shared" si="2"/>
        <v>27.6</v>
      </c>
      <c r="I22" s="11">
        <v>27.6</v>
      </c>
      <c r="J22" s="11">
        <v>21.1</v>
      </c>
      <c r="K22" s="11"/>
      <c r="L22" s="13">
        <f t="shared" si="3"/>
        <v>493.5</v>
      </c>
      <c r="M22" s="13">
        <f t="shared" si="4"/>
        <v>493.5</v>
      </c>
      <c r="N22" s="13">
        <f t="shared" si="5"/>
        <v>366.1</v>
      </c>
      <c r="O22" s="13">
        <f t="shared" si="6"/>
        <v>0</v>
      </c>
      <c r="P22" s="71" t="s">
        <v>331</v>
      </c>
      <c r="Q22" s="72"/>
    </row>
    <row r="23" spans="1:17" ht="15" customHeight="1" x14ac:dyDescent="0.25">
      <c r="A23" s="6" t="s">
        <v>75</v>
      </c>
      <c r="B23" s="30" t="s">
        <v>161</v>
      </c>
      <c r="C23" s="31" t="s">
        <v>51</v>
      </c>
      <c r="D23" s="17">
        <f t="shared" si="7"/>
        <v>742.1</v>
      </c>
      <c r="E23" s="17">
        <v>742.1</v>
      </c>
      <c r="F23" s="17">
        <v>550.29999999999995</v>
      </c>
      <c r="G23" s="17"/>
      <c r="H23" s="11">
        <f t="shared" si="2"/>
        <v>0</v>
      </c>
      <c r="I23" s="11"/>
      <c r="J23" s="11"/>
      <c r="K23" s="11"/>
      <c r="L23" s="13">
        <f t="shared" si="3"/>
        <v>742.1</v>
      </c>
      <c r="M23" s="13">
        <f t="shared" si="4"/>
        <v>742.1</v>
      </c>
      <c r="N23" s="13">
        <f t="shared" si="5"/>
        <v>550.29999999999995</v>
      </c>
      <c r="O23" s="13">
        <f t="shared" si="6"/>
        <v>0</v>
      </c>
      <c r="P23" s="71" t="s">
        <v>329</v>
      </c>
      <c r="Q23" s="72"/>
    </row>
    <row r="24" spans="1:17" ht="15" customHeight="1" x14ac:dyDescent="0.25">
      <c r="A24" s="6" t="s">
        <v>76</v>
      </c>
      <c r="B24" s="30" t="s">
        <v>502</v>
      </c>
      <c r="C24" s="31" t="s">
        <v>51</v>
      </c>
      <c r="D24" s="17">
        <f t="shared" si="7"/>
        <v>401.2</v>
      </c>
      <c r="E24" s="17">
        <v>401.2</v>
      </c>
      <c r="F24" s="17">
        <v>298.5</v>
      </c>
      <c r="G24" s="17"/>
      <c r="H24" s="11">
        <f t="shared" si="2"/>
        <v>1.4</v>
      </c>
      <c r="I24" s="11">
        <v>1.4</v>
      </c>
      <c r="J24" s="11">
        <v>1.1000000000000001</v>
      </c>
      <c r="K24" s="11"/>
      <c r="L24" s="13">
        <f t="shared" si="3"/>
        <v>402.59999999999997</v>
      </c>
      <c r="M24" s="13">
        <f t="shared" si="4"/>
        <v>402.59999999999997</v>
      </c>
      <c r="N24" s="13">
        <f t="shared" si="5"/>
        <v>299.60000000000002</v>
      </c>
      <c r="O24" s="13">
        <f t="shared" si="6"/>
        <v>0</v>
      </c>
      <c r="P24" s="71" t="s">
        <v>330</v>
      </c>
      <c r="Q24" s="72"/>
    </row>
    <row r="25" spans="1:17" ht="15" customHeight="1" x14ac:dyDescent="0.25">
      <c r="A25" s="14" t="s">
        <v>77</v>
      </c>
      <c r="B25" s="19" t="s">
        <v>153</v>
      </c>
      <c r="C25" s="31" t="s">
        <v>51</v>
      </c>
      <c r="D25" s="17">
        <f t="shared" si="7"/>
        <v>277.3</v>
      </c>
      <c r="E25" s="17">
        <v>277.3</v>
      </c>
      <c r="F25" s="17">
        <v>205.9</v>
      </c>
      <c r="G25" s="17"/>
      <c r="H25" s="11">
        <f t="shared" si="2"/>
        <v>6.4</v>
      </c>
      <c r="I25" s="11">
        <v>6.4</v>
      </c>
      <c r="J25" s="11">
        <v>4.9000000000000004</v>
      </c>
      <c r="K25" s="11"/>
      <c r="L25" s="13">
        <f t="shared" si="3"/>
        <v>283.7</v>
      </c>
      <c r="M25" s="13">
        <f t="shared" si="4"/>
        <v>283.7</v>
      </c>
      <c r="N25" s="13">
        <f t="shared" si="5"/>
        <v>210.8</v>
      </c>
      <c r="O25" s="13">
        <f t="shared" si="6"/>
        <v>0</v>
      </c>
      <c r="P25" s="71" t="s">
        <v>332</v>
      </c>
      <c r="Q25" s="72">
        <f>L19+L57</f>
        <v>11.1</v>
      </c>
    </row>
    <row r="26" spans="1:17" ht="15" customHeight="1" x14ac:dyDescent="0.25">
      <c r="A26" s="20" t="s">
        <v>78</v>
      </c>
      <c r="B26" s="32" t="s">
        <v>364</v>
      </c>
      <c r="C26" s="31" t="s">
        <v>51</v>
      </c>
      <c r="D26" s="17">
        <f t="shared" si="7"/>
        <v>396.5</v>
      </c>
      <c r="E26" s="17">
        <v>396.5</v>
      </c>
      <c r="F26" s="17">
        <v>295.39999999999998</v>
      </c>
      <c r="G26" s="17"/>
      <c r="H26" s="11">
        <f t="shared" si="2"/>
        <v>0.8</v>
      </c>
      <c r="I26" s="11">
        <v>0.8</v>
      </c>
      <c r="J26" s="11">
        <v>0.6</v>
      </c>
      <c r="K26" s="11"/>
      <c r="L26" s="13">
        <f t="shared" si="3"/>
        <v>397.3</v>
      </c>
      <c r="M26" s="13">
        <f t="shared" si="4"/>
        <v>397.3</v>
      </c>
      <c r="N26" s="13">
        <f t="shared" si="5"/>
        <v>296</v>
      </c>
      <c r="O26" s="13">
        <f t="shared" si="6"/>
        <v>0</v>
      </c>
      <c r="P26" s="71" t="s">
        <v>333</v>
      </c>
      <c r="Q26" s="72">
        <f>SUM(L20:L56)</f>
        <v>9121.5</v>
      </c>
    </row>
    <row r="27" spans="1:17" ht="15" customHeight="1" x14ac:dyDescent="0.25">
      <c r="A27" s="6" t="s">
        <v>79</v>
      </c>
      <c r="B27" s="30" t="s">
        <v>503</v>
      </c>
      <c r="C27" s="16" t="s">
        <v>51</v>
      </c>
      <c r="D27" s="17">
        <f t="shared" si="7"/>
        <v>446.4</v>
      </c>
      <c r="E27" s="17">
        <v>446.4</v>
      </c>
      <c r="F27" s="17">
        <v>330.5</v>
      </c>
      <c r="G27" s="17"/>
      <c r="H27" s="11">
        <f t="shared" si="2"/>
        <v>6.8</v>
      </c>
      <c r="I27" s="11">
        <v>6.8</v>
      </c>
      <c r="J27" s="11">
        <v>5.2</v>
      </c>
      <c r="K27" s="11"/>
      <c r="L27" s="13">
        <f t="shared" si="3"/>
        <v>453.2</v>
      </c>
      <c r="M27" s="13">
        <f t="shared" si="4"/>
        <v>453.2</v>
      </c>
      <c r="N27" s="13">
        <f t="shared" si="5"/>
        <v>335.7</v>
      </c>
      <c r="O27" s="13">
        <f t="shared" si="6"/>
        <v>0</v>
      </c>
      <c r="P27" s="71" t="s">
        <v>334</v>
      </c>
      <c r="Q27" s="72"/>
    </row>
    <row r="28" spans="1:17" ht="15" customHeight="1" x14ac:dyDescent="0.25">
      <c r="A28" s="6" t="s">
        <v>80</v>
      </c>
      <c r="B28" s="30" t="s">
        <v>504</v>
      </c>
      <c r="C28" s="16" t="s">
        <v>51</v>
      </c>
      <c r="D28" s="17">
        <f t="shared" si="7"/>
        <v>553.20000000000005</v>
      </c>
      <c r="E28" s="17">
        <v>553.20000000000005</v>
      </c>
      <c r="F28" s="17">
        <v>409.3</v>
      </c>
      <c r="G28" s="17"/>
      <c r="H28" s="11">
        <f t="shared" ref="H28:H57" si="8">I28+K28</f>
        <v>0</v>
      </c>
      <c r="I28" s="11">
        <v>-2.2000000000000002</v>
      </c>
      <c r="J28" s="11"/>
      <c r="K28" s="11">
        <v>2.2000000000000002</v>
      </c>
      <c r="L28" s="13">
        <f t="shared" ref="L28:L57" si="9">M28+O28</f>
        <v>553.20000000000005</v>
      </c>
      <c r="M28" s="13">
        <f t="shared" ref="M28:M57" si="10">E28+I28</f>
        <v>551</v>
      </c>
      <c r="N28" s="13">
        <f t="shared" ref="N28:N57" si="11">F28+J28</f>
        <v>409.3</v>
      </c>
      <c r="O28" s="13">
        <f t="shared" ref="O28:O57" si="12">G28+K28</f>
        <v>2.2000000000000002</v>
      </c>
      <c r="P28" s="76" t="s">
        <v>173</v>
      </c>
      <c r="Q28" s="77">
        <f>SUM(Q18:Q27)</f>
        <v>9132.6</v>
      </c>
    </row>
    <row r="29" spans="1:17" ht="15" customHeight="1" x14ac:dyDescent="0.25">
      <c r="A29" s="6" t="s">
        <v>81</v>
      </c>
      <c r="B29" s="30" t="s">
        <v>505</v>
      </c>
      <c r="C29" s="16" t="s">
        <v>51</v>
      </c>
      <c r="D29" s="17">
        <f t="shared" si="7"/>
        <v>540</v>
      </c>
      <c r="E29" s="17">
        <v>540</v>
      </c>
      <c r="F29" s="17">
        <v>398.6</v>
      </c>
      <c r="G29" s="17"/>
      <c r="H29" s="11">
        <f t="shared" si="8"/>
        <v>0</v>
      </c>
      <c r="I29" s="11"/>
      <c r="J29" s="11"/>
      <c r="K29" s="11"/>
      <c r="L29" s="13">
        <f t="shared" si="9"/>
        <v>540</v>
      </c>
      <c r="M29" s="13">
        <f t="shared" si="10"/>
        <v>540</v>
      </c>
      <c r="N29" s="13">
        <f t="shared" si="11"/>
        <v>398.6</v>
      </c>
      <c r="O29" s="13">
        <f t="shared" si="12"/>
        <v>0</v>
      </c>
      <c r="P29" s="78"/>
      <c r="Q29" s="78"/>
    </row>
    <row r="30" spans="1:17" ht="15" customHeight="1" x14ac:dyDescent="0.25">
      <c r="A30" s="6" t="s">
        <v>82</v>
      </c>
      <c r="B30" s="30" t="s">
        <v>419</v>
      </c>
      <c r="C30" s="16" t="s">
        <v>51</v>
      </c>
      <c r="D30" s="17">
        <f t="shared" si="7"/>
        <v>565</v>
      </c>
      <c r="E30" s="17">
        <v>565</v>
      </c>
      <c r="F30" s="17">
        <v>416.6</v>
      </c>
      <c r="G30" s="17"/>
      <c r="H30" s="11">
        <f t="shared" si="8"/>
        <v>16</v>
      </c>
      <c r="I30" s="11">
        <v>16</v>
      </c>
      <c r="J30" s="11">
        <v>12.2</v>
      </c>
      <c r="K30" s="11"/>
      <c r="L30" s="13">
        <f t="shared" si="9"/>
        <v>581</v>
      </c>
      <c r="M30" s="13">
        <f t="shared" si="10"/>
        <v>581</v>
      </c>
      <c r="N30" s="13">
        <f t="shared" si="11"/>
        <v>428.8</v>
      </c>
      <c r="O30" s="13">
        <f t="shared" si="12"/>
        <v>0</v>
      </c>
      <c r="P30" s="78"/>
      <c r="Q30" s="78">
        <f>Q28-L58</f>
        <v>0</v>
      </c>
    </row>
    <row r="31" spans="1:17" ht="15" customHeight="1" x14ac:dyDescent="0.25">
      <c r="A31" s="6" t="s">
        <v>83</v>
      </c>
      <c r="B31" s="94" t="s">
        <v>46</v>
      </c>
      <c r="C31" s="31" t="s">
        <v>51</v>
      </c>
      <c r="D31" s="17">
        <f t="shared" si="7"/>
        <v>139.19999999999999</v>
      </c>
      <c r="E31" s="17">
        <v>139.19999999999999</v>
      </c>
      <c r="F31" s="17">
        <v>104.2</v>
      </c>
      <c r="G31" s="17"/>
      <c r="H31" s="11">
        <f t="shared" si="8"/>
        <v>8.6999999999999993</v>
      </c>
      <c r="I31" s="11">
        <v>8.6999999999999993</v>
      </c>
      <c r="J31" s="11">
        <v>6.6</v>
      </c>
      <c r="K31" s="11"/>
      <c r="L31" s="13">
        <f t="shared" si="9"/>
        <v>147.89999999999998</v>
      </c>
      <c r="M31" s="13">
        <f t="shared" si="10"/>
        <v>147.89999999999998</v>
      </c>
      <c r="N31" s="13">
        <f t="shared" si="11"/>
        <v>110.8</v>
      </c>
      <c r="O31" s="13">
        <f t="shared" si="12"/>
        <v>0</v>
      </c>
    </row>
    <row r="32" spans="1:17" ht="15" customHeight="1" x14ac:dyDescent="0.25">
      <c r="A32" s="6" t="s">
        <v>84</v>
      </c>
      <c r="B32" s="30" t="s">
        <v>43</v>
      </c>
      <c r="C32" s="31" t="s">
        <v>51</v>
      </c>
      <c r="D32" s="17">
        <f t="shared" si="7"/>
        <v>196.2</v>
      </c>
      <c r="E32" s="17">
        <v>196.2</v>
      </c>
      <c r="F32" s="17">
        <v>147.30000000000001</v>
      </c>
      <c r="G32" s="17"/>
      <c r="H32" s="11">
        <f t="shared" si="8"/>
        <v>1.5</v>
      </c>
      <c r="I32" s="11">
        <v>1.5</v>
      </c>
      <c r="J32" s="11">
        <v>1.1000000000000001</v>
      </c>
      <c r="K32" s="11"/>
      <c r="L32" s="13">
        <f t="shared" si="9"/>
        <v>197.7</v>
      </c>
      <c r="M32" s="13">
        <f t="shared" si="10"/>
        <v>197.7</v>
      </c>
      <c r="N32" s="13">
        <f t="shared" si="11"/>
        <v>148.4</v>
      </c>
      <c r="O32" s="13">
        <f t="shared" si="12"/>
        <v>0</v>
      </c>
      <c r="Q32" s="2">
        <f>L58-Q28</f>
        <v>0</v>
      </c>
    </row>
    <row r="33" spans="1:15" ht="15" customHeight="1" x14ac:dyDescent="0.25">
      <c r="A33" s="6" t="s">
        <v>85</v>
      </c>
      <c r="B33" s="30" t="s">
        <v>45</v>
      </c>
      <c r="C33" s="31" t="s">
        <v>51</v>
      </c>
      <c r="D33" s="17">
        <f t="shared" si="7"/>
        <v>180.8</v>
      </c>
      <c r="E33" s="17">
        <v>180.8</v>
      </c>
      <c r="F33" s="17">
        <v>135.80000000000001</v>
      </c>
      <c r="G33" s="17"/>
      <c r="H33" s="11">
        <f t="shared" si="8"/>
        <v>1</v>
      </c>
      <c r="I33" s="11">
        <v>1</v>
      </c>
      <c r="J33" s="11">
        <v>0.8</v>
      </c>
      <c r="K33" s="11"/>
      <c r="L33" s="13">
        <f t="shared" si="9"/>
        <v>181.8</v>
      </c>
      <c r="M33" s="13">
        <f t="shared" si="10"/>
        <v>181.8</v>
      </c>
      <c r="N33" s="13">
        <f t="shared" si="11"/>
        <v>136.60000000000002</v>
      </c>
      <c r="O33" s="13">
        <f t="shared" si="12"/>
        <v>0</v>
      </c>
    </row>
    <row r="34" spans="1:15" ht="15" customHeight="1" x14ac:dyDescent="0.25">
      <c r="A34" s="6" t="s">
        <v>86</v>
      </c>
      <c r="B34" s="30" t="s">
        <v>166</v>
      </c>
      <c r="C34" s="31" t="s">
        <v>51</v>
      </c>
      <c r="D34" s="17">
        <f t="shared" si="7"/>
        <v>281.3</v>
      </c>
      <c r="E34" s="17">
        <v>281.3</v>
      </c>
      <c r="F34" s="17">
        <v>210</v>
      </c>
      <c r="G34" s="17"/>
      <c r="H34" s="11">
        <f t="shared" si="8"/>
        <v>6.6</v>
      </c>
      <c r="I34" s="11">
        <v>6.6</v>
      </c>
      <c r="J34" s="11">
        <v>5</v>
      </c>
      <c r="K34" s="11"/>
      <c r="L34" s="13">
        <f t="shared" si="9"/>
        <v>287.90000000000003</v>
      </c>
      <c r="M34" s="13">
        <f t="shared" si="10"/>
        <v>287.90000000000003</v>
      </c>
      <c r="N34" s="13">
        <f t="shared" si="11"/>
        <v>215</v>
      </c>
      <c r="O34" s="13">
        <f t="shared" si="12"/>
        <v>0</v>
      </c>
    </row>
    <row r="35" spans="1:15" ht="15" customHeight="1" x14ac:dyDescent="0.25">
      <c r="A35" s="6" t="s">
        <v>87</v>
      </c>
      <c r="B35" s="30" t="s">
        <v>44</v>
      </c>
      <c r="C35" s="31" t="s">
        <v>51</v>
      </c>
      <c r="D35" s="17">
        <f t="shared" si="7"/>
        <v>110.4</v>
      </c>
      <c r="E35" s="17">
        <v>110.4</v>
      </c>
      <c r="F35" s="17">
        <v>83</v>
      </c>
      <c r="G35" s="17"/>
      <c r="H35" s="11">
        <f t="shared" si="8"/>
        <v>7.9</v>
      </c>
      <c r="I35" s="11">
        <v>7.9</v>
      </c>
      <c r="J35" s="11">
        <v>6</v>
      </c>
      <c r="K35" s="11"/>
      <c r="L35" s="13">
        <f t="shared" si="9"/>
        <v>118.30000000000001</v>
      </c>
      <c r="M35" s="13">
        <f t="shared" si="10"/>
        <v>118.30000000000001</v>
      </c>
      <c r="N35" s="13">
        <f t="shared" si="11"/>
        <v>89</v>
      </c>
      <c r="O35" s="13">
        <f t="shared" si="12"/>
        <v>0</v>
      </c>
    </row>
    <row r="36" spans="1:15" ht="15" customHeight="1" x14ac:dyDescent="0.25">
      <c r="A36" s="6" t="s">
        <v>88</v>
      </c>
      <c r="B36" s="94" t="s">
        <v>47</v>
      </c>
      <c r="C36" s="31" t="s">
        <v>51</v>
      </c>
      <c r="D36" s="17">
        <f t="shared" si="7"/>
        <v>256.60000000000002</v>
      </c>
      <c r="E36" s="17">
        <v>256.60000000000002</v>
      </c>
      <c r="F36" s="17">
        <v>191.9</v>
      </c>
      <c r="G36" s="17"/>
      <c r="H36" s="11">
        <f t="shared" si="8"/>
        <v>-3</v>
      </c>
      <c r="I36" s="11">
        <v>-3</v>
      </c>
      <c r="J36" s="11">
        <v>-2.2999999999999998</v>
      </c>
      <c r="K36" s="11"/>
      <c r="L36" s="13">
        <f t="shared" si="9"/>
        <v>253.60000000000002</v>
      </c>
      <c r="M36" s="13">
        <f t="shared" si="10"/>
        <v>253.60000000000002</v>
      </c>
      <c r="N36" s="13">
        <f t="shared" si="11"/>
        <v>189.6</v>
      </c>
      <c r="O36" s="13">
        <f t="shared" si="12"/>
        <v>0</v>
      </c>
    </row>
    <row r="37" spans="1:15" ht="15" customHeight="1" x14ac:dyDescent="0.25">
      <c r="A37" s="6" t="s">
        <v>89</v>
      </c>
      <c r="B37" s="34" t="s">
        <v>420</v>
      </c>
      <c r="C37" s="31" t="s">
        <v>51</v>
      </c>
      <c r="D37" s="17">
        <f t="shared" si="7"/>
        <v>190.5</v>
      </c>
      <c r="E37" s="17">
        <v>190.5</v>
      </c>
      <c r="F37" s="17">
        <v>142.80000000000001</v>
      </c>
      <c r="G37" s="17"/>
      <c r="H37" s="11">
        <f t="shared" si="8"/>
        <v>10.8</v>
      </c>
      <c r="I37" s="11">
        <v>10.8</v>
      </c>
      <c r="J37" s="11">
        <v>8.1999999999999993</v>
      </c>
      <c r="K37" s="11"/>
      <c r="L37" s="13">
        <f t="shared" si="9"/>
        <v>201.3</v>
      </c>
      <c r="M37" s="13">
        <f>E37+I37</f>
        <v>201.3</v>
      </c>
      <c r="N37" s="13">
        <f>F37+J37</f>
        <v>151</v>
      </c>
      <c r="O37" s="13"/>
    </row>
    <row r="38" spans="1:15" ht="15" customHeight="1" x14ac:dyDescent="0.25">
      <c r="A38" s="6" t="s">
        <v>90</v>
      </c>
      <c r="B38" s="30" t="s">
        <v>64</v>
      </c>
      <c r="C38" s="31" t="s">
        <v>51</v>
      </c>
      <c r="D38" s="17">
        <f t="shared" si="7"/>
        <v>48.8</v>
      </c>
      <c r="E38" s="17">
        <v>48.8</v>
      </c>
      <c r="F38" s="17">
        <v>36.1</v>
      </c>
      <c r="G38" s="17"/>
      <c r="H38" s="11">
        <f t="shared" si="8"/>
        <v>0</v>
      </c>
      <c r="I38" s="11"/>
      <c r="J38" s="11"/>
      <c r="K38" s="11"/>
      <c r="L38" s="13">
        <f t="shared" si="9"/>
        <v>48.8</v>
      </c>
      <c r="M38" s="13">
        <f t="shared" si="10"/>
        <v>48.8</v>
      </c>
      <c r="N38" s="13">
        <f t="shared" si="11"/>
        <v>36.1</v>
      </c>
      <c r="O38" s="13">
        <f t="shared" si="12"/>
        <v>0</v>
      </c>
    </row>
    <row r="39" spans="1:15" ht="15" customHeight="1" x14ac:dyDescent="0.25">
      <c r="A39" s="6" t="s">
        <v>91</v>
      </c>
      <c r="B39" s="30" t="s">
        <v>42</v>
      </c>
      <c r="C39" s="31" t="s">
        <v>51</v>
      </c>
      <c r="D39" s="17">
        <f t="shared" si="7"/>
        <v>191.3</v>
      </c>
      <c r="E39" s="17">
        <v>191.3</v>
      </c>
      <c r="F39" s="17">
        <v>140</v>
      </c>
      <c r="G39" s="17"/>
      <c r="H39" s="11">
        <f t="shared" si="8"/>
        <v>6.5</v>
      </c>
      <c r="I39" s="11">
        <v>6.5</v>
      </c>
      <c r="J39" s="11">
        <v>5</v>
      </c>
      <c r="K39" s="11"/>
      <c r="L39" s="13">
        <f t="shared" si="9"/>
        <v>197.8</v>
      </c>
      <c r="M39" s="13">
        <f t="shared" si="10"/>
        <v>197.8</v>
      </c>
      <c r="N39" s="13">
        <f t="shared" si="11"/>
        <v>145</v>
      </c>
      <c r="O39" s="13">
        <f t="shared" si="12"/>
        <v>0</v>
      </c>
    </row>
    <row r="40" spans="1:15" ht="15" customHeight="1" x14ac:dyDescent="0.25">
      <c r="A40" s="33" t="s">
        <v>92</v>
      </c>
      <c r="B40" s="35" t="s">
        <v>421</v>
      </c>
      <c r="C40" s="31" t="s">
        <v>51</v>
      </c>
      <c r="D40" s="17">
        <f>E40+G40</f>
        <v>90.3</v>
      </c>
      <c r="E40" s="17">
        <v>90.3</v>
      </c>
      <c r="F40" s="17">
        <v>67.400000000000006</v>
      </c>
      <c r="G40" s="17"/>
      <c r="H40" s="11">
        <f>I40+K40</f>
        <v>0.5</v>
      </c>
      <c r="I40" s="11">
        <v>0.5</v>
      </c>
      <c r="J40" s="11">
        <v>0.4</v>
      </c>
      <c r="K40" s="11"/>
      <c r="L40" s="13">
        <f>M40+O40</f>
        <v>90.8</v>
      </c>
      <c r="M40" s="13">
        <f>E40+I40</f>
        <v>90.8</v>
      </c>
      <c r="N40" s="13">
        <f>F40+J40</f>
        <v>67.800000000000011</v>
      </c>
      <c r="O40" s="13">
        <f>G40+K40</f>
        <v>0</v>
      </c>
    </row>
    <row r="41" spans="1:15" ht="15" customHeight="1" x14ac:dyDescent="0.25">
      <c r="A41" s="6" t="s">
        <v>93</v>
      </c>
      <c r="B41" s="94" t="s">
        <v>41</v>
      </c>
      <c r="C41" s="31" t="s">
        <v>51</v>
      </c>
      <c r="D41" s="17">
        <f t="shared" si="7"/>
        <v>91.6</v>
      </c>
      <c r="E41" s="17">
        <v>91.6</v>
      </c>
      <c r="F41" s="17">
        <v>67.7</v>
      </c>
      <c r="G41" s="17"/>
      <c r="H41" s="11">
        <f t="shared" si="8"/>
        <v>8.9</v>
      </c>
      <c r="I41" s="11">
        <v>8.9</v>
      </c>
      <c r="J41" s="11">
        <v>6.8</v>
      </c>
      <c r="K41" s="11"/>
      <c r="L41" s="13">
        <f t="shared" si="9"/>
        <v>100.5</v>
      </c>
      <c r="M41" s="13">
        <f t="shared" si="10"/>
        <v>100.5</v>
      </c>
      <c r="N41" s="13">
        <f t="shared" si="11"/>
        <v>74.5</v>
      </c>
      <c r="O41" s="13">
        <f t="shared" si="12"/>
        <v>0</v>
      </c>
    </row>
    <row r="42" spans="1:15" ht="15" customHeight="1" x14ac:dyDescent="0.25">
      <c r="A42" s="6" t="s">
        <v>94</v>
      </c>
      <c r="B42" s="30" t="s">
        <v>162</v>
      </c>
      <c r="C42" s="31" t="s">
        <v>51</v>
      </c>
      <c r="D42" s="17">
        <f t="shared" si="7"/>
        <v>78.7</v>
      </c>
      <c r="E42" s="17">
        <v>78.7</v>
      </c>
      <c r="F42" s="17">
        <v>58.8</v>
      </c>
      <c r="G42" s="17"/>
      <c r="H42" s="11">
        <f t="shared" si="8"/>
        <v>2.6</v>
      </c>
      <c r="I42" s="11">
        <v>2.6</v>
      </c>
      <c r="J42" s="11">
        <v>2</v>
      </c>
      <c r="K42" s="11"/>
      <c r="L42" s="13">
        <f t="shared" si="9"/>
        <v>81.3</v>
      </c>
      <c r="M42" s="13">
        <f t="shared" si="10"/>
        <v>81.3</v>
      </c>
      <c r="N42" s="13">
        <f t="shared" si="11"/>
        <v>60.8</v>
      </c>
      <c r="O42" s="13">
        <f t="shared" si="12"/>
        <v>0</v>
      </c>
    </row>
    <row r="43" spans="1:15" ht="15" customHeight="1" x14ac:dyDescent="0.25">
      <c r="A43" s="33" t="s">
        <v>95</v>
      </c>
      <c r="B43" s="30" t="s">
        <v>154</v>
      </c>
      <c r="C43" s="31" t="s">
        <v>51</v>
      </c>
      <c r="D43" s="17">
        <f t="shared" si="7"/>
        <v>157.1</v>
      </c>
      <c r="E43" s="17">
        <v>157.1</v>
      </c>
      <c r="F43" s="17">
        <v>114.1</v>
      </c>
      <c r="G43" s="17"/>
      <c r="H43" s="11">
        <f t="shared" si="8"/>
        <v>23.9</v>
      </c>
      <c r="I43" s="11">
        <v>23.9</v>
      </c>
      <c r="J43" s="11">
        <v>18.2</v>
      </c>
      <c r="K43" s="11"/>
      <c r="L43" s="13">
        <f t="shared" si="9"/>
        <v>181</v>
      </c>
      <c r="M43" s="13">
        <f t="shared" si="10"/>
        <v>181</v>
      </c>
      <c r="N43" s="13">
        <f t="shared" si="11"/>
        <v>132.29999999999998</v>
      </c>
      <c r="O43" s="13">
        <f t="shared" si="12"/>
        <v>0</v>
      </c>
    </row>
    <row r="44" spans="1:15" ht="15" customHeight="1" x14ac:dyDescent="0.25">
      <c r="A44" s="6" t="s">
        <v>96</v>
      </c>
      <c r="B44" s="30" t="s">
        <v>34</v>
      </c>
      <c r="C44" s="31" t="s">
        <v>51</v>
      </c>
      <c r="D44" s="17">
        <f t="shared" si="7"/>
        <v>92.7</v>
      </c>
      <c r="E44" s="17">
        <v>92.7</v>
      </c>
      <c r="F44" s="17">
        <v>67.400000000000006</v>
      </c>
      <c r="G44" s="17"/>
      <c r="H44" s="11">
        <f t="shared" si="8"/>
        <v>16.5</v>
      </c>
      <c r="I44" s="11">
        <v>16.5</v>
      </c>
      <c r="J44" s="11">
        <v>12.6</v>
      </c>
      <c r="K44" s="11"/>
      <c r="L44" s="13">
        <f t="shared" si="9"/>
        <v>109.2</v>
      </c>
      <c r="M44" s="13">
        <f t="shared" si="10"/>
        <v>109.2</v>
      </c>
      <c r="N44" s="13">
        <f t="shared" si="11"/>
        <v>80</v>
      </c>
      <c r="O44" s="13">
        <f t="shared" si="12"/>
        <v>0</v>
      </c>
    </row>
    <row r="45" spans="1:15" ht="15" customHeight="1" x14ac:dyDescent="0.25">
      <c r="A45" s="6" t="s">
        <v>97</v>
      </c>
      <c r="B45" s="30" t="s">
        <v>36</v>
      </c>
      <c r="C45" s="31" t="s">
        <v>51</v>
      </c>
      <c r="D45" s="17">
        <f t="shared" si="7"/>
        <v>100.5</v>
      </c>
      <c r="E45" s="17">
        <v>100.5</v>
      </c>
      <c r="F45" s="17">
        <v>73.3</v>
      </c>
      <c r="G45" s="17"/>
      <c r="H45" s="11">
        <f t="shared" si="8"/>
        <v>14.3</v>
      </c>
      <c r="I45" s="11">
        <v>14.3</v>
      </c>
      <c r="J45" s="11">
        <v>10.9</v>
      </c>
      <c r="K45" s="11"/>
      <c r="L45" s="13">
        <f t="shared" si="9"/>
        <v>114.8</v>
      </c>
      <c r="M45" s="13">
        <f t="shared" si="10"/>
        <v>114.8</v>
      </c>
      <c r="N45" s="13">
        <f t="shared" si="11"/>
        <v>84.2</v>
      </c>
      <c r="O45" s="13">
        <f t="shared" si="12"/>
        <v>0</v>
      </c>
    </row>
    <row r="46" spans="1:15" ht="15" customHeight="1" x14ac:dyDescent="0.25">
      <c r="A46" s="6" t="s">
        <v>98</v>
      </c>
      <c r="B46" s="30" t="s">
        <v>38</v>
      </c>
      <c r="C46" s="31" t="s">
        <v>51</v>
      </c>
      <c r="D46" s="17">
        <f t="shared" si="7"/>
        <v>186.6</v>
      </c>
      <c r="E46" s="17">
        <v>186.6</v>
      </c>
      <c r="F46" s="17">
        <v>135.9</v>
      </c>
      <c r="G46" s="17"/>
      <c r="H46" s="11">
        <f t="shared" si="8"/>
        <v>20.100000000000001</v>
      </c>
      <c r="I46" s="11">
        <v>20.100000000000001</v>
      </c>
      <c r="J46" s="11">
        <v>15.3</v>
      </c>
      <c r="K46" s="11"/>
      <c r="L46" s="13">
        <f t="shared" si="9"/>
        <v>206.7</v>
      </c>
      <c r="M46" s="13">
        <f t="shared" si="10"/>
        <v>206.7</v>
      </c>
      <c r="N46" s="13">
        <f t="shared" si="11"/>
        <v>151.20000000000002</v>
      </c>
      <c r="O46" s="13">
        <f t="shared" si="12"/>
        <v>0</v>
      </c>
    </row>
    <row r="47" spans="1:15" ht="15" customHeight="1" x14ac:dyDescent="0.25">
      <c r="A47" s="6" t="s">
        <v>99</v>
      </c>
      <c r="B47" s="30" t="s">
        <v>37</v>
      </c>
      <c r="C47" s="31" t="s">
        <v>51</v>
      </c>
      <c r="D47" s="17">
        <f t="shared" si="7"/>
        <v>104.8</v>
      </c>
      <c r="E47" s="17">
        <v>104.8</v>
      </c>
      <c r="F47" s="17">
        <v>76.7</v>
      </c>
      <c r="G47" s="17"/>
      <c r="H47" s="11">
        <f t="shared" si="8"/>
        <v>24.4</v>
      </c>
      <c r="I47" s="11">
        <v>24.4</v>
      </c>
      <c r="J47" s="11">
        <v>18.600000000000001</v>
      </c>
      <c r="K47" s="11"/>
      <c r="L47" s="13">
        <f t="shared" si="9"/>
        <v>129.19999999999999</v>
      </c>
      <c r="M47" s="13">
        <f t="shared" si="10"/>
        <v>129.19999999999999</v>
      </c>
      <c r="N47" s="13">
        <f t="shared" si="11"/>
        <v>95.300000000000011</v>
      </c>
      <c r="O47" s="13">
        <f t="shared" si="12"/>
        <v>0</v>
      </c>
    </row>
    <row r="48" spans="1:15" ht="15" customHeight="1" x14ac:dyDescent="0.25">
      <c r="A48" s="6" t="s">
        <v>100</v>
      </c>
      <c r="B48" s="36" t="s">
        <v>35</v>
      </c>
      <c r="C48" s="16" t="s">
        <v>51</v>
      </c>
      <c r="D48" s="17">
        <f t="shared" si="7"/>
        <v>151.5</v>
      </c>
      <c r="E48" s="17">
        <v>151.5</v>
      </c>
      <c r="F48" s="17">
        <v>110.2</v>
      </c>
      <c r="G48" s="17"/>
      <c r="H48" s="11">
        <f t="shared" si="8"/>
        <v>28.7</v>
      </c>
      <c r="I48" s="11">
        <v>28.7</v>
      </c>
      <c r="J48" s="11">
        <v>21.9</v>
      </c>
      <c r="K48" s="11"/>
      <c r="L48" s="13">
        <f t="shared" si="9"/>
        <v>180.2</v>
      </c>
      <c r="M48" s="13">
        <f t="shared" si="10"/>
        <v>180.2</v>
      </c>
      <c r="N48" s="13">
        <f t="shared" si="11"/>
        <v>132.1</v>
      </c>
      <c r="O48" s="13">
        <f t="shared" si="12"/>
        <v>0</v>
      </c>
    </row>
    <row r="49" spans="1:15" ht="15" customHeight="1" x14ac:dyDescent="0.25">
      <c r="A49" s="6" t="s">
        <v>101</v>
      </c>
      <c r="B49" s="37" t="s">
        <v>39</v>
      </c>
      <c r="C49" s="16" t="s">
        <v>51</v>
      </c>
      <c r="D49" s="17">
        <f t="shared" si="7"/>
        <v>39.799999999999997</v>
      </c>
      <c r="E49" s="17">
        <v>39.799999999999997</v>
      </c>
      <c r="F49" s="17">
        <v>29.6</v>
      </c>
      <c r="G49" s="17"/>
      <c r="H49" s="11">
        <f t="shared" si="8"/>
        <v>3.8</v>
      </c>
      <c r="I49" s="11">
        <v>3.8</v>
      </c>
      <c r="J49" s="11">
        <v>2.9</v>
      </c>
      <c r="K49" s="11"/>
      <c r="L49" s="13">
        <f t="shared" si="9"/>
        <v>43.599999999999994</v>
      </c>
      <c r="M49" s="13">
        <f t="shared" si="10"/>
        <v>43.599999999999994</v>
      </c>
      <c r="N49" s="13">
        <f t="shared" si="11"/>
        <v>32.5</v>
      </c>
      <c r="O49" s="13">
        <f t="shared" si="12"/>
        <v>0</v>
      </c>
    </row>
    <row r="50" spans="1:15" ht="15" customHeight="1" x14ac:dyDescent="0.25">
      <c r="A50" s="6" t="s">
        <v>102</v>
      </c>
      <c r="B50" s="37" t="s">
        <v>40</v>
      </c>
      <c r="C50" s="16" t="s">
        <v>51</v>
      </c>
      <c r="D50" s="17">
        <f t="shared" si="7"/>
        <v>50.1</v>
      </c>
      <c r="E50" s="17">
        <v>50.1</v>
      </c>
      <c r="F50" s="17">
        <v>36.799999999999997</v>
      </c>
      <c r="G50" s="17"/>
      <c r="H50" s="11">
        <f t="shared" si="8"/>
        <v>5.9</v>
      </c>
      <c r="I50" s="11">
        <v>5.9</v>
      </c>
      <c r="J50" s="11">
        <v>4.5</v>
      </c>
      <c r="K50" s="11"/>
      <c r="L50" s="13">
        <f t="shared" si="9"/>
        <v>56</v>
      </c>
      <c r="M50" s="13">
        <f t="shared" si="10"/>
        <v>56</v>
      </c>
      <c r="N50" s="13">
        <f t="shared" si="11"/>
        <v>41.3</v>
      </c>
      <c r="O50" s="13">
        <f t="shared" si="12"/>
        <v>0</v>
      </c>
    </row>
    <row r="51" spans="1:15" ht="15" customHeight="1" x14ac:dyDescent="0.25">
      <c r="A51" s="6" t="s">
        <v>103</v>
      </c>
      <c r="B51" s="36" t="s">
        <v>49</v>
      </c>
      <c r="C51" s="16" t="s">
        <v>51</v>
      </c>
      <c r="D51" s="17">
        <f t="shared" si="7"/>
        <v>0.8</v>
      </c>
      <c r="E51" s="17">
        <v>0.8</v>
      </c>
      <c r="F51" s="17">
        <v>0.6</v>
      </c>
      <c r="G51" s="17"/>
      <c r="H51" s="11">
        <f t="shared" si="8"/>
        <v>0</v>
      </c>
      <c r="I51" s="11"/>
      <c r="J51" s="11"/>
      <c r="K51" s="11"/>
      <c r="L51" s="13">
        <f t="shared" si="9"/>
        <v>0.8</v>
      </c>
      <c r="M51" s="13">
        <f t="shared" si="10"/>
        <v>0.8</v>
      </c>
      <c r="N51" s="13">
        <f t="shared" si="11"/>
        <v>0.6</v>
      </c>
      <c r="O51" s="13">
        <f t="shared" si="12"/>
        <v>0</v>
      </c>
    </row>
    <row r="52" spans="1:15" ht="15" customHeight="1" x14ac:dyDescent="0.25">
      <c r="A52" s="6" t="s">
        <v>104</v>
      </c>
      <c r="B52" s="36" t="s">
        <v>48</v>
      </c>
      <c r="C52" s="16" t="s">
        <v>51</v>
      </c>
      <c r="D52" s="17">
        <f t="shared" si="7"/>
        <v>7.9</v>
      </c>
      <c r="E52" s="17">
        <v>7.9</v>
      </c>
      <c r="F52" s="17">
        <v>6</v>
      </c>
      <c r="G52" s="17"/>
      <c r="H52" s="11">
        <f t="shared" si="8"/>
        <v>0</v>
      </c>
      <c r="I52" s="11"/>
      <c r="J52" s="11"/>
      <c r="K52" s="11"/>
      <c r="L52" s="13">
        <f t="shared" si="9"/>
        <v>7.9</v>
      </c>
      <c r="M52" s="13">
        <f t="shared" si="10"/>
        <v>7.9</v>
      </c>
      <c r="N52" s="13">
        <f t="shared" si="11"/>
        <v>6</v>
      </c>
      <c r="O52" s="13">
        <f t="shared" si="12"/>
        <v>0</v>
      </c>
    </row>
    <row r="53" spans="1:15" ht="15" customHeight="1" x14ac:dyDescent="0.25">
      <c r="A53" s="6" t="s">
        <v>105</v>
      </c>
      <c r="B53" s="36" t="s">
        <v>66</v>
      </c>
      <c r="C53" s="16" t="s">
        <v>51</v>
      </c>
      <c r="D53" s="17">
        <f t="shared" si="7"/>
        <v>1.6</v>
      </c>
      <c r="E53" s="17">
        <v>1.6</v>
      </c>
      <c r="F53" s="17">
        <v>1.2</v>
      </c>
      <c r="G53" s="17"/>
      <c r="H53" s="11">
        <f t="shared" si="8"/>
        <v>0</v>
      </c>
      <c r="I53" s="11"/>
      <c r="J53" s="11"/>
      <c r="K53" s="11"/>
      <c r="L53" s="13">
        <f t="shared" si="9"/>
        <v>1.6</v>
      </c>
      <c r="M53" s="13">
        <f t="shared" si="10"/>
        <v>1.6</v>
      </c>
      <c r="N53" s="13">
        <f t="shared" si="11"/>
        <v>1.2</v>
      </c>
      <c r="O53" s="13">
        <f t="shared" si="12"/>
        <v>0</v>
      </c>
    </row>
    <row r="54" spans="1:15" ht="15" customHeight="1" x14ac:dyDescent="0.25">
      <c r="A54" s="6" t="s">
        <v>106</v>
      </c>
      <c r="B54" s="36" t="s">
        <v>50</v>
      </c>
      <c r="C54" s="16" t="s">
        <v>51</v>
      </c>
      <c r="D54" s="17">
        <f t="shared" si="7"/>
        <v>67.599999999999994</v>
      </c>
      <c r="E54" s="17">
        <v>67.599999999999994</v>
      </c>
      <c r="F54" s="17">
        <v>51.6</v>
      </c>
      <c r="G54" s="17"/>
      <c r="H54" s="11">
        <f t="shared" si="8"/>
        <v>0</v>
      </c>
      <c r="I54" s="11"/>
      <c r="J54" s="11"/>
      <c r="K54" s="11"/>
      <c r="L54" s="13">
        <f t="shared" si="9"/>
        <v>67.599999999999994</v>
      </c>
      <c r="M54" s="13">
        <f t="shared" si="10"/>
        <v>67.599999999999994</v>
      </c>
      <c r="N54" s="13">
        <f t="shared" si="11"/>
        <v>51.6</v>
      </c>
      <c r="O54" s="13">
        <f t="shared" si="12"/>
        <v>0</v>
      </c>
    </row>
    <row r="55" spans="1:15" ht="15" customHeight="1" x14ac:dyDescent="0.25">
      <c r="A55" s="6" t="s">
        <v>107</v>
      </c>
      <c r="B55" s="36" t="s">
        <v>168</v>
      </c>
      <c r="C55" s="16" t="s">
        <v>51</v>
      </c>
      <c r="D55" s="17">
        <f t="shared" si="7"/>
        <v>284.5</v>
      </c>
      <c r="E55" s="17">
        <v>284.5</v>
      </c>
      <c r="F55" s="17">
        <v>215.1</v>
      </c>
      <c r="G55" s="17"/>
      <c r="H55" s="11">
        <f t="shared" si="8"/>
        <v>0</v>
      </c>
      <c r="I55" s="11"/>
      <c r="J55" s="11"/>
      <c r="K55" s="11"/>
      <c r="L55" s="13">
        <f t="shared" si="9"/>
        <v>284.5</v>
      </c>
      <c r="M55" s="13">
        <f t="shared" si="10"/>
        <v>284.5</v>
      </c>
      <c r="N55" s="13">
        <f t="shared" si="11"/>
        <v>215.1</v>
      </c>
      <c r="O55" s="13">
        <f t="shared" si="12"/>
        <v>0</v>
      </c>
    </row>
    <row r="56" spans="1:15" s="38" customFormat="1" ht="15" customHeight="1" x14ac:dyDescent="0.25">
      <c r="A56" s="6" t="s">
        <v>108</v>
      </c>
      <c r="B56" s="36" t="s">
        <v>169</v>
      </c>
      <c r="C56" s="16" t="s">
        <v>51</v>
      </c>
      <c r="D56" s="17">
        <f t="shared" si="7"/>
        <v>194.3</v>
      </c>
      <c r="E56" s="17">
        <v>194.3</v>
      </c>
      <c r="F56" s="17">
        <v>147</v>
      </c>
      <c r="G56" s="17"/>
      <c r="H56" s="11">
        <f t="shared" si="8"/>
        <v>0</v>
      </c>
      <c r="I56" s="11">
        <v>-4.7</v>
      </c>
      <c r="J56" s="11">
        <v>-3.5</v>
      </c>
      <c r="K56" s="11">
        <v>4.7</v>
      </c>
      <c r="L56" s="13">
        <f t="shared" si="9"/>
        <v>194.3</v>
      </c>
      <c r="M56" s="13">
        <f t="shared" si="10"/>
        <v>189.60000000000002</v>
      </c>
      <c r="N56" s="13">
        <f t="shared" si="11"/>
        <v>143.5</v>
      </c>
      <c r="O56" s="13">
        <f t="shared" si="12"/>
        <v>4.7</v>
      </c>
    </row>
    <row r="57" spans="1:15" s="38" customFormat="1" ht="15" customHeight="1" x14ac:dyDescent="0.25">
      <c r="A57" s="6" t="s">
        <v>109</v>
      </c>
      <c r="B57" s="36" t="s">
        <v>65</v>
      </c>
      <c r="C57" s="16" t="s">
        <v>30</v>
      </c>
      <c r="D57" s="17">
        <f t="shared" si="7"/>
        <v>7.8</v>
      </c>
      <c r="E57" s="17">
        <v>7.8</v>
      </c>
      <c r="F57" s="17">
        <v>6</v>
      </c>
      <c r="G57" s="17"/>
      <c r="H57" s="11">
        <f t="shared" si="8"/>
        <v>0</v>
      </c>
      <c r="I57" s="11"/>
      <c r="J57" s="11"/>
      <c r="K57" s="11"/>
      <c r="L57" s="13">
        <f t="shared" si="9"/>
        <v>7.8</v>
      </c>
      <c r="M57" s="13">
        <f t="shared" si="10"/>
        <v>7.8</v>
      </c>
      <c r="N57" s="13">
        <f t="shared" si="11"/>
        <v>6</v>
      </c>
      <c r="O57" s="13">
        <f t="shared" si="12"/>
        <v>0</v>
      </c>
    </row>
    <row r="58" spans="1:15" ht="15.95" customHeight="1" x14ac:dyDescent="0.25">
      <c r="A58" s="21" t="s">
        <v>110</v>
      </c>
      <c r="B58" s="28" t="s">
        <v>173</v>
      </c>
      <c r="C58" s="26"/>
      <c r="D58" s="24">
        <f t="shared" ref="D58:O58" si="13">D18+SUM(D21:D57)</f>
        <v>9138.3000000000029</v>
      </c>
      <c r="E58" s="24">
        <f t="shared" si="13"/>
        <v>9138.3000000000029</v>
      </c>
      <c r="F58" s="24">
        <f t="shared" si="13"/>
        <v>6736.9000000000005</v>
      </c>
      <c r="G58" s="24">
        <f t="shared" si="13"/>
        <v>0</v>
      </c>
      <c r="H58" s="25">
        <f t="shared" si="13"/>
        <v>-5.7000000000000171</v>
      </c>
      <c r="I58" s="25">
        <f t="shared" si="13"/>
        <v>-12.599999999999994</v>
      </c>
      <c r="J58" s="25">
        <f t="shared" si="13"/>
        <v>-8.0999999999999659</v>
      </c>
      <c r="K58" s="25">
        <f t="shared" si="13"/>
        <v>6.9</v>
      </c>
      <c r="L58" s="22">
        <f t="shared" si="13"/>
        <v>9132.6</v>
      </c>
      <c r="M58" s="22">
        <f t="shared" si="13"/>
        <v>9125.7000000000007</v>
      </c>
      <c r="N58" s="22">
        <f t="shared" si="13"/>
        <v>6728.8000000000029</v>
      </c>
      <c r="O58" s="22">
        <f t="shared" si="13"/>
        <v>6.9</v>
      </c>
    </row>
    <row r="59" spans="1:15" ht="15" customHeight="1" x14ac:dyDescent="0.25">
      <c r="A59" s="110"/>
      <c r="B59" s="51"/>
      <c r="C59" s="111"/>
      <c r="D59" s="51"/>
      <c r="E59" s="51"/>
      <c r="F59" s="112"/>
      <c r="G59" s="112"/>
      <c r="H59" s="112"/>
      <c r="I59" s="112"/>
      <c r="J59" s="112"/>
      <c r="K59" s="112"/>
      <c r="L59" s="112"/>
      <c r="M59" s="112"/>
      <c r="N59" s="112"/>
    </row>
    <row r="60" spans="1:15" x14ac:dyDescent="0.25">
      <c r="A60" s="110"/>
      <c r="B60" s="7"/>
      <c r="C60" s="113"/>
      <c r="D60" s="7"/>
      <c r="E60" s="7"/>
      <c r="F60" s="114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</sheetData>
  <mergeCells count="27"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E14:G14"/>
    <mergeCell ref="E15:F15"/>
    <mergeCell ref="G15:G16"/>
    <mergeCell ref="C14:C16"/>
    <mergeCell ref="M14:O14"/>
    <mergeCell ref="I15:J15"/>
    <mergeCell ref="D14:D16"/>
    <mergeCell ref="B5:O5"/>
    <mergeCell ref="B6:O6"/>
    <mergeCell ref="B1:O1"/>
    <mergeCell ref="B2:O2"/>
    <mergeCell ref="B3:O3"/>
    <mergeCell ref="B4:O4"/>
    <mergeCell ref="B7:O7"/>
    <mergeCell ref="B8:O8"/>
    <mergeCell ref="B9:O9"/>
    <mergeCell ref="B10:O10"/>
  </mergeCells>
  <phoneticPr fontId="2" type="noConversion"/>
  <pageMargins left="1.1811023622047245" right="0.39370078740157483" top="0.39370078740157483" bottom="0" header="0" footer="0"/>
  <pageSetup paperSize="9" scale="5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12"/>
  <sheetViews>
    <sheetView showZeros="0" topLeftCell="B1" workbookViewId="0">
      <selection activeCell="AC11" sqref="AC11"/>
    </sheetView>
  </sheetViews>
  <sheetFormatPr defaultRowHeight="15" x14ac:dyDescent="0.25"/>
  <cols>
    <col min="1" max="1" width="5" style="2" customWidth="1"/>
    <col min="2" max="2" width="41.140625" style="2" customWidth="1"/>
    <col min="3" max="3" width="6.7109375" style="21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9" width="9.140625" style="2" hidden="1" customWidth="1"/>
    <col min="20" max="23" width="9.140625" style="2" customWidth="1"/>
    <col min="24" max="16384" width="9.140625" style="2"/>
  </cols>
  <sheetData>
    <row r="1" spans="2:15" x14ac:dyDescent="0.25">
      <c r="B1" s="556" t="s">
        <v>350</v>
      </c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  <c r="N1" s="556"/>
      <c r="O1" s="556"/>
    </row>
    <row r="2" spans="2:15" x14ac:dyDescent="0.25">
      <c r="B2" s="556" t="s">
        <v>436</v>
      </c>
      <c r="C2" s="556"/>
      <c r="D2" s="556"/>
      <c r="E2" s="556"/>
      <c r="F2" s="556"/>
      <c r="G2" s="556"/>
      <c r="H2" s="556"/>
      <c r="I2" s="556"/>
      <c r="J2" s="556"/>
      <c r="K2" s="556"/>
      <c r="L2" s="556"/>
      <c r="M2" s="556"/>
      <c r="N2" s="556"/>
      <c r="O2" s="556"/>
    </row>
    <row r="3" spans="2:15" x14ac:dyDescent="0.25">
      <c r="B3" s="556" t="s">
        <v>455</v>
      </c>
      <c r="C3" s="556"/>
      <c r="D3" s="556"/>
      <c r="E3" s="556"/>
      <c r="F3" s="556"/>
      <c r="G3" s="556"/>
      <c r="H3" s="556"/>
      <c r="I3" s="556"/>
      <c r="J3" s="556"/>
      <c r="K3" s="556"/>
      <c r="L3" s="556"/>
      <c r="M3" s="556"/>
      <c r="N3" s="556"/>
      <c r="O3" s="556"/>
    </row>
    <row r="4" spans="2:15" x14ac:dyDescent="0.25">
      <c r="B4" s="556" t="s">
        <v>365</v>
      </c>
      <c r="C4" s="556"/>
      <c r="D4" s="556"/>
      <c r="E4" s="556"/>
      <c r="F4" s="556"/>
      <c r="G4" s="556"/>
      <c r="H4" s="556"/>
      <c r="I4" s="556"/>
      <c r="J4" s="556"/>
      <c r="K4" s="556"/>
      <c r="L4" s="556"/>
      <c r="M4" s="556"/>
      <c r="N4" s="556"/>
      <c r="O4" s="556"/>
    </row>
    <row r="5" spans="2:15" s="396" customFormat="1" ht="15" customHeight="1" x14ac:dyDescent="0.25">
      <c r="B5" s="496" t="s">
        <v>457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2:15" s="396" customFormat="1" x14ac:dyDescent="0.25">
      <c r="B6" s="496" t="s">
        <v>464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2:15" s="396" customFormat="1" x14ac:dyDescent="0.25">
      <c r="B7" s="496" t="s">
        <v>463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2:15" s="396" customFormat="1" x14ac:dyDescent="0.25">
      <c r="B8" s="496" t="s">
        <v>521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2:15" s="396" customFormat="1" x14ac:dyDescent="0.25">
      <c r="B9" s="496" t="s">
        <v>480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2:15" s="396" customFormat="1" x14ac:dyDescent="0.25">
      <c r="B10" s="496" t="s">
        <v>485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2:15" s="396" customFormat="1" x14ac:dyDescent="0.25">
      <c r="B11" s="496" t="s">
        <v>491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2:15" s="396" customFormat="1" x14ac:dyDescent="0.25">
      <c r="B12" s="496" t="s">
        <v>519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2:15" s="396" customFormat="1" x14ac:dyDescent="0.25">
      <c r="B13" s="496" t="s">
        <v>508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2:15" s="396" customFormat="1" x14ac:dyDescent="0.25">
      <c r="B14" s="496" t="s">
        <v>518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2:15" s="396" customFormat="1" x14ac:dyDescent="0.25">
      <c r="B15" s="496" t="s">
        <v>538</v>
      </c>
      <c r="C15" s="496"/>
      <c r="D15" s="496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</row>
    <row r="16" spans="2:15" s="396" customFormat="1" x14ac:dyDescent="0.25">
      <c r="B16" s="496" t="s">
        <v>546</v>
      </c>
      <c r="C16" s="496"/>
      <c r="D16" s="496"/>
      <c r="E16" s="496"/>
      <c r="F16" s="496"/>
      <c r="G16" s="496"/>
      <c r="H16" s="496"/>
      <c r="I16" s="496"/>
      <c r="J16" s="496"/>
      <c r="K16" s="496"/>
      <c r="L16" s="496"/>
      <c r="M16" s="496"/>
      <c r="N16" s="496"/>
      <c r="O16" s="496"/>
    </row>
    <row r="17" spans="1:18" s="396" customFormat="1" x14ac:dyDescent="0.25">
      <c r="B17" s="496" t="s">
        <v>550</v>
      </c>
      <c r="C17" s="496"/>
      <c r="D17" s="496"/>
      <c r="E17" s="496"/>
      <c r="F17" s="496"/>
      <c r="G17" s="496"/>
      <c r="H17" s="496"/>
      <c r="I17" s="496"/>
      <c r="J17" s="496"/>
      <c r="K17" s="496"/>
      <c r="L17" s="496"/>
      <c r="M17" s="496"/>
      <c r="N17" s="496"/>
      <c r="O17" s="496"/>
    </row>
    <row r="18" spans="1:18" s="396" customFormat="1" x14ac:dyDescent="0.25">
      <c r="B18" s="496" t="s">
        <v>564</v>
      </c>
      <c r="C18" s="496"/>
      <c r="D18" s="496"/>
      <c r="E18" s="496"/>
      <c r="F18" s="496"/>
      <c r="G18" s="496"/>
      <c r="H18" s="496"/>
      <c r="I18" s="496"/>
      <c r="J18" s="496"/>
      <c r="K18" s="496"/>
      <c r="L18" s="496"/>
      <c r="M18" s="496"/>
      <c r="N18" s="496"/>
      <c r="O18" s="496"/>
    </row>
    <row r="19" spans="1:18" s="396" customFormat="1" x14ac:dyDescent="0.25">
      <c r="B19" s="406"/>
      <c r="C19" s="406"/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</row>
    <row r="20" spans="1:18" ht="15" customHeight="1" x14ac:dyDescent="0.25">
      <c r="A20" s="500" t="s">
        <v>440</v>
      </c>
      <c r="B20" s="500"/>
      <c r="C20" s="500"/>
      <c r="D20" s="500"/>
      <c r="E20" s="500"/>
      <c r="F20" s="500"/>
      <c r="G20" s="500"/>
      <c r="H20" s="500"/>
      <c r="I20" s="500"/>
      <c r="J20" s="500"/>
      <c r="K20" s="500"/>
      <c r="L20" s="500"/>
      <c r="M20" s="500"/>
      <c r="N20" s="500"/>
      <c r="O20" s="500"/>
    </row>
    <row r="21" spans="1:18" ht="17.25" customHeight="1" x14ac:dyDescent="0.25">
      <c r="A21" s="59"/>
      <c r="B21" s="59"/>
      <c r="C21" s="214"/>
      <c r="D21" s="59"/>
      <c r="E21" s="59"/>
      <c r="F21" s="59"/>
      <c r="G21" s="59"/>
      <c r="H21" s="60"/>
      <c r="I21" s="60"/>
      <c r="J21" s="60"/>
      <c r="K21" s="60"/>
      <c r="L21" s="59"/>
      <c r="M21" s="59"/>
      <c r="N21" s="59"/>
      <c r="O21" s="5" t="s">
        <v>446</v>
      </c>
    </row>
    <row r="22" spans="1:18" ht="15" customHeight="1" x14ac:dyDescent="0.25">
      <c r="A22" s="508" t="s">
        <v>5</v>
      </c>
      <c r="B22" s="511" t="s">
        <v>347</v>
      </c>
      <c r="C22" s="575" t="s">
        <v>54</v>
      </c>
      <c r="D22" s="522" t="s">
        <v>358</v>
      </c>
      <c r="E22" s="525" t="s">
        <v>196</v>
      </c>
      <c r="F22" s="526"/>
      <c r="G22" s="527"/>
      <c r="H22" s="514" t="s">
        <v>360</v>
      </c>
      <c r="I22" s="517" t="s">
        <v>196</v>
      </c>
      <c r="J22" s="518"/>
      <c r="K22" s="519"/>
      <c r="L22" s="565" t="s">
        <v>0</v>
      </c>
      <c r="M22" s="521" t="s">
        <v>196</v>
      </c>
      <c r="N22" s="521"/>
      <c r="O22" s="521"/>
    </row>
    <row r="23" spans="1:18" ht="15" customHeight="1" x14ac:dyDescent="0.25">
      <c r="A23" s="509"/>
      <c r="B23" s="512"/>
      <c r="C23" s="576"/>
      <c r="D23" s="523"/>
      <c r="E23" s="525" t="s">
        <v>1</v>
      </c>
      <c r="F23" s="527"/>
      <c r="G23" s="522" t="s">
        <v>2</v>
      </c>
      <c r="H23" s="515"/>
      <c r="I23" s="517" t="s">
        <v>1</v>
      </c>
      <c r="J23" s="519"/>
      <c r="K23" s="514" t="s">
        <v>2</v>
      </c>
      <c r="L23" s="566"/>
      <c r="M23" s="521" t="s">
        <v>1</v>
      </c>
      <c r="N23" s="521"/>
      <c r="O23" s="503" t="s">
        <v>2</v>
      </c>
    </row>
    <row r="24" spans="1:18" ht="27.75" customHeight="1" x14ac:dyDescent="0.25">
      <c r="A24" s="510"/>
      <c r="B24" s="513"/>
      <c r="C24" s="577"/>
      <c r="D24" s="524"/>
      <c r="E24" s="143" t="s">
        <v>3</v>
      </c>
      <c r="F24" s="142" t="s">
        <v>4</v>
      </c>
      <c r="G24" s="524"/>
      <c r="H24" s="516"/>
      <c r="I24" s="144" t="s">
        <v>3</v>
      </c>
      <c r="J24" s="139" t="s">
        <v>4</v>
      </c>
      <c r="K24" s="516"/>
      <c r="L24" s="567"/>
      <c r="M24" s="140" t="s">
        <v>3</v>
      </c>
      <c r="N24" s="138" t="s">
        <v>4</v>
      </c>
      <c r="O24" s="503"/>
    </row>
    <row r="25" spans="1:18" ht="15.95" customHeight="1" x14ac:dyDescent="0.25">
      <c r="A25" s="159" t="s">
        <v>72</v>
      </c>
      <c r="B25" s="543" t="s">
        <v>6</v>
      </c>
      <c r="C25" s="570"/>
      <c r="D25" s="570"/>
      <c r="E25" s="570"/>
      <c r="F25" s="570"/>
      <c r="G25" s="570"/>
      <c r="H25" s="570"/>
      <c r="I25" s="570"/>
      <c r="J25" s="570"/>
      <c r="K25" s="570"/>
      <c r="L25" s="570"/>
      <c r="M25" s="570"/>
      <c r="N25" s="570"/>
      <c r="O25" s="570"/>
    </row>
    <row r="26" spans="1:18" ht="15" customHeight="1" x14ac:dyDescent="0.25">
      <c r="A26" s="6" t="s">
        <v>183</v>
      </c>
      <c r="B26" s="36" t="s">
        <v>20</v>
      </c>
      <c r="C26" s="419"/>
      <c r="D26" s="173">
        <f>E26+G26</f>
        <v>111.3</v>
      </c>
      <c r="E26" s="173">
        <f>E28+E29</f>
        <v>0.3</v>
      </c>
      <c r="F26" s="173">
        <f t="shared" ref="F26:G26" si="0">F28+F29</f>
        <v>0.2</v>
      </c>
      <c r="G26" s="173">
        <f t="shared" si="0"/>
        <v>111</v>
      </c>
      <c r="H26" s="174">
        <f>I26+K26</f>
        <v>0</v>
      </c>
      <c r="I26" s="174">
        <f>I28+I29</f>
        <v>0</v>
      </c>
      <c r="J26" s="174">
        <f t="shared" ref="J26:K26" si="1">J28+J29</f>
        <v>0</v>
      </c>
      <c r="K26" s="174">
        <f t="shared" si="1"/>
        <v>0</v>
      </c>
      <c r="L26" s="175">
        <f>M26+O26</f>
        <v>111.3</v>
      </c>
      <c r="M26" s="248">
        <f t="shared" ref="M26" si="2">E26+I26</f>
        <v>0.3</v>
      </c>
      <c r="N26" s="175">
        <f t="shared" ref="N26" si="3">F26+J26</f>
        <v>0.2</v>
      </c>
      <c r="O26" s="175">
        <f>G26+K26</f>
        <v>111</v>
      </c>
      <c r="P26" s="310">
        <f t="shared" ref="P26:R26" si="4">P28+P29</f>
        <v>0</v>
      </c>
      <c r="Q26" s="424">
        <f t="shared" si="4"/>
        <v>0</v>
      </c>
      <c r="R26" s="70">
        <f t="shared" si="4"/>
        <v>0</v>
      </c>
    </row>
    <row r="27" spans="1:18" ht="15" customHeight="1" x14ac:dyDescent="0.25">
      <c r="A27" s="20"/>
      <c r="B27" s="164" t="s">
        <v>196</v>
      </c>
      <c r="C27" s="418"/>
      <c r="D27" s="176"/>
      <c r="E27" s="176"/>
      <c r="F27" s="176"/>
      <c r="G27" s="176"/>
      <c r="H27" s="177"/>
      <c r="I27" s="177"/>
      <c r="J27" s="177"/>
      <c r="K27" s="177"/>
      <c r="L27" s="178"/>
      <c r="M27" s="178"/>
      <c r="N27" s="178"/>
      <c r="O27" s="178"/>
      <c r="P27" s="215"/>
      <c r="Q27" s="99"/>
    </row>
    <row r="28" spans="1:18" ht="26.25" customHeight="1" x14ac:dyDescent="0.25">
      <c r="A28" s="20"/>
      <c r="B28" s="420" t="s">
        <v>338</v>
      </c>
      <c r="C28" s="422" t="s">
        <v>9</v>
      </c>
      <c r="D28" s="426">
        <f>E28+G28</f>
        <v>111</v>
      </c>
      <c r="E28" s="176"/>
      <c r="F28" s="176"/>
      <c r="G28" s="423">
        <v>111</v>
      </c>
      <c r="H28" s="174">
        <f t="shared" ref="H28" si="5">I28+K28</f>
        <v>0</v>
      </c>
      <c r="I28" s="177"/>
      <c r="J28" s="177"/>
      <c r="K28" s="177"/>
      <c r="L28" s="190">
        <f t="shared" ref="L28:L29" si="6">M28+O28</f>
        <v>111</v>
      </c>
      <c r="M28" s="248">
        <f t="shared" ref="M28:M29" si="7">E28+I28</f>
        <v>0</v>
      </c>
      <c r="N28" s="175">
        <f t="shared" ref="N28:N29" si="8">F28+J28</f>
        <v>0</v>
      </c>
      <c r="O28" s="425">
        <f t="shared" ref="O28:O29" si="9">G28+K28</f>
        <v>111</v>
      </c>
      <c r="P28" s="215"/>
      <c r="Q28" s="99"/>
    </row>
    <row r="29" spans="1:18" x14ac:dyDescent="0.25">
      <c r="A29" s="155"/>
      <c r="B29" s="192" t="s">
        <v>415</v>
      </c>
      <c r="C29" s="421" t="s">
        <v>9</v>
      </c>
      <c r="D29" s="426">
        <f>E29+G29</f>
        <v>0.3</v>
      </c>
      <c r="E29" s="68">
        <v>0.3</v>
      </c>
      <c r="F29" s="68">
        <v>0.2</v>
      </c>
      <c r="G29" s="68"/>
      <c r="H29" s="174">
        <f t="shared" ref="H29:H69" si="10">I29+K29</f>
        <v>0</v>
      </c>
      <c r="I29" s="69"/>
      <c r="J29" s="69"/>
      <c r="K29" s="69"/>
      <c r="L29" s="70">
        <f t="shared" si="6"/>
        <v>0.3</v>
      </c>
      <c r="M29" s="248">
        <f t="shared" si="7"/>
        <v>0.3</v>
      </c>
      <c r="N29" s="175">
        <f t="shared" si="8"/>
        <v>0.2</v>
      </c>
      <c r="O29" s="232">
        <f t="shared" si="9"/>
        <v>0</v>
      </c>
      <c r="P29" s="215"/>
      <c r="Q29" s="99"/>
    </row>
    <row r="30" spans="1:18" ht="15" customHeight="1" x14ac:dyDescent="0.25">
      <c r="A30" s="6" t="s">
        <v>73</v>
      </c>
      <c r="B30" s="18" t="s">
        <v>7</v>
      </c>
      <c r="C30" s="216"/>
      <c r="D30" s="426">
        <f>E30+G30</f>
        <v>0.89999999999999991</v>
      </c>
      <c r="E30" s="17">
        <f>E31+E32+E33</f>
        <v>0.89999999999999991</v>
      </c>
      <c r="F30" s="17">
        <f>F31+F32+F33</f>
        <v>0.7</v>
      </c>
      <c r="G30" s="17">
        <f>G31+G32+G33</f>
        <v>0</v>
      </c>
      <c r="H30" s="174">
        <f>I30+K30</f>
        <v>0</v>
      </c>
      <c r="I30" s="11">
        <f>I31+I32+I33</f>
        <v>0</v>
      </c>
      <c r="J30" s="11">
        <f>J31+J32+J33</f>
        <v>0</v>
      </c>
      <c r="K30" s="11">
        <f>K31+K32+K33</f>
        <v>0</v>
      </c>
      <c r="L30" s="175">
        <f t="shared" ref="L30:L74" si="11">M30+O30</f>
        <v>0.89999999999999991</v>
      </c>
      <c r="M30" s="13">
        <f>M31+M32+M33</f>
        <v>0.89999999999999991</v>
      </c>
      <c r="N30" s="13">
        <f>N31+N32+N33</f>
        <v>0.7</v>
      </c>
      <c r="O30" s="13">
        <f>O31+O32+O33</f>
        <v>0</v>
      </c>
      <c r="P30" s="215"/>
      <c r="Q30" s="99"/>
    </row>
    <row r="31" spans="1:18" ht="15" customHeight="1" x14ac:dyDescent="0.25">
      <c r="A31" s="20"/>
      <c r="B31" s="568" t="s">
        <v>415</v>
      </c>
      <c r="C31" s="216" t="s">
        <v>9</v>
      </c>
      <c r="D31" s="17">
        <f t="shared" ref="D31:D74" si="12">E31+G31</f>
        <v>0.1</v>
      </c>
      <c r="E31" s="17">
        <v>0.1</v>
      </c>
      <c r="F31" s="17">
        <v>0.1</v>
      </c>
      <c r="G31" s="17"/>
      <c r="H31" s="174">
        <f t="shared" si="10"/>
        <v>0</v>
      </c>
      <c r="I31" s="11"/>
      <c r="J31" s="11"/>
      <c r="K31" s="217"/>
      <c r="L31" s="175">
        <f t="shared" si="11"/>
        <v>0.1</v>
      </c>
      <c r="M31" s="175">
        <f t="shared" ref="M31:O33" si="13">E31+I31</f>
        <v>0.1</v>
      </c>
      <c r="N31" s="175">
        <f t="shared" si="13"/>
        <v>0.1</v>
      </c>
      <c r="O31" s="175">
        <f t="shared" si="13"/>
        <v>0</v>
      </c>
      <c r="P31" s="215"/>
      <c r="Q31" s="99"/>
    </row>
    <row r="32" spans="1:18" ht="15" customHeight="1" x14ac:dyDescent="0.25">
      <c r="A32" s="20"/>
      <c r="B32" s="568"/>
      <c r="C32" s="216" t="s">
        <v>31</v>
      </c>
      <c r="D32" s="17">
        <f t="shared" si="12"/>
        <v>0.1</v>
      </c>
      <c r="E32" s="17">
        <v>0.1</v>
      </c>
      <c r="F32" s="17">
        <v>0.1</v>
      </c>
      <c r="G32" s="17"/>
      <c r="H32" s="174">
        <f t="shared" si="10"/>
        <v>0</v>
      </c>
      <c r="I32" s="11"/>
      <c r="J32" s="11"/>
      <c r="K32" s="217"/>
      <c r="L32" s="175">
        <f t="shared" si="11"/>
        <v>0.1</v>
      </c>
      <c r="M32" s="175">
        <f t="shared" si="13"/>
        <v>0.1</v>
      </c>
      <c r="N32" s="175">
        <f t="shared" si="13"/>
        <v>0.1</v>
      </c>
      <c r="O32" s="175">
        <f t="shared" si="13"/>
        <v>0</v>
      </c>
      <c r="P32" s="215"/>
      <c r="Q32" s="99"/>
    </row>
    <row r="33" spans="1:17" ht="15" customHeight="1" x14ac:dyDescent="0.25">
      <c r="A33" s="20"/>
      <c r="B33" s="569"/>
      <c r="C33" s="216" t="s">
        <v>22</v>
      </c>
      <c r="D33" s="17">
        <f t="shared" si="12"/>
        <v>0.7</v>
      </c>
      <c r="E33" s="17">
        <v>0.7</v>
      </c>
      <c r="F33" s="17">
        <v>0.5</v>
      </c>
      <c r="G33" s="17"/>
      <c r="H33" s="174">
        <f t="shared" si="10"/>
        <v>0</v>
      </c>
      <c r="I33" s="11"/>
      <c r="J33" s="11"/>
      <c r="K33" s="217"/>
      <c r="L33" s="175">
        <f t="shared" si="11"/>
        <v>0.7</v>
      </c>
      <c r="M33" s="175">
        <f t="shared" si="13"/>
        <v>0.7</v>
      </c>
      <c r="N33" s="175">
        <f t="shared" si="13"/>
        <v>0.5</v>
      </c>
      <c r="O33" s="175">
        <f t="shared" si="13"/>
        <v>0</v>
      </c>
      <c r="P33" s="215"/>
      <c r="Q33" s="99"/>
    </row>
    <row r="34" spans="1:17" ht="15" customHeight="1" x14ac:dyDescent="0.25">
      <c r="A34" s="6" t="s">
        <v>74</v>
      </c>
      <c r="B34" s="18" t="s">
        <v>10</v>
      </c>
      <c r="C34" s="216"/>
      <c r="D34" s="426">
        <f>E34+G34</f>
        <v>1.6</v>
      </c>
      <c r="E34" s="17">
        <f>E35+E36+E37</f>
        <v>1.6</v>
      </c>
      <c r="F34" s="17">
        <f>F35+F36+F37</f>
        <v>1.2</v>
      </c>
      <c r="G34" s="17">
        <f>G35+G36+G37</f>
        <v>0</v>
      </c>
      <c r="H34" s="174">
        <f t="shared" si="10"/>
        <v>0</v>
      </c>
      <c r="I34" s="11">
        <f>I35+I36+I37</f>
        <v>0</v>
      </c>
      <c r="J34" s="11">
        <f>J35+J36+J37</f>
        <v>0</v>
      </c>
      <c r="K34" s="11">
        <f>K35+K36+K37</f>
        <v>0</v>
      </c>
      <c r="L34" s="175">
        <f t="shared" si="11"/>
        <v>1.6</v>
      </c>
      <c r="M34" s="13">
        <f>M35+M36+M37</f>
        <v>1.6</v>
      </c>
      <c r="N34" s="13">
        <f>N35+N36+N37</f>
        <v>1.2</v>
      </c>
      <c r="O34" s="13">
        <f>O35+O36+O37</f>
        <v>0</v>
      </c>
      <c r="P34" s="215"/>
      <c r="Q34" s="99"/>
    </row>
    <row r="35" spans="1:17" ht="15" customHeight="1" x14ac:dyDescent="0.25">
      <c r="A35" s="20"/>
      <c r="B35" s="568" t="s">
        <v>415</v>
      </c>
      <c r="C35" s="216" t="s">
        <v>9</v>
      </c>
      <c r="D35" s="17">
        <f t="shared" si="12"/>
        <v>0.8</v>
      </c>
      <c r="E35" s="17">
        <v>0.8</v>
      </c>
      <c r="F35" s="17">
        <v>0.6</v>
      </c>
      <c r="G35" s="17"/>
      <c r="H35" s="174">
        <f t="shared" si="10"/>
        <v>0</v>
      </c>
      <c r="I35" s="11"/>
      <c r="J35" s="11"/>
      <c r="K35" s="217"/>
      <c r="L35" s="175">
        <f t="shared" si="11"/>
        <v>0.8</v>
      </c>
      <c r="M35" s="175">
        <f t="shared" ref="M35:O37" si="14">E35+I35</f>
        <v>0.8</v>
      </c>
      <c r="N35" s="175">
        <f t="shared" si="14"/>
        <v>0.6</v>
      </c>
      <c r="O35" s="175">
        <f t="shared" si="14"/>
        <v>0</v>
      </c>
      <c r="P35" s="215"/>
      <c r="Q35" s="99"/>
    </row>
    <row r="36" spans="1:17" ht="15" customHeight="1" x14ac:dyDescent="0.25">
      <c r="A36" s="20"/>
      <c r="B36" s="568"/>
      <c r="C36" s="216" t="s">
        <v>31</v>
      </c>
      <c r="D36" s="17">
        <f t="shared" si="12"/>
        <v>0.1</v>
      </c>
      <c r="E36" s="17">
        <v>0.1</v>
      </c>
      <c r="F36" s="17">
        <v>0.1</v>
      </c>
      <c r="G36" s="17"/>
      <c r="H36" s="174">
        <f t="shared" si="10"/>
        <v>0</v>
      </c>
      <c r="I36" s="11"/>
      <c r="J36" s="11"/>
      <c r="K36" s="217"/>
      <c r="L36" s="175">
        <f t="shared" si="11"/>
        <v>0.1</v>
      </c>
      <c r="M36" s="175">
        <f t="shared" si="14"/>
        <v>0.1</v>
      </c>
      <c r="N36" s="175">
        <f t="shared" si="14"/>
        <v>0.1</v>
      </c>
      <c r="O36" s="175">
        <f t="shared" si="14"/>
        <v>0</v>
      </c>
      <c r="P36" s="215"/>
      <c r="Q36" s="99"/>
    </row>
    <row r="37" spans="1:17" ht="15" customHeight="1" x14ac:dyDescent="0.25">
      <c r="A37" s="20"/>
      <c r="B37" s="569"/>
      <c r="C37" s="216" t="s">
        <v>22</v>
      </c>
      <c r="D37" s="17">
        <f t="shared" si="12"/>
        <v>0.7</v>
      </c>
      <c r="E37" s="17">
        <v>0.7</v>
      </c>
      <c r="F37" s="17">
        <v>0.5</v>
      </c>
      <c r="G37" s="17"/>
      <c r="H37" s="174">
        <f t="shared" si="10"/>
        <v>0</v>
      </c>
      <c r="I37" s="11"/>
      <c r="J37" s="11"/>
      <c r="K37" s="217"/>
      <c r="L37" s="175">
        <f t="shared" si="11"/>
        <v>0.7</v>
      </c>
      <c r="M37" s="175">
        <f t="shared" si="14"/>
        <v>0.7</v>
      </c>
      <c r="N37" s="175">
        <f t="shared" si="14"/>
        <v>0.5</v>
      </c>
      <c r="O37" s="175">
        <f t="shared" si="14"/>
        <v>0</v>
      </c>
      <c r="P37" s="215"/>
      <c r="Q37" s="99"/>
    </row>
    <row r="38" spans="1:17" ht="15" customHeight="1" x14ac:dyDescent="0.25">
      <c r="A38" s="6" t="s">
        <v>75</v>
      </c>
      <c r="B38" s="18" t="s">
        <v>11</v>
      </c>
      <c r="C38" s="216"/>
      <c r="D38" s="426">
        <f>E38+G38</f>
        <v>3.6</v>
      </c>
      <c r="E38" s="17">
        <f>E39+E40+E41</f>
        <v>3.6</v>
      </c>
      <c r="F38" s="17">
        <f>F39+F40+F41</f>
        <v>2.7</v>
      </c>
      <c r="G38" s="17">
        <f>G39+G40+G41</f>
        <v>0</v>
      </c>
      <c r="H38" s="174">
        <f t="shared" si="10"/>
        <v>0</v>
      </c>
      <c r="I38" s="11">
        <f>I39+I40+I41</f>
        <v>0</v>
      </c>
      <c r="J38" s="11">
        <f>J39+J40+J41</f>
        <v>0</v>
      </c>
      <c r="K38" s="11">
        <f>K39+K40+K41</f>
        <v>0</v>
      </c>
      <c r="L38" s="175">
        <f t="shared" si="11"/>
        <v>3.6</v>
      </c>
      <c r="M38" s="13">
        <f>M39+M40+M41</f>
        <v>3.6</v>
      </c>
      <c r="N38" s="13">
        <f>N39+N40+N41</f>
        <v>2.7</v>
      </c>
      <c r="O38" s="13">
        <f>O39+O40+O41</f>
        <v>0</v>
      </c>
      <c r="P38" s="215"/>
      <c r="Q38" s="99"/>
    </row>
    <row r="39" spans="1:17" ht="15" customHeight="1" x14ac:dyDescent="0.25">
      <c r="A39" s="20"/>
      <c r="B39" s="568" t="s">
        <v>415</v>
      </c>
      <c r="C39" s="216" t="s">
        <v>9</v>
      </c>
      <c r="D39" s="17">
        <f t="shared" si="12"/>
        <v>0.8</v>
      </c>
      <c r="E39" s="17">
        <v>0.8</v>
      </c>
      <c r="F39" s="17">
        <v>0.6</v>
      </c>
      <c r="G39" s="17"/>
      <c r="H39" s="174">
        <f t="shared" si="10"/>
        <v>0</v>
      </c>
      <c r="I39" s="11"/>
      <c r="J39" s="11"/>
      <c r="K39" s="217"/>
      <c r="L39" s="175">
        <f t="shared" si="11"/>
        <v>0.8</v>
      </c>
      <c r="M39" s="175">
        <f t="shared" ref="M39:O41" si="15">E39+I39</f>
        <v>0.8</v>
      </c>
      <c r="N39" s="175">
        <f t="shared" si="15"/>
        <v>0.6</v>
      </c>
      <c r="O39" s="175">
        <f t="shared" si="15"/>
        <v>0</v>
      </c>
      <c r="P39" s="215"/>
      <c r="Q39" s="99"/>
    </row>
    <row r="40" spans="1:17" ht="15" customHeight="1" x14ac:dyDescent="0.25">
      <c r="A40" s="20"/>
      <c r="B40" s="568"/>
      <c r="C40" s="216" t="s">
        <v>31</v>
      </c>
      <c r="D40" s="17">
        <f t="shared" si="12"/>
        <v>0.3</v>
      </c>
      <c r="E40" s="17">
        <v>0.3</v>
      </c>
      <c r="F40" s="17">
        <v>0.2</v>
      </c>
      <c r="G40" s="17"/>
      <c r="H40" s="174">
        <f t="shared" si="10"/>
        <v>0</v>
      </c>
      <c r="I40" s="11"/>
      <c r="J40" s="11"/>
      <c r="K40" s="217"/>
      <c r="L40" s="175">
        <f t="shared" si="11"/>
        <v>0.3</v>
      </c>
      <c r="M40" s="175">
        <f t="shared" si="15"/>
        <v>0.3</v>
      </c>
      <c r="N40" s="175">
        <f t="shared" si="15"/>
        <v>0.2</v>
      </c>
      <c r="O40" s="175">
        <f t="shared" si="15"/>
        <v>0</v>
      </c>
      <c r="P40" s="215"/>
      <c r="Q40" s="99"/>
    </row>
    <row r="41" spans="1:17" ht="15" customHeight="1" x14ac:dyDescent="0.25">
      <c r="A41" s="20"/>
      <c r="B41" s="569"/>
      <c r="C41" s="216" t="s">
        <v>22</v>
      </c>
      <c r="D41" s="17">
        <f t="shared" si="12"/>
        <v>2.5</v>
      </c>
      <c r="E41" s="17">
        <v>2.5</v>
      </c>
      <c r="F41" s="17">
        <v>1.9</v>
      </c>
      <c r="G41" s="17"/>
      <c r="H41" s="174">
        <f t="shared" si="10"/>
        <v>0</v>
      </c>
      <c r="I41" s="11"/>
      <c r="J41" s="11"/>
      <c r="K41" s="217"/>
      <c r="L41" s="175">
        <f t="shared" si="11"/>
        <v>2.5</v>
      </c>
      <c r="M41" s="175">
        <f t="shared" si="15"/>
        <v>2.5</v>
      </c>
      <c r="N41" s="175">
        <f t="shared" si="15"/>
        <v>1.9</v>
      </c>
      <c r="O41" s="175">
        <f t="shared" si="15"/>
        <v>0</v>
      </c>
      <c r="P41" s="215"/>
      <c r="Q41" s="99"/>
    </row>
    <row r="42" spans="1:17" ht="15" customHeight="1" x14ac:dyDescent="0.25">
      <c r="A42" s="6" t="s">
        <v>76</v>
      </c>
      <c r="B42" s="18" t="s">
        <v>12</v>
      </c>
      <c r="C42" s="216"/>
      <c r="D42" s="426">
        <f>E42+G42</f>
        <v>3.4</v>
      </c>
      <c r="E42" s="17">
        <f>E43+E44+E45</f>
        <v>3.4</v>
      </c>
      <c r="F42" s="17">
        <f>F43+F44+F45</f>
        <v>2.6</v>
      </c>
      <c r="G42" s="17">
        <f>G43+G44+G45</f>
        <v>0</v>
      </c>
      <c r="H42" s="174">
        <f t="shared" si="10"/>
        <v>0</v>
      </c>
      <c r="I42" s="11">
        <f>I43+I44+I45</f>
        <v>0</v>
      </c>
      <c r="J42" s="11">
        <f>J43+J44+J45</f>
        <v>0</v>
      </c>
      <c r="K42" s="11">
        <f>K43+K44+K45</f>
        <v>0</v>
      </c>
      <c r="L42" s="175">
        <f t="shared" si="11"/>
        <v>3.4</v>
      </c>
      <c r="M42" s="13">
        <f>M43+M44+M45</f>
        <v>3.4</v>
      </c>
      <c r="N42" s="13">
        <f>N43+N44+N45</f>
        <v>2.6</v>
      </c>
      <c r="O42" s="13">
        <f>O43+O44+O45</f>
        <v>0</v>
      </c>
      <c r="P42" s="215"/>
      <c r="Q42" s="99"/>
    </row>
    <row r="43" spans="1:17" ht="15" customHeight="1" x14ac:dyDescent="0.25">
      <c r="A43" s="20"/>
      <c r="B43" s="568" t="s">
        <v>415</v>
      </c>
      <c r="C43" s="216" t="s">
        <v>9</v>
      </c>
      <c r="D43" s="17">
        <f t="shared" si="12"/>
        <v>0.7</v>
      </c>
      <c r="E43" s="17">
        <v>0.7</v>
      </c>
      <c r="F43" s="17">
        <v>0.5</v>
      </c>
      <c r="G43" s="17"/>
      <c r="H43" s="174">
        <f t="shared" si="10"/>
        <v>0</v>
      </c>
      <c r="I43" s="11"/>
      <c r="J43" s="11"/>
      <c r="K43" s="217"/>
      <c r="L43" s="175">
        <f t="shared" si="11"/>
        <v>0.7</v>
      </c>
      <c r="M43" s="175">
        <f t="shared" ref="M43:O45" si="16">E43+I43</f>
        <v>0.7</v>
      </c>
      <c r="N43" s="175">
        <f t="shared" si="16"/>
        <v>0.5</v>
      </c>
      <c r="O43" s="175">
        <f t="shared" si="16"/>
        <v>0</v>
      </c>
      <c r="P43" s="215"/>
      <c r="Q43" s="99"/>
    </row>
    <row r="44" spans="1:17" ht="15" customHeight="1" x14ac:dyDescent="0.25">
      <c r="A44" s="20"/>
      <c r="B44" s="568"/>
      <c r="C44" s="216" t="s">
        <v>31</v>
      </c>
      <c r="D44" s="17">
        <f t="shared" si="12"/>
        <v>0.4</v>
      </c>
      <c r="E44" s="17">
        <v>0.4</v>
      </c>
      <c r="F44" s="17">
        <v>0.3</v>
      </c>
      <c r="G44" s="17"/>
      <c r="H44" s="174">
        <f t="shared" si="10"/>
        <v>0</v>
      </c>
      <c r="I44" s="11"/>
      <c r="J44" s="11"/>
      <c r="K44" s="217"/>
      <c r="L44" s="175">
        <f t="shared" si="11"/>
        <v>0.4</v>
      </c>
      <c r="M44" s="175">
        <f t="shared" si="16"/>
        <v>0.4</v>
      </c>
      <c r="N44" s="175">
        <f t="shared" si="16"/>
        <v>0.3</v>
      </c>
      <c r="O44" s="175">
        <f t="shared" si="16"/>
        <v>0</v>
      </c>
      <c r="P44" s="215"/>
      <c r="Q44" s="99"/>
    </row>
    <row r="45" spans="1:17" ht="15" customHeight="1" x14ac:dyDescent="0.25">
      <c r="A45" s="20"/>
      <c r="B45" s="569"/>
      <c r="C45" s="216" t="s">
        <v>22</v>
      </c>
      <c r="D45" s="17">
        <f t="shared" si="12"/>
        <v>2.2999999999999998</v>
      </c>
      <c r="E45" s="17">
        <v>2.2999999999999998</v>
      </c>
      <c r="F45" s="17">
        <v>1.8</v>
      </c>
      <c r="G45" s="17"/>
      <c r="H45" s="174">
        <f t="shared" si="10"/>
        <v>0</v>
      </c>
      <c r="I45" s="11"/>
      <c r="J45" s="11"/>
      <c r="K45" s="217"/>
      <c r="L45" s="175">
        <f t="shared" si="11"/>
        <v>2.2999999999999998</v>
      </c>
      <c r="M45" s="175">
        <f t="shared" si="16"/>
        <v>2.2999999999999998</v>
      </c>
      <c r="N45" s="175">
        <f t="shared" si="16"/>
        <v>1.8</v>
      </c>
      <c r="O45" s="175">
        <f t="shared" si="16"/>
        <v>0</v>
      </c>
      <c r="P45" s="215"/>
      <c r="Q45" s="99"/>
    </row>
    <row r="46" spans="1:17" ht="15" customHeight="1" x14ac:dyDescent="0.25">
      <c r="A46" s="6" t="s">
        <v>77</v>
      </c>
      <c r="B46" s="18" t="s">
        <v>13</v>
      </c>
      <c r="C46" s="216"/>
      <c r="D46" s="426">
        <f>E46+G46</f>
        <v>0.8</v>
      </c>
      <c r="E46" s="17">
        <f>E47+E48+E49</f>
        <v>0.8</v>
      </c>
      <c r="F46" s="17">
        <f>F47+F48+F49</f>
        <v>0.60000000000000009</v>
      </c>
      <c r="G46" s="17">
        <f>G47+G48+G49</f>
        <v>0</v>
      </c>
      <c r="H46" s="174">
        <f t="shared" si="10"/>
        <v>0</v>
      </c>
      <c r="I46" s="11">
        <f>I47+I48+I49</f>
        <v>0</v>
      </c>
      <c r="J46" s="11">
        <f>J47+J48+J49</f>
        <v>0</v>
      </c>
      <c r="K46" s="11">
        <f>K47+K48+K49</f>
        <v>0</v>
      </c>
      <c r="L46" s="175">
        <f t="shared" si="11"/>
        <v>0.8</v>
      </c>
      <c r="M46" s="13">
        <f>M47+M48+M49</f>
        <v>0.8</v>
      </c>
      <c r="N46" s="13">
        <f>N47+N48+N49</f>
        <v>0.60000000000000009</v>
      </c>
      <c r="O46" s="13">
        <f>O47+O48+O49</f>
        <v>0</v>
      </c>
      <c r="P46" s="215"/>
      <c r="Q46" s="99"/>
    </row>
    <row r="47" spans="1:17" ht="15" customHeight="1" x14ac:dyDescent="0.25">
      <c r="A47" s="20"/>
      <c r="B47" s="568" t="s">
        <v>415</v>
      </c>
      <c r="C47" s="216" t="s">
        <v>9</v>
      </c>
      <c r="D47" s="17">
        <f t="shared" si="12"/>
        <v>0.1</v>
      </c>
      <c r="E47" s="17">
        <v>0.1</v>
      </c>
      <c r="F47" s="17">
        <v>0.1</v>
      </c>
      <c r="G47" s="17"/>
      <c r="H47" s="174">
        <f t="shared" si="10"/>
        <v>0</v>
      </c>
      <c r="I47" s="11"/>
      <c r="J47" s="11"/>
      <c r="K47" s="217"/>
      <c r="L47" s="175">
        <f t="shared" si="11"/>
        <v>0.1</v>
      </c>
      <c r="M47" s="175">
        <f t="shared" ref="M47:O49" si="17">E47+I47</f>
        <v>0.1</v>
      </c>
      <c r="N47" s="175">
        <f t="shared" si="17"/>
        <v>0.1</v>
      </c>
      <c r="O47" s="175">
        <f t="shared" si="17"/>
        <v>0</v>
      </c>
      <c r="P47" s="215"/>
      <c r="Q47" s="99"/>
    </row>
    <row r="48" spans="1:17" ht="15" customHeight="1" x14ac:dyDescent="0.25">
      <c r="A48" s="20"/>
      <c r="B48" s="568"/>
      <c r="C48" s="216" t="s">
        <v>31</v>
      </c>
      <c r="D48" s="17">
        <f t="shared" si="12"/>
        <v>0.3</v>
      </c>
      <c r="E48" s="17">
        <v>0.3</v>
      </c>
      <c r="F48" s="17">
        <v>0.2</v>
      </c>
      <c r="G48" s="17"/>
      <c r="H48" s="174">
        <f t="shared" si="10"/>
        <v>0</v>
      </c>
      <c r="I48" s="11"/>
      <c r="J48" s="11"/>
      <c r="K48" s="217"/>
      <c r="L48" s="175">
        <f t="shared" si="11"/>
        <v>0.3</v>
      </c>
      <c r="M48" s="175">
        <f t="shared" si="17"/>
        <v>0.3</v>
      </c>
      <c r="N48" s="175">
        <f t="shared" si="17"/>
        <v>0.2</v>
      </c>
      <c r="O48" s="175">
        <f t="shared" si="17"/>
        <v>0</v>
      </c>
      <c r="P48" s="215"/>
      <c r="Q48" s="99"/>
    </row>
    <row r="49" spans="1:17" ht="15" customHeight="1" x14ac:dyDescent="0.25">
      <c r="A49" s="20"/>
      <c r="B49" s="569"/>
      <c r="C49" s="216" t="s">
        <v>22</v>
      </c>
      <c r="D49" s="17">
        <f t="shared" si="12"/>
        <v>0.4</v>
      </c>
      <c r="E49" s="17">
        <v>0.4</v>
      </c>
      <c r="F49" s="17">
        <v>0.3</v>
      </c>
      <c r="G49" s="17"/>
      <c r="H49" s="174">
        <f t="shared" si="10"/>
        <v>0</v>
      </c>
      <c r="I49" s="11"/>
      <c r="J49" s="11"/>
      <c r="K49" s="217"/>
      <c r="L49" s="175">
        <f t="shared" si="11"/>
        <v>0.4</v>
      </c>
      <c r="M49" s="175">
        <f t="shared" si="17"/>
        <v>0.4</v>
      </c>
      <c r="N49" s="175">
        <f t="shared" si="17"/>
        <v>0.3</v>
      </c>
      <c r="O49" s="175">
        <f t="shared" si="17"/>
        <v>0</v>
      </c>
      <c r="P49" s="215"/>
      <c r="Q49" s="99"/>
    </row>
    <row r="50" spans="1:17" ht="15" customHeight="1" x14ac:dyDescent="0.25">
      <c r="A50" s="6" t="s">
        <v>78</v>
      </c>
      <c r="B50" s="18" t="s">
        <v>14</v>
      </c>
      <c r="C50" s="216"/>
      <c r="D50" s="426">
        <f>E50+G50</f>
        <v>1.7000000000000002</v>
      </c>
      <c r="E50" s="17">
        <f>E51+E52+E53</f>
        <v>1.7000000000000002</v>
      </c>
      <c r="F50" s="17">
        <f>F51+F52+F53</f>
        <v>1.3</v>
      </c>
      <c r="G50" s="17">
        <f>G51+G52+G53</f>
        <v>0</v>
      </c>
      <c r="H50" s="174">
        <f>I50+K50</f>
        <v>0</v>
      </c>
      <c r="I50" s="11">
        <f>I51+I52+I53</f>
        <v>0</v>
      </c>
      <c r="J50" s="11">
        <f>J51+J52+J53</f>
        <v>0</v>
      </c>
      <c r="K50" s="11">
        <f>K51+K52+K53</f>
        <v>0</v>
      </c>
      <c r="L50" s="175">
        <f t="shared" si="11"/>
        <v>1.7000000000000002</v>
      </c>
      <c r="M50" s="13">
        <f>M51+M52+M53</f>
        <v>1.7000000000000002</v>
      </c>
      <c r="N50" s="13">
        <f>N51+N52+N53</f>
        <v>1.3</v>
      </c>
      <c r="O50" s="13">
        <f>O51+O52+O53</f>
        <v>0</v>
      </c>
      <c r="P50" s="215"/>
      <c r="Q50" s="99"/>
    </row>
    <row r="51" spans="1:17" ht="15" customHeight="1" x14ac:dyDescent="0.25">
      <c r="A51" s="20"/>
      <c r="B51" s="568" t="s">
        <v>415</v>
      </c>
      <c r="C51" s="216" t="s">
        <v>9</v>
      </c>
      <c r="D51" s="17">
        <f t="shared" si="12"/>
        <v>0.8</v>
      </c>
      <c r="E51" s="17">
        <v>0.8</v>
      </c>
      <c r="F51" s="17">
        <v>0.6</v>
      </c>
      <c r="G51" s="17"/>
      <c r="H51" s="174">
        <f t="shared" si="10"/>
        <v>0</v>
      </c>
      <c r="I51" s="11"/>
      <c r="J51" s="11"/>
      <c r="K51" s="217"/>
      <c r="L51" s="175">
        <f t="shared" si="11"/>
        <v>0.8</v>
      </c>
      <c r="M51" s="175">
        <f t="shared" ref="M51:O53" si="18">E51+I51</f>
        <v>0.8</v>
      </c>
      <c r="N51" s="175">
        <f t="shared" si="18"/>
        <v>0.6</v>
      </c>
      <c r="O51" s="175">
        <f t="shared" si="18"/>
        <v>0</v>
      </c>
      <c r="P51" s="215"/>
      <c r="Q51" s="99"/>
    </row>
    <row r="52" spans="1:17" ht="15" customHeight="1" x14ac:dyDescent="0.25">
      <c r="A52" s="20"/>
      <c r="B52" s="568"/>
      <c r="C52" s="216" t="s">
        <v>31</v>
      </c>
      <c r="D52" s="17">
        <f t="shared" si="12"/>
        <v>0.3</v>
      </c>
      <c r="E52" s="17">
        <v>0.3</v>
      </c>
      <c r="F52" s="17">
        <v>0.2</v>
      </c>
      <c r="G52" s="17"/>
      <c r="H52" s="174">
        <f t="shared" si="10"/>
        <v>0</v>
      </c>
      <c r="I52" s="11"/>
      <c r="J52" s="11"/>
      <c r="K52" s="217"/>
      <c r="L52" s="175">
        <f t="shared" si="11"/>
        <v>0.3</v>
      </c>
      <c r="M52" s="175">
        <f t="shared" si="18"/>
        <v>0.3</v>
      </c>
      <c r="N52" s="175">
        <f t="shared" si="18"/>
        <v>0.2</v>
      </c>
      <c r="O52" s="175">
        <f t="shared" si="18"/>
        <v>0</v>
      </c>
      <c r="P52" s="215"/>
      <c r="Q52" s="99"/>
    </row>
    <row r="53" spans="1:17" ht="15" customHeight="1" x14ac:dyDescent="0.25">
      <c r="A53" s="20"/>
      <c r="B53" s="569"/>
      <c r="C53" s="216" t="s">
        <v>22</v>
      </c>
      <c r="D53" s="17">
        <f t="shared" si="12"/>
        <v>0.6</v>
      </c>
      <c r="E53" s="17">
        <v>0.6</v>
      </c>
      <c r="F53" s="17">
        <v>0.5</v>
      </c>
      <c r="G53" s="17"/>
      <c r="H53" s="174">
        <f t="shared" si="10"/>
        <v>0</v>
      </c>
      <c r="I53" s="11"/>
      <c r="J53" s="11"/>
      <c r="K53" s="217"/>
      <c r="L53" s="175">
        <f t="shared" si="11"/>
        <v>0.6</v>
      </c>
      <c r="M53" s="175">
        <f t="shared" si="18"/>
        <v>0.6</v>
      </c>
      <c r="N53" s="175">
        <f t="shared" si="18"/>
        <v>0.5</v>
      </c>
      <c r="O53" s="175">
        <f t="shared" si="18"/>
        <v>0</v>
      </c>
      <c r="P53" s="215"/>
      <c r="Q53" s="99"/>
    </row>
    <row r="54" spans="1:17" ht="15" customHeight="1" x14ac:dyDescent="0.25">
      <c r="A54" s="6" t="s">
        <v>79</v>
      </c>
      <c r="B54" s="18" t="s">
        <v>15</v>
      </c>
      <c r="C54" s="216"/>
      <c r="D54" s="173">
        <f t="shared" si="12"/>
        <v>1.9</v>
      </c>
      <c r="E54" s="17">
        <f>E55+E56+E57</f>
        <v>1.9</v>
      </c>
      <c r="F54" s="17">
        <f>F55+F56+F57</f>
        <v>1.5</v>
      </c>
      <c r="G54" s="17">
        <f>G55+G56+G57</f>
        <v>0</v>
      </c>
      <c r="H54" s="174">
        <f>I54+K54</f>
        <v>0</v>
      </c>
      <c r="I54" s="11">
        <f>I55+I56+I57</f>
        <v>0</v>
      </c>
      <c r="J54" s="11">
        <f>J55+J56+J57</f>
        <v>0</v>
      </c>
      <c r="K54" s="11">
        <f>K55+K56+K57</f>
        <v>0</v>
      </c>
      <c r="L54" s="175">
        <f t="shared" si="11"/>
        <v>1.9</v>
      </c>
      <c r="M54" s="13">
        <f>M55+M56+M57</f>
        <v>1.9</v>
      </c>
      <c r="N54" s="13">
        <f>N55+N56+N57</f>
        <v>1.5</v>
      </c>
      <c r="O54" s="13">
        <f>O55+O56+O57</f>
        <v>0</v>
      </c>
      <c r="P54" s="215"/>
      <c r="Q54" s="99"/>
    </row>
    <row r="55" spans="1:17" ht="15" customHeight="1" x14ac:dyDescent="0.25">
      <c r="A55" s="20"/>
      <c r="B55" s="568" t="s">
        <v>415</v>
      </c>
      <c r="C55" s="216" t="s">
        <v>9</v>
      </c>
      <c r="D55" s="17">
        <f t="shared" si="12"/>
        <v>0.1</v>
      </c>
      <c r="E55" s="17">
        <v>0.1</v>
      </c>
      <c r="F55" s="17">
        <v>0.1</v>
      </c>
      <c r="G55" s="17"/>
      <c r="H55" s="174">
        <f t="shared" si="10"/>
        <v>0</v>
      </c>
      <c r="I55" s="11"/>
      <c r="J55" s="11"/>
      <c r="K55" s="217"/>
      <c r="L55" s="175">
        <f t="shared" si="11"/>
        <v>0.1</v>
      </c>
      <c r="M55" s="175">
        <f t="shared" ref="M55:O57" si="19">E55+I55</f>
        <v>0.1</v>
      </c>
      <c r="N55" s="175">
        <f t="shared" si="19"/>
        <v>0.1</v>
      </c>
      <c r="O55" s="175">
        <f t="shared" si="19"/>
        <v>0</v>
      </c>
      <c r="P55" s="215"/>
      <c r="Q55" s="99"/>
    </row>
    <row r="56" spans="1:17" ht="15" customHeight="1" x14ac:dyDescent="0.25">
      <c r="A56" s="20"/>
      <c r="B56" s="568"/>
      <c r="C56" s="216" t="s">
        <v>31</v>
      </c>
      <c r="D56" s="17">
        <f t="shared" si="12"/>
        <v>0.4</v>
      </c>
      <c r="E56" s="17">
        <v>0.4</v>
      </c>
      <c r="F56" s="17">
        <v>0.3</v>
      </c>
      <c r="G56" s="17"/>
      <c r="H56" s="174">
        <f t="shared" si="10"/>
        <v>0</v>
      </c>
      <c r="I56" s="11"/>
      <c r="J56" s="11"/>
      <c r="K56" s="217"/>
      <c r="L56" s="175">
        <f t="shared" si="11"/>
        <v>0.4</v>
      </c>
      <c r="M56" s="175">
        <f t="shared" si="19"/>
        <v>0.4</v>
      </c>
      <c r="N56" s="175">
        <f t="shared" si="19"/>
        <v>0.3</v>
      </c>
      <c r="O56" s="175">
        <f t="shared" si="19"/>
        <v>0</v>
      </c>
      <c r="P56" s="215"/>
      <c r="Q56" s="99"/>
    </row>
    <row r="57" spans="1:17" ht="15" customHeight="1" x14ac:dyDescent="0.25">
      <c r="A57" s="20"/>
      <c r="B57" s="569"/>
      <c r="C57" s="216" t="s">
        <v>22</v>
      </c>
      <c r="D57" s="17">
        <f t="shared" si="12"/>
        <v>1.4</v>
      </c>
      <c r="E57" s="17">
        <v>1.4</v>
      </c>
      <c r="F57" s="17">
        <v>1.1000000000000001</v>
      </c>
      <c r="G57" s="17"/>
      <c r="H57" s="174">
        <f t="shared" si="10"/>
        <v>0</v>
      </c>
      <c r="I57" s="11"/>
      <c r="J57" s="11"/>
      <c r="K57" s="217"/>
      <c r="L57" s="175">
        <f t="shared" si="11"/>
        <v>1.4</v>
      </c>
      <c r="M57" s="175">
        <f t="shared" si="19"/>
        <v>1.4</v>
      </c>
      <c r="N57" s="175">
        <f t="shared" si="19"/>
        <v>1.1000000000000001</v>
      </c>
      <c r="O57" s="175">
        <f t="shared" si="19"/>
        <v>0</v>
      </c>
      <c r="P57" s="215"/>
      <c r="Q57" s="99"/>
    </row>
    <row r="58" spans="1:17" ht="15" customHeight="1" x14ac:dyDescent="0.25">
      <c r="A58" s="6" t="s">
        <v>80</v>
      </c>
      <c r="B58" s="18" t="s">
        <v>16</v>
      </c>
      <c r="C58" s="216"/>
      <c r="D58" s="426">
        <f>E58+G58</f>
        <v>4.4000000000000004</v>
      </c>
      <c r="E58" s="17">
        <f>E59+E60+E61</f>
        <v>4.4000000000000004</v>
      </c>
      <c r="F58" s="17">
        <f>F59+F60+F61</f>
        <v>3.3000000000000003</v>
      </c>
      <c r="G58" s="17">
        <f>G59+G60+G61</f>
        <v>0</v>
      </c>
      <c r="H58" s="174">
        <f>I58+K58</f>
        <v>0</v>
      </c>
      <c r="I58" s="11">
        <f>I59+I60+I61</f>
        <v>0</v>
      </c>
      <c r="J58" s="11">
        <f>J59+J60+J61</f>
        <v>0</v>
      </c>
      <c r="K58" s="11">
        <f>K59+K60+K61</f>
        <v>0</v>
      </c>
      <c r="L58" s="175">
        <f t="shared" si="11"/>
        <v>4.4000000000000004</v>
      </c>
      <c r="M58" s="13">
        <f>M59+M60+M61</f>
        <v>4.4000000000000004</v>
      </c>
      <c r="N58" s="13">
        <f>N59+N60+N61</f>
        <v>3.3000000000000003</v>
      </c>
      <c r="O58" s="13">
        <f>O59+O60+O61</f>
        <v>0</v>
      </c>
      <c r="P58" s="215"/>
      <c r="Q58" s="99"/>
    </row>
    <row r="59" spans="1:17" ht="15" customHeight="1" x14ac:dyDescent="0.25">
      <c r="A59" s="20"/>
      <c r="B59" s="568" t="s">
        <v>415</v>
      </c>
      <c r="C59" s="216" t="s">
        <v>9</v>
      </c>
      <c r="D59" s="17">
        <f t="shared" si="12"/>
        <v>0.8</v>
      </c>
      <c r="E59" s="17">
        <v>0.8</v>
      </c>
      <c r="F59" s="17">
        <v>0.6</v>
      </c>
      <c r="G59" s="17"/>
      <c r="H59" s="174">
        <f t="shared" si="10"/>
        <v>0</v>
      </c>
      <c r="I59" s="11"/>
      <c r="J59" s="11"/>
      <c r="K59" s="217"/>
      <c r="L59" s="175">
        <f t="shared" si="11"/>
        <v>0.8</v>
      </c>
      <c r="M59" s="175">
        <f t="shared" ref="M59:O61" si="20">E59+I59</f>
        <v>0.8</v>
      </c>
      <c r="N59" s="175">
        <f t="shared" si="20"/>
        <v>0.6</v>
      </c>
      <c r="O59" s="175">
        <f t="shared" si="20"/>
        <v>0</v>
      </c>
      <c r="P59" s="215"/>
      <c r="Q59" s="99"/>
    </row>
    <row r="60" spans="1:17" ht="15" customHeight="1" x14ac:dyDescent="0.25">
      <c r="A60" s="20"/>
      <c r="B60" s="568"/>
      <c r="C60" s="216" t="s">
        <v>31</v>
      </c>
      <c r="D60" s="17">
        <f t="shared" si="12"/>
        <v>0.7</v>
      </c>
      <c r="E60" s="17">
        <v>0.7</v>
      </c>
      <c r="F60" s="17">
        <v>0.5</v>
      </c>
      <c r="G60" s="17"/>
      <c r="H60" s="174">
        <f t="shared" si="10"/>
        <v>0</v>
      </c>
      <c r="I60" s="11"/>
      <c r="J60" s="11"/>
      <c r="K60" s="217"/>
      <c r="L60" s="175">
        <f t="shared" si="11"/>
        <v>0.7</v>
      </c>
      <c r="M60" s="175">
        <f t="shared" si="20"/>
        <v>0.7</v>
      </c>
      <c r="N60" s="175">
        <f t="shared" si="20"/>
        <v>0.5</v>
      </c>
      <c r="O60" s="175">
        <f t="shared" si="20"/>
        <v>0</v>
      </c>
      <c r="P60" s="215"/>
      <c r="Q60" s="99"/>
    </row>
    <row r="61" spans="1:17" ht="15" customHeight="1" x14ac:dyDescent="0.25">
      <c r="A61" s="20"/>
      <c r="B61" s="569"/>
      <c r="C61" s="216" t="s">
        <v>22</v>
      </c>
      <c r="D61" s="17">
        <f t="shared" si="12"/>
        <v>2.9</v>
      </c>
      <c r="E61" s="17">
        <v>2.9</v>
      </c>
      <c r="F61" s="17">
        <v>2.2000000000000002</v>
      </c>
      <c r="G61" s="17"/>
      <c r="H61" s="174">
        <f t="shared" si="10"/>
        <v>0</v>
      </c>
      <c r="I61" s="11"/>
      <c r="J61" s="11"/>
      <c r="K61" s="217"/>
      <c r="L61" s="175">
        <f t="shared" si="11"/>
        <v>2.9</v>
      </c>
      <c r="M61" s="175">
        <f t="shared" si="20"/>
        <v>2.9</v>
      </c>
      <c r="N61" s="175">
        <f t="shared" si="20"/>
        <v>2.2000000000000002</v>
      </c>
      <c r="O61" s="175">
        <f t="shared" si="20"/>
        <v>0</v>
      </c>
      <c r="P61" s="215"/>
      <c r="Q61" s="99"/>
    </row>
    <row r="62" spans="1:17" ht="15" customHeight="1" x14ac:dyDescent="0.25">
      <c r="A62" s="6" t="s">
        <v>81</v>
      </c>
      <c r="B62" s="18" t="s">
        <v>17</v>
      </c>
      <c r="C62" s="216"/>
      <c r="D62" s="426">
        <f>E62+G62</f>
        <v>1.6</v>
      </c>
      <c r="E62" s="17">
        <f>E63+E64+E65</f>
        <v>1.6</v>
      </c>
      <c r="F62" s="17">
        <f>F63+F64+F65</f>
        <v>1.2</v>
      </c>
      <c r="G62" s="17">
        <f>G63+G64+G65</f>
        <v>0</v>
      </c>
      <c r="H62" s="174">
        <f>I62+K62</f>
        <v>0</v>
      </c>
      <c r="I62" s="11">
        <f>I63+I64+I65</f>
        <v>0</v>
      </c>
      <c r="J62" s="11">
        <f>J63+J64+J65</f>
        <v>0</v>
      </c>
      <c r="K62" s="11">
        <f>K63+K64+K65</f>
        <v>0</v>
      </c>
      <c r="L62" s="175">
        <f t="shared" si="11"/>
        <v>1.6</v>
      </c>
      <c r="M62" s="13">
        <f>M63+M64+M65</f>
        <v>1.6</v>
      </c>
      <c r="N62" s="13">
        <f>N63+N64+N65</f>
        <v>1.2</v>
      </c>
      <c r="O62" s="13">
        <f>O63+O64+O65</f>
        <v>0</v>
      </c>
      <c r="P62" s="215"/>
      <c r="Q62" s="99"/>
    </row>
    <row r="63" spans="1:17" ht="15" customHeight="1" x14ac:dyDescent="0.25">
      <c r="A63" s="20"/>
      <c r="B63" s="568" t="s">
        <v>415</v>
      </c>
      <c r="C63" s="216" t="s">
        <v>9</v>
      </c>
      <c r="D63" s="17">
        <f t="shared" si="12"/>
        <v>0.7</v>
      </c>
      <c r="E63" s="17">
        <v>0.7</v>
      </c>
      <c r="F63" s="17">
        <v>0.5</v>
      </c>
      <c r="G63" s="17"/>
      <c r="H63" s="174">
        <f t="shared" si="10"/>
        <v>0</v>
      </c>
      <c r="I63" s="11"/>
      <c r="J63" s="11"/>
      <c r="K63" s="217"/>
      <c r="L63" s="175">
        <f t="shared" si="11"/>
        <v>0.7</v>
      </c>
      <c r="M63" s="175">
        <f t="shared" ref="M63:O65" si="21">E63+I63</f>
        <v>0.7</v>
      </c>
      <c r="N63" s="175">
        <f t="shared" si="21"/>
        <v>0.5</v>
      </c>
      <c r="O63" s="175">
        <f t="shared" si="21"/>
        <v>0</v>
      </c>
      <c r="P63" s="215"/>
      <c r="Q63" s="99"/>
    </row>
    <row r="64" spans="1:17" ht="15" customHeight="1" x14ac:dyDescent="0.25">
      <c r="A64" s="20"/>
      <c r="B64" s="568"/>
      <c r="C64" s="216" t="s">
        <v>31</v>
      </c>
      <c r="D64" s="17">
        <f t="shared" si="12"/>
        <v>0.1</v>
      </c>
      <c r="E64" s="17">
        <v>0.1</v>
      </c>
      <c r="F64" s="17">
        <v>0.1</v>
      </c>
      <c r="G64" s="17"/>
      <c r="H64" s="174">
        <f t="shared" si="10"/>
        <v>0</v>
      </c>
      <c r="I64" s="11"/>
      <c r="J64" s="11"/>
      <c r="K64" s="217"/>
      <c r="L64" s="175">
        <f t="shared" si="11"/>
        <v>0.1</v>
      </c>
      <c r="M64" s="175">
        <f t="shared" si="21"/>
        <v>0.1</v>
      </c>
      <c r="N64" s="175">
        <f t="shared" si="21"/>
        <v>0.1</v>
      </c>
      <c r="O64" s="175">
        <f t="shared" si="21"/>
        <v>0</v>
      </c>
      <c r="P64" s="215"/>
      <c r="Q64" s="99"/>
    </row>
    <row r="65" spans="1:18" ht="15" customHeight="1" x14ac:dyDescent="0.25">
      <c r="A65" s="20"/>
      <c r="B65" s="569"/>
      <c r="C65" s="216" t="s">
        <v>22</v>
      </c>
      <c r="D65" s="17">
        <f t="shared" si="12"/>
        <v>0.8</v>
      </c>
      <c r="E65" s="17">
        <v>0.8</v>
      </c>
      <c r="F65" s="17">
        <v>0.6</v>
      </c>
      <c r="G65" s="17"/>
      <c r="H65" s="174">
        <f t="shared" si="10"/>
        <v>0</v>
      </c>
      <c r="I65" s="11"/>
      <c r="J65" s="11"/>
      <c r="K65" s="217"/>
      <c r="L65" s="175">
        <f t="shared" si="11"/>
        <v>0.8</v>
      </c>
      <c r="M65" s="175">
        <f t="shared" si="21"/>
        <v>0.8</v>
      </c>
      <c r="N65" s="175">
        <f t="shared" si="21"/>
        <v>0.6</v>
      </c>
      <c r="O65" s="175">
        <f t="shared" si="21"/>
        <v>0</v>
      </c>
      <c r="P65" s="215"/>
      <c r="Q65" s="99"/>
    </row>
    <row r="66" spans="1:18" ht="15" customHeight="1" x14ac:dyDescent="0.25">
      <c r="A66" s="6" t="s">
        <v>82</v>
      </c>
      <c r="B66" s="18" t="s">
        <v>18</v>
      </c>
      <c r="C66" s="216"/>
      <c r="D66" s="426">
        <f>E66+G66</f>
        <v>1.1000000000000001</v>
      </c>
      <c r="E66" s="17">
        <f>E67+E68+E69</f>
        <v>1.1000000000000001</v>
      </c>
      <c r="F66" s="17">
        <f>F67+F68+F69</f>
        <v>0.89999999999999991</v>
      </c>
      <c r="G66" s="17">
        <f>G67+G68+G69</f>
        <v>0</v>
      </c>
      <c r="H66" s="174">
        <f>I66+K66</f>
        <v>0</v>
      </c>
      <c r="I66" s="11">
        <f>I67+I68+I69</f>
        <v>0</v>
      </c>
      <c r="J66" s="11">
        <f>J67+J68+J69</f>
        <v>0</v>
      </c>
      <c r="K66" s="11">
        <f>K67+K68+K69</f>
        <v>0</v>
      </c>
      <c r="L66" s="175">
        <f t="shared" si="11"/>
        <v>1.1000000000000001</v>
      </c>
      <c r="M66" s="13">
        <f>M67+M68+M69</f>
        <v>1.1000000000000001</v>
      </c>
      <c r="N66" s="13">
        <f>N67+N68+N69</f>
        <v>0.89999999999999991</v>
      </c>
      <c r="O66" s="13">
        <f>O67+O68+O69</f>
        <v>0</v>
      </c>
      <c r="P66" s="215"/>
      <c r="Q66" s="99"/>
    </row>
    <row r="67" spans="1:18" ht="15" customHeight="1" x14ac:dyDescent="0.25">
      <c r="A67" s="20"/>
      <c r="B67" s="568" t="s">
        <v>415</v>
      </c>
      <c r="C67" s="216" t="s">
        <v>9</v>
      </c>
      <c r="D67" s="17">
        <f t="shared" si="12"/>
        <v>0.1</v>
      </c>
      <c r="E67" s="17">
        <v>0.1</v>
      </c>
      <c r="F67" s="17">
        <v>0.1</v>
      </c>
      <c r="G67" s="17"/>
      <c r="H67" s="174">
        <f t="shared" si="10"/>
        <v>0</v>
      </c>
      <c r="I67" s="11"/>
      <c r="J67" s="11"/>
      <c r="K67" s="217"/>
      <c r="L67" s="175">
        <f t="shared" si="11"/>
        <v>0.1</v>
      </c>
      <c r="M67" s="175">
        <f t="shared" ref="M67:O69" si="22">E67+I67</f>
        <v>0.1</v>
      </c>
      <c r="N67" s="175">
        <f t="shared" si="22"/>
        <v>0.1</v>
      </c>
      <c r="O67" s="175">
        <f t="shared" si="22"/>
        <v>0</v>
      </c>
      <c r="P67" s="215"/>
      <c r="Q67" s="99"/>
    </row>
    <row r="68" spans="1:18" ht="15" customHeight="1" x14ac:dyDescent="0.25">
      <c r="A68" s="20"/>
      <c r="B68" s="568"/>
      <c r="C68" s="216" t="s">
        <v>31</v>
      </c>
      <c r="D68" s="17">
        <f t="shared" si="12"/>
        <v>0.1</v>
      </c>
      <c r="E68" s="17">
        <v>0.1</v>
      </c>
      <c r="F68" s="17">
        <v>0.1</v>
      </c>
      <c r="G68" s="17"/>
      <c r="H68" s="174">
        <f t="shared" si="10"/>
        <v>0</v>
      </c>
      <c r="I68" s="11"/>
      <c r="J68" s="11"/>
      <c r="K68" s="217"/>
      <c r="L68" s="175">
        <f t="shared" si="11"/>
        <v>0.1</v>
      </c>
      <c r="M68" s="175">
        <f t="shared" si="22"/>
        <v>0.1</v>
      </c>
      <c r="N68" s="175">
        <f t="shared" si="22"/>
        <v>0.1</v>
      </c>
      <c r="O68" s="175">
        <f t="shared" si="22"/>
        <v>0</v>
      </c>
      <c r="P68" s="215"/>
      <c r="Q68" s="99"/>
    </row>
    <row r="69" spans="1:18" ht="15" customHeight="1" x14ac:dyDescent="0.25">
      <c r="A69" s="20"/>
      <c r="B69" s="569"/>
      <c r="C69" s="216" t="s">
        <v>22</v>
      </c>
      <c r="D69" s="17">
        <f t="shared" si="12"/>
        <v>0.9</v>
      </c>
      <c r="E69" s="17">
        <v>0.9</v>
      </c>
      <c r="F69" s="17">
        <v>0.7</v>
      </c>
      <c r="G69" s="17"/>
      <c r="H69" s="174">
        <f t="shared" si="10"/>
        <v>0</v>
      </c>
      <c r="I69" s="11"/>
      <c r="J69" s="11"/>
      <c r="K69" s="217"/>
      <c r="L69" s="175">
        <f t="shared" si="11"/>
        <v>0.9</v>
      </c>
      <c r="M69" s="175">
        <f t="shared" si="22"/>
        <v>0.9</v>
      </c>
      <c r="N69" s="175">
        <f t="shared" si="22"/>
        <v>0.7</v>
      </c>
      <c r="O69" s="175">
        <f t="shared" si="22"/>
        <v>0</v>
      </c>
      <c r="P69" s="215"/>
      <c r="Q69" s="99"/>
    </row>
    <row r="70" spans="1:18" ht="15" customHeight="1" x14ac:dyDescent="0.25">
      <c r="A70" s="6" t="s">
        <v>83</v>
      </c>
      <c r="B70" s="18" t="s">
        <v>19</v>
      </c>
      <c r="C70" s="216"/>
      <c r="D70" s="426">
        <f>E70+G70</f>
        <v>1.6</v>
      </c>
      <c r="E70" s="17">
        <f>E71+E72+E73</f>
        <v>1.6</v>
      </c>
      <c r="F70" s="17">
        <f>F71+F72+F73</f>
        <v>1.2</v>
      </c>
      <c r="G70" s="17">
        <f>G71+G72+G73</f>
        <v>0</v>
      </c>
      <c r="H70" s="174">
        <f>I70+K70</f>
        <v>0</v>
      </c>
      <c r="I70" s="11">
        <f>I71+I72+I73</f>
        <v>0</v>
      </c>
      <c r="J70" s="11">
        <f>J71+J72+J73</f>
        <v>0</v>
      </c>
      <c r="K70" s="11">
        <f>K71+K72+K73</f>
        <v>0</v>
      </c>
      <c r="L70" s="175">
        <f t="shared" si="11"/>
        <v>1.6</v>
      </c>
      <c r="M70" s="13">
        <f>M71+M72+M73</f>
        <v>1.6</v>
      </c>
      <c r="N70" s="13">
        <f>N71+N72+N73</f>
        <v>1.2</v>
      </c>
      <c r="O70" s="13">
        <f>O71+O72+O73</f>
        <v>0</v>
      </c>
      <c r="P70" s="215"/>
      <c r="Q70" s="99"/>
    </row>
    <row r="71" spans="1:18" ht="15" customHeight="1" x14ac:dyDescent="0.25">
      <c r="A71" s="20"/>
      <c r="B71" s="568" t="s">
        <v>415</v>
      </c>
      <c r="C71" s="216" t="s">
        <v>9</v>
      </c>
      <c r="D71" s="17">
        <f t="shared" si="12"/>
        <v>0.1</v>
      </c>
      <c r="E71" s="17">
        <v>0.1</v>
      </c>
      <c r="F71" s="17">
        <v>0.1</v>
      </c>
      <c r="G71" s="17"/>
      <c r="H71" s="174">
        <f>I71+K71</f>
        <v>0</v>
      </c>
      <c r="I71" s="11"/>
      <c r="J71" s="11"/>
      <c r="K71" s="217"/>
      <c r="L71" s="175">
        <f t="shared" si="11"/>
        <v>0.1</v>
      </c>
      <c r="M71" s="175">
        <f t="shared" ref="M71:O73" si="23">E71+I71</f>
        <v>0.1</v>
      </c>
      <c r="N71" s="175">
        <f t="shared" si="23"/>
        <v>0.1</v>
      </c>
      <c r="O71" s="175">
        <f t="shared" si="23"/>
        <v>0</v>
      </c>
      <c r="P71" s="215"/>
      <c r="Q71" s="99"/>
    </row>
    <row r="72" spans="1:18" ht="15" customHeight="1" x14ac:dyDescent="0.25">
      <c r="A72" s="20"/>
      <c r="B72" s="568"/>
      <c r="C72" s="216" t="s">
        <v>31</v>
      </c>
      <c r="D72" s="17">
        <f t="shared" si="12"/>
        <v>0.7</v>
      </c>
      <c r="E72" s="17">
        <v>0.7</v>
      </c>
      <c r="F72" s="17">
        <v>0.5</v>
      </c>
      <c r="G72" s="17"/>
      <c r="H72" s="174">
        <f>I72+K72</f>
        <v>0</v>
      </c>
      <c r="I72" s="11"/>
      <c r="J72" s="11"/>
      <c r="K72" s="217"/>
      <c r="L72" s="175">
        <f t="shared" si="11"/>
        <v>0.7</v>
      </c>
      <c r="M72" s="175">
        <f t="shared" si="23"/>
        <v>0.7</v>
      </c>
      <c r="N72" s="175">
        <f t="shared" si="23"/>
        <v>0.5</v>
      </c>
      <c r="O72" s="175">
        <f t="shared" si="23"/>
        <v>0</v>
      </c>
      <c r="P72" s="215"/>
      <c r="Q72" s="99"/>
    </row>
    <row r="73" spans="1:18" ht="15" customHeight="1" x14ac:dyDescent="0.25">
      <c r="A73" s="20"/>
      <c r="B73" s="569"/>
      <c r="C73" s="216" t="s">
        <v>22</v>
      </c>
      <c r="D73" s="17">
        <f t="shared" si="12"/>
        <v>0.8</v>
      </c>
      <c r="E73" s="17">
        <v>0.8</v>
      </c>
      <c r="F73" s="17">
        <v>0.6</v>
      </c>
      <c r="G73" s="17"/>
      <c r="H73" s="174">
        <f>I73+K73</f>
        <v>0</v>
      </c>
      <c r="I73" s="11"/>
      <c r="J73" s="11"/>
      <c r="K73" s="217"/>
      <c r="L73" s="175">
        <f t="shared" si="11"/>
        <v>0.8</v>
      </c>
      <c r="M73" s="175">
        <f t="shared" si="23"/>
        <v>0.8</v>
      </c>
      <c r="N73" s="175">
        <f t="shared" si="23"/>
        <v>0.6</v>
      </c>
      <c r="O73" s="175">
        <f t="shared" si="23"/>
        <v>0</v>
      </c>
      <c r="P73" s="215"/>
      <c r="Q73" s="99"/>
    </row>
    <row r="74" spans="1:18" x14ac:dyDescent="0.25">
      <c r="A74" s="21" t="s">
        <v>84</v>
      </c>
      <c r="B74" s="88" t="s">
        <v>175</v>
      </c>
      <c r="C74" s="218"/>
      <c r="D74" s="22">
        <f t="shared" si="12"/>
        <v>133.9</v>
      </c>
      <c r="E74" s="22">
        <f>E26+E30+E34+E38+E42+E46+E50+E54+E58+E62+E66+E70</f>
        <v>22.900000000000006</v>
      </c>
      <c r="F74" s="22">
        <f>F26+F30+F34+F38+F42+F46+F50+F54+F58+F62+F66+F70</f>
        <v>17.399999999999999</v>
      </c>
      <c r="G74" s="22">
        <f>G26+G30+G34+G38+G42+G46+G50+G54+G58+G62+G66+G70</f>
        <v>111</v>
      </c>
      <c r="H74" s="22">
        <f>I74+K74</f>
        <v>0</v>
      </c>
      <c r="I74" s="22">
        <f>I26+I30+I34+I38+I42+I46+I50+I54+I58+I62+I66+I70</f>
        <v>0</v>
      </c>
      <c r="J74" s="22">
        <f>J26+J30+J34+J38+J42+J46+J50+J54+J58+J62+J66+J70</f>
        <v>0</v>
      </c>
      <c r="K74" s="22">
        <f>K26+K30+K34+K38+K42+K46+K50+K54+K58+K62+K66+K70</f>
        <v>0</v>
      </c>
      <c r="L74" s="22">
        <f t="shared" si="11"/>
        <v>133.9</v>
      </c>
      <c r="M74" s="22">
        <f>M26+M30+M34+M38+M42+M46+M50+M54+M58+M62+M66+M70</f>
        <v>22.900000000000006</v>
      </c>
      <c r="N74" s="22">
        <f>N26+N30+N34+N38+N42+N46+N50+N54+N58+N62+N66+N70</f>
        <v>17.399999999999999</v>
      </c>
      <c r="O74" s="22">
        <f>O26+O30+O34+O38+O42+O46+O50+O54+O58+O62+O66+O70</f>
        <v>111</v>
      </c>
      <c r="Q74" s="215"/>
      <c r="R74" s="99"/>
    </row>
    <row r="75" spans="1:18" x14ac:dyDescent="0.25">
      <c r="A75" s="6" t="s">
        <v>85</v>
      </c>
      <c r="B75" s="573" t="s">
        <v>59</v>
      </c>
      <c r="C75" s="506"/>
      <c r="D75" s="506"/>
      <c r="E75" s="506"/>
      <c r="F75" s="506"/>
      <c r="G75" s="506"/>
      <c r="H75" s="506"/>
      <c r="I75" s="506"/>
      <c r="J75" s="506"/>
      <c r="K75" s="506"/>
      <c r="L75" s="506"/>
      <c r="M75" s="506"/>
      <c r="N75" s="506"/>
      <c r="O75" s="507"/>
    </row>
    <row r="76" spans="1:18" x14ac:dyDescent="0.25">
      <c r="A76" s="159" t="s">
        <v>86</v>
      </c>
      <c r="B76" s="30" t="s">
        <v>20</v>
      </c>
      <c r="C76" s="415"/>
      <c r="D76" s="173">
        <f>E76+G76</f>
        <v>2585.4</v>
      </c>
      <c r="E76" s="173">
        <f t="shared" ref="E76:K76" si="24">E78+E79+E80</f>
        <v>926.9</v>
      </c>
      <c r="F76" s="173">
        <f t="shared" si="24"/>
        <v>0</v>
      </c>
      <c r="G76" s="173">
        <f t="shared" si="24"/>
        <v>1658.5</v>
      </c>
      <c r="H76" s="174">
        <f t="shared" si="24"/>
        <v>0</v>
      </c>
      <c r="I76" s="174">
        <f t="shared" si="24"/>
        <v>0</v>
      </c>
      <c r="J76" s="174">
        <f t="shared" si="24"/>
        <v>0</v>
      </c>
      <c r="K76" s="174">
        <f t="shared" si="24"/>
        <v>0</v>
      </c>
      <c r="L76" s="175">
        <f>M76+O76</f>
        <v>2585.4</v>
      </c>
      <c r="M76" s="175">
        <f>M78+M79+M80</f>
        <v>926.9</v>
      </c>
      <c r="N76" s="175">
        <f>N78+N79+N80</f>
        <v>0</v>
      </c>
      <c r="O76" s="175">
        <f>O78+O79+O80</f>
        <v>1658.5</v>
      </c>
    </row>
    <row r="77" spans="1:18" x14ac:dyDescent="0.25">
      <c r="A77" s="163"/>
      <c r="B77" s="164" t="s">
        <v>196</v>
      </c>
      <c r="C77" s="351"/>
      <c r="D77" s="181"/>
      <c r="E77" s="181"/>
      <c r="F77" s="181"/>
      <c r="G77" s="181"/>
      <c r="H77" s="182"/>
      <c r="I77" s="182"/>
      <c r="J77" s="182"/>
      <c r="K77" s="182"/>
      <c r="L77" s="183"/>
      <c r="M77" s="183"/>
      <c r="N77" s="183"/>
      <c r="O77" s="183"/>
    </row>
    <row r="78" spans="1:18" ht="15" customHeight="1" x14ac:dyDescent="0.25">
      <c r="A78" s="163"/>
      <c r="B78" s="574" t="s">
        <v>337</v>
      </c>
      <c r="C78" s="219" t="s">
        <v>25</v>
      </c>
      <c r="D78" s="173">
        <f>E78+G78</f>
        <v>2267.1</v>
      </c>
      <c r="E78" s="68">
        <v>608.6</v>
      </c>
      <c r="F78" s="68"/>
      <c r="G78" s="68">
        <v>1658.5</v>
      </c>
      <c r="H78" s="69">
        <f>I78+K78</f>
        <v>0</v>
      </c>
      <c r="I78" s="69"/>
      <c r="J78" s="69"/>
      <c r="K78" s="69"/>
      <c r="L78" s="70">
        <f>M78+O78</f>
        <v>2267.1</v>
      </c>
      <c r="M78" s="70">
        <f t="shared" ref="M78:O80" si="25">E78+I78</f>
        <v>608.6</v>
      </c>
      <c r="N78" s="70">
        <f t="shared" si="25"/>
        <v>0</v>
      </c>
      <c r="O78" s="70">
        <f t="shared" si="25"/>
        <v>1658.5</v>
      </c>
    </row>
    <row r="79" spans="1:18" s="38" customFormat="1" ht="23.25" customHeight="1" x14ac:dyDescent="0.25">
      <c r="A79" s="163"/>
      <c r="B79" s="574"/>
      <c r="C79" s="220" t="s">
        <v>31</v>
      </c>
      <c r="D79" s="173">
        <f>E79+G79</f>
        <v>200</v>
      </c>
      <c r="E79" s="68">
        <v>200</v>
      </c>
      <c r="F79" s="68"/>
      <c r="G79" s="68"/>
      <c r="H79" s="69">
        <f>I79+K79</f>
        <v>0</v>
      </c>
      <c r="I79" s="69"/>
      <c r="J79" s="69"/>
      <c r="K79" s="69"/>
      <c r="L79" s="70">
        <f>M79+O79</f>
        <v>200</v>
      </c>
      <c r="M79" s="70">
        <f t="shared" si="25"/>
        <v>200</v>
      </c>
      <c r="N79" s="70">
        <f t="shared" si="25"/>
        <v>0</v>
      </c>
      <c r="O79" s="70">
        <f t="shared" si="25"/>
        <v>0</v>
      </c>
      <c r="Q79" s="71" t="s">
        <v>325</v>
      </c>
      <c r="R79" s="78">
        <f>L26+L31+L35+L39+L43+L47+L51+L55+L59+L63+L67+L71</f>
        <v>116.39999999999996</v>
      </c>
    </row>
    <row r="80" spans="1:18" s="38" customFormat="1" ht="14.25" customHeight="1" x14ac:dyDescent="0.25">
      <c r="A80" s="171"/>
      <c r="B80" s="192" t="s">
        <v>429</v>
      </c>
      <c r="C80" s="216" t="s">
        <v>31</v>
      </c>
      <c r="D80" s="173">
        <f>E80+G80</f>
        <v>118.3</v>
      </c>
      <c r="E80" s="68">
        <v>118.3</v>
      </c>
      <c r="F80" s="68"/>
      <c r="G80" s="68"/>
      <c r="H80" s="69">
        <f>I80+K80</f>
        <v>0</v>
      </c>
      <c r="I80" s="69"/>
      <c r="J80" s="69"/>
      <c r="K80" s="69"/>
      <c r="L80" s="70">
        <f>M80+O80</f>
        <v>118.3</v>
      </c>
      <c r="M80" s="70">
        <f t="shared" si="25"/>
        <v>118.3</v>
      </c>
      <c r="N80" s="70">
        <f t="shared" si="25"/>
        <v>0</v>
      </c>
      <c r="O80" s="70">
        <f t="shared" si="25"/>
        <v>0</v>
      </c>
      <c r="Q80" s="71"/>
      <c r="R80" s="78"/>
    </row>
    <row r="81" spans="1:18" x14ac:dyDescent="0.25">
      <c r="A81" s="221" t="s">
        <v>87</v>
      </c>
      <c r="B81" s="88" t="s">
        <v>176</v>
      </c>
      <c r="C81" s="218"/>
      <c r="D81" s="22">
        <f>D76</f>
        <v>2585.4</v>
      </c>
      <c r="E81" s="22">
        <f t="shared" ref="E81:O81" si="26">E76</f>
        <v>926.9</v>
      </c>
      <c r="F81" s="22">
        <f t="shared" si="26"/>
        <v>0</v>
      </c>
      <c r="G81" s="22">
        <f t="shared" si="26"/>
        <v>1658.5</v>
      </c>
      <c r="H81" s="11">
        <f t="shared" si="26"/>
        <v>0</v>
      </c>
      <c r="I81" s="11">
        <f t="shared" si="26"/>
        <v>0</v>
      </c>
      <c r="J81" s="11">
        <f t="shared" si="26"/>
        <v>0</v>
      </c>
      <c r="K81" s="11">
        <f t="shared" si="26"/>
        <v>0</v>
      </c>
      <c r="L81" s="22">
        <f t="shared" si="26"/>
        <v>2585.4</v>
      </c>
      <c r="M81" s="22">
        <f t="shared" si="26"/>
        <v>926.9</v>
      </c>
      <c r="N81" s="22">
        <f t="shared" si="26"/>
        <v>0</v>
      </c>
      <c r="O81" s="22">
        <f t="shared" si="26"/>
        <v>1658.5</v>
      </c>
      <c r="Q81" s="71" t="s">
        <v>326</v>
      </c>
      <c r="R81" s="72"/>
    </row>
    <row r="82" spans="1:18" x14ac:dyDescent="0.25">
      <c r="A82" s="6" t="s">
        <v>88</v>
      </c>
      <c r="B82" s="571" t="s">
        <v>63</v>
      </c>
      <c r="C82" s="571"/>
      <c r="D82" s="571"/>
      <c r="E82" s="571"/>
      <c r="F82" s="571"/>
      <c r="G82" s="571"/>
      <c r="H82" s="571"/>
      <c r="I82" s="571"/>
      <c r="J82" s="571"/>
      <c r="K82" s="571"/>
      <c r="L82" s="571"/>
      <c r="M82" s="571"/>
      <c r="N82" s="571"/>
      <c r="O82" s="571"/>
      <c r="Q82" s="71" t="s">
        <v>327</v>
      </c>
      <c r="R82" s="72"/>
    </row>
    <row r="83" spans="1:18" x14ac:dyDescent="0.25">
      <c r="A83" s="6" t="s">
        <v>89</v>
      </c>
      <c r="B83" s="30" t="s">
        <v>20</v>
      </c>
      <c r="C83" s="559" t="s">
        <v>32</v>
      </c>
      <c r="D83" s="173">
        <f>E83+G83</f>
        <v>280</v>
      </c>
      <c r="E83" s="173"/>
      <c r="F83" s="173"/>
      <c r="G83" s="173">
        <v>280</v>
      </c>
      <c r="H83" s="174">
        <f>I83+K83</f>
        <v>125</v>
      </c>
      <c r="I83" s="174"/>
      <c r="J83" s="174"/>
      <c r="K83" s="174">
        <v>125</v>
      </c>
      <c r="L83" s="175">
        <f>M83+O83</f>
        <v>405</v>
      </c>
      <c r="M83" s="175">
        <f>E83+I83</f>
        <v>0</v>
      </c>
      <c r="N83" s="175">
        <f>F83+J83</f>
        <v>0</v>
      </c>
      <c r="O83" s="175">
        <f>G83+K83</f>
        <v>405</v>
      </c>
      <c r="Q83" s="71" t="s">
        <v>328</v>
      </c>
      <c r="R83" s="72">
        <f>L78+L183</f>
        <v>2267.1</v>
      </c>
    </row>
    <row r="84" spans="1:18" hidden="1" x14ac:dyDescent="0.25">
      <c r="A84" s="20"/>
      <c r="B84" s="164" t="s">
        <v>196</v>
      </c>
      <c r="C84" s="557"/>
      <c r="D84" s="181"/>
      <c r="E84" s="181"/>
      <c r="F84" s="181"/>
      <c r="G84" s="181"/>
      <c r="H84" s="182"/>
      <c r="I84" s="182"/>
      <c r="J84" s="182"/>
      <c r="K84" s="182"/>
      <c r="L84" s="183"/>
      <c r="M84" s="183"/>
      <c r="N84" s="183"/>
      <c r="O84" s="183"/>
      <c r="Q84" s="71"/>
      <c r="R84" s="72"/>
    </row>
    <row r="85" spans="1:18" ht="26.25" x14ac:dyDescent="0.25">
      <c r="A85" s="155"/>
      <c r="B85" s="192" t="s">
        <v>338</v>
      </c>
      <c r="C85" s="558"/>
      <c r="D85" s="176"/>
      <c r="E85" s="176"/>
      <c r="F85" s="176"/>
      <c r="G85" s="176"/>
      <c r="H85" s="177"/>
      <c r="I85" s="177"/>
      <c r="J85" s="177"/>
      <c r="K85" s="177"/>
      <c r="L85" s="178"/>
      <c r="M85" s="178"/>
      <c r="N85" s="178"/>
      <c r="O85" s="178"/>
      <c r="Q85" s="71" t="s">
        <v>331</v>
      </c>
      <c r="R85" s="72">
        <f>L79+L32+L36+L40+L44+L48+L52+L56+L60+L64+L68+L72+L80</f>
        <v>321.8</v>
      </c>
    </row>
    <row r="86" spans="1:18" x14ac:dyDescent="0.25">
      <c r="A86" s="221" t="s">
        <v>90</v>
      </c>
      <c r="B86" s="88" t="s">
        <v>177</v>
      </c>
      <c r="C86" s="218"/>
      <c r="D86" s="87">
        <f>D83</f>
        <v>280</v>
      </c>
      <c r="E86" s="87">
        <f t="shared" ref="E86:O86" si="27">E83</f>
        <v>0</v>
      </c>
      <c r="F86" s="87">
        <f t="shared" si="27"/>
        <v>0</v>
      </c>
      <c r="G86" s="87">
        <f t="shared" si="27"/>
        <v>280</v>
      </c>
      <c r="H86" s="10">
        <f t="shared" si="27"/>
        <v>125</v>
      </c>
      <c r="I86" s="10">
        <f t="shared" si="27"/>
        <v>0</v>
      </c>
      <c r="J86" s="10">
        <f t="shared" si="27"/>
        <v>0</v>
      </c>
      <c r="K86" s="10">
        <f t="shared" si="27"/>
        <v>125</v>
      </c>
      <c r="L86" s="88">
        <f t="shared" si="27"/>
        <v>405</v>
      </c>
      <c r="M86" s="88">
        <f t="shared" si="27"/>
        <v>0</v>
      </c>
      <c r="N86" s="88">
        <f t="shared" si="27"/>
        <v>0</v>
      </c>
      <c r="O86" s="88">
        <f t="shared" si="27"/>
        <v>405</v>
      </c>
      <c r="Q86" s="71" t="s">
        <v>329</v>
      </c>
      <c r="R86" s="78">
        <f>M33+M37+M41+M45+M49+M53+M57+M61+M65+M69+M73</f>
        <v>14.000000000000002</v>
      </c>
    </row>
    <row r="87" spans="1:18" x14ac:dyDescent="0.25">
      <c r="A87" s="6" t="s">
        <v>91</v>
      </c>
      <c r="B87" s="571" t="s">
        <v>172</v>
      </c>
      <c r="C87" s="571"/>
      <c r="D87" s="571"/>
      <c r="E87" s="571"/>
      <c r="F87" s="571"/>
      <c r="G87" s="571"/>
      <c r="H87" s="571"/>
      <c r="I87" s="571"/>
      <c r="J87" s="571"/>
      <c r="K87" s="571"/>
      <c r="L87" s="571"/>
      <c r="M87" s="571"/>
      <c r="N87" s="571"/>
      <c r="O87" s="571"/>
      <c r="Q87" s="71" t="s">
        <v>330</v>
      </c>
      <c r="R87" s="78">
        <f>L83</f>
        <v>405</v>
      </c>
    </row>
    <row r="88" spans="1:18" x14ac:dyDescent="0.25">
      <c r="A88" s="6" t="s">
        <v>92</v>
      </c>
      <c r="B88" s="36" t="s">
        <v>20</v>
      </c>
      <c r="C88" s="419"/>
      <c r="D88" s="173">
        <f t="shared" ref="D88:D94" si="28">E88+G88</f>
        <v>932.4</v>
      </c>
      <c r="E88" s="173">
        <f>E90+E91</f>
        <v>3.4</v>
      </c>
      <c r="F88" s="173">
        <f t="shared" ref="F88:G88" si="29">F90+F91</f>
        <v>2.6</v>
      </c>
      <c r="G88" s="173">
        <f t="shared" si="29"/>
        <v>929</v>
      </c>
      <c r="H88" s="174">
        <f t="shared" ref="H88:H121" si="30">I88+K88</f>
        <v>0</v>
      </c>
      <c r="I88" s="174">
        <f>I90+I91</f>
        <v>0</v>
      </c>
      <c r="J88" s="174">
        <f>J90+J91</f>
        <v>0</v>
      </c>
      <c r="K88" s="174"/>
      <c r="L88" s="175">
        <f t="shared" ref="L88:L95" si="31">M88+O88</f>
        <v>932.4</v>
      </c>
      <c r="M88" s="175">
        <f t="shared" ref="M88:O95" si="32">E88+I88</f>
        <v>3.4</v>
      </c>
      <c r="N88" s="175">
        <f t="shared" si="32"/>
        <v>2.6</v>
      </c>
      <c r="O88" s="175">
        <f t="shared" si="32"/>
        <v>929</v>
      </c>
      <c r="Q88" s="71" t="s">
        <v>332</v>
      </c>
      <c r="R88" s="72">
        <f>L187+L191+L195+L199+L203+L207+L211+L215+L219+L223+L227+L231+L235+L239+L243</f>
        <v>512.19999999999993</v>
      </c>
    </row>
    <row r="89" spans="1:18" x14ac:dyDescent="0.25">
      <c r="A89" s="20"/>
      <c r="B89" s="164" t="s">
        <v>196</v>
      </c>
      <c r="C89" s="418"/>
      <c r="D89" s="176"/>
      <c r="E89" s="176"/>
      <c r="F89" s="176"/>
      <c r="G89" s="176"/>
      <c r="H89" s="177"/>
      <c r="I89" s="177"/>
      <c r="J89" s="177"/>
      <c r="K89" s="177"/>
      <c r="L89" s="178"/>
      <c r="M89" s="178"/>
      <c r="N89" s="178"/>
      <c r="O89" s="178"/>
      <c r="Q89" s="71"/>
      <c r="R89" s="72"/>
    </row>
    <row r="90" spans="1:18" x14ac:dyDescent="0.25">
      <c r="A90" s="20"/>
      <c r="B90" s="352" t="s">
        <v>415</v>
      </c>
      <c r="C90" s="418" t="s">
        <v>51</v>
      </c>
      <c r="D90" s="426">
        <f>E90+G90</f>
        <v>3.4</v>
      </c>
      <c r="E90" s="176">
        <v>3.4</v>
      </c>
      <c r="F90" s="176">
        <v>2.6</v>
      </c>
      <c r="G90" s="176"/>
      <c r="H90" s="177">
        <f t="shared" si="30"/>
        <v>0</v>
      </c>
      <c r="I90" s="177"/>
      <c r="J90" s="177"/>
      <c r="K90" s="177"/>
      <c r="L90" s="178">
        <f t="shared" si="31"/>
        <v>3.4</v>
      </c>
      <c r="M90" s="178">
        <f t="shared" ref="M90:M91" si="33">E90+I90</f>
        <v>3.4</v>
      </c>
      <c r="N90" s="178">
        <f t="shared" ref="N90:N91" si="34">F90+J90</f>
        <v>2.6</v>
      </c>
      <c r="O90" s="178">
        <f t="shared" ref="O90:O91" si="35">G90+K90</f>
        <v>0</v>
      </c>
      <c r="Q90" s="71"/>
      <c r="R90" s="72"/>
    </row>
    <row r="91" spans="1:18" s="38" customFormat="1" ht="27" customHeight="1" x14ac:dyDescent="0.25">
      <c r="A91" s="155"/>
      <c r="B91" s="305" t="s">
        <v>338</v>
      </c>
      <c r="C91" s="165" t="s">
        <v>51</v>
      </c>
      <c r="D91" s="426">
        <f t="shared" si="28"/>
        <v>929</v>
      </c>
      <c r="E91" s="426"/>
      <c r="F91" s="426"/>
      <c r="G91" s="426">
        <v>929</v>
      </c>
      <c r="H91" s="427">
        <f t="shared" si="30"/>
        <v>0</v>
      </c>
      <c r="I91" s="427"/>
      <c r="J91" s="427"/>
      <c r="K91" s="427"/>
      <c r="L91" s="179">
        <f t="shared" si="31"/>
        <v>929</v>
      </c>
      <c r="M91" s="179">
        <f t="shared" si="33"/>
        <v>0</v>
      </c>
      <c r="N91" s="179">
        <f t="shared" si="34"/>
        <v>0</v>
      </c>
      <c r="O91" s="179">
        <f t="shared" si="35"/>
        <v>929</v>
      </c>
      <c r="Q91" s="71" t="s">
        <v>333</v>
      </c>
      <c r="R91" s="72">
        <f>L88+L92+L95+L97+L101+L104+L106+L110+L112+L116+L119+L122+L124+L127+L129+L131+L133+L137+L139+L143+L145+L147+L149+L151+L153+L155+L157+L159+L161+L163+L167+L171+L173+L177+L135+L141</f>
        <v>1395.2</v>
      </c>
    </row>
    <row r="92" spans="1:18" x14ac:dyDescent="0.25">
      <c r="A92" s="6" t="s">
        <v>93</v>
      </c>
      <c r="B92" s="36" t="s">
        <v>55</v>
      </c>
      <c r="C92" s="419" t="s">
        <v>51</v>
      </c>
      <c r="D92" s="243">
        <f t="shared" si="28"/>
        <v>5.0999999999999996</v>
      </c>
      <c r="E92" s="173">
        <v>5.0999999999999996</v>
      </c>
      <c r="F92" s="173">
        <v>3.9</v>
      </c>
      <c r="G92" s="246">
        <f>G93+G94</f>
        <v>0</v>
      </c>
      <c r="H92" s="174">
        <f t="shared" si="30"/>
        <v>0</v>
      </c>
      <c r="I92" s="247"/>
      <c r="J92" s="174"/>
      <c r="K92" s="247">
        <f>K93+K94</f>
        <v>0</v>
      </c>
      <c r="L92" s="175">
        <f t="shared" si="31"/>
        <v>5.0999999999999996</v>
      </c>
      <c r="M92" s="248">
        <f t="shared" si="32"/>
        <v>5.0999999999999996</v>
      </c>
      <c r="N92" s="175">
        <f t="shared" si="32"/>
        <v>3.9</v>
      </c>
      <c r="O92" s="232">
        <f t="shared" si="32"/>
        <v>0</v>
      </c>
      <c r="Q92" s="71" t="s">
        <v>334</v>
      </c>
      <c r="R92" s="72">
        <f>L247+L250+L254+L252</f>
        <v>155.19999999999999</v>
      </c>
    </row>
    <row r="93" spans="1:18" x14ac:dyDescent="0.25">
      <c r="A93" s="20"/>
      <c r="B93" s="352" t="s">
        <v>415</v>
      </c>
      <c r="C93" s="418"/>
      <c r="D93" s="244">
        <f t="shared" si="28"/>
        <v>0</v>
      </c>
      <c r="E93" s="176"/>
      <c r="F93" s="176"/>
      <c r="G93" s="428"/>
      <c r="H93" s="177"/>
      <c r="I93" s="353"/>
      <c r="J93" s="177"/>
      <c r="K93" s="353"/>
      <c r="L93" s="178"/>
      <c r="M93" s="354"/>
      <c r="N93" s="178"/>
      <c r="O93" s="233"/>
      <c r="Q93" s="71"/>
      <c r="R93" s="72"/>
    </row>
    <row r="94" spans="1:18" s="38" customFormat="1" ht="27" hidden="1" customHeight="1" x14ac:dyDescent="0.25">
      <c r="A94" s="155"/>
      <c r="B94" s="192" t="s">
        <v>374</v>
      </c>
      <c r="C94" s="417" t="s">
        <v>51</v>
      </c>
      <c r="D94" s="181">
        <f t="shared" si="28"/>
        <v>0</v>
      </c>
      <c r="E94" s="181"/>
      <c r="F94" s="181"/>
      <c r="G94" s="306"/>
      <c r="H94" s="182">
        <f t="shared" si="30"/>
        <v>0</v>
      </c>
      <c r="I94" s="307"/>
      <c r="J94" s="182"/>
      <c r="K94" s="182"/>
      <c r="L94" s="183">
        <f t="shared" si="31"/>
        <v>0</v>
      </c>
      <c r="M94" s="183">
        <f t="shared" si="32"/>
        <v>0</v>
      </c>
      <c r="N94" s="183">
        <f t="shared" si="32"/>
        <v>0</v>
      </c>
      <c r="O94" s="183">
        <f t="shared" si="32"/>
        <v>0</v>
      </c>
      <c r="Q94" s="76" t="s">
        <v>173</v>
      </c>
      <c r="R94" s="77">
        <f>SUM(R79:R92)</f>
        <v>5186.8999999999996</v>
      </c>
    </row>
    <row r="95" spans="1:18" x14ac:dyDescent="0.25">
      <c r="A95" s="6" t="s">
        <v>94</v>
      </c>
      <c r="B95" s="30" t="s">
        <v>33</v>
      </c>
      <c r="C95" s="559" t="s">
        <v>51</v>
      </c>
      <c r="D95" s="426">
        <f>E95+G95</f>
        <v>3</v>
      </c>
      <c r="E95" s="173">
        <v>3</v>
      </c>
      <c r="F95" s="173">
        <v>2.2999999999999998</v>
      </c>
      <c r="G95" s="224"/>
      <c r="H95" s="174">
        <f t="shared" si="30"/>
        <v>0</v>
      </c>
      <c r="I95" s="225"/>
      <c r="J95" s="174"/>
      <c r="K95" s="174"/>
      <c r="L95" s="175">
        <f t="shared" si="31"/>
        <v>3</v>
      </c>
      <c r="M95" s="175">
        <f t="shared" si="32"/>
        <v>3</v>
      </c>
      <c r="N95" s="175">
        <f t="shared" si="32"/>
        <v>2.2999999999999998</v>
      </c>
      <c r="O95" s="175">
        <f t="shared" si="32"/>
        <v>0</v>
      </c>
      <c r="Q95" s="215"/>
      <c r="R95" s="99">
        <f>L260-R94</f>
        <v>0</v>
      </c>
    </row>
    <row r="96" spans="1:18" s="38" customFormat="1" x14ac:dyDescent="0.25">
      <c r="A96" s="155"/>
      <c r="B96" s="226" t="s">
        <v>415</v>
      </c>
      <c r="C96" s="558"/>
      <c r="D96" s="176" t="s">
        <v>174</v>
      </c>
      <c r="E96" s="176"/>
      <c r="F96" s="176"/>
      <c r="G96" s="227"/>
      <c r="H96" s="177">
        <f t="shared" si="30"/>
        <v>0</v>
      </c>
      <c r="I96" s="228"/>
      <c r="J96" s="177"/>
      <c r="K96" s="177"/>
      <c r="L96" s="178"/>
      <c r="M96" s="178"/>
      <c r="N96" s="178"/>
      <c r="O96" s="178"/>
      <c r="Q96" s="229"/>
      <c r="R96" s="230"/>
    </row>
    <row r="97" spans="1:18" x14ac:dyDescent="0.25">
      <c r="A97" s="6" t="s">
        <v>95</v>
      </c>
      <c r="B97" s="30" t="s">
        <v>161</v>
      </c>
      <c r="C97" s="415"/>
      <c r="D97" s="173">
        <f t="shared" ref="D97:D103" si="36">E97+G97</f>
        <v>7.4</v>
      </c>
      <c r="E97" s="173">
        <v>7.4</v>
      </c>
      <c r="F97" s="173">
        <v>5.7</v>
      </c>
      <c r="G97" s="173">
        <f>G99+G100</f>
        <v>0</v>
      </c>
      <c r="H97" s="174">
        <f t="shared" si="30"/>
        <v>0</v>
      </c>
      <c r="I97" s="174"/>
      <c r="J97" s="174"/>
      <c r="K97" s="174">
        <f>K99+K100</f>
        <v>0</v>
      </c>
      <c r="L97" s="175">
        <f t="shared" ref="L97:L104" si="37">M97+O97</f>
        <v>7.4</v>
      </c>
      <c r="M97" s="175">
        <f t="shared" ref="M97:O104" si="38">E97+I97</f>
        <v>7.4</v>
      </c>
      <c r="N97" s="175">
        <f t="shared" si="38"/>
        <v>5.7</v>
      </c>
      <c r="O97" s="175">
        <f t="shared" si="38"/>
        <v>0</v>
      </c>
      <c r="Q97" s="215"/>
      <c r="R97" s="99"/>
    </row>
    <row r="98" spans="1:18" x14ac:dyDescent="0.25">
      <c r="A98" s="20"/>
      <c r="B98" s="164" t="s">
        <v>196</v>
      </c>
      <c r="C98" s="351"/>
      <c r="D98" s="181"/>
      <c r="E98" s="181"/>
      <c r="F98" s="181"/>
      <c r="G98" s="181"/>
      <c r="H98" s="182"/>
      <c r="I98" s="182"/>
      <c r="J98" s="182"/>
      <c r="K98" s="182"/>
      <c r="L98" s="183"/>
      <c r="M98" s="183"/>
      <c r="N98" s="183"/>
      <c r="O98" s="183"/>
      <c r="Q98" s="215"/>
      <c r="R98" s="99"/>
    </row>
    <row r="99" spans="1:18" x14ac:dyDescent="0.25">
      <c r="A99" s="20"/>
      <c r="B99" s="223" t="s">
        <v>415</v>
      </c>
      <c r="C99" s="222" t="s">
        <v>51</v>
      </c>
      <c r="D99" s="426">
        <f>E99+G99</f>
        <v>4.3</v>
      </c>
      <c r="E99" s="173">
        <v>4.3</v>
      </c>
      <c r="F99" s="173">
        <v>3.3</v>
      </c>
      <c r="G99" s="224"/>
      <c r="H99" s="174">
        <f t="shared" si="30"/>
        <v>0</v>
      </c>
      <c r="I99" s="225"/>
      <c r="J99" s="174"/>
      <c r="K99" s="174"/>
      <c r="L99" s="175">
        <f t="shared" si="37"/>
        <v>4.3</v>
      </c>
      <c r="M99" s="175">
        <f t="shared" si="38"/>
        <v>4.3</v>
      </c>
      <c r="N99" s="175">
        <f t="shared" si="38"/>
        <v>3.3</v>
      </c>
      <c r="O99" s="175">
        <f t="shared" si="38"/>
        <v>0</v>
      </c>
      <c r="Q99" s="215"/>
      <c r="R99" s="99"/>
    </row>
    <row r="100" spans="1:18" s="38" customFormat="1" ht="27" customHeight="1" x14ac:dyDescent="0.25">
      <c r="A100" s="155"/>
      <c r="B100" s="192" t="s">
        <v>374</v>
      </c>
      <c r="C100" s="222" t="s">
        <v>51</v>
      </c>
      <c r="D100" s="173">
        <f t="shared" si="36"/>
        <v>3.1</v>
      </c>
      <c r="E100" s="173">
        <v>3.1</v>
      </c>
      <c r="F100" s="173">
        <v>2.4</v>
      </c>
      <c r="G100" s="224"/>
      <c r="H100" s="174">
        <f t="shared" si="30"/>
        <v>0</v>
      </c>
      <c r="I100" s="225"/>
      <c r="J100" s="174"/>
      <c r="K100" s="174"/>
      <c r="L100" s="175">
        <f t="shared" si="37"/>
        <v>3.1</v>
      </c>
      <c r="M100" s="175">
        <f t="shared" si="38"/>
        <v>3.1</v>
      </c>
      <c r="N100" s="175">
        <f t="shared" si="38"/>
        <v>2.4</v>
      </c>
      <c r="O100" s="175">
        <f t="shared" si="38"/>
        <v>0</v>
      </c>
      <c r="Q100" s="229"/>
      <c r="R100" s="230"/>
    </row>
    <row r="101" spans="1:18" x14ac:dyDescent="0.25">
      <c r="A101" s="6" t="s">
        <v>96</v>
      </c>
      <c r="B101" s="36" t="s">
        <v>514</v>
      </c>
      <c r="C101" s="421" t="s">
        <v>51</v>
      </c>
      <c r="D101" s="426">
        <f>E101+G101</f>
        <v>4.8</v>
      </c>
      <c r="E101" s="246">
        <v>4.8</v>
      </c>
      <c r="F101" s="173">
        <v>3.7</v>
      </c>
      <c r="G101" s="246">
        <f>G102+G103</f>
        <v>0</v>
      </c>
      <c r="H101" s="174">
        <f t="shared" si="30"/>
        <v>0</v>
      </c>
      <c r="I101" s="247"/>
      <c r="J101" s="174"/>
      <c r="K101" s="247">
        <f>K102+K103</f>
        <v>0</v>
      </c>
      <c r="L101" s="175">
        <f t="shared" si="37"/>
        <v>4.8</v>
      </c>
      <c r="M101" s="248">
        <f t="shared" si="38"/>
        <v>4.8</v>
      </c>
      <c r="N101" s="175">
        <f t="shared" si="38"/>
        <v>3.7</v>
      </c>
      <c r="O101" s="232">
        <f t="shared" si="38"/>
        <v>0</v>
      </c>
      <c r="Q101" s="215"/>
      <c r="R101" s="99"/>
    </row>
    <row r="102" spans="1:18" x14ac:dyDescent="0.25">
      <c r="A102" s="20"/>
      <c r="B102" s="352" t="s">
        <v>415</v>
      </c>
      <c r="C102" s="429"/>
      <c r="D102" s="176">
        <f t="shared" si="36"/>
        <v>0</v>
      </c>
      <c r="E102" s="428"/>
      <c r="F102" s="176"/>
      <c r="G102" s="428"/>
      <c r="H102" s="177">
        <f t="shared" si="30"/>
        <v>0</v>
      </c>
      <c r="I102" s="353"/>
      <c r="J102" s="177"/>
      <c r="K102" s="353"/>
      <c r="L102" s="178">
        <f t="shared" si="37"/>
        <v>0</v>
      </c>
      <c r="M102" s="354">
        <f t="shared" si="38"/>
        <v>0</v>
      </c>
      <c r="N102" s="178">
        <f t="shared" si="38"/>
        <v>0</v>
      </c>
      <c r="O102" s="233">
        <f t="shared" si="38"/>
        <v>0</v>
      </c>
      <c r="Q102" s="215"/>
      <c r="R102" s="99"/>
    </row>
    <row r="103" spans="1:18" s="38" customFormat="1" ht="27" hidden="1" customHeight="1" x14ac:dyDescent="0.25">
      <c r="A103" s="155"/>
      <c r="B103" s="192" t="s">
        <v>374</v>
      </c>
      <c r="C103" s="417" t="s">
        <v>51</v>
      </c>
      <c r="D103" s="181">
        <f t="shared" si="36"/>
        <v>0</v>
      </c>
      <c r="E103" s="181"/>
      <c r="F103" s="181"/>
      <c r="G103" s="306"/>
      <c r="H103" s="182">
        <f t="shared" si="30"/>
        <v>0</v>
      </c>
      <c r="I103" s="307"/>
      <c r="J103" s="182"/>
      <c r="K103" s="182"/>
      <c r="L103" s="183">
        <f t="shared" si="37"/>
        <v>0</v>
      </c>
      <c r="M103" s="183">
        <f t="shared" si="38"/>
        <v>0</v>
      </c>
      <c r="N103" s="183">
        <f t="shared" si="38"/>
        <v>0</v>
      </c>
      <c r="O103" s="183">
        <f t="shared" si="38"/>
        <v>0</v>
      </c>
      <c r="Q103" s="229"/>
      <c r="R103" s="230"/>
    </row>
    <row r="104" spans="1:18" x14ac:dyDescent="0.25">
      <c r="A104" s="6" t="s">
        <v>97</v>
      </c>
      <c r="B104" s="231" t="s">
        <v>153</v>
      </c>
      <c r="C104" s="559" t="s">
        <v>51</v>
      </c>
      <c r="D104" s="426">
        <f>E104+G104</f>
        <v>2.9</v>
      </c>
      <c r="E104" s="173">
        <v>2.9</v>
      </c>
      <c r="F104" s="173">
        <v>2.2000000000000002</v>
      </c>
      <c r="G104" s="224"/>
      <c r="H104" s="174">
        <f t="shared" ref="H104" si="39">I104+K104</f>
        <v>0</v>
      </c>
      <c r="I104" s="174"/>
      <c r="J104" s="174"/>
      <c r="K104" s="225"/>
      <c r="L104" s="232">
        <f t="shared" si="37"/>
        <v>2.9</v>
      </c>
      <c r="M104" s="175">
        <f t="shared" si="38"/>
        <v>2.9</v>
      </c>
      <c r="N104" s="175">
        <f t="shared" si="38"/>
        <v>2.2000000000000002</v>
      </c>
      <c r="O104" s="175">
        <f t="shared" si="38"/>
        <v>0</v>
      </c>
      <c r="Q104" s="215"/>
      <c r="R104" s="99"/>
    </row>
    <row r="105" spans="1:18" s="38" customFormat="1" x14ac:dyDescent="0.25">
      <c r="A105" s="155"/>
      <c r="B105" s="226" t="s">
        <v>415</v>
      </c>
      <c r="C105" s="557"/>
      <c r="D105" s="181" t="s">
        <v>174</v>
      </c>
      <c r="E105" s="181"/>
      <c r="F105" s="181"/>
      <c r="G105" s="306"/>
      <c r="H105" s="182">
        <f t="shared" si="30"/>
        <v>0</v>
      </c>
      <c r="I105" s="182"/>
      <c r="J105" s="182"/>
      <c r="K105" s="307"/>
      <c r="L105" s="312"/>
      <c r="M105" s="183"/>
      <c r="N105" s="183"/>
      <c r="O105" s="183"/>
      <c r="Q105" s="229"/>
      <c r="R105" s="230"/>
    </row>
    <row r="106" spans="1:18" x14ac:dyDescent="0.25">
      <c r="A106" s="159" t="s">
        <v>98</v>
      </c>
      <c r="B106" s="430" t="s">
        <v>364</v>
      </c>
      <c r="C106" s="458"/>
      <c r="D106" s="479">
        <f>E106+G106</f>
        <v>6.8</v>
      </c>
      <c r="E106" s="173">
        <f>E108+E109</f>
        <v>6.8</v>
      </c>
      <c r="F106" s="173">
        <f>F108+F109</f>
        <v>5.2</v>
      </c>
      <c r="G106" s="246">
        <f>G108+G109</f>
        <v>0</v>
      </c>
      <c r="H106" s="174">
        <f t="shared" si="30"/>
        <v>0</v>
      </c>
      <c r="I106" s="174">
        <f>I108+I109</f>
        <v>0</v>
      </c>
      <c r="J106" s="174">
        <f t="shared" ref="J106:K106" si="40">J108+J109</f>
        <v>0</v>
      </c>
      <c r="K106" s="247">
        <f t="shared" si="40"/>
        <v>0</v>
      </c>
      <c r="L106" s="175">
        <f>M106+O106</f>
        <v>6.8</v>
      </c>
      <c r="M106" s="248">
        <f t="shared" ref="M106:O110" si="41">E106+I106</f>
        <v>6.8</v>
      </c>
      <c r="N106" s="175">
        <f t="shared" si="41"/>
        <v>5.2</v>
      </c>
      <c r="O106" s="232">
        <f t="shared" si="41"/>
        <v>0</v>
      </c>
      <c r="Q106" s="215"/>
      <c r="R106" s="99"/>
    </row>
    <row r="107" spans="1:18" x14ac:dyDescent="0.25">
      <c r="A107" s="163"/>
      <c r="B107" s="164" t="s">
        <v>196</v>
      </c>
      <c r="C107" s="457"/>
      <c r="D107" s="481"/>
      <c r="E107" s="176"/>
      <c r="F107" s="176"/>
      <c r="G107" s="308"/>
      <c r="H107" s="182"/>
      <c r="I107" s="177"/>
      <c r="J107" s="177"/>
      <c r="K107" s="309"/>
      <c r="L107" s="183"/>
      <c r="M107" s="310"/>
      <c r="N107" s="183"/>
      <c r="O107" s="312"/>
      <c r="Q107" s="215"/>
      <c r="R107" s="99"/>
    </row>
    <row r="108" spans="1:18" x14ac:dyDescent="0.25">
      <c r="A108" s="163"/>
      <c r="B108" s="304" t="s">
        <v>415</v>
      </c>
      <c r="C108" s="216" t="s">
        <v>51</v>
      </c>
      <c r="D108" s="68">
        <f>E108+G108</f>
        <v>5.0999999999999996</v>
      </c>
      <c r="E108" s="68">
        <v>5.0999999999999996</v>
      </c>
      <c r="F108" s="68">
        <v>3.9</v>
      </c>
      <c r="G108" s="68"/>
      <c r="H108" s="69">
        <f t="shared" si="30"/>
        <v>0</v>
      </c>
      <c r="I108" s="69"/>
      <c r="J108" s="69"/>
      <c r="K108" s="69"/>
      <c r="L108" s="70">
        <f>M108+O108</f>
        <v>5.0999999999999996</v>
      </c>
      <c r="M108" s="70">
        <f t="shared" si="41"/>
        <v>5.0999999999999996</v>
      </c>
      <c r="N108" s="70">
        <f t="shared" si="41"/>
        <v>3.9</v>
      </c>
      <c r="O108" s="70">
        <f t="shared" si="41"/>
        <v>0</v>
      </c>
      <c r="Q108" s="215"/>
      <c r="R108" s="99"/>
    </row>
    <row r="109" spans="1:18" s="38" customFormat="1" ht="27" customHeight="1" x14ac:dyDescent="0.25">
      <c r="A109" s="171"/>
      <c r="B109" s="305" t="s">
        <v>374</v>
      </c>
      <c r="C109" s="216" t="s">
        <v>51</v>
      </c>
      <c r="D109" s="480">
        <f>E109+G109</f>
        <v>1.7</v>
      </c>
      <c r="E109" s="181">
        <v>1.7</v>
      </c>
      <c r="F109" s="181">
        <v>1.3</v>
      </c>
      <c r="G109" s="306"/>
      <c r="H109" s="182">
        <f t="shared" si="30"/>
        <v>0</v>
      </c>
      <c r="I109" s="307"/>
      <c r="J109" s="182"/>
      <c r="K109" s="182"/>
      <c r="L109" s="183">
        <f>M109+O109</f>
        <v>1.7</v>
      </c>
      <c r="M109" s="183">
        <f t="shared" si="41"/>
        <v>1.7</v>
      </c>
      <c r="N109" s="183">
        <f t="shared" si="41"/>
        <v>1.3</v>
      </c>
      <c r="O109" s="183">
        <f t="shared" si="41"/>
        <v>0</v>
      </c>
      <c r="Q109" s="229"/>
      <c r="R109" s="230"/>
    </row>
    <row r="110" spans="1:18" x14ac:dyDescent="0.25">
      <c r="A110" s="6" t="s">
        <v>99</v>
      </c>
      <c r="B110" s="30" t="s">
        <v>503</v>
      </c>
      <c r="C110" s="557" t="s">
        <v>51</v>
      </c>
      <c r="D110" s="426">
        <f>E110+G110</f>
        <v>5.9</v>
      </c>
      <c r="E110" s="173">
        <v>5.9</v>
      </c>
      <c r="F110" s="173">
        <v>4.5</v>
      </c>
      <c r="G110" s="224"/>
      <c r="H110" s="174">
        <f t="shared" si="30"/>
        <v>0</v>
      </c>
      <c r="I110" s="225"/>
      <c r="J110" s="174"/>
      <c r="K110" s="174"/>
      <c r="L110" s="175">
        <f>M110+O110</f>
        <v>5.9</v>
      </c>
      <c r="M110" s="175">
        <f t="shared" si="41"/>
        <v>5.9</v>
      </c>
      <c r="N110" s="175">
        <f t="shared" si="41"/>
        <v>4.5</v>
      </c>
      <c r="O110" s="175">
        <f t="shared" si="41"/>
        <v>0</v>
      </c>
      <c r="Q110" s="215"/>
      <c r="R110" s="99">
        <f>L277</f>
        <v>0</v>
      </c>
    </row>
    <row r="111" spans="1:18" s="38" customFormat="1" x14ac:dyDescent="0.25">
      <c r="A111" s="155"/>
      <c r="B111" s="226" t="s">
        <v>415</v>
      </c>
      <c r="C111" s="557"/>
      <c r="D111" s="181" t="s">
        <v>174</v>
      </c>
      <c r="E111" s="181"/>
      <c r="F111" s="181"/>
      <c r="G111" s="306"/>
      <c r="H111" s="182">
        <f t="shared" si="30"/>
        <v>0</v>
      </c>
      <c r="I111" s="307"/>
      <c r="J111" s="182"/>
      <c r="K111" s="182"/>
      <c r="L111" s="183"/>
      <c r="M111" s="183"/>
      <c r="N111" s="183"/>
      <c r="O111" s="183"/>
      <c r="Q111" s="229"/>
      <c r="R111" s="230"/>
    </row>
    <row r="112" spans="1:18" x14ac:dyDescent="0.25">
      <c r="A112" s="159" t="s">
        <v>100</v>
      </c>
      <c r="B112" s="36" t="s">
        <v>504</v>
      </c>
      <c r="C112" s="458"/>
      <c r="D112" s="479">
        <f>E112+G112</f>
        <v>10.7</v>
      </c>
      <c r="E112" s="173">
        <f>E114+E115</f>
        <v>10.7</v>
      </c>
      <c r="F112" s="173">
        <f>F114+F115</f>
        <v>8.1999999999999993</v>
      </c>
      <c r="G112" s="173">
        <f>G114+G115</f>
        <v>0</v>
      </c>
      <c r="H112" s="247">
        <f t="shared" si="30"/>
        <v>0</v>
      </c>
      <c r="I112" s="174">
        <f>I114+I115</f>
        <v>0</v>
      </c>
      <c r="J112" s="174">
        <f t="shared" ref="J112:K112" si="42">J114+J115</f>
        <v>0</v>
      </c>
      <c r="K112" s="174">
        <f t="shared" si="42"/>
        <v>0</v>
      </c>
      <c r="L112" s="248">
        <f t="shared" ref="L112:L121" si="43">M112+O112</f>
        <v>10.7</v>
      </c>
      <c r="M112" s="175">
        <f t="shared" ref="M112:M122" si="44">E112+I112</f>
        <v>10.7</v>
      </c>
      <c r="N112" s="248">
        <f t="shared" ref="N112:N122" si="45">F112+J112</f>
        <v>8.1999999999999993</v>
      </c>
      <c r="O112" s="175">
        <f t="shared" ref="O112:O122" si="46">G112+K112</f>
        <v>0</v>
      </c>
      <c r="Q112" s="215"/>
      <c r="R112" s="99"/>
    </row>
    <row r="113" spans="1:18" x14ac:dyDescent="0.25">
      <c r="A113" s="163"/>
      <c r="B113" s="164" t="s">
        <v>196</v>
      </c>
      <c r="C113" s="457"/>
      <c r="D113" s="478"/>
      <c r="E113" s="181"/>
      <c r="F113" s="308"/>
      <c r="G113" s="181"/>
      <c r="H113" s="309"/>
      <c r="I113" s="182"/>
      <c r="J113" s="309"/>
      <c r="K113" s="182"/>
      <c r="L113" s="310"/>
      <c r="M113" s="183"/>
      <c r="N113" s="310"/>
      <c r="O113" s="183"/>
      <c r="Q113" s="215"/>
      <c r="R113" s="99"/>
    </row>
    <row r="114" spans="1:18" x14ac:dyDescent="0.25">
      <c r="A114" s="171"/>
      <c r="B114" s="304" t="s">
        <v>415</v>
      </c>
      <c r="C114" s="216" t="s">
        <v>51</v>
      </c>
      <c r="D114" s="68">
        <f t="shared" ref="D114:D121" si="47">E114+G114</f>
        <v>6.8</v>
      </c>
      <c r="E114" s="68">
        <v>6.8</v>
      </c>
      <c r="F114" s="68">
        <v>5.2</v>
      </c>
      <c r="G114" s="68"/>
      <c r="H114" s="69">
        <f t="shared" si="30"/>
        <v>0</v>
      </c>
      <c r="I114" s="69"/>
      <c r="J114" s="69"/>
      <c r="K114" s="69"/>
      <c r="L114" s="70">
        <f t="shared" si="43"/>
        <v>6.8</v>
      </c>
      <c r="M114" s="70">
        <f t="shared" si="44"/>
        <v>6.8</v>
      </c>
      <c r="N114" s="70">
        <f t="shared" si="45"/>
        <v>5.2</v>
      </c>
      <c r="O114" s="70">
        <f t="shared" si="46"/>
        <v>0</v>
      </c>
      <c r="Q114" s="215"/>
      <c r="R114" s="99"/>
    </row>
    <row r="115" spans="1:18" s="38" customFormat="1" ht="27" customHeight="1" x14ac:dyDescent="0.25">
      <c r="A115" s="171"/>
      <c r="B115" s="305" t="s">
        <v>374</v>
      </c>
      <c r="C115" s="216" t="s">
        <v>51</v>
      </c>
      <c r="D115" s="480">
        <f t="shared" si="47"/>
        <v>3.9</v>
      </c>
      <c r="E115" s="181">
        <v>3.9</v>
      </c>
      <c r="F115" s="181">
        <v>3</v>
      </c>
      <c r="G115" s="306"/>
      <c r="H115" s="182">
        <f t="shared" si="30"/>
        <v>0</v>
      </c>
      <c r="I115" s="307"/>
      <c r="J115" s="182"/>
      <c r="K115" s="182"/>
      <c r="L115" s="183">
        <f t="shared" si="43"/>
        <v>3.9</v>
      </c>
      <c r="M115" s="183">
        <f t="shared" si="44"/>
        <v>3.9</v>
      </c>
      <c r="N115" s="183">
        <f t="shared" si="45"/>
        <v>3</v>
      </c>
      <c r="O115" s="183">
        <f t="shared" si="46"/>
        <v>0</v>
      </c>
      <c r="Q115" s="229"/>
      <c r="R115" s="230"/>
    </row>
    <row r="116" spans="1:18" x14ac:dyDescent="0.25">
      <c r="A116" s="6" t="s">
        <v>101</v>
      </c>
      <c r="B116" s="27" t="s">
        <v>505</v>
      </c>
      <c r="C116" s="422" t="s">
        <v>51</v>
      </c>
      <c r="D116" s="426">
        <f>E116+G116</f>
        <v>3.8</v>
      </c>
      <c r="E116" s="246">
        <v>3.8</v>
      </c>
      <c r="F116" s="173">
        <v>2.9</v>
      </c>
      <c r="G116" s="246">
        <f>G117+G118</f>
        <v>0</v>
      </c>
      <c r="H116" s="174">
        <f t="shared" si="30"/>
        <v>0</v>
      </c>
      <c r="I116" s="247"/>
      <c r="J116" s="174"/>
      <c r="K116" s="247">
        <f>K117+K118</f>
        <v>0</v>
      </c>
      <c r="L116" s="175">
        <f t="shared" si="43"/>
        <v>3.8</v>
      </c>
      <c r="M116" s="248">
        <f t="shared" si="44"/>
        <v>3.8</v>
      </c>
      <c r="N116" s="175">
        <f t="shared" si="45"/>
        <v>2.9</v>
      </c>
      <c r="O116" s="232">
        <f t="shared" si="46"/>
        <v>0</v>
      </c>
      <c r="Q116" s="215"/>
      <c r="R116" s="99"/>
    </row>
    <row r="117" spans="1:18" x14ac:dyDescent="0.25">
      <c r="A117" s="20"/>
      <c r="B117" s="304" t="s">
        <v>415</v>
      </c>
      <c r="C117" s="429"/>
      <c r="D117" s="176">
        <f t="shared" si="47"/>
        <v>0</v>
      </c>
      <c r="E117" s="428"/>
      <c r="F117" s="176"/>
      <c r="G117" s="428"/>
      <c r="H117" s="177">
        <f t="shared" si="30"/>
        <v>0</v>
      </c>
      <c r="I117" s="353"/>
      <c r="J117" s="177"/>
      <c r="K117" s="353"/>
      <c r="L117" s="178">
        <f t="shared" si="43"/>
        <v>0</v>
      </c>
      <c r="M117" s="354">
        <f t="shared" si="44"/>
        <v>0</v>
      </c>
      <c r="N117" s="178">
        <f t="shared" si="45"/>
        <v>0</v>
      </c>
      <c r="O117" s="233">
        <f t="shared" si="46"/>
        <v>0</v>
      </c>
      <c r="Q117" s="215"/>
      <c r="R117" s="99"/>
    </row>
    <row r="118" spans="1:18" s="38" customFormat="1" ht="27" hidden="1" customHeight="1" x14ac:dyDescent="0.25">
      <c r="A118" s="155"/>
      <c r="B118" s="192" t="s">
        <v>374</v>
      </c>
      <c r="C118" s="355" t="s">
        <v>51</v>
      </c>
      <c r="D118" s="181">
        <f t="shared" si="47"/>
        <v>0</v>
      </c>
      <c r="E118" s="181"/>
      <c r="F118" s="181"/>
      <c r="G118" s="306"/>
      <c r="H118" s="182">
        <f t="shared" si="30"/>
        <v>0</v>
      </c>
      <c r="I118" s="307"/>
      <c r="J118" s="182"/>
      <c r="K118" s="182"/>
      <c r="L118" s="183">
        <f t="shared" si="43"/>
        <v>0</v>
      </c>
      <c r="M118" s="183">
        <f t="shared" si="44"/>
        <v>0</v>
      </c>
      <c r="N118" s="183">
        <f t="shared" si="45"/>
        <v>0</v>
      </c>
      <c r="O118" s="183">
        <f t="shared" si="46"/>
        <v>0</v>
      </c>
      <c r="Q118" s="229"/>
      <c r="R118" s="230"/>
    </row>
    <row r="119" spans="1:18" x14ac:dyDescent="0.25">
      <c r="A119" s="6" t="s">
        <v>102</v>
      </c>
      <c r="B119" s="36" t="s">
        <v>419</v>
      </c>
      <c r="C119" s="421" t="s">
        <v>51</v>
      </c>
      <c r="D119" s="426">
        <f>E119+G119</f>
        <v>4.2</v>
      </c>
      <c r="E119" s="246">
        <v>4.2</v>
      </c>
      <c r="F119" s="173">
        <v>3.2</v>
      </c>
      <c r="G119" s="246">
        <f>G120+G121</f>
        <v>0</v>
      </c>
      <c r="H119" s="174">
        <f t="shared" si="30"/>
        <v>0</v>
      </c>
      <c r="I119" s="247"/>
      <c r="J119" s="174"/>
      <c r="K119" s="247">
        <f>K120+K121</f>
        <v>0</v>
      </c>
      <c r="L119" s="175">
        <f t="shared" si="43"/>
        <v>4.2</v>
      </c>
      <c r="M119" s="248">
        <f t="shared" si="44"/>
        <v>4.2</v>
      </c>
      <c r="N119" s="175">
        <f t="shared" si="45"/>
        <v>3.2</v>
      </c>
      <c r="O119" s="232">
        <f t="shared" si="46"/>
        <v>0</v>
      </c>
      <c r="Q119" s="215"/>
      <c r="R119" s="99"/>
    </row>
    <row r="120" spans="1:18" x14ac:dyDescent="0.25">
      <c r="A120" s="20"/>
      <c r="B120" s="304" t="s">
        <v>415</v>
      </c>
      <c r="C120" s="429"/>
      <c r="D120" s="176">
        <f t="shared" si="47"/>
        <v>0</v>
      </c>
      <c r="E120" s="428"/>
      <c r="F120" s="176"/>
      <c r="G120" s="428"/>
      <c r="H120" s="177">
        <f t="shared" si="30"/>
        <v>0</v>
      </c>
      <c r="I120" s="353"/>
      <c r="J120" s="177"/>
      <c r="K120" s="353"/>
      <c r="L120" s="178">
        <f t="shared" si="43"/>
        <v>0</v>
      </c>
      <c r="M120" s="354">
        <f t="shared" si="44"/>
        <v>0</v>
      </c>
      <c r="N120" s="178">
        <f t="shared" si="45"/>
        <v>0</v>
      </c>
      <c r="O120" s="233">
        <f t="shared" si="46"/>
        <v>0</v>
      </c>
      <c r="Q120" s="215"/>
      <c r="R120" s="99"/>
    </row>
    <row r="121" spans="1:18" s="38" customFormat="1" ht="27" hidden="1" customHeight="1" x14ac:dyDescent="0.25">
      <c r="A121" s="155"/>
      <c r="B121" s="192" t="s">
        <v>374</v>
      </c>
      <c r="C121" s="355" t="s">
        <v>51</v>
      </c>
      <c r="D121" s="181">
        <f t="shared" si="47"/>
        <v>0</v>
      </c>
      <c r="E121" s="181"/>
      <c r="F121" s="181"/>
      <c r="G121" s="306"/>
      <c r="H121" s="182">
        <f t="shared" si="30"/>
        <v>0</v>
      </c>
      <c r="I121" s="307"/>
      <c r="J121" s="182"/>
      <c r="K121" s="182"/>
      <c r="L121" s="183">
        <f t="shared" si="43"/>
        <v>0</v>
      </c>
      <c r="M121" s="183">
        <f t="shared" si="44"/>
        <v>0</v>
      </c>
      <c r="N121" s="183">
        <f t="shared" si="45"/>
        <v>0</v>
      </c>
      <c r="O121" s="183">
        <f t="shared" si="46"/>
        <v>0</v>
      </c>
      <c r="Q121" s="229"/>
      <c r="R121" s="230"/>
    </row>
    <row r="122" spans="1:18" x14ac:dyDescent="0.25">
      <c r="A122" s="6" t="s">
        <v>103</v>
      </c>
      <c r="B122" s="30" t="s">
        <v>46</v>
      </c>
      <c r="C122" s="559" t="s">
        <v>51</v>
      </c>
      <c r="D122" s="426">
        <f>E122+G122</f>
        <v>3.3</v>
      </c>
      <c r="E122" s="173">
        <v>3.3</v>
      </c>
      <c r="F122" s="173">
        <v>2.5</v>
      </c>
      <c r="G122" s="224"/>
      <c r="H122" s="174">
        <f t="shared" ref="H122:H155" si="48">I122+K122</f>
        <v>0</v>
      </c>
      <c r="I122" s="225"/>
      <c r="J122" s="174"/>
      <c r="K122" s="174"/>
      <c r="L122" s="175">
        <f>M122+O122</f>
        <v>3.3</v>
      </c>
      <c r="M122" s="175">
        <f t="shared" si="44"/>
        <v>3.3</v>
      </c>
      <c r="N122" s="175">
        <f t="shared" si="45"/>
        <v>2.5</v>
      </c>
      <c r="O122" s="175">
        <f t="shared" si="46"/>
        <v>0</v>
      </c>
      <c r="Q122" s="215"/>
      <c r="R122" s="99"/>
    </row>
    <row r="123" spans="1:18" s="38" customFormat="1" x14ac:dyDescent="0.25">
      <c r="A123" s="155"/>
      <c r="B123" s="235" t="s">
        <v>415</v>
      </c>
      <c r="C123" s="557"/>
      <c r="D123" s="181" t="s">
        <v>174</v>
      </c>
      <c r="E123" s="181"/>
      <c r="F123" s="181"/>
      <c r="G123" s="306"/>
      <c r="H123" s="182">
        <f t="shared" si="48"/>
        <v>0</v>
      </c>
      <c r="I123" s="307"/>
      <c r="J123" s="182"/>
      <c r="K123" s="182"/>
      <c r="L123" s="183"/>
      <c r="M123" s="183"/>
      <c r="N123" s="183"/>
      <c r="O123" s="183"/>
      <c r="Q123" s="229"/>
      <c r="R123" s="230"/>
    </row>
    <row r="124" spans="1:18" x14ac:dyDescent="0.25">
      <c r="A124" s="6" t="s">
        <v>104</v>
      </c>
      <c r="B124" s="27" t="s">
        <v>43</v>
      </c>
      <c r="C124" s="421" t="s">
        <v>51</v>
      </c>
      <c r="D124" s="426">
        <f>E124+G124</f>
        <v>4.0999999999999996</v>
      </c>
      <c r="E124" s="246">
        <v>4.0999999999999996</v>
      </c>
      <c r="F124" s="173">
        <v>3.1</v>
      </c>
      <c r="G124" s="246">
        <f>G125+G126</f>
        <v>0</v>
      </c>
      <c r="H124" s="174">
        <f t="shared" si="48"/>
        <v>0</v>
      </c>
      <c r="I124" s="247"/>
      <c r="J124" s="174"/>
      <c r="K124" s="247">
        <f>K125+K126</f>
        <v>0</v>
      </c>
      <c r="L124" s="175">
        <f>M124+O124</f>
        <v>4.0999999999999996</v>
      </c>
      <c r="M124" s="248">
        <f t="shared" ref="M124:O127" si="49">E124+I124</f>
        <v>4.0999999999999996</v>
      </c>
      <c r="N124" s="175">
        <f t="shared" si="49"/>
        <v>3.1</v>
      </c>
      <c r="O124" s="232">
        <f t="shared" si="49"/>
        <v>0</v>
      </c>
      <c r="Q124" s="215"/>
      <c r="R124" s="99"/>
    </row>
    <row r="125" spans="1:18" x14ac:dyDescent="0.25">
      <c r="A125" s="20"/>
      <c r="B125" s="304" t="s">
        <v>415</v>
      </c>
      <c r="C125" s="429"/>
      <c r="D125" s="176">
        <f>E125+G125</f>
        <v>0</v>
      </c>
      <c r="E125" s="428"/>
      <c r="F125" s="176"/>
      <c r="G125" s="428"/>
      <c r="H125" s="177">
        <f t="shared" si="48"/>
        <v>0</v>
      </c>
      <c r="I125" s="353"/>
      <c r="J125" s="177"/>
      <c r="K125" s="353"/>
      <c r="L125" s="178">
        <f>M125+O125</f>
        <v>0</v>
      </c>
      <c r="M125" s="354">
        <f t="shared" si="49"/>
        <v>0</v>
      </c>
      <c r="N125" s="178">
        <f t="shared" si="49"/>
        <v>0</v>
      </c>
      <c r="O125" s="233">
        <f t="shared" si="49"/>
        <v>0</v>
      </c>
      <c r="Q125" s="215"/>
      <c r="R125" s="99"/>
    </row>
    <row r="126" spans="1:18" s="38" customFormat="1" ht="27" hidden="1" customHeight="1" x14ac:dyDescent="0.25">
      <c r="A126" s="155"/>
      <c r="B126" s="192" t="s">
        <v>374</v>
      </c>
      <c r="C126" s="355" t="s">
        <v>51</v>
      </c>
      <c r="D126" s="181">
        <f>E126+G126</f>
        <v>0</v>
      </c>
      <c r="E126" s="181"/>
      <c r="F126" s="181"/>
      <c r="G126" s="306"/>
      <c r="H126" s="182">
        <f t="shared" si="48"/>
        <v>0</v>
      </c>
      <c r="I126" s="307"/>
      <c r="J126" s="182"/>
      <c r="K126" s="182"/>
      <c r="L126" s="183">
        <f>M126+O126</f>
        <v>0</v>
      </c>
      <c r="M126" s="183">
        <f t="shared" si="49"/>
        <v>0</v>
      </c>
      <c r="N126" s="183">
        <f t="shared" si="49"/>
        <v>0</v>
      </c>
      <c r="O126" s="183">
        <f t="shared" si="49"/>
        <v>0</v>
      </c>
      <c r="Q126" s="229"/>
      <c r="R126" s="230"/>
    </row>
    <row r="127" spans="1:18" x14ac:dyDescent="0.25">
      <c r="A127" s="6" t="s">
        <v>105</v>
      </c>
      <c r="B127" s="30" t="s">
        <v>45</v>
      </c>
      <c r="C127" s="559" t="s">
        <v>51</v>
      </c>
      <c r="D127" s="426">
        <f>E127+G127</f>
        <v>2.6</v>
      </c>
      <c r="E127" s="173">
        <v>2.6</v>
      </c>
      <c r="F127" s="173">
        <v>2</v>
      </c>
      <c r="G127" s="224"/>
      <c r="H127" s="174">
        <f t="shared" si="48"/>
        <v>0</v>
      </c>
      <c r="I127" s="225"/>
      <c r="J127" s="174"/>
      <c r="K127" s="174"/>
      <c r="L127" s="175">
        <f>M127+O127</f>
        <v>2.6</v>
      </c>
      <c r="M127" s="175">
        <f t="shared" si="49"/>
        <v>2.6</v>
      </c>
      <c r="N127" s="175">
        <f t="shared" si="49"/>
        <v>2</v>
      </c>
      <c r="O127" s="175">
        <f t="shared" si="49"/>
        <v>0</v>
      </c>
      <c r="Q127" s="215"/>
      <c r="R127" s="99">
        <f>L295-R126</f>
        <v>0</v>
      </c>
    </row>
    <row r="128" spans="1:18" s="38" customFormat="1" x14ac:dyDescent="0.25">
      <c r="A128" s="155"/>
      <c r="B128" s="235" t="s">
        <v>415</v>
      </c>
      <c r="C128" s="558"/>
      <c r="D128" s="176" t="s">
        <v>174</v>
      </c>
      <c r="E128" s="176"/>
      <c r="F128" s="176"/>
      <c r="G128" s="227"/>
      <c r="H128" s="177">
        <f t="shared" si="48"/>
        <v>0</v>
      </c>
      <c r="I128" s="228"/>
      <c r="J128" s="177"/>
      <c r="K128" s="177"/>
      <c r="L128" s="178"/>
      <c r="M128" s="178"/>
      <c r="N128" s="178"/>
      <c r="O128" s="178"/>
      <c r="Q128" s="229"/>
      <c r="R128" s="230"/>
    </row>
    <row r="129" spans="1:18" x14ac:dyDescent="0.25">
      <c r="A129" s="6" t="s">
        <v>106</v>
      </c>
      <c r="B129" s="30" t="s">
        <v>166</v>
      </c>
      <c r="C129" s="559" t="s">
        <v>51</v>
      </c>
      <c r="D129" s="426">
        <f>E129+G129</f>
        <v>3.8</v>
      </c>
      <c r="E129" s="173">
        <v>3.8</v>
      </c>
      <c r="F129" s="173">
        <v>2.9</v>
      </c>
      <c r="G129" s="224"/>
      <c r="H129" s="174">
        <f t="shared" si="48"/>
        <v>0</v>
      </c>
      <c r="I129" s="225"/>
      <c r="J129" s="174"/>
      <c r="K129" s="174"/>
      <c r="L129" s="175">
        <f>M129+O129</f>
        <v>3.8</v>
      </c>
      <c r="M129" s="175">
        <f>E129+I129</f>
        <v>3.8</v>
      </c>
      <c r="N129" s="175">
        <f>F129+J129</f>
        <v>2.9</v>
      </c>
      <c r="O129" s="175">
        <f>G129+K129</f>
        <v>0</v>
      </c>
      <c r="Q129" s="215"/>
      <c r="R129" s="99">
        <f>L297-R128</f>
        <v>0</v>
      </c>
    </row>
    <row r="130" spans="1:18" s="38" customFormat="1" x14ac:dyDescent="0.25">
      <c r="A130" s="155"/>
      <c r="B130" s="235" t="s">
        <v>415</v>
      </c>
      <c r="C130" s="558"/>
      <c r="D130" s="176" t="s">
        <v>174</v>
      </c>
      <c r="E130" s="176"/>
      <c r="F130" s="176"/>
      <c r="G130" s="227"/>
      <c r="H130" s="177">
        <f t="shared" si="48"/>
        <v>0</v>
      </c>
      <c r="I130" s="228"/>
      <c r="J130" s="177"/>
      <c r="K130" s="177"/>
      <c r="L130" s="178"/>
      <c r="M130" s="178"/>
      <c r="N130" s="178"/>
      <c r="O130" s="178"/>
      <c r="Q130" s="229"/>
      <c r="R130" s="230"/>
    </row>
    <row r="131" spans="1:18" x14ac:dyDescent="0.25">
      <c r="A131" s="6" t="s">
        <v>107</v>
      </c>
      <c r="B131" s="30" t="s">
        <v>44</v>
      </c>
      <c r="C131" s="559" t="s">
        <v>51</v>
      </c>
      <c r="D131" s="426">
        <f>E131+G131</f>
        <v>2.6</v>
      </c>
      <c r="E131" s="173">
        <v>2.6</v>
      </c>
      <c r="F131" s="173">
        <v>2</v>
      </c>
      <c r="G131" s="224"/>
      <c r="H131" s="174">
        <f t="shared" si="48"/>
        <v>0</v>
      </c>
      <c r="I131" s="225"/>
      <c r="J131" s="174"/>
      <c r="K131" s="174"/>
      <c r="L131" s="175">
        <f>M131+O131</f>
        <v>2.6</v>
      </c>
      <c r="M131" s="175">
        <f>E131+I131</f>
        <v>2.6</v>
      </c>
      <c r="N131" s="175">
        <f>F131+J131</f>
        <v>2</v>
      </c>
      <c r="O131" s="175">
        <f>G131+K131</f>
        <v>0</v>
      </c>
      <c r="Q131" s="215"/>
      <c r="R131" s="99">
        <f>L299-R130</f>
        <v>0</v>
      </c>
    </row>
    <row r="132" spans="1:18" s="38" customFormat="1" x14ac:dyDescent="0.25">
      <c r="A132" s="155"/>
      <c r="B132" s="235" t="s">
        <v>415</v>
      </c>
      <c r="C132" s="558"/>
      <c r="D132" s="176" t="s">
        <v>174</v>
      </c>
      <c r="E132" s="176"/>
      <c r="F132" s="176"/>
      <c r="G132" s="227"/>
      <c r="H132" s="177">
        <f t="shared" si="48"/>
        <v>0</v>
      </c>
      <c r="I132" s="228"/>
      <c r="J132" s="177"/>
      <c r="K132" s="177"/>
      <c r="L132" s="178"/>
      <c r="M132" s="178"/>
      <c r="N132" s="178"/>
      <c r="O132" s="178"/>
      <c r="Q132" s="229"/>
      <c r="R132" s="230"/>
    </row>
    <row r="133" spans="1:18" x14ac:dyDescent="0.25">
      <c r="A133" s="6" t="s">
        <v>108</v>
      </c>
      <c r="B133" s="30" t="s">
        <v>47</v>
      </c>
      <c r="C133" s="559" t="s">
        <v>51</v>
      </c>
      <c r="D133" s="426">
        <f>E133+G133</f>
        <v>2.8</v>
      </c>
      <c r="E133" s="173">
        <v>2.8</v>
      </c>
      <c r="F133" s="173">
        <v>2.1</v>
      </c>
      <c r="G133" s="224"/>
      <c r="H133" s="174">
        <f t="shared" si="48"/>
        <v>0</v>
      </c>
      <c r="I133" s="225"/>
      <c r="J133" s="174"/>
      <c r="K133" s="174"/>
      <c r="L133" s="175">
        <f>M133+O133</f>
        <v>2.8</v>
      </c>
      <c r="M133" s="175">
        <f>E133+I133</f>
        <v>2.8</v>
      </c>
      <c r="N133" s="175">
        <f>F133+J133</f>
        <v>2.1</v>
      </c>
      <c r="O133" s="175">
        <f>G133+K133</f>
        <v>0</v>
      </c>
      <c r="Q133" s="215"/>
      <c r="R133" s="99">
        <f>L301-R132</f>
        <v>0</v>
      </c>
    </row>
    <row r="134" spans="1:18" s="38" customFormat="1" x14ac:dyDescent="0.25">
      <c r="A134" s="155"/>
      <c r="B134" s="235" t="s">
        <v>415</v>
      </c>
      <c r="C134" s="558"/>
      <c r="D134" s="176" t="s">
        <v>174</v>
      </c>
      <c r="E134" s="176"/>
      <c r="F134" s="176"/>
      <c r="G134" s="227"/>
      <c r="H134" s="177">
        <f t="shared" si="48"/>
        <v>0</v>
      </c>
      <c r="I134" s="228"/>
      <c r="J134" s="177"/>
      <c r="K134" s="177"/>
      <c r="L134" s="178"/>
      <c r="M134" s="178"/>
      <c r="N134" s="178"/>
      <c r="O134" s="178"/>
      <c r="Q134" s="229"/>
      <c r="R134" s="230"/>
    </row>
    <row r="135" spans="1:18" x14ac:dyDescent="0.25">
      <c r="A135" s="6" t="s">
        <v>109</v>
      </c>
      <c r="B135" s="30" t="s">
        <v>420</v>
      </c>
      <c r="C135" s="554" t="s">
        <v>51</v>
      </c>
      <c r="D135" s="426">
        <f>E135+G135</f>
        <v>3.7</v>
      </c>
      <c r="E135" s="173">
        <v>3.7</v>
      </c>
      <c r="F135" s="173">
        <v>2.8</v>
      </c>
      <c r="G135" s="224"/>
      <c r="H135" s="174">
        <f t="shared" si="48"/>
        <v>0</v>
      </c>
      <c r="I135" s="225"/>
      <c r="J135" s="174"/>
      <c r="K135" s="174"/>
      <c r="L135" s="175">
        <f>M135+O135</f>
        <v>3.7</v>
      </c>
      <c r="M135" s="175">
        <f>E135+I135</f>
        <v>3.7</v>
      </c>
      <c r="N135" s="175">
        <f>F135+J135</f>
        <v>2.8</v>
      </c>
      <c r="O135" s="175">
        <f>G135+K135</f>
        <v>0</v>
      </c>
      <c r="Q135" s="215"/>
      <c r="R135" s="99">
        <f>L303-R134</f>
        <v>0</v>
      </c>
    </row>
    <row r="136" spans="1:18" s="38" customFormat="1" x14ac:dyDescent="0.25">
      <c r="A136" s="155"/>
      <c r="B136" s="235" t="s">
        <v>415</v>
      </c>
      <c r="C136" s="555"/>
      <c r="D136" s="176" t="s">
        <v>174</v>
      </c>
      <c r="E136" s="176"/>
      <c r="F136" s="176"/>
      <c r="G136" s="227"/>
      <c r="H136" s="177">
        <f t="shared" si="48"/>
        <v>0</v>
      </c>
      <c r="I136" s="228"/>
      <c r="J136" s="177"/>
      <c r="K136" s="177"/>
      <c r="L136" s="178"/>
      <c r="M136" s="178"/>
      <c r="N136" s="178"/>
      <c r="O136" s="178"/>
      <c r="Q136" s="229"/>
      <c r="R136" s="230"/>
    </row>
    <row r="137" spans="1:18" hidden="1" x14ac:dyDescent="0.25">
      <c r="A137" s="6" t="s">
        <v>105</v>
      </c>
      <c r="B137" s="30" t="s">
        <v>64</v>
      </c>
      <c r="C137" s="554" t="s">
        <v>51</v>
      </c>
      <c r="D137" s="173">
        <f>E137+G137</f>
        <v>0</v>
      </c>
      <c r="E137" s="173"/>
      <c r="F137" s="173"/>
      <c r="G137" s="224"/>
      <c r="H137" s="174">
        <f t="shared" si="48"/>
        <v>0</v>
      </c>
      <c r="I137" s="225"/>
      <c r="J137" s="174"/>
      <c r="K137" s="174"/>
      <c r="L137" s="175">
        <f>M137+O137</f>
        <v>0</v>
      </c>
      <c r="M137" s="175">
        <f>E137+I137</f>
        <v>0</v>
      </c>
      <c r="N137" s="175">
        <f>F137+J137</f>
        <v>0</v>
      </c>
      <c r="O137" s="175">
        <f>G137+K137</f>
        <v>0</v>
      </c>
      <c r="Q137" s="215"/>
      <c r="R137" s="99">
        <f>L303-R134</f>
        <v>0</v>
      </c>
    </row>
    <row r="138" spans="1:18" s="38" customFormat="1" hidden="1" x14ac:dyDescent="0.25">
      <c r="A138" s="155"/>
      <c r="B138" s="235" t="s">
        <v>415</v>
      </c>
      <c r="C138" s="555"/>
      <c r="D138" s="176" t="s">
        <v>174</v>
      </c>
      <c r="E138" s="176"/>
      <c r="F138" s="176"/>
      <c r="G138" s="227"/>
      <c r="H138" s="177">
        <f t="shared" si="48"/>
        <v>0</v>
      </c>
      <c r="I138" s="228"/>
      <c r="J138" s="177"/>
      <c r="K138" s="177"/>
      <c r="L138" s="178"/>
      <c r="M138" s="178"/>
      <c r="N138" s="178"/>
      <c r="O138" s="178"/>
      <c r="Q138" s="229"/>
      <c r="R138" s="230"/>
    </row>
    <row r="139" spans="1:18" x14ac:dyDescent="0.25">
      <c r="A139" s="6" t="s">
        <v>110</v>
      </c>
      <c r="B139" s="30" t="s">
        <v>42</v>
      </c>
      <c r="C139" s="554" t="s">
        <v>51</v>
      </c>
      <c r="D139" s="426">
        <f>E139+G139</f>
        <v>2.9</v>
      </c>
      <c r="E139" s="173">
        <v>2.9</v>
      </c>
      <c r="F139" s="173">
        <v>2.2000000000000002</v>
      </c>
      <c r="G139" s="224"/>
      <c r="H139" s="174">
        <f t="shared" si="48"/>
        <v>0</v>
      </c>
      <c r="I139" s="225"/>
      <c r="J139" s="174"/>
      <c r="K139" s="174"/>
      <c r="L139" s="175">
        <f>M139+O139</f>
        <v>2.9</v>
      </c>
      <c r="M139" s="175">
        <f>E139+I139</f>
        <v>2.9</v>
      </c>
      <c r="N139" s="175">
        <f>F139+J139</f>
        <v>2.2000000000000002</v>
      </c>
      <c r="O139" s="175">
        <f>G139+K139</f>
        <v>0</v>
      </c>
      <c r="Q139" s="215"/>
      <c r="R139" s="99">
        <f>L305-R138</f>
        <v>0</v>
      </c>
    </row>
    <row r="140" spans="1:18" s="38" customFormat="1" x14ac:dyDescent="0.25">
      <c r="A140" s="155"/>
      <c r="B140" s="235" t="s">
        <v>415</v>
      </c>
      <c r="C140" s="555"/>
      <c r="D140" s="176" t="s">
        <v>174</v>
      </c>
      <c r="E140" s="176"/>
      <c r="F140" s="176"/>
      <c r="G140" s="227"/>
      <c r="H140" s="177">
        <f t="shared" si="48"/>
        <v>0</v>
      </c>
      <c r="I140" s="228"/>
      <c r="J140" s="177"/>
      <c r="K140" s="177"/>
      <c r="L140" s="178"/>
      <c r="M140" s="178"/>
      <c r="N140" s="178"/>
      <c r="O140" s="178"/>
      <c r="Q140" s="229"/>
      <c r="R140" s="230"/>
    </row>
    <row r="141" spans="1:18" x14ac:dyDescent="0.25">
      <c r="A141" s="6" t="s">
        <v>156</v>
      </c>
      <c r="B141" s="30" t="s">
        <v>421</v>
      </c>
      <c r="C141" s="554" t="s">
        <v>51</v>
      </c>
      <c r="D141" s="426">
        <f>E141+G141</f>
        <v>2.5</v>
      </c>
      <c r="E141" s="173">
        <v>2.5</v>
      </c>
      <c r="F141" s="173">
        <v>1.9</v>
      </c>
      <c r="G141" s="224"/>
      <c r="H141" s="174">
        <f>I141+K141</f>
        <v>0</v>
      </c>
      <c r="I141" s="225"/>
      <c r="J141" s="174"/>
      <c r="K141" s="174"/>
      <c r="L141" s="175">
        <f>M141+O141</f>
        <v>2.5</v>
      </c>
      <c r="M141" s="175">
        <f>E141+I141</f>
        <v>2.5</v>
      </c>
      <c r="N141" s="175">
        <f>F141+J141</f>
        <v>1.9</v>
      </c>
      <c r="O141" s="175">
        <f>G141+K141</f>
        <v>0</v>
      </c>
      <c r="Q141" s="215"/>
      <c r="R141" s="99">
        <f>L309-R140</f>
        <v>0</v>
      </c>
    </row>
    <row r="142" spans="1:18" s="38" customFormat="1" x14ac:dyDescent="0.25">
      <c r="A142" s="155"/>
      <c r="B142" s="235" t="s">
        <v>415</v>
      </c>
      <c r="C142" s="555"/>
      <c r="D142" s="176" t="s">
        <v>174</v>
      </c>
      <c r="E142" s="176"/>
      <c r="F142" s="176"/>
      <c r="G142" s="227"/>
      <c r="H142" s="177">
        <f>I142+K142</f>
        <v>0</v>
      </c>
      <c r="I142" s="228"/>
      <c r="J142" s="177"/>
      <c r="K142" s="177"/>
      <c r="L142" s="178"/>
      <c r="M142" s="178"/>
      <c r="N142" s="178"/>
      <c r="O142" s="178"/>
      <c r="Q142" s="229"/>
      <c r="R142" s="230"/>
    </row>
    <row r="143" spans="1:18" x14ac:dyDescent="0.25">
      <c r="A143" s="6" t="s">
        <v>157</v>
      </c>
      <c r="B143" s="30" t="s">
        <v>41</v>
      </c>
      <c r="C143" s="554" t="s">
        <v>51</v>
      </c>
      <c r="D143" s="426">
        <f>E143+G143</f>
        <v>1.4</v>
      </c>
      <c r="E143" s="173">
        <v>1.4</v>
      </c>
      <c r="F143" s="173">
        <v>1.1000000000000001</v>
      </c>
      <c r="G143" s="224"/>
      <c r="H143" s="174">
        <f t="shared" si="48"/>
        <v>0</v>
      </c>
      <c r="I143" s="225"/>
      <c r="J143" s="174"/>
      <c r="K143" s="174"/>
      <c r="L143" s="175">
        <f>M143+O143</f>
        <v>1.4</v>
      </c>
      <c r="M143" s="175">
        <f>E143+I143</f>
        <v>1.4</v>
      </c>
      <c r="N143" s="175">
        <f>F143+J143</f>
        <v>1.1000000000000001</v>
      </c>
      <c r="O143" s="175">
        <f>G143+K143</f>
        <v>0</v>
      </c>
      <c r="Q143" s="215"/>
      <c r="R143" s="99">
        <f>L307-R140</f>
        <v>0</v>
      </c>
    </row>
    <row r="144" spans="1:18" s="38" customFormat="1" x14ac:dyDescent="0.25">
      <c r="A144" s="155"/>
      <c r="B144" s="235" t="s">
        <v>415</v>
      </c>
      <c r="C144" s="555"/>
      <c r="D144" s="176" t="s">
        <v>174</v>
      </c>
      <c r="E144" s="176"/>
      <c r="F144" s="176"/>
      <c r="G144" s="227"/>
      <c r="H144" s="177">
        <f t="shared" si="48"/>
        <v>0</v>
      </c>
      <c r="I144" s="228"/>
      <c r="J144" s="177"/>
      <c r="K144" s="177"/>
      <c r="L144" s="178"/>
      <c r="M144" s="178"/>
      <c r="N144" s="178"/>
      <c r="O144" s="178"/>
      <c r="Q144" s="229"/>
      <c r="R144" s="230"/>
    </row>
    <row r="145" spans="1:18" x14ac:dyDescent="0.25">
      <c r="A145" s="6" t="s">
        <v>111</v>
      </c>
      <c r="B145" s="30" t="s">
        <v>162</v>
      </c>
      <c r="C145" s="559" t="s">
        <v>51</v>
      </c>
      <c r="D145" s="426">
        <f>E145+G145</f>
        <v>3</v>
      </c>
      <c r="E145" s="173">
        <v>3</v>
      </c>
      <c r="F145" s="173">
        <v>2.2999999999999998</v>
      </c>
      <c r="G145" s="224"/>
      <c r="H145" s="174">
        <f t="shared" si="48"/>
        <v>0</v>
      </c>
      <c r="I145" s="225"/>
      <c r="J145" s="174"/>
      <c r="K145" s="174"/>
      <c r="L145" s="175">
        <f>M145+O145</f>
        <v>3</v>
      </c>
      <c r="M145" s="175">
        <f>E145+I145</f>
        <v>3</v>
      </c>
      <c r="N145" s="175">
        <f>F145+J145</f>
        <v>2.2999999999999998</v>
      </c>
      <c r="O145" s="175">
        <f>G145+K145</f>
        <v>0</v>
      </c>
      <c r="Q145" s="215"/>
      <c r="R145" s="99">
        <f>L309-R144</f>
        <v>0</v>
      </c>
    </row>
    <row r="146" spans="1:18" s="38" customFormat="1" x14ac:dyDescent="0.25">
      <c r="A146" s="155"/>
      <c r="B146" s="235" t="s">
        <v>415</v>
      </c>
      <c r="C146" s="558"/>
      <c r="D146" s="176" t="s">
        <v>174</v>
      </c>
      <c r="E146" s="176"/>
      <c r="F146" s="176"/>
      <c r="G146" s="227"/>
      <c r="H146" s="177">
        <f t="shared" si="48"/>
        <v>0</v>
      </c>
      <c r="I146" s="228"/>
      <c r="J146" s="177"/>
      <c r="K146" s="177"/>
      <c r="L146" s="178"/>
      <c r="M146" s="178"/>
      <c r="N146" s="178"/>
      <c r="O146" s="178"/>
      <c r="Q146" s="229"/>
      <c r="R146" s="230"/>
    </row>
    <row r="147" spans="1:18" x14ac:dyDescent="0.25">
      <c r="A147" s="6" t="s">
        <v>158</v>
      </c>
      <c r="B147" s="30" t="s">
        <v>154</v>
      </c>
      <c r="C147" s="559" t="s">
        <v>51</v>
      </c>
      <c r="D147" s="426">
        <f>E147+G147</f>
        <v>4.3</v>
      </c>
      <c r="E147" s="173">
        <v>4.3</v>
      </c>
      <c r="F147" s="173">
        <v>3.3</v>
      </c>
      <c r="G147" s="224"/>
      <c r="H147" s="174">
        <f t="shared" si="48"/>
        <v>0</v>
      </c>
      <c r="I147" s="225"/>
      <c r="J147" s="174"/>
      <c r="K147" s="174"/>
      <c r="L147" s="175">
        <f>M147+O147</f>
        <v>4.3</v>
      </c>
      <c r="M147" s="175">
        <f>E147+I147</f>
        <v>4.3</v>
      </c>
      <c r="N147" s="175">
        <f>F147+J147</f>
        <v>3.3</v>
      </c>
      <c r="O147" s="175">
        <f>G147+K147</f>
        <v>0</v>
      </c>
      <c r="Q147" s="215"/>
      <c r="R147" s="99">
        <f>L311-R146</f>
        <v>0</v>
      </c>
    </row>
    <row r="148" spans="1:18" s="38" customFormat="1" x14ac:dyDescent="0.25">
      <c r="A148" s="155"/>
      <c r="B148" s="235" t="s">
        <v>415</v>
      </c>
      <c r="C148" s="558"/>
      <c r="D148" s="176" t="s">
        <v>174</v>
      </c>
      <c r="E148" s="176"/>
      <c r="F148" s="176"/>
      <c r="G148" s="227"/>
      <c r="H148" s="177">
        <f t="shared" si="48"/>
        <v>0</v>
      </c>
      <c r="I148" s="228"/>
      <c r="J148" s="177"/>
      <c r="K148" s="177"/>
      <c r="L148" s="178"/>
      <c r="M148" s="178"/>
      <c r="N148" s="178"/>
      <c r="O148" s="178"/>
      <c r="Q148" s="229"/>
      <c r="R148" s="230"/>
    </row>
    <row r="149" spans="1:18" x14ac:dyDescent="0.25">
      <c r="A149" s="6" t="s">
        <v>159</v>
      </c>
      <c r="B149" s="30" t="s">
        <v>34</v>
      </c>
      <c r="C149" s="559" t="s">
        <v>51</v>
      </c>
      <c r="D149" s="426">
        <f>E149+G149</f>
        <v>3</v>
      </c>
      <c r="E149" s="173">
        <v>3</v>
      </c>
      <c r="F149" s="173">
        <v>2.2999999999999998</v>
      </c>
      <c r="G149" s="224"/>
      <c r="H149" s="174">
        <f t="shared" si="48"/>
        <v>0</v>
      </c>
      <c r="I149" s="225"/>
      <c r="J149" s="174"/>
      <c r="K149" s="174"/>
      <c r="L149" s="175">
        <f>M149+O149</f>
        <v>3</v>
      </c>
      <c r="M149" s="175">
        <f>E149+I149</f>
        <v>3</v>
      </c>
      <c r="N149" s="175">
        <f>F149+J149</f>
        <v>2.2999999999999998</v>
      </c>
      <c r="O149" s="175">
        <f>G149+K149</f>
        <v>0</v>
      </c>
      <c r="Q149" s="215"/>
      <c r="R149" s="99">
        <f>L313-R148</f>
        <v>0</v>
      </c>
    </row>
    <row r="150" spans="1:18" s="38" customFormat="1" x14ac:dyDescent="0.25">
      <c r="A150" s="155"/>
      <c r="B150" s="235" t="s">
        <v>415</v>
      </c>
      <c r="C150" s="558"/>
      <c r="D150" s="176" t="s">
        <v>174</v>
      </c>
      <c r="E150" s="176"/>
      <c r="F150" s="176"/>
      <c r="G150" s="227"/>
      <c r="H150" s="177">
        <f t="shared" si="48"/>
        <v>0</v>
      </c>
      <c r="I150" s="307"/>
      <c r="J150" s="182"/>
      <c r="K150" s="182"/>
      <c r="L150" s="178"/>
      <c r="M150" s="178"/>
      <c r="N150" s="178"/>
      <c r="O150" s="178"/>
      <c r="Q150" s="229"/>
      <c r="R150" s="230"/>
    </row>
    <row r="151" spans="1:18" x14ac:dyDescent="0.25">
      <c r="A151" s="6" t="s">
        <v>112</v>
      </c>
      <c r="B151" s="30" t="s">
        <v>36</v>
      </c>
      <c r="C151" s="559" t="s">
        <v>51</v>
      </c>
      <c r="D151" s="426">
        <f>E151+G151</f>
        <v>3</v>
      </c>
      <c r="E151" s="173">
        <v>3</v>
      </c>
      <c r="F151" s="173">
        <v>2.2999999999999998</v>
      </c>
      <c r="G151" s="224"/>
      <c r="H151" s="437">
        <f t="shared" si="48"/>
        <v>0</v>
      </c>
      <c r="I151" s="174"/>
      <c r="J151" s="247"/>
      <c r="K151" s="174"/>
      <c r="L151" s="232">
        <f>M151+O151</f>
        <v>3</v>
      </c>
      <c r="M151" s="175">
        <f>E151+I151</f>
        <v>3</v>
      </c>
      <c r="N151" s="175">
        <f>F151+J151</f>
        <v>2.2999999999999998</v>
      </c>
      <c r="O151" s="175">
        <f>G151+K151</f>
        <v>0</v>
      </c>
      <c r="Q151" s="215"/>
      <c r="R151" s="99">
        <f>L315-R150</f>
        <v>0</v>
      </c>
    </row>
    <row r="152" spans="1:18" s="38" customFormat="1" x14ac:dyDescent="0.25">
      <c r="A152" s="155"/>
      <c r="B152" s="235" t="s">
        <v>415</v>
      </c>
      <c r="C152" s="558"/>
      <c r="D152" s="176" t="s">
        <v>174</v>
      </c>
      <c r="E152" s="176"/>
      <c r="F152" s="176"/>
      <c r="G152" s="227"/>
      <c r="H152" s="438">
        <f t="shared" si="48"/>
        <v>0</v>
      </c>
      <c r="I152" s="177"/>
      <c r="J152" s="353"/>
      <c r="K152" s="177"/>
      <c r="L152" s="233"/>
      <c r="M152" s="178"/>
      <c r="N152" s="178"/>
      <c r="O152" s="178"/>
      <c r="Q152" s="229"/>
      <c r="R152" s="230"/>
    </row>
    <row r="153" spans="1:18" x14ac:dyDescent="0.25">
      <c r="A153" s="6" t="s">
        <v>113</v>
      </c>
      <c r="B153" s="30" t="s">
        <v>38</v>
      </c>
      <c r="C153" s="559" t="s">
        <v>51</v>
      </c>
      <c r="D153" s="426">
        <f>E153+G153</f>
        <v>4.5</v>
      </c>
      <c r="E153" s="173">
        <v>4.5</v>
      </c>
      <c r="F153" s="173">
        <v>3.4</v>
      </c>
      <c r="G153" s="224"/>
      <c r="H153" s="174">
        <f t="shared" si="48"/>
        <v>0</v>
      </c>
      <c r="I153" s="307"/>
      <c r="J153" s="182"/>
      <c r="K153" s="182"/>
      <c r="L153" s="175">
        <f>M153+O153</f>
        <v>4.5</v>
      </c>
      <c r="M153" s="175">
        <f>E153+I153</f>
        <v>4.5</v>
      </c>
      <c r="N153" s="175">
        <f>F153+J153</f>
        <v>3.4</v>
      </c>
      <c r="O153" s="175">
        <f>G153+K153</f>
        <v>0</v>
      </c>
      <c r="Q153" s="215"/>
      <c r="R153" s="99">
        <f>L317-R152</f>
        <v>0</v>
      </c>
    </row>
    <row r="154" spans="1:18" s="38" customFormat="1" x14ac:dyDescent="0.25">
      <c r="A154" s="155"/>
      <c r="B154" s="235" t="s">
        <v>415</v>
      </c>
      <c r="C154" s="558"/>
      <c r="D154" s="176" t="s">
        <v>174</v>
      </c>
      <c r="E154" s="176"/>
      <c r="F154" s="176"/>
      <c r="G154" s="227"/>
      <c r="H154" s="177">
        <f t="shared" si="48"/>
        <v>0</v>
      </c>
      <c r="I154" s="228"/>
      <c r="J154" s="177"/>
      <c r="K154" s="177"/>
      <c r="L154" s="178"/>
      <c r="M154" s="178"/>
      <c r="N154" s="178"/>
      <c r="O154" s="178"/>
      <c r="Q154" s="229"/>
      <c r="R154" s="230"/>
    </row>
    <row r="155" spans="1:18" x14ac:dyDescent="0.25">
      <c r="A155" s="6" t="s">
        <v>114</v>
      </c>
      <c r="B155" s="30" t="s">
        <v>37</v>
      </c>
      <c r="C155" s="559" t="s">
        <v>51</v>
      </c>
      <c r="D155" s="426">
        <f>E155+G155</f>
        <v>3.3</v>
      </c>
      <c r="E155" s="173">
        <v>3.3</v>
      </c>
      <c r="F155" s="173">
        <v>2.5</v>
      </c>
      <c r="G155" s="224"/>
      <c r="H155" s="174">
        <f t="shared" si="48"/>
        <v>0</v>
      </c>
      <c r="I155" s="225"/>
      <c r="J155" s="174"/>
      <c r="K155" s="174"/>
      <c r="L155" s="175">
        <f>M155+O155</f>
        <v>3.3</v>
      </c>
      <c r="M155" s="175">
        <f>E155+I155</f>
        <v>3.3</v>
      </c>
      <c r="N155" s="175">
        <f>F155+J155</f>
        <v>2.5</v>
      </c>
      <c r="O155" s="175">
        <f>G155+K155</f>
        <v>0</v>
      </c>
      <c r="Q155" s="215"/>
      <c r="R155" s="99">
        <f>L319-R154</f>
        <v>0</v>
      </c>
    </row>
    <row r="156" spans="1:18" s="38" customFormat="1" x14ac:dyDescent="0.25">
      <c r="A156" s="155"/>
      <c r="B156" s="235" t="s">
        <v>415</v>
      </c>
      <c r="C156" s="558"/>
      <c r="D156" s="176" t="s">
        <v>174</v>
      </c>
      <c r="E156" s="176"/>
      <c r="F156" s="176"/>
      <c r="G156" s="227"/>
      <c r="H156" s="177">
        <f t="shared" ref="H156:H179" si="50">I156+K156</f>
        <v>0</v>
      </c>
      <c r="I156" s="228"/>
      <c r="J156" s="177"/>
      <c r="K156" s="177"/>
      <c r="L156" s="178"/>
      <c r="M156" s="178"/>
      <c r="N156" s="178"/>
      <c r="O156" s="178"/>
      <c r="Q156" s="229"/>
      <c r="R156" s="230"/>
    </row>
    <row r="157" spans="1:18" x14ac:dyDescent="0.25">
      <c r="A157" s="6" t="s">
        <v>115</v>
      </c>
      <c r="B157" s="30" t="s">
        <v>35</v>
      </c>
      <c r="C157" s="559" t="s">
        <v>51</v>
      </c>
      <c r="D157" s="173">
        <f>E157+G157</f>
        <v>3.9</v>
      </c>
      <c r="E157" s="173">
        <v>3.9</v>
      </c>
      <c r="F157" s="173">
        <v>3</v>
      </c>
      <c r="G157" s="224"/>
      <c r="H157" s="174">
        <f t="shared" si="50"/>
        <v>0</v>
      </c>
      <c r="I157" s="225"/>
      <c r="J157" s="174"/>
      <c r="K157" s="174"/>
      <c r="L157" s="175">
        <f>M157+O157</f>
        <v>3.9</v>
      </c>
      <c r="M157" s="175">
        <f>E157+I157</f>
        <v>3.9</v>
      </c>
      <c r="N157" s="175">
        <f>F157+J157</f>
        <v>3</v>
      </c>
      <c r="O157" s="175">
        <f>G157+K157</f>
        <v>0</v>
      </c>
      <c r="Q157" s="215"/>
      <c r="R157" s="99">
        <f>L321-R156</f>
        <v>0</v>
      </c>
    </row>
    <row r="158" spans="1:18" s="38" customFormat="1" x14ac:dyDescent="0.25">
      <c r="A158" s="163"/>
      <c r="B158" s="235" t="s">
        <v>415</v>
      </c>
      <c r="C158" s="558"/>
      <c r="D158" s="176" t="s">
        <v>174</v>
      </c>
      <c r="E158" s="176"/>
      <c r="F158" s="176"/>
      <c r="G158" s="227"/>
      <c r="H158" s="177">
        <f t="shared" si="50"/>
        <v>0</v>
      </c>
      <c r="I158" s="228"/>
      <c r="J158" s="177"/>
      <c r="K158" s="177"/>
      <c r="L158" s="178"/>
      <c r="M158" s="178"/>
      <c r="N158" s="178"/>
      <c r="O158" s="178"/>
      <c r="Q158" s="229"/>
      <c r="R158" s="230"/>
    </row>
    <row r="159" spans="1:18" x14ac:dyDescent="0.25">
      <c r="A159" s="6" t="s">
        <v>116</v>
      </c>
      <c r="B159" s="30" t="s">
        <v>417</v>
      </c>
      <c r="C159" s="559" t="s">
        <v>51</v>
      </c>
      <c r="D159" s="426">
        <f>E159+G159</f>
        <v>1.4</v>
      </c>
      <c r="E159" s="173">
        <v>1.4</v>
      </c>
      <c r="F159" s="173">
        <v>1.1000000000000001</v>
      </c>
      <c r="G159" s="224"/>
      <c r="H159" s="174">
        <f t="shared" si="50"/>
        <v>0</v>
      </c>
      <c r="I159" s="225"/>
      <c r="J159" s="174"/>
      <c r="K159" s="174"/>
      <c r="L159" s="175">
        <f>M159+O159</f>
        <v>1.4</v>
      </c>
      <c r="M159" s="175">
        <f>E159+I159</f>
        <v>1.4</v>
      </c>
      <c r="N159" s="175">
        <f>F159+J159</f>
        <v>1.1000000000000001</v>
      </c>
      <c r="O159" s="175">
        <f>G159+K159</f>
        <v>0</v>
      </c>
      <c r="Q159" s="215"/>
      <c r="R159" s="99">
        <f>L323-R158</f>
        <v>0</v>
      </c>
    </row>
    <row r="160" spans="1:18" s="38" customFormat="1" x14ac:dyDescent="0.25">
      <c r="A160" s="155"/>
      <c r="B160" s="235" t="s">
        <v>415</v>
      </c>
      <c r="C160" s="558"/>
      <c r="D160" s="176" t="s">
        <v>174</v>
      </c>
      <c r="E160" s="176"/>
      <c r="F160" s="176"/>
      <c r="G160" s="227"/>
      <c r="H160" s="177">
        <f t="shared" si="50"/>
        <v>0</v>
      </c>
      <c r="I160" s="228"/>
      <c r="J160" s="177"/>
      <c r="K160" s="177"/>
      <c r="L160" s="178"/>
      <c r="M160" s="178"/>
      <c r="N160" s="178"/>
      <c r="O160" s="178"/>
      <c r="Q160" s="229"/>
      <c r="R160" s="230"/>
    </row>
    <row r="161" spans="1:18" x14ac:dyDescent="0.25">
      <c r="A161" s="6" t="s">
        <v>167</v>
      </c>
      <c r="B161" s="18" t="s">
        <v>418</v>
      </c>
      <c r="C161" s="559" t="s">
        <v>51</v>
      </c>
      <c r="D161" s="426">
        <f>E161+G161</f>
        <v>2.4</v>
      </c>
      <c r="E161" s="173">
        <v>2.4</v>
      </c>
      <c r="F161" s="173">
        <v>1.8</v>
      </c>
      <c r="G161" s="224"/>
      <c r="H161" s="174">
        <f t="shared" si="50"/>
        <v>0</v>
      </c>
      <c r="I161" s="225"/>
      <c r="J161" s="174"/>
      <c r="K161" s="174"/>
      <c r="L161" s="175">
        <f>M161+O161</f>
        <v>2.4</v>
      </c>
      <c r="M161" s="175">
        <f>E161+I161</f>
        <v>2.4</v>
      </c>
      <c r="N161" s="175">
        <f>F161+J161</f>
        <v>1.8</v>
      </c>
      <c r="O161" s="175">
        <f>G161+K161</f>
        <v>0</v>
      </c>
      <c r="Q161" s="215"/>
      <c r="R161" s="99">
        <f>L325-R160</f>
        <v>0</v>
      </c>
    </row>
    <row r="162" spans="1:18" s="38" customFormat="1" x14ac:dyDescent="0.25">
      <c r="A162" s="155"/>
      <c r="B162" s="236" t="s">
        <v>415</v>
      </c>
      <c r="C162" s="558"/>
      <c r="D162" s="176" t="s">
        <v>174</v>
      </c>
      <c r="E162" s="176"/>
      <c r="F162" s="176"/>
      <c r="G162" s="227"/>
      <c r="H162" s="177">
        <f t="shared" si="50"/>
        <v>0</v>
      </c>
      <c r="I162" s="228"/>
      <c r="J162" s="177"/>
      <c r="K162" s="177"/>
      <c r="L162" s="178"/>
      <c r="M162" s="178"/>
      <c r="N162" s="178"/>
      <c r="O162" s="178"/>
      <c r="Q162" s="229"/>
      <c r="R162" s="230"/>
    </row>
    <row r="163" spans="1:18" x14ac:dyDescent="0.25">
      <c r="A163" s="6" t="s">
        <v>117</v>
      </c>
      <c r="B163" s="30" t="s">
        <v>49</v>
      </c>
      <c r="C163" s="415"/>
      <c r="D163" s="173">
        <f t="shared" ref="D163:D170" si="51">E163+G163</f>
        <v>0.6</v>
      </c>
      <c r="E163" s="173">
        <f>E165+E166</f>
        <v>0.6</v>
      </c>
      <c r="F163" s="173">
        <f>F165+F166</f>
        <v>0.4</v>
      </c>
      <c r="G163" s="173">
        <f>G165+G166</f>
        <v>0</v>
      </c>
      <c r="H163" s="174">
        <f t="shared" si="50"/>
        <v>0</v>
      </c>
      <c r="I163" s="174">
        <f>I165+I166</f>
        <v>0</v>
      </c>
      <c r="J163" s="174">
        <f>J165+J166</f>
        <v>0</v>
      </c>
      <c r="K163" s="174">
        <f>K165+K166</f>
        <v>0</v>
      </c>
      <c r="L163" s="175">
        <f t="shared" ref="L163:L171" si="52">M163+O163</f>
        <v>0.6</v>
      </c>
      <c r="M163" s="175">
        <f t="shared" ref="M163:O171" si="53">E163+I163</f>
        <v>0.6</v>
      </c>
      <c r="N163" s="175">
        <f t="shared" si="53"/>
        <v>0.4</v>
      </c>
      <c r="O163" s="175">
        <f t="shared" si="53"/>
        <v>0</v>
      </c>
      <c r="Q163" s="215"/>
      <c r="R163" s="99">
        <f>L327-R162</f>
        <v>0</v>
      </c>
    </row>
    <row r="164" spans="1:18" x14ac:dyDescent="0.25">
      <c r="A164" s="20"/>
      <c r="B164" s="164" t="s">
        <v>196</v>
      </c>
      <c r="C164" s="351"/>
      <c r="D164" s="181"/>
      <c r="E164" s="181"/>
      <c r="F164" s="181"/>
      <c r="G164" s="181"/>
      <c r="H164" s="182"/>
      <c r="I164" s="182"/>
      <c r="J164" s="182"/>
      <c r="K164" s="182"/>
      <c r="L164" s="183"/>
      <c r="M164" s="183"/>
      <c r="N164" s="183"/>
      <c r="O164" s="183"/>
      <c r="Q164" s="215"/>
      <c r="R164" s="99"/>
    </row>
    <row r="165" spans="1:18" s="38" customFormat="1" x14ac:dyDescent="0.25">
      <c r="A165" s="20"/>
      <c r="B165" s="226" t="s">
        <v>415</v>
      </c>
      <c r="C165" s="355" t="s">
        <v>51</v>
      </c>
      <c r="D165" s="426">
        <f>E165+G165</f>
        <v>0.3</v>
      </c>
      <c r="E165" s="173">
        <v>0.3</v>
      </c>
      <c r="F165" s="173">
        <v>0.2</v>
      </c>
      <c r="G165" s="224"/>
      <c r="H165" s="174">
        <f t="shared" si="50"/>
        <v>0</v>
      </c>
      <c r="I165" s="225"/>
      <c r="J165" s="174"/>
      <c r="K165" s="174"/>
      <c r="L165" s="175">
        <f t="shared" si="52"/>
        <v>0.3</v>
      </c>
      <c r="M165" s="175">
        <f t="shared" si="53"/>
        <v>0.3</v>
      </c>
      <c r="N165" s="175">
        <f t="shared" si="53"/>
        <v>0.2</v>
      </c>
      <c r="O165" s="175">
        <f t="shared" si="53"/>
        <v>0</v>
      </c>
      <c r="Q165" s="229"/>
      <c r="R165" s="230"/>
    </row>
    <row r="166" spans="1:18" s="38" customFormat="1" ht="25.5" x14ac:dyDescent="0.25">
      <c r="A166" s="20"/>
      <c r="B166" s="237" t="s">
        <v>414</v>
      </c>
      <c r="C166" s="234" t="s">
        <v>51</v>
      </c>
      <c r="D166" s="173">
        <f t="shared" si="51"/>
        <v>0.3</v>
      </c>
      <c r="E166" s="173">
        <v>0.3</v>
      </c>
      <c r="F166" s="173">
        <v>0.2</v>
      </c>
      <c r="G166" s="224"/>
      <c r="H166" s="174">
        <f t="shared" si="50"/>
        <v>0</v>
      </c>
      <c r="I166" s="225"/>
      <c r="J166" s="174"/>
      <c r="K166" s="174"/>
      <c r="L166" s="175">
        <f t="shared" si="52"/>
        <v>0.3</v>
      </c>
      <c r="M166" s="175">
        <f t="shared" si="53"/>
        <v>0.3</v>
      </c>
      <c r="N166" s="175">
        <f t="shared" si="53"/>
        <v>0.2</v>
      </c>
      <c r="O166" s="175">
        <f t="shared" si="53"/>
        <v>0</v>
      </c>
      <c r="Q166" s="229"/>
      <c r="R166" s="230"/>
    </row>
    <row r="167" spans="1:18" x14ac:dyDescent="0.25">
      <c r="A167" s="6" t="s">
        <v>118</v>
      </c>
      <c r="B167" s="7" t="s">
        <v>48</v>
      </c>
      <c r="C167" s="415"/>
      <c r="D167" s="173">
        <f t="shared" si="51"/>
        <v>1.9</v>
      </c>
      <c r="E167" s="173">
        <f>E169+E170</f>
        <v>1.9</v>
      </c>
      <c r="F167" s="173">
        <f>F169+F170</f>
        <v>1.5</v>
      </c>
      <c r="G167" s="173">
        <f>G169+G170</f>
        <v>0</v>
      </c>
      <c r="H167" s="174">
        <f t="shared" si="50"/>
        <v>0</v>
      </c>
      <c r="I167" s="174">
        <f>I169+I170</f>
        <v>0</v>
      </c>
      <c r="J167" s="174">
        <f>J169+J170</f>
        <v>0</v>
      </c>
      <c r="K167" s="174">
        <f>K169+K170</f>
        <v>0</v>
      </c>
      <c r="L167" s="175">
        <f t="shared" si="52"/>
        <v>1.9</v>
      </c>
      <c r="M167" s="175">
        <f t="shared" si="53"/>
        <v>1.9</v>
      </c>
      <c r="N167" s="175">
        <f t="shared" si="53"/>
        <v>1.5</v>
      </c>
      <c r="O167" s="175">
        <f t="shared" si="53"/>
        <v>0</v>
      </c>
      <c r="Q167" s="215"/>
      <c r="R167" s="99">
        <f>L329-R165</f>
        <v>0</v>
      </c>
    </row>
    <row r="168" spans="1:18" x14ac:dyDescent="0.25">
      <c r="A168" s="20"/>
      <c r="B168" s="164" t="s">
        <v>196</v>
      </c>
      <c r="C168" s="351"/>
      <c r="D168" s="181"/>
      <c r="E168" s="181"/>
      <c r="F168" s="181"/>
      <c r="G168" s="181"/>
      <c r="H168" s="182"/>
      <c r="I168" s="182"/>
      <c r="J168" s="182"/>
      <c r="K168" s="182"/>
      <c r="L168" s="183"/>
      <c r="M168" s="183"/>
      <c r="N168" s="183"/>
      <c r="O168" s="183"/>
      <c r="Q168" s="215"/>
      <c r="R168" s="99"/>
    </row>
    <row r="169" spans="1:18" s="38" customFormat="1" x14ac:dyDescent="0.25">
      <c r="A169" s="20"/>
      <c r="B169" s="238" t="s">
        <v>415</v>
      </c>
      <c r="C169" s="234" t="s">
        <v>51</v>
      </c>
      <c r="D169" s="426">
        <f>E169+G169</f>
        <v>1.4</v>
      </c>
      <c r="E169" s="173">
        <v>1.4</v>
      </c>
      <c r="F169" s="173">
        <v>1.1000000000000001</v>
      </c>
      <c r="G169" s="224"/>
      <c r="H169" s="174">
        <f t="shared" si="50"/>
        <v>0</v>
      </c>
      <c r="I169" s="225"/>
      <c r="J169" s="174"/>
      <c r="K169" s="174"/>
      <c r="L169" s="175">
        <f t="shared" si="52"/>
        <v>1.4</v>
      </c>
      <c r="M169" s="175">
        <f t="shared" si="53"/>
        <v>1.4</v>
      </c>
      <c r="N169" s="175">
        <f t="shared" si="53"/>
        <v>1.1000000000000001</v>
      </c>
      <c r="O169" s="175">
        <f t="shared" si="53"/>
        <v>0</v>
      </c>
      <c r="Q169" s="229"/>
      <c r="R169" s="230"/>
    </row>
    <row r="170" spans="1:18" s="38" customFormat="1" ht="25.5" x14ac:dyDescent="0.25">
      <c r="A170" s="155"/>
      <c r="B170" s="237" t="s">
        <v>414</v>
      </c>
      <c r="C170" s="234" t="s">
        <v>51</v>
      </c>
      <c r="D170" s="173">
        <f t="shared" si="51"/>
        <v>0.5</v>
      </c>
      <c r="E170" s="173">
        <v>0.5</v>
      </c>
      <c r="F170" s="173">
        <v>0.4</v>
      </c>
      <c r="G170" s="224"/>
      <c r="H170" s="174">
        <f t="shared" si="50"/>
        <v>0</v>
      </c>
      <c r="I170" s="225"/>
      <c r="J170" s="174"/>
      <c r="K170" s="174"/>
      <c r="L170" s="175">
        <f t="shared" si="52"/>
        <v>0.5</v>
      </c>
      <c r="M170" s="175">
        <f t="shared" si="53"/>
        <v>0.5</v>
      </c>
      <c r="N170" s="175">
        <f t="shared" si="53"/>
        <v>0.4</v>
      </c>
      <c r="O170" s="175">
        <f t="shared" si="53"/>
        <v>0</v>
      </c>
      <c r="Q170" s="229"/>
      <c r="R170" s="230"/>
    </row>
    <row r="171" spans="1:18" x14ac:dyDescent="0.25">
      <c r="A171" s="20" t="s">
        <v>119</v>
      </c>
      <c r="B171" s="36" t="s">
        <v>66</v>
      </c>
      <c r="C171" s="559" t="s">
        <v>51</v>
      </c>
      <c r="D171" s="426">
        <f>E171+G171</f>
        <v>0.4</v>
      </c>
      <c r="E171" s="173">
        <v>0.4</v>
      </c>
      <c r="F171" s="173">
        <v>0.3</v>
      </c>
      <c r="G171" s="224"/>
      <c r="H171" s="174">
        <f t="shared" si="50"/>
        <v>0</v>
      </c>
      <c r="I171" s="225"/>
      <c r="J171" s="174"/>
      <c r="K171" s="174"/>
      <c r="L171" s="175">
        <f t="shared" si="52"/>
        <v>0.4</v>
      </c>
      <c r="M171" s="175">
        <f t="shared" si="53"/>
        <v>0.4</v>
      </c>
      <c r="N171" s="175">
        <f t="shared" si="53"/>
        <v>0.3</v>
      </c>
      <c r="O171" s="175">
        <f t="shared" si="53"/>
        <v>0</v>
      </c>
      <c r="Q171" s="215"/>
      <c r="R171" s="99">
        <f>L331-R169</f>
        <v>0</v>
      </c>
    </row>
    <row r="172" spans="1:18" s="38" customFormat="1" x14ac:dyDescent="0.25">
      <c r="A172" s="155"/>
      <c r="B172" s="226" t="s">
        <v>415</v>
      </c>
      <c r="C172" s="557"/>
      <c r="D172" s="181" t="s">
        <v>174</v>
      </c>
      <c r="E172" s="181"/>
      <c r="F172" s="181"/>
      <c r="G172" s="306"/>
      <c r="H172" s="182">
        <f t="shared" si="50"/>
        <v>0</v>
      </c>
      <c r="I172" s="307"/>
      <c r="J172" s="182"/>
      <c r="K172" s="182"/>
      <c r="L172" s="183"/>
      <c r="M172" s="183"/>
      <c r="N172" s="183"/>
      <c r="O172" s="183"/>
      <c r="Q172" s="229"/>
      <c r="R172" s="230"/>
    </row>
    <row r="173" spans="1:18" x14ac:dyDescent="0.25">
      <c r="A173" s="159" t="s">
        <v>120</v>
      </c>
      <c r="B173" s="36" t="s">
        <v>168</v>
      </c>
      <c r="C173" s="350"/>
      <c r="D173" s="173">
        <f t="shared" ref="D173" si="54">E173+G173</f>
        <v>145</v>
      </c>
      <c r="E173" s="173">
        <f>E175+E176</f>
        <v>145</v>
      </c>
      <c r="F173" s="173">
        <f>F175+F176</f>
        <v>99.199999999999989</v>
      </c>
      <c r="G173" s="173">
        <f>G175+G176</f>
        <v>0</v>
      </c>
      <c r="H173" s="174">
        <f t="shared" si="50"/>
        <v>0</v>
      </c>
      <c r="I173" s="174">
        <f>I175+I176</f>
        <v>0</v>
      </c>
      <c r="J173" s="174">
        <f>J175+J176</f>
        <v>0</v>
      </c>
      <c r="K173" s="174">
        <f>K175+K176</f>
        <v>0</v>
      </c>
      <c r="L173" s="175">
        <f t="shared" ref="L173" si="55">M173+O173</f>
        <v>145</v>
      </c>
      <c r="M173" s="175">
        <f t="shared" ref="M173" si="56">E173+I173</f>
        <v>145</v>
      </c>
      <c r="N173" s="175">
        <f t="shared" ref="N173" si="57">F173+J173</f>
        <v>99.199999999999989</v>
      </c>
      <c r="O173" s="175">
        <f t="shared" ref="O173" si="58">G173+K173</f>
        <v>0</v>
      </c>
      <c r="Q173" s="215"/>
      <c r="R173" s="99"/>
    </row>
    <row r="174" spans="1:18" x14ac:dyDescent="0.25">
      <c r="A174" s="163"/>
      <c r="B174" s="164" t="s">
        <v>196</v>
      </c>
      <c r="C174" s="413"/>
      <c r="D174" s="181"/>
      <c r="E174" s="181"/>
      <c r="F174" s="181"/>
      <c r="G174" s="181"/>
      <c r="H174" s="182"/>
      <c r="I174" s="182"/>
      <c r="J174" s="182"/>
      <c r="K174" s="182"/>
      <c r="L174" s="183"/>
      <c r="M174" s="183"/>
      <c r="N174" s="183"/>
      <c r="O174" s="183"/>
      <c r="Q174" s="215"/>
      <c r="R174" s="99"/>
    </row>
    <row r="175" spans="1:18" x14ac:dyDescent="0.25">
      <c r="A175" s="163"/>
      <c r="B175" s="304" t="s">
        <v>415</v>
      </c>
      <c r="C175" s="216" t="s">
        <v>51</v>
      </c>
      <c r="D175" s="426">
        <f>E175+G175</f>
        <v>6</v>
      </c>
      <c r="E175" s="68">
        <v>6</v>
      </c>
      <c r="F175" s="68">
        <v>4.5999999999999996</v>
      </c>
      <c r="G175" s="68"/>
      <c r="H175" s="69">
        <f t="shared" si="50"/>
        <v>0</v>
      </c>
      <c r="I175" s="69"/>
      <c r="J175" s="69"/>
      <c r="K175" s="69"/>
      <c r="L175" s="70">
        <f>M175+O175</f>
        <v>6</v>
      </c>
      <c r="M175" s="70">
        <f t="shared" ref="M175:O175" si="59">E175+I175</f>
        <v>6</v>
      </c>
      <c r="N175" s="70">
        <f t="shared" si="59"/>
        <v>4.5999999999999996</v>
      </c>
      <c r="O175" s="70">
        <f t="shared" si="59"/>
        <v>0</v>
      </c>
      <c r="Q175" s="215"/>
      <c r="R175" s="99"/>
    </row>
    <row r="176" spans="1:18" s="38" customFormat="1" ht="51.75" x14ac:dyDescent="0.25">
      <c r="A176" s="171"/>
      <c r="B176" s="410" t="s">
        <v>375</v>
      </c>
      <c r="C176" s="415" t="s">
        <v>51</v>
      </c>
      <c r="D176" s="173">
        <f>E176+G176</f>
        <v>139</v>
      </c>
      <c r="E176" s="173">
        <v>139</v>
      </c>
      <c r="F176" s="173">
        <v>94.6</v>
      </c>
      <c r="G176" s="173">
        <f>G179+G180</f>
        <v>0</v>
      </c>
      <c r="H176" s="174">
        <f t="shared" ref="H176" si="60">I176+K176</f>
        <v>0</v>
      </c>
      <c r="I176" s="174"/>
      <c r="J176" s="174"/>
      <c r="K176" s="174">
        <f>K179+K180</f>
        <v>0</v>
      </c>
      <c r="L176" s="175">
        <f>M176+O176</f>
        <v>139</v>
      </c>
      <c r="M176" s="175">
        <f t="shared" ref="M176" si="61">E176+I176</f>
        <v>139</v>
      </c>
      <c r="N176" s="175">
        <f t="shared" ref="N176" si="62">F176+J176</f>
        <v>94.6</v>
      </c>
      <c r="O176" s="175">
        <f t="shared" ref="O176" si="63">G176+K176</f>
        <v>0</v>
      </c>
      <c r="Q176" s="229"/>
      <c r="R176" s="230"/>
    </row>
    <row r="177" spans="1:18" s="38" customFormat="1" x14ac:dyDescent="0.25">
      <c r="A177" s="159" t="s">
        <v>121</v>
      </c>
      <c r="B177" s="30" t="s">
        <v>169</v>
      </c>
      <c r="C177" s="415"/>
      <c r="D177" s="173">
        <f>E177+G177</f>
        <v>201.79999999999998</v>
      </c>
      <c r="E177" s="173">
        <f>E179+E180</f>
        <v>201.79999999999998</v>
      </c>
      <c r="F177" s="173">
        <f t="shared" ref="F177:G177" si="64">F179+F180</f>
        <v>122.6</v>
      </c>
      <c r="G177" s="173">
        <f t="shared" si="64"/>
        <v>0</v>
      </c>
      <c r="H177" s="174">
        <f t="shared" si="50"/>
        <v>0</v>
      </c>
      <c r="I177" s="174">
        <f>I179+I180</f>
        <v>0</v>
      </c>
      <c r="J177" s="174">
        <f t="shared" ref="J177:K177" si="65">J179+J180</f>
        <v>0</v>
      </c>
      <c r="K177" s="174">
        <f t="shared" si="65"/>
        <v>0</v>
      </c>
      <c r="L177" s="175">
        <f>M177+O177</f>
        <v>201.79999999999998</v>
      </c>
      <c r="M177" s="175">
        <f>M179+M180</f>
        <v>201.79999999999998</v>
      </c>
      <c r="N177" s="175">
        <f t="shared" ref="N177:O177" si="66">N179+N180</f>
        <v>122.6</v>
      </c>
      <c r="O177" s="175">
        <f t="shared" si="66"/>
        <v>0</v>
      </c>
      <c r="Q177" s="2"/>
      <c r="R177" s="2"/>
    </row>
    <row r="178" spans="1:18" s="38" customFormat="1" x14ac:dyDescent="0.25">
      <c r="A178" s="163"/>
      <c r="B178" s="164" t="s">
        <v>196</v>
      </c>
      <c r="C178" s="413"/>
      <c r="D178" s="181"/>
      <c r="E178" s="181"/>
      <c r="F178" s="181"/>
      <c r="G178" s="181"/>
      <c r="H178" s="182"/>
      <c r="I178" s="182"/>
      <c r="J178" s="182"/>
      <c r="K178" s="182"/>
      <c r="L178" s="183"/>
      <c r="M178" s="183"/>
      <c r="N178" s="183"/>
      <c r="O178" s="183"/>
      <c r="Q178" s="2"/>
      <c r="R178" s="2"/>
    </row>
    <row r="179" spans="1:18" s="38" customFormat="1" ht="26.25" x14ac:dyDescent="0.25">
      <c r="A179" s="163"/>
      <c r="B179" s="408" t="s">
        <v>374</v>
      </c>
      <c r="C179" s="407" t="s">
        <v>51</v>
      </c>
      <c r="D179" s="68">
        <f>E179+G179</f>
        <v>6.1</v>
      </c>
      <c r="E179" s="68">
        <v>6.1</v>
      </c>
      <c r="F179" s="68">
        <v>4.5999999999999996</v>
      </c>
      <c r="G179" s="68"/>
      <c r="H179" s="174">
        <f t="shared" si="50"/>
        <v>0</v>
      </c>
      <c r="I179" s="69"/>
      <c r="J179" s="69"/>
      <c r="K179" s="69"/>
      <c r="L179" s="70">
        <f t="shared" ref="L179" si="67">M179+O179</f>
        <v>6.1</v>
      </c>
      <c r="M179" s="70">
        <f t="shared" ref="M179" si="68">E179+I179</f>
        <v>6.1</v>
      </c>
      <c r="N179" s="70">
        <f t="shared" ref="N179" si="69">F179+J179</f>
        <v>4.5999999999999996</v>
      </c>
      <c r="O179" s="70"/>
      <c r="Q179" s="2"/>
      <c r="R179" s="2"/>
    </row>
    <row r="180" spans="1:18" ht="51.75" x14ac:dyDescent="0.25">
      <c r="A180" s="171"/>
      <c r="B180" s="192" t="s">
        <v>375</v>
      </c>
      <c r="C180" s="407" t="s">
        <v>51</v>
      </c>
      <c r="D180" s="181">
        <f>E180+G180</f>
        <v>195.7</v>
      </c>
      <c r="E180" s="181">
        <v>195.7</v>
      </c>
      <c r="F180" s="181">
        <v>118</v>
      </c>
      <c r="G180" s="181">
        <f>G182</f>
        <v>0</v>
      </c>
      <c r="H180" s="69">
        <f t="shared" ref="H180" si="70">I180+K180</f>
        <v>0</v>
      </c>
      <c r="I180" s="182"/>
      <c r="J180" s="182"/>
      <c r="K180" s="182"/>
      <c r="L180" s="183">
        <f>M180+O180</f>
        <v>195.7</v>
      </c>
      <c r="M180" s="183">
        <f t="shared" ref="M180" si="71">E180+I180</f>
        <v>195.7</v>
      </c>
      <c r="N180" s="183">
        <f t="shared" ref="N180" si="72">F180+J180</f>
        <v>118</v>
      </c>
      <c r="O180" s="183">
        <f t="shared" ref="O180" si="73">G180+K180</f>
        <v>0</v>
      </c>
      <c r="R180" s="239"/>
    </row>
    <row r="181" spans="1:18" x14ac:dyDescent="0.25">
      <c r="A181" s="221" t="s">
        <v>163</v>
      </c>
      <c r="B181" s="88" t="s">
        <v>178</v>
      </c>
      <c r="C181" s="245"/>
      <c r="D181" s="24">
        <f>D88+D92+D95+D97+D101+D104+D106+D110+D112+D116+D119+D122+D124+D127+D129+D131+D133+D137+D139+D143+D145+D147+D149+D151+D153+D155+D157+D159+D161+D163+D167+D171+D173+D177+D135+D141</f>
        <v>1395.2</v>
      </c>
      <c r="E181" s="24">
        <f t="shared" ref="E181:O181" si="74">E88+E92+E95+E97+E101+E104+E106+E110+E112+E116+E119+E122+E124+E127+E129+E131+E133+E137+E139+E143+E145+E147+E149+E151+E153+E155+E157+E159+E161+E163+E167+E171+E173+E177+E135+E141</f>
        <v>466.2</v>
      </c>
      <c r="F181" s="24">
        <f t="shared" si="74"/>
        <v>312.99999999999994</v>
      </c>
      <c r="G181" s="24">
        <f t="shared" si="74"/>
        <v>929</v>
      </c>
      <c r="H181" s="25">
        <f t="shared" si="74"/>
        <v>0</v>
      </c>
      <c r="I181" s="25">
        <f t="shared" si="74"/>
        <v>0</v>
      </c>
      <c r="J181" s="25">
        <f t="shared" si="74"/>
        <v>0</v>
      </c>
      <c r="K181" s="25">
        <f t="shared" si="74"/>
        <v>0</v>
      </c>
      <c r="L181" s="22">
        <f t="shared" si="74"/>
        <v>1395.2</v>
      </c>
      <c r="M181" s="22">
        <f t="shared" si="74"/>
        <v>466.2</v>
      </c>
      <c r="N181" s="22">
        <f t="shared" si="74"/>
        <v>312.99999999999994</v>
      </c>
      <c r="O181" s="22">
        <f t="shared" si="74"/>
        <v>929</v>
      </c>
    </row>
    <row r="182" spans="1:18" hidden="1" x14ac:dyDescent="0.25">
      <c r="A182" s="6" t="s">
        <v>119</v>
      </c>
      <c r="B182" s="571" t="s">
        <v>182</v>
      </c>
      <c r="C182" s="571"/>
      <c r="D182" s="571"/>
      <c r="E182" s="571"/>
      <c r="F182" s="571"/>
      <c r="G182" s="571"/>
      <c r="H182" s="571"/>
      <c r="I182" s="571"/>
      <c r="J182" s="571"/>
      <c r="K182" s="571"/>
      <c r="L182" s="571"/>
      <c r="M182" s="571"/>
      <c r="N182" s="571"/>
      <c r="O182" s="571"/>
      <c r="Q182" s="215"/>
      <c r="R182" s="99"/>
    </row>
    <row r="183" spans="1:18" hidden="1" x14ac:dyDescent="0.25">
      <c r="A183" s="6" t="s">
        <v>120</v>
      </c>
      <c r="B183" s="30" t="s">
        <v>20</v>
      </c>
      <c r="C183" s="559" t="s">
        <v>25</v>
      </c>
      <c r="D183" s="173">
        <f>E183+G183</f>
        <v>0</v>
      </c>
      <c r="E183" s="173"/>
      <c r="F183" s="173"/>
      <c r="G183" s="173"/>
      <c r="H183" s="174">
        <f>I183+K183</f>
        <v>0</v>
      </c>
      <c r="I183" s="174"/>
      <c r="J183" s="174"/>
      <c r="K183" s="174"/>
      <c r="L183" s="175">
        <f>M183+O183</f>
        <v>0</v>
      </c>
      <c r="M183" s="175">
        <f>E183+I183</f>
        <v>0</v>
      </c>
      <c r="N183" s="175">
        <f>F183+J183</f>
        <v>0</v>
      </c>
      <c r="O183" s="175">
        <f>G183+K183</f>
        <v>0</v>
      </c>
      <c r="Q183" s="215"/>
      <c r="R183" s="99"/>
    </row>
    <row r="184" spans="1:18" hidden="1" x14ac:dyDescent="0.25">
      <c r="A184" s="155"/>
      <c r="B184" s="226" t="s">
        <v>415</v>
      </c>
      <c r="C184" s="558"/>
      <c r="D184" s="176"/>
      <c r="E184" s="176"/>
      <c r="F184" s="176"/>
      <c r="G184" s="176"/>
      <c r="H184" s="177"/>
      <c r="I184" s="177"/>
      <c r="J184" s="177"/>
      <c r="K184" s="177"/>
      <c r="L184" s="178"/>
      <c r="M184" s="178"/>
      <c r="N184" s="178"/>
      <c r="O184" s="178"/>
      <c r="Q184" s="215"/>
      <c r="R184" s="99"/>
    </row>
    <row r="185" spans="1:18" hidden="1" x14ac:dyDescent="0.25">
      <c r="A185" s="221" t="s">
        <v>121</v>
      </c>
      <c r="B185" s="22" t="s">
        <v>177</v>
      </c>
      <c r="C185" s="218"/>
      <c r="D185" s="87">
        <f>D183</f>
        <v>0</v>
      </c>
      <c r="E185" s="87">
        <f t="shared" ref="E185:O185" si="75">E183</f>
        <v>0</v>
      </c>
      <c r="F185" s="87">
        <f t="shared" si="75"/>
        <v>0</v>
      </c>
      <c r="G185" s="87">
        <f t="shared" si="75"/>
        <v>0</v>
      </c>
      <c r="H185" s="240">
        <f t="shared" si="75"/>
        <v>0</v>
      </c>
      <c r="I185" s="240">
        <f t="shared" si="75"/>
        <v>0</v>
      </c>
      <c r="J185" s="240">
        <f t="shared" si="75"/>
        <v>0</v>
      </c>
      <c r="K185" s="240">
        <f t="shared" si="75"/>
        <v>0</v>
      </c>
      <c r="L185" s="88">
        <f t="shared" si="75"/>
        <v>0</v>
      </c>
      <c r="M185" s="88">
        <f t="shared" si="75"/>
        <v>0</v>
      </c>
      <c r="N185" s="88">
        <f t="shared" si="75"/>
        <v>0</v>
      </c>
      <c r="O185" s="88">
        <f t="shared" si="75"/>
        <v>0</v>
      </c>
      <c r="Q185" s="215"/>
      <c r="R185" s="239"/>
    </row>
    <row r="186" spans="1:18" x14ac:dyDescent="0.25">
      <c r="A186" s="6" t="s">
        <v>122</v>
      </c>
      <c r="B186" s="571" t="s">
        <v>67</v>
      </c>
      <c r="C186" s="571"/>
      <c r="D186" s="571"/>
      <c r="E186" s="571"/>
      <c r="F186" s="571"/>
      <c r="G186" s="571"/>
      <c r="H186" s="571"/>
      <c r="I186" s="571"/>
      <c r="J186" s="571"/>
      <c r="K186" s="571"/>
      <c r="L186" s="571"/>
      <c r="M186" s="571"/>
      <c r="N186" s="571"/>
      <c r="O186" s="571"/>
    </row>
    <row r="187" spans="1:18" x14ac:dyDescent="0.25">
      <c r="A187" s="6" t="s">
        <v>123</v>
      </c>
      <c r="B187" s="36" t="s">
        <v>20</v>
      </c>
      <c r="C187" s="356" t="s">
        <v>30</v>
      </c>
      <c r="D187" s="173">
        <f t="shared" ref="D187" si="76">E187+G187</f>
        <v>445</v>
      </c>
      <c r="E187" s="246">
        <f>E189+E190</f>
        <v>0</v>
      </c>
      <c r="F187" s="173">
        <f>F189+F190</f>
        <v>0</v>
      </c>
      <c r="G187" s="246">
        <v>445</v>
      </c>
      <c r="H187" s="174">
        <f t="shared" ref="H187" si="77">I187+K187</f>
        <v>0</v>
      </c>
      <c r="I187" s="247">
        <f>I189+I190</f>
        <v>0</v>
      </c>
      <c r="J187" s="174">
        <f>J189+J190</f>
        <v>0</v>
      </c>
      <c r="K187" s="247">
        <f>K189+K190</f>
        <v>0</v>
      </c>
      <c r="L187" s="175">
        <f t="shared" ref="L187" si="78">M187+O187</f>
        <v>445</v>
      </c>
      <c r="M187" s="248">
        <f t="shared" ref="M187" si="79">E187+I187</f>
        <v>0</v>
      </c>
      <c r="N187" s="175">
        <f t="shared" ref="N187" si="80">F187+J187</f>
        <v>0</v>
      </c>
      <c r="O187" s="232">
        <f t="shared" ref="O187" si="81">G187+K187</f>
        <v>445</v>
      </c>
    </row>
    <row r="188" spans="1:18" hidden="1" x14ac:dyDescent="0.25">
      <c r="A188" s="20"/>
      <c r="B188" s="164" t="s">
        <v>196</v>
      </c>
      <c r="C188" s="357"/>
      <c r="D188" s="181"/>
      <c r="E188" s="308"/>
      <c r="F188" s="181"/>
      <c r="G188" s="308"/>
      <c r="H188" s="182"/>
      <c r="I188" s="309"/>
      <c r="J188" s="182"/>
      <c r="K188" s="309"/>
      <c r="L188" s="183"/>
      <c r="M188" s="310"/>
      <c r="N188" s="183"/>
      <c r="O188" s="312"/>
    </row>
    <row r="189" spans="1:18" hidden="1" x14ac:dyDescent="0.25">
      <c r="A189" s="20"/>
      <c r="B189" s="304" t="s">
        <v>415</v>
      </c>
      <c r="C189" s="357" t="s">
        <v>30</v>
      </c>
      <c r="D189" s="181">
        <f t="shared" ref="D189:D243" si="82">E189+G189</f>
        <v>0</v>
      </c>
      <c r="E189" s="308"/>
      <c r="F189" s="181"/>
      <c r="G189" s="308"/>
      <c r="H189" s="182">
        <f t="shared" ref="H189:H244" si="83">I189+K189</f>
        <v>0</v>
      </c>
      <c r="I189" s="309"/>
      <c r="J189" s="182"/>
      <c r="K189" s="309"/>
      <c r="L189" s="183">
        <f t="shared" ref="L189:L243" si="84">M189+O189</f>
        <v>0</v>
      </c>
      <c r="M189" s="310">
        <f t="shared" ref="M189:M243" si="85">E189+I189</f>
        <v>0</v>
      </c>
      <c r="N189" s="183">
        <f t="shared" ref="N189:N243" si="86">F189+J189</f>
        <v>0</v>
      </c>
      <c r="O189" s="312">
        <f t="shared" ref="O189:O243" si="87">G189+K189</f>
        <v>0</v>
      </c>
    </row>
    <row r="190" spans="1:18" ht="26.25" x14ac:dyDescent="0.25">
      <c r="A190" s="155"/>
      <c r="B190" s="305" t="s">
        <v>338</v>
      </c>
      <c r="C190" s="357"/>
      <c r="D190" s="181">
        <f t="shared" ref="D190" si="88">E190+G190</f>
        <v>0</v>
      </c>
      <c r="E190" s="308">
        <f>E192+E193</f>
        <v>0</v>
      </c>
      <c r="F190" s="181">
        <f>F192+F193</f>
        <v>0</v>
      </c>
      <c r="G190" s="308"/>
      <c r="H190" s="182">
        <f t="shared" ref="H190" si="89">I190+K190</f>
        <v>0</v>
      </c>
      <c r="I190" s="309">
        <f t="shared" ref="I190:K191" si="90">I192+I193</f>
        <v>0</v>
      </c>
      <c r="J190" s="182">
        <f t="shared" si="90"/>
        <v>0</v>
      </c>
      <c r="K190" s="309">
        <f t="shared" si="90"/>
        <v>0</v>
      </c>
      <c r="L190" s="183">
        <f t="shared" ref="L190" si="91">M190+O190</f>
        <v>0</v>
      </c>
      <c r="M190" s="310">
        <f t="shared" ref="M190" si="92">E190+I190</f>
        <v>0</v>
      </c>
      <c r="N190" s="183">
        <f t="shared" ref="N190" si="93">F190+J190</f>
        <v>0</v>
      </c>
      <c r="O190" s="312">
        <f t="shared" ref="O190" si="94">G190+K190</f>
        <v>0</v>
      </c>
    </row>
    <row r="191" spans="1:18" x14ac:dyDescent="0.25">
      <c r="A191" s="6" t="s">
        <v>124</v>
      </c>
      <c r="B191" s="36" t="s">
        <v>7</v>
      </c>
      <c r="C191" s="356" t="s">
        <v>30</v>
      </c>
      <c r="D191" s="173">
        <f t="shared" si="82"/>
        <v>1.4</v>
      </c>
      <c r="E191" s="246">
        <v>1.4</v>
      </c>
      <c r="F191" s="173">
        <v>1.1000000000000001</v>
      </c>
      <c r="G191" s="246">
        <f>G193+G194</f>
        <v>0</v>
      </c>
      <c r="H191" s="174">
        <f t="shared" si="83"/>
        <v>0</v>
      </c>
      <c r="I191" s="247">
        <f t="shared" si="90"/>
        <v>0</v>
      </c>
      <c r="J191" s="174">
        <f t="shared" si="90"/>
        <v>0</v>
      </c>
      <c r="K191" s="247">
        <f t="shared" si="90"/>
        <v>0</v>
      </c>
      <c r="L191" s="175">
        <f t="shared" si="84"/>
        <v>1.4</v>
      </c>
      <c r="M191" s="248">
        <f t="shared" si="85"/>
        <v>1.4</v>
      </c>
      <c r="N191" s="175">
        <f t="shared" si="86"/>
        <v>1.1000000000000001</v>
      </c>
      <c r="O191" s="232">
        <f t="shared" si="87"/>
        <v>0</v>
      </c>
      <c r="Q191" s="215"/>
      <c r="R191" s="99">
        <f>L347-R190</f>
        <v>0</v>
      </c>
    </row>
    <row r="192" spans="1:18" hidden="1" x14ac:dyDescent="0.25">
      <c r="A192" s="20"/>
      <c r="B192" s="164" t="s">
        <v>196</v>
      </c>
      <c r="C192" s="422"/>
      <c r="D192" s="181"/>
      <c r="E192" s="308"/>
      <c r="F192" s="181"/>
      <c r="G192" s="308"/>
      <c r="H192" s="182"/>
      <c r="I192" s="309"/>
      <c r="J192" s="182"/>
      <c r="K192" s="309"/>
      <c r="L192" s="183"/>
      <c r="M192" s="310"/>
      <c r="N192" s="183"/>
      <c r="O192" s="312"/>
      <c r="Q192" s="215"/>
      <c r="R192" s="99"/>
    </row>
    <row r="193" spans="1:18" hidden="1" x14ac:dyDescent="0.25">
      <c r="A193" s="20"/>
      <c r="B193" s="236" t="s">
        <v>415</v>
      </c>
      <c r="C193" s="357" t="s">
        <v>30</v>
      </c>
      <c r="D193" s="181">
        <f t="shared" si="82"/>
        <v>0</v>
      </c>
      <c r="E193" s="308"/>
      <c r="F193" s="181"/>
      <c r="G193" s="308"/>
      <c r="H193" s="182">
        <f t="shared" si="83"/>
        <v>0</v>
      </c>
      <c r="I193" s="309"/>
      <c r="J193" s="182"/>
      <c r="K193" s="309"/>
      <c r="L193" s="183">
        <f t="shared" si="84"/>
        <v>0</v>
      </c>
      <c r="M193" s="310">
        <f t="shared" si="85"/>
        <v>0</v>
      </c>
      <c r="N193" s="183">
        <f t="shared" si="86"/>
        <v>0</v>
      </c>
      <c r="O193" s="312">
        <f t="shared" si="87"/>
        <v>0</v>
      </c>
      <c r="Q193" s="215"/>
      <c r="R193" s="99"/>
    </row>
    <row r="194" spans="1:18" s="38" customFormat="1" ht="25.5" x14ac:dyDescent="0.25">
      <c r="A194" s="155"/>
      <c r="B194" s="432" t="s">
        <v>414</v>
      </c>
      <c r="C194" s="431"/>
      <c r="D194" s="176">
        <f t="shared" si="82"/>
        <v>0</v>
      </c>
      <c r="E194" s="428"/>
      <c r="F194" s="176"/>
      <c r="G194" s="428"/>
      <c r="H194" s="177">
        <f t="shared" si="83"/>
        <v>0</v>
      </c>
      <c r="I194" s="353"/>
      <c r="J194" s="177"/>
      <c r="K194" s="353"/>
      <c r="L194" s="178">
        <f t="shared" si="84"/>
        <v>0</v>
      </c>
      <c r="M194" s="354">
        <f t="shared" si="85"/>
        <v>0</v>
      </c>
      <c r="N194" s="178">
        <f t="shared" si="86"/>
        <v>0</v>
      </c>
      <c r="O194" s="233">
        <f t="shared" si="87"/>
        <v>0</v>
      </c>
      <c r="Q194" s="229"/>
      <c r="R194" s="230"/>
    </row>
    <row r="195" spans="1:18" ht="17.25" customHeight="1" x14ac:dyDescent="0.25">
      <c r="A195" s="6" t="s">
        <v>125</v>
      </c>
      <c r="B195" s="30" t="s">
        <v>10</v>
      </c>
      <c r="C195" s="417"/>
      <c r="D195" s="181">
        <f t="shared" si="82"/>
        <v>1.1000000000000001</v>
      </c>
      <c r="E195" s="181">
        <f>E197+E198</f>
        <v>1.1000000000000001</v>
      </c>
      <c r="F195" s="181">
        <f>F197+F198</f>
        <v>0.9</v>
      </c>
      <c r="G195" s="181">
        <f>G197+G198</f>
        <v>0</v>
      </c>
      <c r="H195" s="182">
        <f t="shared" si="83"/>
        <v>0</v>
      </c>
      <c r="I195" s="182">
        <f>I197+I198</f>
        <v>0</v>
      </c>
      <c r="J195" s="182">
        <f>J197+J198</f>
        <v>0</v>
      </c>
      <c r="K195" s="182">
        <f>K197+K198</f>
        <v>0</v>
      </c>
      <c r="L195" s="183">
        <f t="shared" si="84"/>
        <v>1.1000000000000001</v>
      </c>
      <c r="M195" s="183">
        <f t="shared" si="85"/>
        <v>1.1000000000000001</v>
      </c>
      <c r="N195" s="183">
        <f t="shared" si="86"/>
        <v>0.9</v>
      </c>
      <c r="O195" s="183">
        <f t="shared" si="87"/>
        <v>0</v>
      </c>
      <c r="Q195" s="215"/>
      <c r="R195" s="99">
        <f>L350-R194</f>
        <v>0</v>
      </c>
    </row>
    <row r="196" spans="1:18" ht="17.25" customHeight="1" x14ac:dyDescent="0.25">
      <c r="A196" s="20"/>
      <c r="B196" s="164" t="s">
        <v>196</v>
      </c>
      <c r="C196" s="414"/>
      <c r="D196" s="181"/>
      <c r="E196" s="181"/>
      <c r="F196" s="181"/>
      <c r="G196" s="181"/>
      <c r="H196" s="182"/>
      <c r="I196" s="182"/>
      <c r="J196" s="182"/>
      <c r="K196" s="182"/>
      <c r="L196" s="183"/>
      <c r="M196" s="183"/>
      <c r="N196" s="183"/>
      <c r="O196" s="183"/>
      <c r="Q196" s="215"/>
      <c r="R196" s="99"/>
    </row>
    <row r="197" spans="1:18" x14ac:dyDescent="0.25">
      <c r="A197" s="20"/>
      <c r="B197" s="238" t="s">
        <v>415</v>
      </c>
      <c r="C197" s="241" t="s">
        <v>30</v>
      </c>
      <c r="D197" s="426">
        <f>E197+G197</f>
        <v>0.1</v>
      </c>
      <c r="E197" s="243">
        <v>0.1</v>
      </c>
      <c r="F197" s="173">
        <v>0.1</v>
      </c>
      <c r="G197" s="224"/>
      <c r="H197" s="174">
        <f t="shared" si="83"/>
        <v>0</v>
      </c>
      <c r="I197" s="225"/>
      <c r="J197" s="174"/>
      <c r="K197" s="174"/>
      <c r="L197" s="175">
        <f t="shared" si="84"/>
        <v>0.1</v>
      </c>
      <c r="M197" s="175">
        <f t="shared" si="85"/>
        <v>0.1</v>
      </c>
      <c r="N197" s="175">
        <f t="shared" si="86"/>
        <v>0.1</v>
      </c>
      <c r="O197" s="175">
        <f t="shared" si="87"/>
        <v>0</v>
      </c>
      <c r="Q197" s="215"/>
      <c r="R197" s="99"/>
    </row>
    <row r="198" spans="1:18" s="38" customFormat="1" ht="25.5" x14ac:dyDescent="0.25">
      <c r="A198" s="155"/>
      <c r="B198" s="237" t="s">
        <v>414</v>
      </c>
      <c r="C198" s="242" t="s">
        <v>30</v>
      </c>
      <c r="D198" s="173">
        <f t="shared" si="82"/>
        <v>1</v>
      </c>
      <c r="E198" s="243">
        <v>1</v>
      </c>
      <c r="F198" s="173">
        <v>0.8</v>
      </c>
      <c r="G198" s="224"/>
      <c r="H198" s="174">
        <f t="shared" si="83"/>
        <v>0</v>
      </c>
      <c r="I198" s="225"/>
      <c r="J198" s="174"/>
      <c r="K198" s="174"/>
      <c r="L198" s="175">
        <f t="shared" si="84"/>
        <v>1</v>
      </c>
      <c r="M198" s="175">
        <f t="shared" si="85"/>
        <v>1</v>
      </c>
      <c r="N198" s="175">
        <f t="shared" si="86"/>
        <v>0.8</v>
      </c>
      <c r="O198" s="175">
        <f t="shared" si="87"/>
        <v>0</v>
      </c>
      <c r="Q198" s="229"/>
      <c r="R198" s="230"/>
    </row>
    <row r="199" spans="1:18" x14ac:dyDescent="0.25">
      <c r="A199" s="6" t="s">
        <v>126</v>
      </c>
      <c r="B199" s="30" t="s">
        <v>11</v>
      </c>
      <c r="C199" s="415"/>
      <c r="D199" s="173">
        <f t="shared" si="82"/>
        <v>3.8</v>
      </c>
      <c r="E199" s="173">
        <f>E201+E202</f>
        <v>3.8</v>
      </c>
      <c r="F199" s="173">
        <f>F201+F202</f>
        <v>2.9000000000000004</v>
      </c>
      <c r="G199" s="173">
        <f>G201+G202</f>
        <v>0</v>
      </c>
      <c r="H199" s="174">
        <f t="shared" si="83"/>
        <v>0</v>
      </c>
      <c r="I199" s="174">
        <f>I201+I202</f>
        <v>0</v>
      </c>
      <c r="J199" s="174">
        <f>J201+J202</f>
        <v>0</v>
      </c>
      <c r="K199" s="174">
        <f>K201+K202</f>
        <v>0</v>
      </c>
      <c r="L199" s="175">
        <f t="shared" si="84"/>
        <v>3.8</v>
      </c>
      <c r="M199" s="175">
        <f t="shared" si="85"/>
        <v>3.8</v>
      </c>
      <c r="N199" s="175">
        <f t="shared" si="86"/>
        <v>2.9000000000000004</v>
      </c>
      <c r="O199" s="175">
        <f t="shared" si="87"/>
        <v>0</v>
      </c>
      <c r="Q199" s="215"/>
      <c r="R199" s="99">
        <f>L353-R198</f>
        <v>0</v>
      </c>
    </row>
    <row r="200" spans="1:18" x14ac:dyDescent="0.25">
      <c r="A200" s="20"/>
      <c r="B200" s="164" t="s">
        <v>196</v>
      </c>
      <c r="C200" s="414"/>
      <c r="D200" s="181"/>
      <c r="E200" s="181"/>
      <c r="F200" s="181"/>
      <c r="G200" s="181"/>
      <c r="H200" s="182"/>
      <c r="I200" s="182"/>
      <c r="J200" s="182"/>
      <c r="K200" s="182"/>
      <c r="L200" s="183"/>
      <c r="M200" s="183"/>
      <c r="N200" s="183"/>
      <c r="O200" s="183"/>
      <c r="Q200" s="215"/>
      <c r="R200" s="99"/>
    </row>
    <row r="201" spans="1:18" x14ac:dyDescent="0.25">
      <c r="A201" s="20"/>
      <c r="B201" s="238" t="s">
        <v>415</v>
      </c>
      <c r="C201" s="241" t="s">
        <v>30</v>
      </c>
      <c r="D201" s="426">
        <f>E201+G201</f>
        <v>2.1</v>
      </c>
      <c r="E201" s="243">
        <v>2.1</v>
      </c>
      <c r="F201" s="173">
        <v>1.6</v>
      </c>
      <c r="G201" s="224"/>
      <c r="H201" s="174">
        <f t="shared" si="83"/>
        <v>0</v>
      </c>
      <c r="I201" s="225"/>
      <c r="J201" s="174"/>
      <c r="K201" s="174"/>
      <c r="L201" s="175">
        <f t="shared" si="84"/>
        <v>2.1</v>
      </c>
      <c r="M201" s="175">
        <f t="shared" si="85"/>
        <v>2.1</v>
      </c>
      <c r="N201" s="175">
        <f t="shared" si="86"/>
        <v>1.6</v>
      </c>
      <c r="O201" s="175">
        <f t="shared" si="87"/>
        <v>0</v>
      </c>
      <c r="Q201" s="215"/>
      <c r="R201" s="99"/>
    </row>
    <row r="202" spans="1:18" s="38" customFormat="1" ht="25.5" x14ac:dyDescent="0.25">
      <c r="A202" s="155"/>
      <c r="B202" s="237" t="s">
        <v>414</v>
      </c>
      <c r="C202" s="433" t="s">
        <v>30</v>
      </c>
      <c r="D202" s="173">
        <f t="shared" si="82"/>
        <v>1.7</v>
      </c>
      <c r="E202" s="243">
        <v>1.7</v>
      </c>
      <c r="F202" s="173">
        <v>1.3</v>
      </c>
      <c r="G202" s="224"/>
      <c r="H202" s="174">
        <f t="shared" si="83"/>
        <v>0</v>
      </c>
      <c r="I202" s="225"/>
      <c r="J202" s="174"/>
      <c r="K202" s="174"/>
      <c r="L202" s="175">
        <f t="shared" si="84"/>
        <v>1.7</v>
      </c>
      <c r="M202" s="175">
        <f t="shared" si="85"/>
        <v>1.7</v>
      </c>
      <c r="N202" s="175">
        <f t="shared" si="86"/>
        <v>1.3</v>
      </c>
      <c r="O202" s="175">
        <f t="shared" si="87"/>
        <v>0</v>
      </c>
      <c r="Q202" s="229"/>
      <c r="R202" s="230"/>
    </row>
    <row r="203" spans="1:18" x14ac:dyDescent="0.25">
      <c r="A203" s="6" t="s">
        <v>127</v>
      </c>
      <c r="B203" s="36" t="s">
        <v>15</v>
      </c>
      <c r="C203" s="356" t="s">
        <v>30</v>
      </c>
      <c r="D203" s="173">
        <f t="shared" si="82"/>
        <v>1.4</v>
      </c>
      <c r="E203" s="246">
        <v>1.4</v>
      </c>
      <c r="F203" s="173">
        <v>1.1000000000000001</v>
      </c>
      <c r="G203" s="246">
        <f>G205+G206</f>
        <v>0</v>
      </c>
      <c r="H203" s="174">
        <f t="shared" si="83"/>
        <v>0</v>
      </c>
      <c r="I203" s="247">
        <f>I205+I206</f>
        <v>0</v>
      </c>
      <c r="J203" s="174">
        <f>J205+J206</f>
        <v>0</v>
      </c>
      <c r="K203" s="247">
        <f>K205+K206</f>
        <v>0</v>
      </c>
      <c r="L203" s="248">
        <f t="shared" si="84"/>
        <v>1.4</v>
      </c>
      <c r="M203" s="175">
        <f t="shared" si="85"/>
        <v>1.4</v>
      </c>
      <c r="N203" s="248">
        <f t="shared" si="86"/>
        <v>1.1000000000000001</v>
      </c>
      <c r="O203" s="175">
        <f t="shared" si="87"/>
        <v>0</v>
      </c>
      <c r="Q203" s="215"/>
      <c r="R203" s="99">
        <f>L356-R202</f>
        <v>0</v>
      </c>
    </row>
    <row r="204" spans="1:18" hidden="1" x14ac:dyDescent="0.25">
      <c r="A204" s="20"/>
      <c r="B204" s="164" t="s">
        <v>196</v>
      </c>
      <c r="C204" s="422"/>
      <c r="D204" s="181"/>
      <c r="E204" s="308"/>
      <c r="F204" s="181"/>
      <c r="G204" s="308"/>
      <c r="H204" s="182"/>
      <c r="I204" s="309"/>
      <c r="J204" s="182"/>
      <c r="K204" s="309"/>
      <c r="L204" s="310"/>
      <c r="M204" s="183"/>
      <c r="N204" s="310"/>
      <c r="O204" s="183"/>
      <c r="Q204" s="215"/>
      <c r="R204" s="99"/>
    </row>
    <row r="205" spans="1:18" hidden="1" x14ac:dyDescent="0.25">
      <c r="A205" s="20"/>
      <c r="B205" s="236" t="s">
        <v>415</v>
      </c>
      <c r="C205" s="357" t="s">
        <v>30</v>
      </c>
      <c r="D205" s="181">
        <f t="shared" si="82"/>
        <v>0</v>
      </c>
      <c r="E205" s="308"/>
      <c r="F205" s="181"/>
      <c r="G205" s="308"/>
      <c r="H205" s="182">
        <f t="shared" si="83"/>
        <v>0</v>
      </c>
      <c r="I205" s="309"/>
      <c r="J205" s="182"/>
      <c r="K205" s="309"/>
      <c r="L205" s="310">
        <f t="shared" si="84"/>
        <v>0</v>
      </c>
      <c r="M205" s="183">
        <f t="shared" si="85"/>
        <v>0</v>
      </c>
      <c r="N205" s="310">
        <f t="shared" si="86"/>
        <v>0</v>
      </c>
      <c r="O205" s="183">
        <f t="shared" si="87"/>
        <v>0</v>
      </c>
      <c r="Q205" s="215"/>
      <c r="R205" s="99"/>
    </row>
    <row r="206" spans="1:18" s="38" customFormat="1" ht="25.5" x14ac:dyDescent="0.25">
      <c r="A206" s="155"/>
      <c r="B206" s="432" t="s">
        <v>414</v>
      </c>
      <c r="C206" s="431"/>
      <c r="D206" s="176">
        <f t="shared" si="82"/>
        <v>0</v>
      </c>
      <c r="E206" s="428"/>
      <c r="F206" s="176"/>
      <c r="G206" s="428"/>
      <c r="H206" s="177">
        <f t="shared" si="83"/>
        <v>0</v>
      </c>
      <c r="I206" s="353"/>
      <c r="J206" s="177"/>
      <c r="K206" s="353"/>
      <c r="L206" s="354">
        <f t="shared" si="84"/>
        <v>0</v>
      </c>
      <c r="M206" s="178">
        <f t="shared" si="85"/>
        <v>0</v>
      </c>
      <c r="N206" s="354">
        <f t="shared" si="86"/>
        <v>0</v>
      </c>
      <c r="O206" s="178">
        <f t="shared" si="87"/>
        <v>0</v>
      </c>
      <c r="Q206" s="229"/>
      <c r="R206" s="230"/>
    </row>
    <row r="207" spans="1:18" x14ac:dyDescent="0.25">
      <c r="A207" s="6" t="s">
        <v>128</v>
      </c>
      <c r="B207" s="30" t="s">
        <v>27</v>
      </c>
      <c r="C207" s="417"/>
      <c r="D207" s="181">
        <f t="shared" si="82"/>
        <v>10.9</v>
      </c>
      <c r="E207" s="181">
        <f>E209+E210</f>
        <v>10.9</v>
      </c>
      <c r="F207" s="181">
        <f>F209+F210</f>
        <v>8.3000000000000007</v>
      </c>
      <c r="G207" s="181">
        <f>G209+G210</f>
        <v>0</v>
      </c>
      <c r="H207" s="182">
        <f t="shared" si="83"/>
        <v>0</v>
      </c>
      <c r="I207" s="182">
        <f>I209+I210</f>
        <v>0</v>
      </c>
      <c r="J207" s="182">
        <f>J209+J210</f>
        <v>0</v>
      </c>
      <c r="K207" s="182">
        <f>K209+K210</f>
        <v>0</v>
      </c>
      <c r="L207" s="183">
        <f t="shared" si="84"/>
        <v>10.9</v>
      </c>
      <c r="M207" s="183">
        <f t="shared" si="85"/>
        <v>10.9</v>
      </c>
      <c r="N207" s="183">
        <f t="shared" si="86"/>
        <v>8.3000000000000007</v>
      </c>
      <c r="O207" s="183">
        <f t="shared" si="87"/>
        <v>0</v>
      </c>
      <c r="Q207" s="215"/>
      <c r="R207" s="99">
        <f>L359-R206</f>
        <v>0</v>
      </c>
    </row>
    <row r="208" spans="1:18" x14ac:dyDescent="0.25">
      <c r="A208" s="20"/>
      <c r="B208" s="164" t="s">
        <v>196</v>
      </c>
      <c r="C208" s="414"/>
      <c r="D208" s="181"/>
      <c r="E208" s="181"/>
      <c r="F208" s="181"/>
      <c r="G208" s="181"/>
      <c r="H208" s="182"/>
      <c r="I208" s="182"/>
      <c r="J208" s="182"/>
      <c r="K208" s="182"/>
      <c r="L208" s="183"/>
      <c r="M208" s="183"/>
      <c r="N208" s="183"/>
      <c r="O208" s="183"/>
      <c r="Q208" s="215"/>
      <c r="R208" s="99"/>
    </row>
    <row r="209" spans="1:18" x14ac:dyDescent="0.25">
      <c r="A209" s="20"/>
      <c r="B209" s="238" t="s">
        <v>415</v>
      </c>
      <c r="C209" s="241" t="s">
        <v>30</v>
      </c>
      <c r="D209" s="426">
        <f>E209+G209</f>
        <v>0.4</v>
      </c>
      <c r="E209" s="243">
        <v>0.4</v>
      </c>
      <c r="F209" s="173">
        <v>0.3</v>
      </c>
      <c r="G209" s="224"/>
      <c r="H209" s="174">
        <f t="shared" si="83"/>
        <v>0</v>
      </c>
      <c r="I209" s="225"/>
      <c r="J209" s="174"/>
      <c r="K209" s="174"/>
      <c r="L209" s="175">
        <f t="shared" si="84"/>
        <v>0.4</v>
      </c>
      <c r="M209" s="175">
        <f t="shared" si="85"/>
        <v>0.4</v>
      </c>
      <c r="N209" s="175">
        <f t="shared" si="86"/>
        <v>0.3</v>
      </c>
      <c r="O209" s="175">
        <f t="shared" si="87"/>
        <v>0</v>
      </c>
      <c r="Q209" s="215"/>
      <c r="R209" s="99"/>
    </row>
    <row r="210" spans="1:18" s="38" customFormat="1" ht="25.5" x14ac:dyDescent="0.25">
      <c r="A210" s="155"/>
      <c r="B210" s="237" t="s">
        <v>414</v>
      </c>
      <c r="C210" s="242" t="s">
        <v>30</v>
      </c>
      <c r="D210" s="173">
        <f t="shared" si="82"/>
        <v>10.5</v>
      </c>
      <c r="E210" s="243">
        <v>10.5</v>
      </c>
      <c r="F210" s="173">
        <v>8</v>
      </c>
      <c r="G210" s="224"/>
      <c r="H210" s="174">
        <f t="shared" si="83"/>
        <v>0</v>
      </c>
      <c r="I210" s="225"/>
      <c r="J210" s="174"/>
      <c r="K210" s="174"/>
      <c r="L210" s="175">
        <f t="shared" si="84"/>
        <v>10.5</v>
      </c>
      <c r="M210" s="175">
        <f t="shared" si="85"/>
        <v>10.5</v>
      </c>
      <c r="N210" s="175">
        <f t="shared" si="86"/>
        <v>8</v>
      </c>
      <c r="O210" s="175">
        <f t="shared" si="87"/>
        <v>0</v>
      </c>
      <c r="Q210" s="229"/>
      <c r="R210" s="230"/>
    </row>
    <row r="211" spans="1:18" x14ac:dyDescent="0.25">
      <c r="A211" s="6" t="s">
        <v>129</v>
      </c>
      <c r="B211" s="30" t="s">
        <v>57</v>
      </c>
      <c r="C211" s="415"/>
      <c r="D211" s="173">
        <f t="shared" si="82"/>
        <v>3.5</v>
      </c>
      <c r="E211" s="173">
        <f>E213+E214</f>
        <v>3.5</v>
      </c>
      <c r="F211" s="173">
        <f>F213+F214</f>
        <v>2.7</v>
      </c>
      <c r="G211" s="173">
        <f>G213+G214</f>
        <v>0</v>
      </c>
      <c r="H211" s="174">
        <f t="shared" si="83"/>
        <v>0</v>
      </c>
      <c r="I211" s="174">
        <f>I213+I214</f>
        <v>0</v>
      </c>
      <c r="J211" s="174">
        <f>J213+J214</f>
        <v>0</v>
      </c>
      <c r="K211" s="174">
        <f>K213+K214</f>
        <v>0</v>
      </c>
      <c r="L211" s="175">
        <f t="shared" si="84"/>
        <v>3.5</v>
      </c>
      <c r="M211" s="175">
        <f t="shared" si="85"/>
        <v>3.5</v>
      </c>
      <c r="N211" s="175">
        <f t="shared" si="86"/>
        <v>2.7</v>
      </c>
      <c r="O211" s="175">
        <f t="shared" si="87"/>
        <v>0</v>
      </c>
      <c r="Q211" s="215"/>
      <c r="R211" s="99">
        <f>L362-R210</f>
        <v>0</v>
      </c>
    </row>
    <row r="212" spans="1:18" x14ac:dyDescent="0.25">
      <c r="A212" s="20"/>
      <c r="B212" s="164" t="s">
        <v>196</v>
      </c>
      <c r="C212" s="414"/>
      <c r="D212" s="181"/>
      <c r="E212" s="181"/>
      <c r="F212" s="181"/>
      <c r="G212" s="181"/>
      <c r="H212" s="182"/>
      <c r="I212" s="182"/>
      <c r="J212" s="182"/>
      <c r="K212" s="182"/>
      <c r="L212" s="183"/>
      <c r="M212" s="183"/>
      <c r="N212" s="183"/>
      <c r="O212" s="183"/>
      <c r="Q212" s="215"/>
      <c r="R212" s="99"/>
    </row>
    <row r="213" spans="1:18" x14ac:dyDescent="0.25">
      <c r="A213" s="20"/>
      <c r="B213" s="238" t="s">
        <v>415</v>
      </c>
      <c r="C213" s="241" t="s">
        <v>30</v>
      </c>
      <c r="D213" s="426">
        <f>E213+G213</f>
        <v>1</v>
      </c>
      <c r="E213" s="243">
        <v>1</v>
      </c>
      <c r="F213" s="173">
        <v>0.8</v>
      </c>
      <c r="G213" s="224"/>
      <c r="H213" s="174">
        <f t="shared" si="83"/>
        <v>0</v>
      </c>
      <c r="I213" s="225"/>
      <c r="J213" s="174"/>
      <c r="K213" s="174"/>
      <c r="L213" s="175">
        <f t="shared" si="84"/>
        <v>1</v>
      </c>
      <c r="M213" s="175">
        <f t="shared" si="85"/>
        <v>1</v>
      </c>
      <c r="N213" s="175">
        <f t="shared" si="86"/>
        <v>0.8</v>
      </c>
      <c r="O213" s="175">
        <f t="shared" si="87"/>
        <v>0</v>
      </c>
      <c r="Q213" s="215"/>
      <c r="R213" s="99"/>
    </row>
    <row r="214" spans="1:18" s="38" customFormat="1" ht="25.5" x14ac:dyDescent="0.25">
      <c r="A214" s="155"/>
      <c r="B214" s="237" t="s">
        <v>414</v>
      </c>
      <c r="C214" s="242" t="s">
        <v>30</v>
      </c>
      <c r="D214" s="173">
        <f t="shared" si="82"/>
        <v>2.5</v>
      </c>
      <c r="E214" s="243">
        <v>2.5</v>
      </c>
      <c r="F214" s="173">
        <v>1.9</v>
      </c>
      <c r="G214" s="224"/>
      <c r="H214" s="174">
        <f t="shared" si="83"/>
        <v>0</v>
      </c>
      <c r="I214" s="225"/>
      <c r="J214" s="174"/>
      <c r="K214" s="174"/>
      <c r="L214" s="175">
        <f t="shared" si="84"/>
        <v>2.5</v>
      </c>
      <c r="M214" s="175">
        <f t="shared" si="85"/>
        <v>2.5</v>
      </c>
      <c r="N214" s="175">
        <f t="shared" si="86"/>
        <v>1.9</v>
      </c>
      <c r="O214" s="175">
        <f t="shared" si="87"/>
        <v>0</v>
      </c>
      <c r="Q214" s="229"/>
      <c r="R214" s="230"/>
    </row>
    <row r="215" spans="1:18" x14ac:dyDescent="0.25">
      <c r="A215" s="6" t="s">
        <v>130</v>
      </c>
      <c r="B215" s="30" t="s">
        <v>58</v>
      </c>
      <c r="C215" s="415"/>
      <c r="D215" s="173">
        <f t="shared" si="82"/>
        <v>2.9</v>
      </c>
      <c r="E215" s="173">
        <f>E217+E218</f>
        <v>2.9</v>
      </c>
      <c r="F215" s="173">
        <f>F217+F218</f>
        <v>2.1999999999999997</v>
      </c>
      <c r="G215" s="173">
        <f>G217+G218</f>
        <v>0</v>
      </c>
      <c r="H215" s="174">
        <f t="shared" si="83"/>
        <v>0</v>
      </c>
      <c r="I215" s="174">
        <f>I217+I218</f>
        <v>0</v>
      </c>
      <c r="J215" s="174">
        <f>J217+J218</f>
        <v>0</v>
      </c>
      <c r="K215" s="174">
        <f>K217+K218</f>
        <v>0</v>
      </c>
      <c r="L215" s="175">
        <f t="shared" si="84"/>
        <v>2.9</v>
      </c>
      <c r="M215" s="175">
        <f t="shared" si="85"/>
        <v>2.9</v>
      </c>
      <c r="N215" s="175">
        <f t="shared" si="86"/>
        <v>2.1999999999999997</v>
      </c>
      <c r="O215" s="175">
        <f t="shared" si="87"/>
        <v>0</v>
      </c>
      <c r="Q215" s="215"/>
      <c r="R215" s="99">
        <f>L365-R214</f>
        <v>0</v>
      </c>
    </row>
    <row r="216" spans="1:18" x14ac:dyDescent="0.25">
      <c r="A216" s="20"/>
      <c r="B216" s="164" t="s">
        <v>196</v>
      </c>
      <c r="C216" s="414"/>
      <c r="D216" s="181"/>
      <c r="E216" s="181"/>
      <c r="F216" s="181"/>
      <c r="G216" s="181"/>
      <c r="H216" s="182"/>
      <c r="I216" s="182"/>
      <c r="J216" s="182"/>
      <c r="K216" s="182"/>
      <c r="L216" s="183"/>
      <c r="M216" s="183"/>
      <c r="N216" s="183"/>
      <c r="O216" s="183"/>
      <c r="Q216" s="215"/>
      <c r="R216" s="99"/>
    </row>
    <row r="217" spans="1:18" x14ac:dyDescent="0.25">
      <c r="A217" s="20"/>
      <c r="B217" s="238" t="s">
        <v>415</v>
      </c>
      <c r="C217" s="241" t="s">
        <v>30</v>
      </c>
      <c r="D217" s="426">
        <f>E217+G217</f>
        <v>0.4</v>
      </c>
      <c r="E217" s="243">
        <v>0.4</v>
      </c>
      <c r="F217" s="173">
        <v>0.3</v>
      </c>
      <c r="G217" s="224"/>
      <c r="H217" s="174">
        <f t="shared" si="83"/>
        <v>0</v>
      </c>
      <c r="I217" s="225"/>
      <c r="J217" s="174"/>
      <c r="K217" s="174"/>
      <c r="L217" s="175">
        <f t="shared" si="84"/>
        <v>0.4</v>
      </c>
      <c r="M217" s="175">
        <f t="shared" si="85"/>
        <v>0.4</v>
      </c>
      <c r="N217" s="175">
        <f t="shared" si="86"/>
        <v>0.3</v>
      </c>
      <c r="O217" s="175">
        <f t="shared" si="87"/>
        <v>0</v>
      </c>
      <c r="Q217" s="215"/>
      <c r="R217" s="99"/>
    </row>
    <row r="218" spans="1:18" s="38" customFormat="1" ht="25.5" x14ac:dyDescent="0.25">
      <c r="A218" s="155"/>
      <c r="B218" s="237" t="s">
        <v>414</v>
      </c>
      <c r="C218" s="242" t="s">
        <v>30</v>
      </c>
      <c r="D218" s="173">
        <f t="shared" si="82"/>
        <v>2.5</v>
      </c>
      <c r="E218" s="243">
        <v>2.5</v>
      </c>
      <c r="F218" s="173">
        <v>1.9</v>
      </c>
      <c r="G218" s="224"/>
      <c r="H218" s="174">
        <f t="shared" si="83"/>
        <v>0</v>
      </c>
      <c r="I218" s="225"/>
      <c r="J218" s="174"/>
      <c r="K218" s="174"/>
      <c r="L218" s="175">
        <f t="shared" si="84"/>
        <v>2.5</v>
      </c>
      <c r="M218" s="175">
        <f t="shared" si="85"/>
        <v>2.5</v>
      </c>
      <c r="N218" s="175">
        <f t="shared" si="86"/>
        <v>1.9</v>
      </c>
      <c r="O218" s="175">
        <f t="shared" si="87"/>
        <v>0</v>
      </c>
      <c r="Q218" s="229"/>
      <c r="R218" s="230"/>
    </row>
    <row r="219" spans="1:18" x14ac:dyDescent="0.25">
      <c r="A219" s="6" t="s">
        <v>131</v>
      </c>
      <c r="B219" s="30" t="s">
        <v>422</v>
      </c>
      <c r="C219" s="415"/>
      <c r="D219" s="173">
        <f t="shared" si="82"/>
        <v>2.2000000000000002</v>
      </c>
      <c r="E219" s="173">
        <f>E221+E222</f>
        <v>2.2000000000000002</v>
      </c>
      <c r="F219" s="173">
        <f>F221+F222</f>
        <v>1.7000000000000002</v>
      </c>
      <c r="G219" s="173">
        <f>G221+G222</f>
        <v>0</v>
      </c>
      <c r="H219" s="174">
        <f t="shared" si="83"/>
        <v>0</v>
      </c>
      <c r="I219" s="174">
        <f>I221+I222</f>
        <v>0</v>
      </c>
      <c r="J219" s="174">
        <f>J221+J222</f>
        <v>0</v>
      </c>
      <c r="K219" s="174">
        <f>K221+K222</f>
        <v>0</v>
      </c>
      <c r="L219" s="175">
        <f t="shared" si="84"/>
        <v>2.2000000000000002</v>
      </c>
      <c r="M219" s="175">
        <f t="shared" si="85"/>
        <v>2.2000000000000002</v>
      </c>
      <c r="N219" s="175">
        <f t="shared" si="86"/>
        <v>1.7000000000000002</v>
      </c>
      <c r="O219" s="175">
        <f t="shared" si="87"/>
        <v>0</v>
      </c>
      <c r="Q219" s="215"/>
      <c r="R219" s="99">
        <f>L368-R218</f>
        <v>0</v>
      </c>
    </row>
    <row r="220" spans="1:18" x14ac:dyDescent="0.25">
      <c r="A220" s="20"/>
      <c r="B220" s="164" t="s">
        <v>196</v>
      </c>
      <c r="C220" s="414"/>
      <c r="D220" s="181"/>
      <c r="E220" s="181"/>
      <c r="F220" s="181"/>
      <c r="G220" s="181"/>
      <c r="H220" s="182"/>
      <c r="I220" s="182"/>
      <c r="J220" s="182"/>
      <c r="K220" s="182"/>
      <c r="L220" s="183"/>
      <c r="M220" s="183"/>
      <c r="N220" s="183"/>
      <c r="O220" s="183"/>
      <c r="Q220" s="215"/>
      <c r="R220" s="99"/>
    </row>
    <row r="221" spans="1:18" x14ac:dyDescent="0.25">
      <c r="A221" s="20"/>
      <c r="B221" s="238" t="s">
        <v>415</v>
      </c>
      <c r="C221" s="241" t="s">
        <v>30</v>
      </c>
      <c r="D221" s="426">
        <f>E221+G221</f>
        <v>0.1</v>
      </c>
      <c r="E221" s="243">
        <v>0.1</v>
      </c>
      <c r="F221" s="173">
        <v>0.1</v>
      </c>
      <c r="G221" s="224"/>
      <c r="H221" s="174">
        <f t="shared" si="83"/>
        <v>0</v>
      </c>
      <c r="I221" s="225"/>
      <c r="J221" s="174"/>
      <c r="K221" s="174"/>
      <c r="L221" s="175">
        <f t="shared" si="84"/>
        <v>0.1</v>
      </c>
      <c r="M221" s="175">
        <f t="shared" si="85"/>
        <v>0.1</v>
      </c>
      <c r="N221" s="175">
        <f t="shared" si="86"/>
        <v>0.1</v>
      </c>
      <c r="O221" s="175">
        <f t="shared" si="87"/>
        <v>0</v>
      </c>
      <c r="Q221" s="215"/>
      <c r="R221" s="99"/>
    </row>
    <row r="222" spans="1:18" s="38" customFormat="1" ht="25.5" x14ac:dyDescent="0.25">
      <c r="A222" s="155"/>
      <c r="B222" s="237" t="s">
        <v>414</v>
      </c>
      <c r="C222" s="242" t="s">
        <v>30</v>
      </c>
      <c r="D222" s="173">
        <f t="shared" si="82"/>
        <v>2.1</v>
      </c>
      <c r="E222" s="243">
        <v>2.1</v>
      </c>
      <c r="F222" s="173">
        <v>1.6</v>
      </c>
      <c r="G222" s="224"/>
      <c r="H222" s="174">
        <f t="shared" si="83"/>
        <v>0</v>
      </c>
      <c r="I222" s="225"/>
      <c r="J222" s="174"/>
      <c r="K222" s="174"/>
      <c r="L222" s="175">
        <f t="shared" si="84"/>
        <v>2.1</v>
      </c>
      <c r="M222" s="175">
        <f t="shared" si="85"/>
        <v>2.1</v>
      </c>
      <c r="N222" s="175">
        <f t="shared" si="86"/>
        <v>1.6</v>
      </c>
      <c r="O222" s="175">
        <f t="shared" si="87"/>
        <v>0</v>
      </c>
      <c r="Q222" s="229"/>
      <c r="R222" s="230"/>
    </row>
    <row r="223" spans="1:18" x14ac:dyDescent="0.25">
      <c r="A223" s="6" t="s">
        <v>132</v>
      </c>
      <c r="B223" s="30" t="s">
        <v>424</v>
      </c>
      <c r="C223" s="415"/>
      <c r="D223" s="173">
        <f t="shared" si="82"/>
        <v>4.5</v>
      </c>
      <c r="E223" s="173">
        <f>E225+E226</f>
        <v>4.5</v>
      </c>
      <c r="F223" s="173">
        <f>F225+F226</f>
        <v>3.4</v>
      </c>
      <c r="G223" s="173">
        <f>G225+G226</f>
        <v>0</v>
      </c>
      <c r="H223" s="174">
        <f t="shared" si="83"/>
        <v>0</v>
      </c>
      <c r="I223" s="174">
        <f>I225+I226</f>
        <v>0</v>
      </c>
      <c r="J223" s="174">
        <f>J225+J226</f>
        <v>0</v>
      </c>
      <c r="K223" s="174">
        <f>K225+K226</f>
        <v>0</v>
      </c>
      <c r="L223" s="175">
        <f t="shared" si="84"/>
        <v>4.5</v>
      </c>
      <c r="M223" s="175">
        <f t="shared" si="85"/>
        <v>4.5</v>
      </c>
      <c r="N223" s="175">
        <f t="shared" si="86"/>
        <v>3.4</v>
      </c>
      <c r="O223" s="175">
        <f t="shared" si="87"/>
        <v>0</v>
      </c>
      <c r="Q223" s="215"/>
      <c r="R223" s="99">
        <f>L371-R222</f>
        <v>0</v>
      </c>
    </row>
    <row r="224" spans="1:18" x14ac:dyDescent="0.25">
      <c r="A224" s="20"/>
      <c r="B224" s="164" t="s">
        <v>196</v>
      </c>
      <c r="C224" s="414"/>
      <c r="D224" s="181"/>
      <c r="E224" s="181"/>
      <c r="F224" s="181"/>
      <c r="G224" s="181"/>
      <c r="H224" s="182"/>
      <c r="I224" s="182"/>
      <c r="J224" s="182"/>
      <c r="K224" s="182"/>
      <c r="L224" s="183"/>
      <c r="M224" s="183"/>
      <c r="N224" s="183"/>
      <c r="O224" s="183"/>
      <c r="Q224" s="215"/>
      <c r="R224" s="99"/>
    </row>
    <row r="225" spans="1:18" x14ac:dyDescent="0.25">
      <c r="A225" s="20"/>
      <c r="B225" s="238" t="s">
        <v>415</v>
      </c>
      <c r="C225" s="241" t="s">
        <v>30</v>
      </c>
      <c r="D225" s="426">
        <f>E225+G225</f>
        <v>1.2</v>
      </c>
      <c r="E225" s="243">
        <v>1.2</v>
      </c>
      <c r="F225" s="173">
        <v>0.9</v>
      </c>
      <c r="G225" s="224"/>
      <c r="H225" s="174">
        <f t="shared" si="83"/>
        <v>0</v>
      </c>
      <c r="I225" s="225"/>
      <c r="J225" s="174"/>
      <c r="K225" s="174"/>
      <c r="L225" s="175">
        <f t="shared" si="84"/>
        <v>1.2</v>
      </c>
      <c r="M225" s="175">
        <f t="shared" si="85"/>
        <v>1.2</v>
      </c>
      <c r="N225" s="175">
        <f t="shared" si="86"/>
        <v>0.9</v>
      </c>
      <c r="O225" s="175">
        <f t="shared" si="87"/>
        <v>0</v>
      </c>
      <c r="Q225" s="215"/>
      <c r="R225" s="99"/>
    </row>
    <row r="226" spans="1:18" s="38" customFormat="1" ht="25.5" x14ac:dyDescent="0.25">
      <c r="A226" s="155"/>
      <c r="B226" s="237" t="s">
        <v>414</v>
      </c>
      <c r="C226" s="242" t="s">
        <v>30</v>
      </c>
      <c r="D226" s="173">
        <f t="shared" si="82"/>
        <v>3.3</v>
      </c>
      <c r="E226" s="243">
        <v>3.3</v>
      </c>
      <c r="F226" s="173">
        <v>2.5</v>
      </c>
      <c r="G226" s="224"/>
      <c r="H226" s="174">
        <f t="shared" si="83"/>
        <v>0</v>
      </c>
      <c r="I226" s="225"/>
      <c r="J226" s="174"/>
      <c r="K226" s="174"/>
      <c r="L226" s="175">
        <f t="shared" si="84"/>
        <v>3.3</v>
      </c>
      <c r="M226" s="175">
        <f t="shared" si="85"/>
        <v>3.3</v>
      </c>
      <c r="N226" s="175">
        <f t="shared" si="86"/>
        <v>2.5</v>
      </c>
      <c r="O226" s="175">
        <f t="shared" si="87"/>
        <v>0</v>
      </c>
      <c r="Q226" s="229"/>
      <c r="R226" s="230"/>
    </row>
    <row r="227" spans="1:18" x14ac:dyDescent="0.25">
      <c r="A227" s="6" t="s">
        <v>133</v>
      </c>
      <c r="B227" s="30" t="s">
        <v>68</v>
      </c>
      <c r="C227" s="415"/>
      <c r="D227" s="173">
        <f t="shared" si="82"/>
        <v>2.4</v>
      </c>
      <c r="E227" s="173">
        <f>E229+E230</f>
        <v>2.4</v>
      </c>
      <c r="F227" s="173">
        <f>F229+F230</f>
        <v>1.8</v>
      </c>
      <c r="G227" s="173">
        <f>G229+G230</f>
        <v>0</v>
      </c>
      <c r="H227" s="174">
        <f t="shared" si="83"/>
        <v>0</v>
      </c>
      <c r="I227" s="174">
        <f>I229+I230</f>
        <v>0</v>
      </c>
      <c r="J227" s="174">
        <f>J229+J230</f>
        <v>0</v>
      </c>
      <c r="K227" s="174">
        <f>K229+K230</f>
        <v>0</v>
      </c>
      <c r="L227" s="175">
        <f t="shared" si="84"/>
        <v>2.4</v>
      </c>
      <c r="M227" s="175">
        <f t="shared" si="85"/>
        <v>2.4</v>
      </c>
      <c r="N227" s="175">
        <f t="shared" si="86"/>
        <v>1.8</v>
      </c>
      <c r="O227" s="175">
        <f t="shared" si="87"/>
        <v>0</v>
      </c>
      <c r="Q227" s="215"/>
      <c r="R227" s="99">
        <f>L374-R226</f>
        <v>0</v>
      </c>
    </row>
    <row r="228" spans="1:18" x14ac:dyDescent="0.25">
      <c r="A228" s="20"/>
      <c r="B228" s="164" t="s">
        <v>196</v>
      </c>
      <c r="C228" s="414"/>
      <c r="D228" s="181"/>
      <c r="E228" s="181"/>
      <c r="F228" s="181"/>
      <c r="G228" s="181"/>
      <c r="H228" s="182"/>
      <c r="I228" s="182"/>
      <c r="J228" s="182"/>
      <c r="K228" s="182"/>
      <c r="L228" s="183"/>
      <c r="M228" s="183"/>
      <c r="N228" s="183"/>
      <c r="O228" s="183"/>
      <c r="Q228" s="215"/>
      <c r="R228" s="99"/>
    </row>
    <row r="229" spans="1:18" x14ac:dyDescent="0.25">
      <c r="A229" s="20"/>
      <c r="B229" s="238" t="s">
        <v>415</v>
      </c>
      <c r="C229" s="241" t="s">
        <v>30</v>
      </c>
      <c r="D229" s="426">
        <f>E229+G229</f>
        <v>0.3</v>
      </c>
      <c r="E229" s="243">
        <v>0.3</v>
      </c>
      <c r="F229" s="173">
        <v>0.2</v>
      </c>
      <c r="G229" s="224"/>
      <c r="H229" s="174">
        <f t="shared" si="83"/>
        <v>0</v>
      </c>
      <c r="I229" s="225"/>
      <c r="J229" s="174"/>
      <c r="K229" s="174"/>
      <c r="L229" s="175">
        <f t="shared" si="84"/>
        <v>0.3</v>
      </c>
      <c r="M229" s="175">
        <f t="shared" si="85"/>
        <v>0.3</v>
      </c>
      <c r="N229" s="175">
        <f t="shared" si="86"/>
        <v>0.2</v>
      </c>
      <c r="O229" s="175">
        <f t="shared" si="87"/>
        <v>0</v>
      </c>
      <c r="Q229" s="215"/>
      <c r="R229" s="99"/>
    </row>
    <row r="230" spans="1:18" s="38" customFormat="1" ht="25.5" x14ac:dyDescent="0.25">
      <c r="A230" s="155"/>
      <c r="B230" s="237" t="s">
        <v>414</v>
      </c>
      <c r="C230" s="242" t="s">
        <v>30</v>
      </c>
      <c r="D230" s="173">
        <f t="shared" si="82"/>
        <v>2.1</v>
      </c>
      <c r="E230" s="243">
        <v>2.1</v>
      </c>
      <c r="F230" s="173">
        <v>1.6</v>
      </c>
      <c r="G230" s="224"/>
      <c r="H230" s="174">
        <f t="shared" si="83"/>
        <v>0</v>
      </c>
      <c r="I230" s="225"/>
      <c r="J230" s="174"/>
      <c r="K230" s="174"/>
      <c r="L230" s="175">
        <f t="shared" si="84"/>
        <v>2.1</v>
      </c>
      <c r="M230" s="175">
        <f t="shared" si="85"/>
        <v>2.1</v>
      </c>
      <c r="N230" s="175">
        <f t="shared" si="86"/>
        <v>1.6</v>
      </c>
      <c r="O230" s="175">
        <f t="shared" si="87"/>
        <v>0</v>
      </c>
      <c r="Q230" s="229"/>
      <c r="R230" s="230"/>
    </row>
    <row r="231" spans="1:18" x14ac:dyDescent="0.25">
      <c r="A231" s="6" t="s">
        <v>164</v>
      </c>
      <c r="B231" s="30" t="s">
        <v>155</v>
      </c>
      <c r="C231" s="415"/>
      <c r="D231" s="173">
        <f t="shared" si="82"/>
        <v>1.7</v>
      </c>
      <c r="E231" s="173">
        <f>E233+E234</f>
        <v>1.7</v>
      </c>
      <c r="F231" s="173">
        <f>F233+F234</f>
        <v>1.3</v>
      </c>
      <c r="G231" s="173">
        <f>G233+G234</f>
        <v>0</v>
      </c>
      <c r="H231" s="174">
        <f t="shared" si="83"/>
        <v>0</v>
      </c>
      <c r="I231" s="174">
        <f>I233+I234</f>
        <v>0</v>
      </c>
      <c r="J231" s="174">
        <f>J233+J234</f>
        <v>0</v>
      </c>
      <c r="K231" s="174">
        <f>K233+K234</f>
        <v>0</v>
      </c>
      <c r="L231" s="175">
        <f t="shared" si="84"/>
        <v>1.7</v>
      </c>
      <c r="M231" s="175">
        <f t="shared" si="85"/>
        <v>1.7</v>
      </c>
      <c r="N231" s="175">
        <f t="shared" si="86"/>
        <v>1.3</v>
      </c>
      <c r="O231" s="175">
        <f t="shared" si="87"/>
        <v>0</v>
      </c>
      <c r="Q231" s="215"/>
      <c r="R231" s="99">
        <f>L377-R230</f>
        <v>0</v>
      </c>
    </row>
    <row r="232" spans="1:18" x14ac:dyDescent="0.25">
      <c r="A232" s="20"/>
      <c r="B232" s="164" t="s">
        <v>196</v>
      </c>
      <c r="C232" s="414"/>
      <c r="D232" s="181"/>
      <c r="E232" s="181"/>
      <c r="F232" s="181"/>
      <c r="G232" s="181"/>
      <c r="H232" s="182"/>
      <c r="I232" s="182"/>
      <c r="J232" s="182"/>
      <c r="K232" s="182"/>
      <c r="L232" s="183"/>
      <c r="M232" s="183"/>
      <c r="N232" s="183"/>
      <c r="O232" s="183"/>
      <c r="Q232" s="215"/>
      <c r="R232" s="99"/>
    </row>
    <row r="233" spans="1:18" x14ac:dyDescent="0.25">
      <c r="A233" s="20"/>
      <c r="B233" s="238" t="s">
        <v>415</v>
      </c>
      <c r="C233" s="241" t="s">
        <v>30</v>
      </c>
      <c r="D233" s="426">
        <f>E233+G233</f>
        <v>0.3</v>
      </c>
      <c r="E233" s="243">
        <v>0.3</v>
      </c>
      <c r="F233" s="173">
        <v>0.2</v>
      </c>
      <c r="G233" s="224"/>
      <c r="H233" s="174">
        <f t="shared" si="83"/>
        <v>0</v>
      </c>
      <c r="I233" s="225"/>
      <c r="J233" s="174"/>
      <c r="K233" s="174"/>
      <c r="L233" s="175">
        <f t="shared" si="84"/>
        <v>0.3</v>
      </c>
      <c r="M233" s="175">
        <f t="shared" si="85"/>
        <v>0.3</v>
      </c>
      <c r="N233" s="175">
        <f t="shared" si="86"/>
        <v>0.2</v>
      </c>
      <c r="O233" s="175">
        <f t="shared" si="87"/>
        <v>0</v>
      </c>
      <c r="Q233" s="215"/>
      <c r="R233" s="99"/>
    </row>
    <row r="234" spans="1:18" s="38" customFormat="1" ht="25.5" x14ac:dyDescent="0.25">
      <c r="A234" s="155"/>
      <c r="B234" s="237" t="s">
        <v>414</v>
      </c>
      <c r="C234" s="242" t="s">
        <v>30</v>
      </c>
      <c r="D234" s="173">
        <f t="shared" si="82"/>
        <v>1.4</v>
      </c>
      <c r="E234" s="243">
        <v>1.4</v>
      </c>
      <c r="F234" s="173">
        <v>1.1000000000000001</v>
      </c>
      <c r="G234" s="224"/>
      <c r="H234" s="174">
        <f t="shared" si="83"/>
        <v>0</v>
      </c>
      <c r="I234" s="225"/>
      <c r="J234" s="174"/>
      <c r="K234" s="174"/>
      <c r="L234" s="175">
        <f t="shared" si="84"/>
        <v>1.4</v>
      </c>
      <c r="M234" s="175">
        <f t="shared" si="85"/>
        <v>1.4</v>
      </c>
      <c r="N234" s="175">
        <f t="shared" si="86"/>
        <v>1.1000000000000001</v>
      </c>
      <c r="O234" s="175">
        <f t="shared" si="87"/>
        <v>0</v>
      </c>
      <c r="Q234" s="229"/>
      <c r="R234" s="230"/>
    </row>
    <row r="235" spans="1:18" x14ac:dyDescent="0.25">
      <c r="A235" s="6" t="s">
        <v>134</v>
      </c>
      <c r="B235" s="30" t="s">
        <v>28</v>
      </c>
      <c r="C235" s="415"/>
      <c r="D235" s="173">
        <f t="shared" si="82"/>
        <v>23.7</v>
      </c>
      <c r="E235" s="173">
        <f>E237+E238</f>
        <v>23.7</v>
      </c>
      <c r="F235" s="173">
        <f>F237+F238</f>
        <v>18.100000000000001</v>
      </c>
      <c r="G235" s="173">
        <f>G237+G238</f>
        <v>0</v>
      </c>
      <c r="H235" s="174">
        <f t="shared" si="83"/>
        <v>0</v>
      </c>
      <c r="I235" s="174">
        <f>I237+I238</f>
        <v>0</v>
      </c>
      <c r="J235" s="174">
        <f>J237+J238</f>
        <v>0</v>
      </c>
      <c r="K235" s="174">
        <f>K237+K238</f>
        <v>0</v>
      </c>
      <c r="L235" s="175">
        <f t="shared" si="84"/>
        <v>23.7</v>
      </c>
      <c r="M235" s="175">
        <f t="shared" si="85"/>
        <v>23.7</v>
      </c>
      <c r="N235" s="175">
        <f t="shared" si="86"/>
        <v>18.100000000000001</v>
      </c>
      <c r="O235" s="175">
        <f t="shared" si="87"/>
        <v>0</v>
      </c>
      <c r="Q235" s="215"/>
      <c r="R235" s="99">
        <f>L380-R234</f>
        <v>0</v>
      </c>
    </row>
    <row r="236" spans="1:18" x14ac:dyDescent="0.25">
      <c r="A236" s="20"/>
      <c r="B236" s="164" t="s">
        <v>196</v>
      </c>
      <c r="C236" s="414"/>
      <c r="D236" s="181"/>
      <c r="E236" s="181"/>
      <c r="F236" s="181"/>
      <c r="G236" s="181"/>
      <c r="H236" s="182"/>
      <c r="I236" s="182"/>
      <c r="J236" s="182"/>
      <c r="K236" s="182"/>
      <c r="L236" s="183"/>
      <c r="M236" s="183"/>
      <c r="N236" s="183"/>
      <c r="O236" s="183"/>
      <c r="Q236" s="215"/>
      <c r="R236" s="99"/>
    </row>
    <row r="237" spans="1:18" x14ac:dyDescent="0.25">
      <c r="A237" s="20"/>
      <c r="B237" s="238" t="s">
        <v>415</v>
      </c>
      <c r="C237" s="241" t="s">
        <v>30</v>
      </c>
      <c r="D237" s="426">
        <f>E237+G237</f>
        <v>1.3</v>
      </c>
      <c r="E237" s="243">
        <v>1.3</v>
      </c>
      <c r="F237" s="173">
        <v>1</v>
      </c>
      <c r="G237" s="224"/>
      <c r="H237" s="174">
        <f t="shared" si="83"/>
        <v>0</v>
      </c>
      <c r="I237" s="225"/>
      <c r="J237" s="174"/>
      <c r="K237" s="174"/>
      <c r="L237" s="175">
        <f t="shared" si="84"/>
        <v>1.3</v>
      </c>
      <c r="M237" s="175">
        <f t="shared" si="85"/>
        <v>1.3</v>
      </c>
      <c r="N237" s="175">
        <f t="shared" si="86"/>
        <v>1</v>
      </c>
      <c r="O237" s="175">
        <f t="shared" si="87"/>
        <v>0</v>
      </c>
      <c r="Q237" s="215"/>
      <c r="R237" s="99"/>
    </row>
    <row r="238" spans="1:18" s="38" customFormat="1" ht="25.5" x14ac:dyDescent="0.25">
      <c r="A238" s="155"/>
      <c r="B238" s="237" t="s">
        <v>414</v>
      </c>
      <c r="C238" s="242" t="s">
        <v>30</v>
      </c>
      <c r="D238" s="173">
        <f t="shared" si="82"/>
        <v>22.4</v>
      </c>
      <c r="E238" s="243">
        <v>22.4</v>
      </c>
      <c r="F238" s="173">
        <v>17.100000000000001</v>
      </c>
      <c r="G238" s="224"/>
      <c r="H238" s="174">
        <f t="shared" si="83"/>
        <v>0</v>
      </c>
      <c r="I238" s="225"/>
      <c r="J238" s="174"/>
      <c r="K238" s="174"/>
      <c r="L238" s="175">
        <f t="shared" si="84"/>
        <v>22.4</v>
      </c>
      <c r="M238" s="175">
        <f t="shared" si="85"/>
        <v>22.4</v>
      </c>
      <c r="N238" s="175">
        <f t="shared" si="86"/>
        <v>17.100000000000001</v>
      </c>
      <c r="O238" s="175">
        <f t="shared" si="87"/>
        <v>0</v>
      </c>
      <c r="Q238" s="229"/>
      <c r="R238" s="230"/>
    </row>
    <row r="239" spans="1:18" x14ac:dyDescent="0.25">
      <c r="A239" s="6" t="s">
        <v>135</v>
      </c>
      <c r="B239" s="30" t="s">
        <v>29</v>
      </c>
      <c r="C239" s="415"/>
      <c r="D239" s="173">
        <f t="shared" si="82"/>
        <v>5.3</v>
      </c>
      <c r="E239" s="173">
        <f>E241+E242</f>
        <v>5.3</v>
      </c>
      <c r="F239" s="173">
        <f>F241+F242</f>
        <v>4</v>
      </c>
      <c r="G239" s="173">
        <f>G241+G242</f>
        <v>0</v>
      </c>
      <c r="H239" s="174">
        <f t="shared" si="83"/>
        <v>0</v>
      </c>
      <c r="I239" s="174">
        <f>I241+I242</f>
        <v>0</v>
      </c>
      <c r="J239" s="174">
        <f>J241+J242</f>
        <v>0</v>
      </c>
      <c r="K239" s="174">
        <f>K241+K242</f>
        <v>0</v>
      </c>
      <c r="L239" s="175">
        <f t="shared" si="84"/>
        <v>5.3</v>
      </c>
      <c r="M239" s="175">
        <f t="shared" si="85"/>
        <v>5.3</v>
      </c>
      <c r="N239" s="175">
        <f t="shared" si="86"/>
        <v>4</v>
      </c>
      <c r="O239" s="175">
        <f t="shared" si="87"/>
        <v>0</v>
      </c>
      <c r="Q239" s="215"/>
      <c r="R239" s="99">
        <f>L383-R238</f>
        <v>0</v>
      </c>
    </row>
    <row r="240" spans="1:18" x14ac:dyDescent="0.25">
      <c r="A240" s="20"/>
      <c r="B240" s="164" t="s">
        <v>196</v>
      </c>
      <c r="C240" s="414"/>
      <c r="D240" s="181"/>
      <c r="E240" s="181"/>
      <c r="F240" s="181"/>
      <c r="G240" s="181"/>
      <c r="H240" s="182"/>
      <c r="I240" s="182"/>
      <c r="J240" s="182"/>
      <c r="K240" s="182"/>
      <c r="L240" s="183"/>
      <c r="M240" s="183"/>
      <c r="N240" s="183"/>
      <c r="O240" s="183"/>
      <c r="Q240" s="215"/>
      <c r="R240" s="99"/>
    </row>
    <row r="241" spans="1:18" x14ac:dyDescent="0.25">
      <c r="A241" s="20"/>
      <c r="B241" s="238" t="s">
        <v>415</v>
      </c>
      <c r="C241" s="241" t="s">
        <v>30</v>
      </c>
      <c r="D241" s="426">
        <f>E241+G241</f>
        <v>0.8</v>
      </c>
      <c r="E241" s="243">
        <v>0.8</v>
      </c>
      <c r="F241" s="173">
        <v>0.6</v>
      </c>
      <c r="G241" s="224"/>
      <c r="H241" s="174">
        <f t="shared" si="83"/>
        <v>0</v>
      </c>
      <c r="I241" s="225"/>
      <c r="J241" s="174"/>
      <c r="K241" s="174"/>
      <c r="L241" s="175">
        <f t="shared" si="84"/>
        <v>0.8</v>
      </c>
      <c r="M241" s="175">
        <f t="shared" si="85"/>
        <v>0.8</v>
      </c>
      <c r="N241" s="175">
        <f t="shared" si="86"/>
        <v>0.6</v>
      </c>
      <c r="O241" s="175">
        <f t="shared" si="87"/>
        <v>0</v>
      </c>
      <c r="Q241" s="215"/>
      <c r="R241" s="99"/>
    </row>
    <row r="242" spans="1:18" s="38" customFormat="1" ht="25.5" x14ac:dyDescent="0.25">
      <c r="A242" s="155"/>
      <c r="B242" s="237" t="s">
        <v>414</v>
      </c>
      <c r="C242" s="242" t="s">
        <v>30</v>
      </c>
      <c r="D242" s="173">
        <f t="shared" si="82"/>
        <v>4.5</v>
      </c>
      <c r="E242" s="243">
        <v>4.5</v>
      </c>
      <c r="F242" s="173">
        <v>3.4</v>
      </c>
      <c r="G242" s="224"/>
      <c r="H242" s="69">
        <f t="shared" si="83"/>
        <v>0</v>
      </c>
      <c r="I242" s="69"/>
      <c r="J242" s="69"/>
      <c r="K242" s="69"/>
      <c r="L242" s="70">
        <f t="shared" si="84"/>
        <v>4.5</v>
      </c>
      <c r="M242" s="70">
        <f t="shared" si="85"/>
        <v>4.5</v>
      </c>
      <c r="N242" s="70">
        <f t="shared" si="86"/>
        <v>3.4</v>
      </c>
      <c r="O242" s="70">
        <f t="shared" si="87"/>
        <v>0</v>
      </c>
      <c r="Q242" s="229"/>
      <c r="R242" s="230"/>
    </row>
    <row r="243" spans="1:18" x14ac:dyDescent="0.25">
      <c r="A243" s="6" t="s">
        <v>136</v>
      </c>
      <c r="B243" s="30" t="s">
        <v>65</v>
      </c>
      <c r="C243" s="554" t="s">
        <v>30</v>
      </c>
      <c r="D243" s="173">
        <f t="shared" si="82"/>
        <v>2.4</v>
      </c>
      <c r="E243" s="243">
        <v>2.4</v>
      </c>
      <c r="F243" s="173">
        <v>1.8</v>
      </c>
      <c r="G243" s="224"/>
      <c r="H243" s="174">
        <f t="shared" si="83"/>
        <v>0</v>
      </c>
      <c r="I243" s="225"/>
      <c r="J243" s="174"/>
      <c r="K243" s="174"/>
      <c r="L243" s="175">
        <f t="shared" si="84"/>
        <v>2.4</v>
      </c>
      <c r="M243" s="175">
        <f t="shared" si="85"/>
        <v>2.4</v>
      </c>
      <c r="N243" s="175">
        <f t="shared" si="86"/>
        <v>1.8</v>
      </c>
      <c r="O243" s="175">
        <f t="shared" si="87"/>
        <v>0</v>
      </c>
      <c r="Q243" s="215"/>
      <c r="R243" s="99">
        <f>L386-R242</f>
        <v>0</v>
      </c>
    </row>
    <row r="244" spans="1:18" x14ac:dyDescent="0.25">
      <c r="A244" s="20"/>
      <c r="B244" s="238" t="s">
        <v>415</v>
      </c>
      <c r="C244" s="555"/>
      <c r="D244" s="176" t="s">
        <v>174</v>
      </c>
      <c r="E244" s="244"/>
      <c r="F244" s="176"/>
      <c r="G244" s="227"/>
      <c r="H244" s="177">
        <f t="shared" si="83"/>
        <v>0</v>
      </c>
      <c r="I244" s="228"/>
      <c r="J244" s="177"/>
      <c r="K244" s="177"/>
      <c r="L244" s="178"/>
      <c r="M244" s="178"/>
      <c r="N244" s="178"/>
      <c r="O244" s="178"/>
      <c r="Q244" s="215"/>
      <c r="R244" s="99"/>
    </row>
    <row r="245" spans="1:18" x14ac:dyDescent="0.25">
      <c r="A245" s="21" t="s">
        <v>137</v>
      </c>
      <c r="B245" s="22" t="s">
        <v>180</v>
      </c>
      <c r="C245" s="245"/>
      <c r="D245" s="24">
        <f>D187+D191+D195+D199+D203+D207+D211+D215+D219+D223+D227+D231+D235+D239+D243</f>
        <v>512.19999999999993</v>
      </c>
      <c r="E245" s="24">
        <f t="shared" ref="E245:O245" si="95">E187+E191+E195+E199+E203+E207+E211+E215+E219+E223+E227+E231+E235+E239+E243</f>
        <v>67.2</v>
      </c>
      <c r="F245" s="24">
        <f t="shared" si="95"/>
        <v>51.3</v>
      </c>
      <c r="G245" s="24">
        <f t="shared" si="95"/>
        <v>445</v>
      </c>
      <c r="H245" s="240">
        <f t="shared" si="95"/>
        <v>0</v>
      </c>
      <c r="I245" s="240">
        <f t="shared" si="95"/>
        <v>0</v>
      </c>
      <c r="J245" s="240">
        <f t="shared" si="95"/>
        <v>0</v>
      </c>
      <c r="K245" s="240">
        <f t="shared" si="95"/>
        <v>0</v>
      </c>
      <c r="L245" s="88">
        <f t="shared" si="95"/>
        <v>512.19999999999993</v>
      </c>
      <c r="M245" s="88">
        <f t="shared" si="95"/>
        <v>67.2</v>
      </c>
      <c r="N245" s="88">
        <f t="shared" si="95"/>
        <v>51.3</v>
      </c>
      <c r="O245" s="88">
        <f t="shared" si="95"/>
        <v>445</v>
      </c>
    </row>
    <row r="246" spans="1:18" ht="15.95" customHeight="1" x14ac:dyDescent="0.25">
      <c r="A246" s="20" t="s">
        <v>138</v>
      </c>
      <c r="B246" s="572" t="s">
        <v>69</v>
      </c>
      <c r="C246" s="572"/>
      <c r="D246" s="572"/>
      <c r="E246" s="572"/>
      <c r="F246" s="572"/>
      <c r="G246" s="572"/>
      <c r="H246" s="572"/>
      <c r="I246" s="572"/>
      <c r="J246" s="572"/>
      <c r="K246" s="572"/>
      <c r="L246" s="572"/>
      <c r="M246" s="572"/>
      <c r="N246" s="572"/>
      <c r="O246" s="572"/>
    </row>
    <row r="247" spans="1:18" ht="19.5" customHeight="1" x14ac:dyDescent="0.25">
      <c r="A247" s="159" t="s">
        <v>139</v>
      </c>
      <c r="B247" s="36" t="s">
        <v>20</v>
      </c>
      <c r="C247" s="434" t="s">
        <v>24</v>
      </c>
      <c r="D247" s="173">
        <f>E247+G247</f>
        <v>3.6</v>
      </c>
      <c r="E247" s="246">
        <v>3.6</v>
      </c>
      <c r="F247" s="173">
        <f>F248+F249</f>
        <v>0</v>
      </c>
      <c r="G247" s="246">
        <f>G248+G249</f>
        <v>0</v>
      </c>
      <c r="H247" s="174">
        <f>I247+K247</f>
        <v>0</v>
      </c>
      <c r="I247" s="247"/>
      <c r="J247" s="174">
        <f>J248+J249</f>
        <v>0</v>
      </c>
      <c r="K247" s="247">
        <f>K248+K249</f>
        <v>0</v>
      </c>
      <c r="L247" s="175">
        <f>M247+O247</f>
        <v>3.6</v>
      </c>
      <c r="M247" s="248">
        <f t="shared" ref="M247:O250" si="96">E247+I247</f>
        <v>3.6</v>
      </c>
      <c r="N247" s="175">
        <f t="shared" si="96"/>
        <v>0</v>
      </c>
      <c r="O247" s="232">
        <f t="shared" si="96"/>
        <v>0</v>
      </c>
    </row>
    <row r="248" spans="1:18" ht="26.25" hidden="1" x14ac:dyDescent="0.25">
      <c r="A248" s="163"/>
      <c r="B248" s="410" t="s">
        <v>338</v>
      </c>
      <c r="C248" s="435" t="s">
        <v>24</v>
      </c>
      <c r="D248" s="181">
        <f>E248+G248</f>
        <v>0</v>
      </c>
      <c r="E248" s="308"/>
      <c r="F248" s="181"/>
      <c r="G248" s="308"/>
      <c r="H248" s="182">
        <f>I248+K248</f>
        <v>0</v>
      </c>
      <c r="I248" s="309"/>
      <c r="J248" s="182"/>
      <c r="K248" s="309"/>
      <c r="L248" s="183">
        <f>M248+O248</f>
        <v>0</v>
      </c>
      <c r="M248" s="310">
        <f t="shared" si="96"/>
        <v>0</v>
      </c>
      <c r="N248" s="183">
        <f t="shared" si="96"/>
        <v>0</v>
      </c>
      <c r="O248" s="312">
        <f t="shared" si="96"/>
        <v>0</v>
      </c>
    </row>
    <row r="249" spans="1:18" ht="39.75" customHeight="1" x14ac:dyDescent="0.25">
      <c r="A249" s="171"/>
      <c r="B249" s="305" t="s">
        <v>425</v>
      </c>
      <c r="C249" s="436"/>
      <c r="D249" s="176">
        <f>E249+G249</f>
        <v>0</v>
      </c>
      <c r="E249" s="428"/>
      <c r="F249" s="176"/>
      <c r="G249" s="428"/>
      <c r="H249" s="177">
        <f>I249+K249</f>
        <v>0</v>
      </c>
      <c r="I249" s="353"/>
      <c r="J249" s="177"/>
      <c r="K249" s="353"/>
      <c r="L249" s="178">
        <f>M249+O249</f>
        <v>0</v>
      </c>
      <c r="M249" s="354">
        <f t="shared" si="96"/>
        <v>0</v>
      </c>
      <c r="N249" s="178">
        <f t="shared" si="96"/>
        <v>0</v>
      </c>
      <c r="O249" s="233">
        <f t="shared" si="96"/>
        <v>0</v>
      </c>
    </row>
    <row r="250" spans="1:18" s="38" customFormat="1" x14ac:dyDescent="0.25">
      <c r="A250" s="6" t="s">
        <v>140</v>
      </c>
      <c r="B250" s="27" t="s">
        <v>52</v>
      </c>
      <c r="C250" s="557" t="s">
        <v>24</v>
      </c>
      <c r="D250" s="426">
        <f>E250+G250</f>
        <v>2.6</v>
      </c>
      <c r="E250" s="308">
        <v>2.6</v>
      </c>
      <c r="F250" s="181">
        <v>2</v>
      </c>
      <c r="G250" s="308">
        <f>G251</f>
        <v>0</v>
      </c>
      <c r="H250" s="182">
        <f>I250+K250</f>
        <v>0</v>
      </c>
      <c r="I250" s="309"/>
      <c r="J250" s="182"/>
      <c r="K250" s="309"/>
      <c r="L250" s="183">
        <f>M250+O250</f>
        <v>2.6</v>
      </c>
      <c r="M250" s="310">
        <f t="shared" si="96"/>
        <v>2.6</v>
      </c>
      <c r="N250" s="183">
        <f t="shared" si="96"/>
        <v>2</v>
      </c>
      <c r="O250" s="312">
        <f t="shared" si="96"/>
        <v>0</v>
      </c>
      <c r="Q250" s="2"/>
      <c r="R250" s="2"/>
    </row>
    <row r="251" spans="1:18" s="38" customFormat="1" x14ac:dyDescent="0.25">
      <c r="A251" s="155"/>
      <c r="B251" s="238" t="s">
        <v>415</v>
      </c>
      <c r="C251" s="557"/>
      <c r="D251" s="181"/>
      <c r="E251" s="181"/>
      <c r="F251" s="181"/>
      <c r="G251" s="308"/>
      <c r="H251" s="182"/>
      <c r="I251" s="309"/>
      <c r="J251" s="182"/>
      <c r="K251" s="309"/>
      <c r="L251" s="183"/>
      <c r="M251" s="310"/>
      <c r="N251" s="183"/>
      <c r="O251" s="312"/>
      <c r="Q251" s="2"/>
      <c r="R251" s="2"/>
    </row>
    <row r="252" spans="1:18" s="38" customFormat="1" x14ac:dyDescent="0.25">
      <c r="A252" s="6" t="s">
        <v>165</v>
      </c>
      <c r="B252" s="30" t="s">
        <v>53</v>
      </c>
      <c r="C252" s="559" t="s">
        <v>24</v>
      </c>
      <c r="D252" s="426">
        <f>E252+G252</f>
        <v>0.1</v>
      </c>
      <c r="E252" s="246">
        <v>0.1</v>
      </c>
      <c r="F252" s="173">
        <v>0.1</v>
      </c>
      <c r="G252" s="246">
        <f>G253</f>
        <v>0</v>
      </c>
      <c r="H252" s="174">
        <f>I252+K252</f>
        <v>0</v>
      </c>
      <c r="I252" s="247"/>
      <c r="J252" s="174"/>
      <c r="K252" s="247"/>
      <c r="L252" s="175">
        <f>M252+O252</f>
        <v>0.1</v>
      </c>
      <c r="M252" s="248">
        <f t="shared" ref="M252" si="97">E252+I252</f>
        <v>0.1</v>
      </c>
      <c r="N252" s="175">
        <f t="shared" ref="N252" si="98">F252+J252</f>
        <v>0.1</v>
      </c>
      <c r="O252" s="232">
        <f t="shared" ref="O252" si="99">G252+K252</f>
        <v>0</v>
      </c>
      <c r="Q252" s="2"/>
      <c r="R252" s="2"/>
    </row>
    <row r="253" spans="1:18" s="38" customFormat="1" x14ac:dyDescent="0.25">
      <c r="A253" s="155"/>
      <c r="B253" s="238" t="s">
        <v>415</v>
      </c>
      <c r="C253" s="558"/>
      <c r="D253" s="176"/>
      <c r="E253" s="176"/>
      <c r="F253" s="176"/>
      <c r="G253" s="428"/>
      <c r="H253" s="177"/>
      <c r="I253" s="353"/>
      <c r="J253" s="177"/>
      <c r="K253" s="353"/>
      <c r="L253" s="178"/>
      <c r="M253" s="354"/>
      <c r="N253" s="178"/>
      <c r="O253" s="233"/>
      <c r="Q253" s="2"/>
      <c r="R253" s="2"/>
    </row>
    <row r="254" spans="1:18" s="38" customFormat="1" x14ac:dyDescent="0.25">
      <c r="A254" s="159" t="s">
        <v>141</v>
      </c>
      <c r="B254" s="36" t="s">
        <v>70</v>
      </c>
      <c r="C254" s="415"/>
      <c r="D254" s="173">
        <f>E254+G254</f>
        <v>148.9</v>
      </c>
      <c r="E254" s="173">
        <f>E256+E258+E257</f>
        <v>148.9</v>
      </c>
      <c r="F254" s="173">
        <f>F256+F258+F257</f>
        <v>108.8</v>
      </c>
      <c r="G254" s="173">
        <f>G256+G258+G257</f>
        <v>0</v>
      </c>
      <c r="H254" s="174">
        <f>I254+K254</f>
        <v>0</v>
      </c>
      <c r="I254" s="174">
        <f>I256+I258+I257</f>
        <v>0</v>
      </c>
      <c r="J254" s="174">
        <f>J256+J258+J257</f>
        <v>0</v>
      </c>
      <c r="K254" s="174">
        <f>K256+K258+K257</f>
        <v>0</v>
      </c>
      <c r="L254" s="175">
        <f>M254+O254</f>
        <v>148.9</v>
      </c>
      <c r="M254" s="175">
        <f t="shared" ref="M254:O258" si="100">E254+I254</f>
        <v>148.9</v>
      </c>
      <c r="N254" s="175">
        <f t="shared" si="100"/>
        <v>108.8</v>
      </c>
      <c r="O254" s="175">
        <f t="shared" si="100"/>
        <v>0</v>
      </c>
      <c r="Q254" s="2"/>
      <c r="R254" s="2"/>
    </row>
    <row r="255" spans="1:18" s="38" customFormat="1" x14ac:dyDescent="0.25">
      <c r="A255" s="163"/>
      <c r="B255" s="164" t="s">
        <v>196</v>
      </c>
      <c r="C255" s="417"/>
      <c r="D255" s="181"/>
      <c r="E255" s="181"/>
      <c r="F255" s="181"/>
      <c r="G255" s="181"/>
      <c r="H255" s="182"/>
      <c r="I255" s="182"/>
      <c r="J255" s="182"/>
      <c r="K255" s="182"/>
      <c r="L255" s="183"/>
      <c r="M255" s="183"/>
      <c r="N255" s="183"/>
      <c r="O255" s="183"/>
      <c r="Q255" s="2"/>
      <c r="R255" s="2"/>
    </row>
    <row r="256" spans="1:18" s="38" customFormat="1" x14ac:dyDescent="0.25">
      <c r="A256" s="163"/>
      <c r="B256" s="304" t="s">
        <v>415</v>
      </c>
      <c r="C256" s="216" t="s">
        <v>24</v>
      </c>
      <c r="D256" s="426">
        <f>E256+G256</f>
        <v>2.6</v>
      </c>
      <c r="E256" s="68">
        <v>2.6</v>
      </c>
      <c r="F256" s="68">
        <v>2</v>
      </c>
      <c r="G256" s="68"/>
      <c r="H256" s="69">
        <f>I256+K256</f>
        <v>0</v>
      </c>
      <c r="I256" s="69"/>
      <c r="J256" s="69"/>
      <c r="K256" s="69"/>
      <c r="L256" s="70">
        <f>M256+O256</f>
        <v>2.6</v>
      </c>
      <c r="M256" s="70">
        <f t="shared" si="100"/>
        <v>2.6</v>
      </c>
      <c r="N256" s="70">
        <f t="shared" si="100"/>
        <v>2</v>
      </c>
      <c r="O256" s="70">
        <f t="shared" si="100"/>
        <v>0</v>
      </c>
      <c r="Q256" s="2"/>
      <c r="R256" s="2"/>
    </row>
    <row r="257" spans="1:18" s="38" customFormat="1" ht="25.5" x14ac:dyDescent="0.25">
      <c r="A257" s="163"/>
      <c r="B257" s="311" t="s">
        <v>414</v>
      </c>
      <c r="C257" s="216" t="s">
        <v>24</v>
      </c>
      <c r="D257" s="68">
        <f>E257+G257</f>
        <v>0.3</v>
      </c>
      <c r="E257" s="68">
        <v>0.3</v>
      </c>
      <c r="F257" s="68">
        <v>0.2</v>
      </c>
      <c r="G257" s="68"/>
      <c r="H257" s="69">
        <f>I257+K257</f>
        <v>0</v>
      </c>
      <c r="I257" s="69"/>
      <c r="J257" s="69"/>
      <c r="K257" s="69"/>
      <c r="L257" s="70">
        <f>M257+O257</f>
        <v>0.3</v>
      </c>
      <c r="M257" s="70">
        <f t="shared" si="100"/>
        <v>0.3</v>
      </c>
      <c r="N257" s="70">
        <f t="shared" si="100"/>
        <v>0.2</v>
      </c>
      <c r="O257" s="70">
        <f t="shared" si="100"/>
        <v>0</v>
      </c>
      <c r="Q257" s="2"/>
      <c r="R257" s="2"/>
    </row>
    <row r="258" spans="1:18" s="38" customFormat="1" ht="26.25" x14ac:dyDescent="0.25">
      <c r="A258" s="171"/>
      <c r="B258" s="305" t="s">
        <v>376</v>
      </c>
      <c r="C258" s="216" t="s">
        <v>24</v>
      </c>
      <c r="D258" s="68">
        <f>E258+G258</f>
        <v>146</v>
      </c>
      <c r="E258" s="68">
        <v>146</v>
      </c>
      <c r="F258" s="68">
        <v>106.6</v>
      </c>
      <c r="G258" s="68"/>
      <c r="H258" s="69">
        <f>I258+K258</f>
        <v>0</v>
      </c>
      <c r="I258" s="69"/>
      <c r="J258" s="69"/>
      <c r="K258" s="69"/>
      <c r="L258" s="70">
        <f>M258+O258</f>
        <v>146</v>
      </c>
      <c r="M258" s="70">
        <f t="shared" si="100"/>
        <v>146</v>
      </c>
      <c r="N258" s="70">
        <f t="shared" si="100"/>
        <v>106.6</v>
      </c>
      <c r="O258" s="70">
        <f t="shared" si="100"/>
        <v>0</v>
      </c>
      <c r="Q258" s="2"/>
      <c r="R258" s="2"/>
    </row>
    <row r="259" spans="1:18" ht="18" customHeight="1" x14ac:dyDescent="0.25">
      <c r="A259" s="55" t="s">
        <v>184</v>
      </c>
      <c r="B259" s="85" t="s">
        <v>181</v>
      </c>
      <c r="C259" s="245"/>
      <c r="D259" s="87">
        <f>D254+D247+D250+D252</f>
        <v>155.19999999999999</v>
      </c>
      <c r="E259" s="87">
        <f t="shared" ref="E259:O259" si="101">E254+E247+E250+E252</f>
        <v>155.19999999999999</v>
      </c>
      <c r="F259" s="87">
        <f t="shared" si="101"/>
        <v>110.89999999999999</v>
      </c>
      <c r="G259" s="87">
        <f t="shared" si="101"/>
        <v>0</v>
      </c>
      <c r="H259" s="240">
        <f t="shared" si="101"/>
        <v>0</v>
      </c>
      <c r="I259" s="240">
        <f t="shared" si="101"/>
        <v>0</v>
      </c>
      <c r="J259" s="240">
        <f t="shared" si="101"/>
        <v>0</v>
      </c>
      <c r="K259" s="240">
        <f t="shared" si="101"/>
        <v>0</v>
      </c>
      <c r="L259" s="447">
        <f t="shared" si="101"/>
        <v>155.19999999999999</v>
      </c>
      <c r="M259" s="447">
        <f t="shared" si="101"/>
        <v>155.19999999999999</v>
      </c>
      <c r="N259" s="447">
        <f t="shared" si="101"/>
        <v>110.89999999999999</v>
      </c>
      <c r="O259" s="447">
        <f t="shared" si="101"/>
        <v>0</v>
      </c>
    </row>
    <row r="260" spans="1:18" x14ac:dyDescent="0.25">
      <c r="A260" s="287" t="s">
        <v>185</v>
      </c>
      <c r="B260" s="108" t="s">
        <v>173</v>
      </c>
      <c r="C260" s="441"/>
      <c r="D260" s="385">
        <f>D262+D263+D264+D265+D267+D266+D268+D269+D270</f>
        <v>5061.9000000000005</v>
      </c>
      <c r="E260" s="48">
        <f t="shared" ref="E260:O260" si="102">E262+E263+E264+E265+E267+E266+E268+E269+E270</f>
        <v>1638.3999999999999</v>
      </c>
      <c r="F260" s="48">
        <f t="shared" si="102"/>
        <v>492.59999999999997</v>
      </c>
      <c r="G260" s="48">
        <f t="shared" si="102"/>
        <v>3423.5</v>
      </c>
      <c r="H260" s="49">
        <f t="shared" si="102"/>
        <v>125</v>
      </c>
      <c r="I260" s="49">
        <f>I262+I263+I264+I265+I267+I266+I268+I269+I270</f>
        <v>0</v>
      </c>
      <c r="J260" s="49">
        <f t="shared" si="102"/>
        <v>0</v>
      </c>
      <c r="K260" s="49">
        <f t="shared" si="102"/>
        <v>125</v>
      </c>
      <c r="L260" s="448">
        <f t="shared" si="102"/>
        <v>5186.9000000000005</v>
      </c>
      <c r="M260" s="448">
        <f>M262+M263+M264+M265+M267+M266+M268+M269+M270</f>
        <v>1638.3999999999999</v>
      </c>
      <c r="N260" s="448">
        <f t="shared" si="102"/>
        <v>492.59999999999997</v>
      </c>
      <c r="O260" s="448">
        <f t="shared" si="102"/>
        <v>3548.5</v>
      </c>
    </row>
    <row r="261" spans="1:18" x14ac:dyDescent="0.25">
      <c r="A261" s="440"/>
      <c r="B261" s="249" t="s">
        <v>206</v>
      </c>
      <c r="C261" s="442"/>
      <c r="D261" s="411"/>
      <c r="E261" s="250"/>
      <c r="F261" s="250"/>
      <c r="G261" s="250"/>
      <c r="H261" s="251"/>
      <c r="I261" s="251"/>
      <c r="J261" s="251"/>
      <c r="K261" s="251"/>
      <c r="L261" s="449"/>
      <c r="M261" s="449"/>
      <c r="N261" s="449"/>
      <c r="O261" s="449"/>
      <c r="P261" s="7"/>
      <c r="Q261" s="453"/>
      <c r="R261" s="453"/>
    </row>
    <row r="262" spans="1:18" ht="25.5" x14ac:dyDescent="0.25">
      <c r="A262" s="440"/>
      <c r="B262" s="443" t="s">
        <v>338</v>
      </c>
      <c r="C262" s="442"/>
      <c r="D262" s="439">
        <f>D28+D83+D91+D187</f>
        <v>1765</v>
      </c>
      <c r="E262" s="439">
        <f t="shared" ref="E262:R262" si="103">E28+E83+E91+E187</f>
        <v>0</v>
      </c>
      <c r="F262" s="439">
        <f t="shared" si="103"/>
        <v>0</v>
      </c>
      <c r="G262" s="439">
        <f t="shared" si="103"/>
        <v>1765</v>
      </c>
      <c r="H262" s="445">
        <f t="shared" si="103"/>
        <v>125</v>
      </c>
      <c r="I262" s="445">
        <f t="shared" si="103"/>
        <v>0</v>
      </c>
      <c r="J262" s="445">
        <f t="shared" si="103"/>
        <v>0</v>
      </c>
      <c r="K262" s="445">
        <f t="shared" si="103"/>
        <v>125</v>
      </c>
      <c r="L262" s="450">
        <f t="shared" si="103"/>
        <v>1890</v>
      </c>
      <c r="M262" s="450">
        <f t="shared" si="103"/>
        <v>0</v>
      </c>
      <c r="N262" s="450">
        <f t="shared" si="103"/>
        <v>0</v>
      </c>
      <c r="O262" s="456">
        <f t="shared" si="103"/>
        <v>1890</v>
      </c>
      <c r="P262" s="454">
        <f t="shared" si="103"/>
        <v>0</v>
      </c>
      <c r="Q262" s="454" t="e">
        <f t="shared" si="103"/>
        <v>#VALUE!</v>
      </c>
      <c r="R262" s="454">
        <f t="shared" si="103"/>
        <v>3662.3</v>
      </c>
    </row>
    <row r="263" spans="1:18" ht="38.25" customHeight="1" x14ac:dyDescent="0.25">
      <c r="A263" s="440"/>
      <c r="B263" s="443" t="s">
        <v>337</v>
      </c>
      <c r="C263" s="442"/>
      <c r="D263" s="412">
        <f>D78+D79</f>
        <v>2467.1</v>
      </c>
      <c r="E263" s="252">
        <f t="shared" ref="E263:O263" si="104">E78+E79</f>
        <v>808.6</v>
      </c>
      <c r="F263" s="252">
        <f t="shared" si="104"/>
        <v>0</v>
      </c>
      <c r="G263" s="252">
        <f t="shared" si="104"/>
        <v>1658.5</v>
      </c>
      <c r="H263" s="253">
        <f t="shared" si="104"/>
        <v>0</v>
      </c>
      <c r="I263" s="253">
        <f t="shared" si="104"/>
        <v>0</v>
      </c>
      <c r="J263" s="253">
        <f t="shared" si="104"/>
        <v>0</v>
      </c>
      <c r="K263" s="253">
        <f t="shared" si="104"/>
        <v>0</v>
      </c>
      <c r="L263" s="451">
        <f t="shared" si="104"/>
        <v>2467.1</v>
      </c>
      <c r="M263" s="451">
        <f t="shared" si="104"/>
        <v>808.6</v>
      </c>
      <c r="N263" s="451">
        <f t="shared" si="104"/>
        <v>0</v>
      </c>
      <c r="O263" s="451">
        <f t="shared" si="104"/>
        <v>1658.5</v>
      </c>
      <c r="P263" s="263"/>
      <c r="Q263" s="263"/>
      <c r="R263" s="263"/>
    </row>
    <row r="264" spans="1:18" ht="16.5" customHeight="1" x14ac:dyDescent="0.25">
      <c r="A264" s="440"/>
      <c r="B264" s="109" t="s">
        <v>429</v>
      </c>
      <c r="C264" s="442"/>
      <c r="D264" s="412">
        <f>D80</f>
        <v>118.3</v>
      </c>
      <c r="E264" s="252">
        <f t="shared" ref="E264:O264" si="105">E80</f>
        <v>118.3</v>
      </c>
      <c r="F264" s="252">
        <f t="shared" si="105"/>
        <v>0</v>
      </c>
      <c r="G264" s="252">
        <f t="shared" si="105"/>
        <v>0</v>
      </c>
      <c r="H264" s="253">
        <f t="shared" si="105"/>
        <v>0</v>
      </c>
      <c r="I264" s="253">
        <f t="shared" si="105"/>
        <v>0</v>
      </c>
      <c r="J264" s="253">
        <f t="shared" si="105"/>
        <v>0</v>
      </c>
      <c r="K264" s="253">
        <f t="shared" si="105"/>
        <v>0</v>
      </c>
      <c r="L264" s="451">
        <f t="shared" si="105"/>
        <v>118.3</v>
      </c>
      <c r="M264" s="451">
        <f t="shared" si="105"/>
        <v>118.3</v>
      </c>
      <c r="N264" s="451">
        <f t="shared" si="105"/>
        <v>0</v>
      </c>
      <c r="O264" s="451">
        <f t="shared" si="105"/>
        <v>0</v>
      </c>
      <c r="P264" s="263"/>
      <c r="Q264" s="263"/>
      <c r="R264" s="263"/>
    </row>
    <row r="265" spans="1:18" ht="51.75" x14ac:dyDescent="0.25">
      <c r="A265" s="440"/>
      <c r="B265" s="109" t="s">
        <v>375</v>
      </c>
      <c r="C265" s="442"/>
      <c r="D265" s="412">
        <f>D176+D180</f>
        <v>334.7</v>
      </c>
      <c r="E265" s="412">
        <f t="shared" ref="E265:R265" si="106">E176+E180</f>
        <v>334.7</v>
      </c>
      <c r="F265" s="412">
        <f t="shared" si="106"/>
        <v>212.6</v>
      </c>
      <c r="G265" s="412">
        <f t="shared" si="106"/>
        <v>0</v>
      </c>
      <c r="H265" s="446">
        <f t="shared" si="106"/>
        <v>0</v>
      </c>
      <c r="I265" s="446">
        <f t="shared" si="106"/>
        <v>0</v>
      </c>
      <c r="J265" s="446">
        <f t="shared" si="106"/>
        <v>0</v>
      </c>
      <c r="K265" s="446">
        <f t="shared" si="106"/>
        <v>0</v>
      </c>
      <c r="L265" s="452">
        <f t="shared" si="106"/>
        <v>334.7</v>
      </c>
      <c r="M265" s="452">
        <f t="shared" si="106"/>
        <v>334.7</v>
      </c>
      <c r="N265" s="452">
        <f t="shared" si="106"/>
        <v>212.6</v>
      </c>
      <c r="O265" s="451">
        <f t="shared" si="106"/>
        <v>0</v>
      </c>
      <c r="P265" s="455">
        <f t="shared" si="106"/>
        <v>0</v>
      </c>
      <c r="Q265" s="455">
        <f t="shared" si="106"/>
        <v>0</v>
      </c>
      <c r="R265" s="455">
        <f t="shared" si="106"/>
        <v>0</v>
      </c>
    </row>
    <row r="266" spans="1:18" ht="26.25" customHeight="1" x14ac:dyDescent="0.25">
      <c r="A266" s="440"/>
      <c r="B266" s="109" t="s">
        <v>374</v>
      </c>
      <c r="C266" s="442"/>
      <c r="D266" s="412">
        <f>D94+D100+D103+D109+D115+D118+D121+D126+D179</f>
        <v>14.799999999999999</v>
      </c>
      <c r="E266" s="252">
        <f t="shared" ref="E266:O266" si="107">E94+E100+E103+E109+E115+E118+E121+E126+E179</f>
        <v>14.799999999999999</v>
      </c>
      <c r="F266" s="252">
        <f t="shared" si="107"/>
        <v>11.3</v>
      </c>
      <c r="G266" s="252">
        <f t="shared" si="107"/>
        <v>0</v>
      </c>
      <c r="H266" s="253">
        <f t="shared" si="107"/>
        <v>0</v>
      </c>
      <c r="I266" s="253">
        <f t="shared" si="107"/>
        <v>0</v>
      </c>
      <c r="J266" s="253">
        <f t="shared" si="107"/>
        <v>0</v>
      </c>
      <c r="K266" s="253">
        <f t="shared" si="107"/>
        <v>0</v>
      </c>
      <c r="L266" s="451">
        <f t="shared" si="107"/>
        <v>14.799999999999999</v>
      </c>
      <c r="M266" s="451">
        <f t="shared" si="107"/>
        <v>14.799999999999999</v>
      </c>
      <c r="N266" s="451">
        <f t="shared" si="107"/>
        <v>11.3</v>
      </c>
      <c r="O266" s="451">
        <f t="shared" si="107"/>
        <v>0</v>
      </c>
      <c r="P266" s="263"/>
      <c r="Q266" s="263"/>
      <c r="R266" s="263"/>
    </row>
    <row r="267" spans="1:18" ht="26.25" x14ac:dyDescent="0.25">
      <c r="A267" s="440"/>
      <c r="B267" s="109" t="s">
        <v>376</v>
      </c>
      <c r="C267" s="442"/>
      <c r="D267" s="412">
        <f>D258</f>
        <v>146</v>
      </c>
      <c r="E267" s="412">
        <f t="shared" ref="E267:R267" si="108">E258</f>
        <v>146</v>
      </c>
      <c r="F267" s="412">
        <f t="shared" si="108"/>
        <v>106.6</v>
      </c>
      <c r="G267" s="412">
        <f t="shared" si="108"/>
        <v>0</v>
      </c>
      <c r="H267" s="446">
        <f t="shared" si="108"/>
        <v>0</v>
      </c>
      <c r="I267" s="446">
        <f t="shared" si="108"/>
        <v>0</v>
      </c>
      <c r="J267" s="446">
        <f t="shared" si="108"/>
        <v>0</v>
      </c>
      <c r="K267" s="446">
        <f t="shared" si="108"/>
        <v>0</v>
      </c>
      <c r="L267" s="452">
        <f t="shared" si="108"/>
        <v>146</v>
      </c>
      <c r="M267" s="452">
        <f t="shared" si="108"/>
        <v>146</v>
      </c>
      <c r="N267" s="452">
        <f t="shared" si="108"/>
        <v>106.6</v>
      </c>
      <c r="O267" s="451">
        <f t="shared" si="108"/>
        <v>0</v>
      </c>
      <c r="P267" s="455">
        <f t="shared" si="108"/>
        <v>0</v>
      </c>
      <c r="Q267" s="455">
        <f t="shared" si="108"/>
        <v>0</v>
      </c>
      <c r="R267" s="455">
        <f t="shared" si="108"/>
        <v>0</v>
      </c>
    </row>
    <row r="268" spans="1:18" x14ac:dyDescent="0.25">
      <c r="A268" s="440"/>
      <c r="B268" s="109" t="s">
        <v>415</v>
      </c>
      <c r="C268" s="442"/>
      <c r="D268" s="412">
        <f>D29+D30+D34+D38+D42+D46+D50+D54+D58+D62+D66+D70+D90+D92+D95+D99+D101+D104+D108+D110+D114+D116+D119+D122+D124+D127+D129+D131+D133+D135+D139+D141+D143+D145+D147+D149+D151+D153+D155+D157+D159+D161+D165+D169+D171+D175+D197+D201+D209+D213+D217+D221+D225+D229+D233+D237+D241+D243+D250+D252+D256</f>
        <v>154.50000000000003</v>
      </c>
      <c r="E268" s="412">
        <f>E29+E30+E34+E38+E42+E46+E50+E54+E58+E62+E66+E70+E90+E92+E95+E99+E101+E104+E108+E110+E114+E116+E119+E122+E124+E127+E129+E131+E133+E135+E139+E141+E143+E145+E147+E149+E151+E153+E155+E157+E159+E161+E165+E169+E171+E175+E197+E201+E209+E213+E217+E221+E225+E229+E233+E237+E241+E243+E250+E252+E256</f>
        <v>154.50000000000003</v>
      </c>
      <c r="F268" s="412">
        <f t="shared" ref="F268:O268" si="109">F29+F30+F34+F38+F42+F46+F50+F54+F58+F62+F66+F70+F90+F92+F95+F99+F101+F104+F108+F110+F114+F116+F119+F122+F124+F127+F129+F131+F133+F135+F139+F141+F143+F145+F147+F149+F151+F153+F155+F157+F159+F161+F165+F169+F171+F175+F197+F201+F209+F213+F217+F221+F225+F229+F233+F237+F241+F243+F250+F252+F256</f>
        <v>117.89999999999995</v>
      </c>
      <c r="G268" s="412">
        <f t="shared" si="109"/>
        <v>0</v>
      </c>
      <c r="H268" s="446">
        <f t="shared" si="109"/>
        <v>0</v>
      </c>
      <c r="I268" s="446">
        <f t="shared" si="109"/>
        <v>0</v>
      </c>
      <c r="J268" s="446">
        <f t="shared" si="109"/>
        <v>0</v>
      </c>
      <c r="K268" s="446">
        <f t="shared" si="109"/>
        <v>0</v>
      </c>
      <c r="L268" s="452">
        <f t="shared" si="109"/>
        <v>154.50000000000003</v>
      </c>
      <c r="M268" s="452">
        <f t="shared" si="109"/>
        <v>154.50000000000003</v>
      </c>
      <c r="N268" s="452">
        <f t="shared" si="109"/>
        <v>117.89999999999995</v>
      </c>
      <c r="O268" s="452">
        <f t="shared" si="109"/>
        <v>0</v>
      </c>
      <c r="P268" s="455">
        <f t="shared" ref="P268:R268" si="110">P29+P30+P34+P38+P42+P46+P50+P54+P58+P62+P66+P70+P90+P92+P95+P99+P101+P104+P106+P110+P112+P116+P119+P122+P124+P127+P129+P131+P133+P135+P139+P141+P143+P145+P147+P149+P151+P153+P155+P157+P159+P161+P165+P169+P171+P175+P197+P201+P209+P213+P217+P221+P225+P229+P233+P237+P241+P243+P250+P256</f>
        <v>0</v>
      </c>
      <c r="Q268" s="455" t="e">
        <f t="shared" si="110"/>
        <v>#VALUE!</v>
      </c>
      <c r="R268" s="455">
        <f t="shared" si="110"/>
        <v>155.19999999999999</v>
      </c>
    </row>
    <row r="269" spans="1:18" ht="26.25" x14ac:dyDescent="0.25">
      <c r="A269" s="440"/>
      <c r="B269" s="109" t="s">
        <v>414</v>
      </c>
      <c r="C269" s="442"/>
      <c r="D269" s="412">
        <f>D166+D170+D191+D198+D202+D203+D210+D214+D218+D222+D226+D230+D234+D238+D242+D257</f>
        <v>57.9</v>
      </c>
      <c r="E269" s="412">
        <f t="shared" ref="E269:O269" si="111">E166+E170+E191+E198+E202+E203+E210+E214+E218+E222+E226+E230+E234+E238+E242+E257</f>
        <v>57.9</v>
      </c>
      <c r="F269" s="412">
        <f t="shared" si="111"/>
        <v>44.20000000000001</v>
      </c>
      <c r="G269" s="412">
        <f t="shared" si="111"/>
        <v>0</v>
      </c>
      <c r="H269" s="446">
        <f t="shared" si="111"/>
        <v>0</v>
      </c>
      <c r="I269" s="446">
        <f t="shared" si="111"/>
        <v>0</v>
      </c>
      <c r="J269" s="446">
        <f t="shared" si="111"/>
        <v>0</v>
      </c>
      <c r="K269" s="446">
        <f t="shared" si="111"/>
        <v>0</v>
      </c>
      <c r="L269" s="452">
        <f t="shared" si="111"/>
        <v>57.9</v>
      </c>
      <c r="M269" s="452">
        <f t="shared" si="111"/>
        <v>57.9</v>
      </c>
      <c r="N269" s="452">
        <f t="shared" si="111"/>
        <v>44.20000000000001</v>
      </c>
      <c r="O269" s="451">
        <f t="shared" si="111"/>
        <v>0</v>
      </c>
      <c r="P269" s="455">
        <f t="shared" ref="P269:R269" si="112">P194+P198+P202+P206+P210+P214+P218+P222+P226+P230+P234+P238+P242</f>
        <v>0</v>
      </c>
      <c r="Q269" s="455">
        <f t="shared" si="112"/>
        <v>0</v>
      </c>
      <c r="R269" s="455">
        <f t="shared" si="112"/>
        <v>0</v>
      </c>
    </row>
    <row r="270" spans="1:18" ht="39" customHeight="1" x14ac:dyDescent="0.25">
      <c r="A270" s="358"/>
      <c r="B270" s="254" t="s">
        <v>425</v>
      </c>
      <c r="C270" s="444"/>
      <c r="D270" s="412">
        <f>D247</f>
        <v>3.6</v>
      </c>
      <c r="E270" s="252">
        <f t="shared" ref="E270:O270" si="113">E247</f>
        <v>3.6</v>
      </c>
      <c r="F270" s="252">
        <f t="shared" si="113"/>
        <v>0</v>
      </c>
      <c r="G270" s="252">
        <f t="shared" si="113"/>
        <v>0</v>
      </c>
      <c r="H270" s="253">
        <f t="shared" si="113"/>
        <v>0</v>
      </c>
      <c r="I270" s="253">
        <f t="shared" si="113"/>
        <v>0</v>
      </c>
      <c r="J270" s="253">
        <f t="shared" si="113"/>
        <v>0</v>
      </c>
      <c r="K270" s="253">
        <f t="shared" si="113"/>
        <v>0</v>
      </c>
      <c r="L270" s="451">
        <f t="shared" si="113"/>
        <v>3.6</v>
      </c>
      <c r="M270" s="451">
        <f t="shared" si="113"/>
        <v>3.6</v>
      </c>
      <c r="N270" s="451">
        <f t="shared" si="113"/>
        <v>0</v>
      </c>
      <c r="O270" s="451">
        <f t="shared" si="113"/>
        <v>0</v>
      </c>
      <c r="P270" s="263"/>
      <c r="Q270" s="263"/>
      <c r="R270" s="263"/>
    </row>
    <row r="271" spans="1:18" x14ac:dyDescent="0.25">
      <c r="A271" s="110"/>
      <c r="B271" s="127"/>
      <c r="C271" s="255"/>
      <c r="D271" s="127"/>
      <c r="E271" s="127"/>
      <c r="F271" s="256"/>
      <c r="G271" s="256"/>
      <c r="H271" s="256"/>
      <c r="I271" s="256"/>
      <c r="J271" s="256"/>
      <c r="K271" s="127"/>
      <c r="L271" s="256"/>
      <c r="M271" s="256"/>
      <c r="N271" s="256"/>
      <c r="O271" s="18"/>
    </row>
    <row r="272" spans="1:18" x14ac:dyDescent="0.25">
      <c r="A272" s="110"/>
      <c r="B272" s="7"/>
      <c r="C272" s="257"/>
      <c r="D272" s="7"/>
      <c r="E272" s="7"/>
      <c r="F272" s="114"/>
      <c r="G272" s="7"/>
      <c r="H272" s="7"/>
      <c r="I272" s="7"/>
      <c r="J272" s="7"/>
      <c r="L272" s="7"/>
      <c r="M272" s="7"/>
      <c r="N272" s="7"/>
      <c r="O272" s="7"/>
    </row>
    <row r="273" spans="1:14" x14ac:dyDescent="0.25">
      <c r="A273" s="7"/>
      <c r="B273" s="7"/>
      <c r="C273" s="258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58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58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58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58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58"/>
      <c r="D278" s="7"/>
      <c r="E278" s="7"/>
      <c r="F278" s="7"/>
      <c r="G278" s="7" t="s">
        <v>174</v>
      </c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58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58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58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58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58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58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58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58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58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58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58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58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58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58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58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58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58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58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58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58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58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58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58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58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58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58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58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58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58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58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58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58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58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58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58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58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58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58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58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58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58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58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58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58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58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58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58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58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58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58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58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58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58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58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58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58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58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58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58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58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58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58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58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58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A343" s="7"/>
      <c r="B343" s="7"/>
      <c r="C343" s="258"/>
      <c r="D343" s="7"/>
      <c r="E343" s="7"/>
      <c r="F343" s="7"/>
      <c r="G343" s="7"/>
      <c r="H343" s="7"/>
      <c r="I343" s="7"/>
      <c r="J343" s="7"/>
      <c r="L343" s="7"/>
      <c r="M343" s="7"/>
      <c r="N343" s="7"/>
    </row>
    <row r="344" spans="1:14" x14ac:dyDescent="0.25">
      <c r="A344" s="7"/>
      <c r="B344" s="7"/>
      <c r="C344" s="258"/>
      <c r="D344" s="7"/>
      <c r="E344" s="7"/>
      <c r="F344" s="7"/>
      <c r="G344" s="7"/>
      <c r="H344" s="7"/>
      <c r="I344" s="7"/>
      <c r="J344" s="7"/>
      <c r="L344" s="7"/>
      <c r="M344" s="7"/>
      <c r="N344" s="7"/>
    </row>
    <row r="345" spans="1:14" x14ac:dyDescent="0.25">
      <c r="A345" s="7"/>
      <c r="B345" s="7"/>
      <c r="C345" s="258"/>
      <c r="D345" s="7"/>
      <c r="E345" s="7"/>
      <c r="F345" s="7"/>
      <c r="G345" s="7"/>
      <c r="H345" s="7"/>
      <c r="I345" s="7"/>
      <c r="J345" s="7"/>
      <c r="L345" s="7"/>
      <c r="M345" s="7"/>
      <c r="N345" s="7"/>
    </row>
    <row r="346" spans="1:14" x14ac:dyDescent="0.25">
      <c r="A346" s="7"/>
      <c r="B346" s="7"/>
      <c r="C346" s="258"/>
      <c r="D346" s="7"/>
      <c r="E346" s="7"/>
      <c r="F346" s="7"/>
      <c r="G346" s="7"/>
      <c r="H346" s="7"/>
      <c r="I346" s="7"/>
      <c r="J346" s="7"/>
      <c r="L346" s="7"/>
      <c r="M346" s="7"/>
      <c r="N346" s="7"/>
    </row>
    <row r="347" spans="1:14" x14ac:dyDescent="0.25">
      <c r="A347" s="7"/>
      <c r="B347" s="7"/>
      <c r="C347" s="258"/>
      <c r="D347" s="7"/>
      <c r="E347" s="7"/>
      <c r="F347" s="7"/>
      <c r="G347" s="7"/>
      <c r="H347" s="7"/>
      <c r="I347" s="7"/>
      <c r="J347" s="7"/>
      <c r="L347" s="7"/>
      <c r="M347" s="7"/>
      <c r="N347" s="7"/>
    </row>
    <row r="348" spans="1:14" x14ac:dyDescent="0.25">
      <c r="A348" s="7"/>
      <c r="B348" s="7"/>
      <c r="C348" s="258"/>
      <c r="D348" s="7"/>
      <c r="E348" s="7"/>
      <c r="F348" s="7"/>
      <c r="G348" s="7"/>
      <c r="H348" s="7"/>
      <c r="I348" s="7"/>
      <c r="J348" s="7"/>
      <c r="L348" s="7"/>
      <c r="M348" s="7"/>
      <c r="N348" s="7"/>
    </row>
    <row r="349" spans="1:14" x14ac:dyDescent="0.25">
      <c r="A349" s="7"/>
      <c r="B349" s="7"/>
      <c r="C349" s="258"/>
      <c r="D349" s="7"/>
      <c r="E349" s="7"/>
      <c r="F349" s="7"/>
      <c r="G349" s="7"/>
      <c r="H349" s="7"/>
      <c r="I349" s="7"/>
      <c r="J349" s="7"/>
      <c r="L349" s="7"/>
      <c r="M349" s="7"/>
      <c r="N349" s="7"/>
    </row>
    <row r="350" spans="1:14" x14ac:dyDescent="0.25">
      <c r="A350" s="7"/>
      <c r="B350" s="7"/>
      <c r="C350" s="258"/>
      <c r="D350" s="7"/>
      <c r="E350" s="7"/>
      <c r="F350" s="7"/>
      <c r="G350" s="7"/>
      <c r="H350" s="7"/>
      <c r="I350" s="7"/>
      <c r="J350" s="7"/>
      <c r="L350" s="7"/>
      <c r="M350" s="7"/>
      <c r="N350" s="7"/>
    </row>
    <row r="351" spans="1:14" x14ac:dyDescent="0.25">
      <c r="A351" s="7"/>
      <c r="B351" s="7"/>
      <c r="C351" s="258"/>
      <c r="D351" s="7"/>
      <c r="E351" s="7"/>
      <c r="F351" s="7"/>
      <c r="G351" s="7"/>
      <c r="H351" s="7"/>
      <c r="I351" s="7"/>
      <c r="J351" s="7"/>
      <c r="L351" s="7"/>
      <c r="M351" s="7"/>
      <c r="N351" s="7"/>
    </row>
    <row r="352" spans="1:14" x14ac:dyDescent="0.25">
      <c r="A352" s="7"/>
      <c r="B352" s="7"/>
      <c r="C352" s="258"/>
      <c r="D352" s="7"/>
      <c r="E352" s="7"/>
      <c r="F352" s="7"/>
      <c r="G352" s="7"/>
      <c r="H352" s="7"/>
      <c r="I352" s="7"/>
      <c r="J352" s="7"/>
      <c r="L352" s="7"/>
      <c r="M352" s="7"/>
      <c r="N352" s="7"/>
    </row>
    <row r="353" spans="1:14" x14ac:dyDescent="0.25">
      <c r="A353" s="7"/>
      <c r="B353" s="7"/>
      <c r="C353" s="258"/>
      <c r="D353" s="7"/>
      <c r="E353" s="7"/>
      <c r="F353" s="7"/>
      <c r="G353" s="7"/>
      <c r="H353" s="7"/>
      <c r="I353" s="7"/>
      <c r="J353" s="7"/>
      <c r="L353" s="7"/>
      <c r="M353" s="7"/>
      <c r="N353" s="7"/>
    </row>
    <row r="354" spans="1:14" x14ac:dyDescent="0.25">
      <c r="A354" s="7"/>
      <c r="B354" s="7"/>
      <c r="C354" s="258"/>
      <c r="D354" s="7"/>
      <c r="E354" s="7"/>
      <c r="F354" s="7"/>
      <c r="G354" s="7"/>
      <c r="H354" s="7"/>
      <c r="I354" s="7"/>
      <c r="J354" s="7"/>
      <c r="L354" s="7"/>
      <c r="M354" s="7"/>
      <c r="N354" s="7"/>
    </row>
    <row r="355" spans="1:14" x14ac:dyDescent="0.25">
      <c r="A355" s="7"/>
      <c r="B355" s="7"/>
      <c r="C355" s="258"/>
      <c r="D355" s="7"/>
      <c r="E355" s="7"/>
      <c r="F355" s="7"/>
      <c r="G355" s="7"/>
      <c r="H355" s="7"/>
      <c r="I355" s="7"/>
      <c r="J355" s="7"/>
      <c r="L355" s="7"/>
      <c r="M355" s="7"/>
      <c r="N355" s="7"/>
    </row>
    <row r="356" spans="1:14" x14ac:dyDescent="0.25">
      <c r="A356" s="7"/>
      <c r="B356" s="7"/>
      <c r="C356" s="258"/>
      <c r="D356" s="7"/>
      <c r="E356" s="7"/>
      <c r="F356" s="7"/>
      <c r="G356" s="7"/>
      <c r="H356" s="7"/>
      <c r="I356" s="7"/>
      <c r="J356" s="7"/>
      <c r="L356" s="7"/>
      <c r="M356" s="7"/>
      <c r="N356" s="7"/>
    </row>
    <row r="357" spans="1:14" x14ac:dyDescent="0.25">
      <c r="A357" s="7"/>
      <c r="B357" s="7"/>
      <c r="C357" s="258"/>
      <c r="D357" s="7"/>
      <c r="E357" s="7"/>
      <c r="F357" s="7"/>
      <c r="G357" s="7"/>
      <c r="H357" s="7"/>
      <c r="I357" s="7"/>
      <c r="J357" s="7"/>
      <c r="L357" s="7"/>
      <c r="M357" s="7"/>
      <c r="N357" s="7"/>
    </row>
    <row r="358" spans="1:14" x14ac:dyDescent="0.25">
      <c r="A358" s="7"/>
      <c r="B358" s="7"/>
      <c r="C358" s="258"/>
      <c r="D358" s="7"/>
      <c r="E358" s="7"/>
      <c r="F358" s="7"/>
      <c r="G358" s="7"/>
      <c r="H358" s="7"/>
      <c r="I358" s="7"/>
      <c r="J358" s="7"/>
      <c r="L358" s="7"/>
      <c r="M358" s="7"/>
      <c r="N358" s="7"/>
    </row>
    <row r="359" spans="1:14" x14ac:dyDescent="0.25">
      <c r="A359" s="7"/>
      <c r="B359" s="7"/>
      <c r="C359" s="258"/>
      <c r="D359" s="7"/>
      <c r="E359" s="7"/>
      <c r="F359" s="7"/>
      <c r="G359" s="7"/>
      <c r="H359" s="7"/>
      <c r="I359" s="7"/>
      <c r="J359" s="7"/>
      <c r="L359" s="7"/>
      <c r="M359" s="7"/>
      <c r="N359" s="7"/>
    </row>
    <row r="360" spans="1:14" x14ac:dyDescent="0.25">
      <c r="A360" s="7"/>
      <c r="B360" s="7"/>
      <c r="C360" s="258"/>
      <c r="D360" s="7"/>
      <c r="E360" s="7"/>
      <c r="F360" s="7"/>
      <c r="G360" s="7"/>
      <c r="H360" s="7"/>
      <c r="I360" s="7"/>
      <c r="J360" s="7"/>
      <c r="L360" s="7"/>
      <c r="M360" s="7"/>
      <c r="N360" s="7"/>
    </row>
    <row r="361" spans="1:14" x14ac:dyDescent="0.25">
      <c r="A361" s="7"/>
      <c r="B361" s="7"/>
      <c r="C361" s="258"/>
      <c r="D361" s="7"/>
      <c r="E361" s="7"/>
      <c r="F361" s="7"/>
      <c r="G361" s="7"/>
      <c r="H361" s="7"/>
      <c r="I361" s="7"/>
      <c r="J361" s="7"/>
      <c r="L361" s="7"/>
      <c r="M361" s="7"/>
      <c r="N361" s="7"/>
    </row>
    <row r="362" spans="1:14" x14ac:dyDescent="0.25">
      <c r="A362" s="7"/>
      <c r="B362" s="7"/>
      <c r="C362" s="258"/>
      <c r="D362" s="7"/>
      <c r="E362" s="7"/>
      <c r="F362" s="7"/>
      <c r="G362" s="7"/>
      <c r="H362" s="7"/>
      <c r="I362" s="7"/>
      <c r="J362" s="7"/>
      <c r="L362" s="7"/>
      <c r="M362" s="7"/>
      <c r="N362" s="7"/>
    </row>
    <row r="363" spans="1:14" x14ac:dyDescent="0.25">
      <c r="A363" s="7"/>
      <c r="B363" s="7"/>
      <c r="C363" s="258"/>
      <c r="D363" s="7"/>
      <c r="E363" s="7"/>
      <c r="F363" s="7"/>
      <c r="G363" s="7"/>
      <c r="H363" s="7"/>
      <c r="I363" s="7"/>
      <c r="J363" s="7"/>
      <c r="L363" s="7"/>
      <c r="M363" s="7"/>
      <c r="N363" s="7"/>
    </row>
    <row r="364" spans="1:14" x14ac:dyDescent="0.25">
      <c r="A364" s="7"/>
      <c r="B364" s="7"/>
      <c r="C364" s="258"/>
      <c r="D364" s="7"/>
      <c r="E364" s="7"/>
      <c r="F364" s="7"/>
      <c r="G364" s="7"/>
      <c r="H364" s="7"/>
      <c r="I364" s="7"/>
      <c r="J364" s="7"/>
      <c r="L364" s="7"/>
      <c r="M364" s="7"/>
      <c r="N364" s="7"/>
    </row>
    <row r="365" spans="1:14" x14ac:dyDescent="0.25">
      <c r="A365" s="7"/>
      <c r="B365" s="7"/>
      <c r="C365" s="258"/>
      <c r="D365" s="7"/>
      <c r="E365" s="7"/>
      <c r="F365" s="7"/>
      <c r="G365" s="7"/>
      <c r="H365" s="7"/>
      <c r="I365" s="7"/>
      <c r="J365" s="7"/>
      <c r="L365" s="7"/>
      <c r="M365" s="7"/>
      <c r="N365" s="7"/>
    </row>
    <row r="366" spans="1:14" x14ac:dyDescent="0.25">
      <c r="A366" s="7"/>
      <c r="B366" s="7"/>
      <c r="C366" s="258"/>
      <c r="D366" s="7"/>
      <c r="E366" s="7"/>
      <c r="F366" s="7"/>
      <c r="G366" s="7"/>
      <c r="H366" s="7"/>
      <c r="I366" s="7"/>
      <c r="J366" s="7"/>
      <c r="L366" s="7"/>
      <c r="M366" s="7"/>
      <c r="N366" s="7"/>
    </row>
    <row r="367" spans="1:14" x14ac:dyDescent="0.25">
      <c r="A367" s="7"/>
      <c r="B367" s="7"/>
      <c r="C367" s="258"/>
      <c r="D367" s="7"/>
      <c r="E367" s="7"/>
      <c r="F367" s="7"/>
      <c r="G367" s="7"/>
      <c r="H367" s="7"/>
      <c r="I367" s="7"/>
      <c r="J367" s="7"/>
      <c r="L367" s="7"/>
      <c r="M367" s="7"/>
      <c r="N367" s="7"/>
    </row>
    <row r="368" spans="1:14" x14ac:dyDescent="0.25">
      <c r="A368" s="7"/>
      <c r="B368" s="7"/>
      <c r="C368" s="258"/>
      <c r="D368" s="7"/>
      <c r="E368" s="7"/>
      <c r="F368" s="7"/>
      <c r="G368" s="7"/>
      <c r="H368" s="7"/>
      <c r="I368" s="7"/>
      <c r="J368" s="7"/>
      <c r="L368" s="7"/>
      <c r="M368" s="7"/>
      <c r="N368" s="7"/>
    </row>
    <row r="369" spans="1:14" x14ac:dyDescent="0.25">
      <c r="A369" s="7"/>
      <c r="B369" s="7"/>
      <c r="C369" s="258"/>
      <c r="D369" s="7"/>
      <c r="E369" s="7"/>
      <c r="F369" s="7"/>
      <c r="G369" s="7"/>
      <c r="H369" s="7"/>
      <c r="I369" s="7"/>
      <c r="J369" s="7"/>
      <c r="L369" s="7"/>
      <c r="M369" s="7"/>
      <c r="N369" s="7"/>
    </row>
    <row r="370" spans="1:14" x14ac:dyDescent="0.25">
      <c r="A370" s="7"/>
      <c r="B370" s="7"/>
      <c r="C370" s="258"/>
      <c r="D370" s="7"/>
      <c r="E370" s="7"/>
      <c r="F370" s="7"/>
      <c r="G370" s="7"/>
      <c r="H370" s="7"/>
      <c r="I370" s="7"/>
      <c r="J370" s="7"/>
      <c r="L370" s="7"/>
      <c r="M370" s="7"/>
      <c r="N370" s="7"/>
    </row>
    <row r="371" spans="1:14" x14ac:dyDescent="0.25">
      <c r="A371" s="7"/>
      <c r="B371" s="7"/>
      <c r="C371" s="258"/>
      <c r="D371" s="7"/>
      <c r="E371" s="7"/>
      <c r="F371" s="7"/>
      <c r="G371" s="7"/>
      <c r="H371" s="7"/>
      <c r="I371" s="7"/>
      <c r="J371" s="7"/>
      <c r="L371" s="7"/>
      <c r="M371" s="7"/>
      <c r="N371" s="7"/>
    </row>
    <row r="372" spans="1:14" x14ac:dyDescent="0.25">
      <c r="A372" s="7"/>
      <c r="B372" s="7"/>
      <c r="C372" s="258"/>
      <c r="D372" s="7"/>
      <c r="E372" s="7"/>
      <c r="F372" s="7"/>
      <c r="G372" s="7"/>
      <c r="H372" s="7"/>
      <c r="I372" s="7"/>
      <c r="J372" s="7"/>
      <c r="L372" s="7"/>
      <c r="M372" s="7"/>
      <c r="N372" s="7"/>
    </row>
    <row r="373" spans="1:14" x14ac:dyDescent="0.25">
      <c r="A373" s="7"/>
      <c r="B373" s="7"/>
      <c r="C373" s="258"/>
      <c r="D373" s="7"/>
      <c r="E373" s="7"/>
      <c r="F373" s="7"/>
      <c r="G373" s="7"/>
      <c r="H373" s="7"/>
      <c r="I373" s="7"/>
      <c r="J373" s="7"/>
      <c r="L373" s="7"/>
      <c r="M373" s="7"/>
      <c r="N373" s="7"/>
    </row>
    <row r="374" spans="1:14" x14ac:dyDescent="0.25">
      <c r="A374" s="7"/>
      <c r="B374" s="7"/>
      <c r="C374" s="258"/>
      <c r="D374" s="7"/>
      <c r="E374" s="7"/>
      <c r="F374" s="7"/>
      <c r="G374" s="7"/>
      <c r="H374" s="7"/>
      <c r="I374" s="7"/>
      <c r="J374" s="7"/>
      <c r="L374" s="7"/>
      <c r="M374" s="7"/>
      <c r="N374" s="7"/>
    </row>
    <row r="375" spans="1:14" x14ac:dyDescent="0.25">
      <c r="A375" s="7"/>
      <c r="B375" s="7"/>
      <c r="C375" s="258"/>
      <c r="D375" s="7"/>
      <c r="E375" s="7"/>
      <c r="F375" s="7"/>
      <c r="G375" s="7"/>
      <c r="H375" s="7"/>
      <c r="I375" s="7"/>
      <c r="J375" s="7"/>
      <c r="L375" s="7"/>
      <c r="M375" s="7"/>
      <c r="N375" s="7"/>
    </row>
    <row r="376" spans="1:14" x14ac:dyDescent="0.25">
      <c r="A376" s="7"/>
      <c r="B376" s="7"/>
      <c r="C376" s="258"/>
      <c r="D376" s="7"/>
      <c r="E376" s="7"/>
      <c r="F376" s="7"/>
      <c r="G376" s="7"/>
      <c r="H376" s="7"/>
      <c r="I376" s="7"/>
      <c r="J376" s="7"/>
      <c r="L376" s="7"/>
      <c r="M376" s="7"/>
      <c r="N376" s="7"/>
    </row>
    <row r="377" spans="1:14" x14ac:dyDescent="0.25">
      <c r="A377" s="7"/>
      <c r="B377" s="7"/>
      <c r="C377" s="258"/>
      <c r="D377" s="7"/>
      <c r="E377" s="7"/>
      <c r="F377" s="7"/>
      <c r="G377" s="7"/>
      <c r="H377" s="7"/>
      <c r="I377" s="7"/>
      <c r="J377" s="7"/>
      <c r="L377" s="7"/>
      <c r="M377" s="7"/>
      <c r="N377" s="7"/>
    </row>
    <row r="378" spans="1:14" x14ac:dyDescent="0.25">
      <c r="A378" s="7"/>
      <c r="B378" s="7"/>
      <c r="C378" s="258"/>
      <c r="D378" s="7"/>
      <c r="E378" s="7"/>
      <c r="F378" s="7"/>
      <c r="G378" s="7"/>
      <c r="H378" s="7"/>
      <c r="I378" s="7"/>
      <c r="J378" s="7"/>
      <c r="L378" s="7"/>
      <c r="M378" s="7"/>
      <c r="N378" s="7"/>
    </row>
    <row r="379" spans="1:14" x14ac:dyDescent="0.25">
      <c r="A379" s="7"/>
      <c r="B379" s="7"/>
      <c r="C379" s="258"/>
      <c r="D379" s="7"/>
      <c r="E379" s="7"/>
      <c r="F379" s="7"/>
      <c r="G379" s="7"/>
      <c r="H379" s="7"/>
      <c r="I379" s="7"/>
      <c r="J379" s="7"/>
      <c r="L379" s="7"/>
      <c r="M379" s="7"/>
      <c r="N379" s="7"/>
    </row>
    <row r="380" spans="1:14" x14ac:dyDescent="0.25">
      <c r="A380" s="7"/>
      <c r="B380" s="7"/>
      <c r="C380" s="258"/>
      <c r="D380" s="7"/>
      <c r="E380" s="7"/>
      <c r="F380" s="7"/>
      <c r="G380" s="7"/>
      <c r="H380" s="7"/>
      <c r="I380" s="7"/>
      <c r="J380" s="7"/>
      <c r="L380" s="7"/>
      <c r="M380" s="7"/>
      <c r="N380" s="7"/>
    </row>
    <row r="381" spans="1:14" x14ac:dyDescent="0.25">
      <c r="A381" s="7"/>
      <c r="B381" s="7"/>
      <c r="C381" s="258"/>
      <c r="D381" s="7"/>
      <c r="E381" s="7"/>
      <c r="F381" s="7"/>
      <c r="G381" s="7"/>
      <c r="H381" s="7"/>
      <c r="I381" s="7"/>
      <c r="J381" s="7"/>
      <c r="L381" s="7"/>
      <c r="M381" s="7"/>
      <c r="N381" s="7"/>
    </row>
    <row r="382" spans="1:14" x14ac:dyDescent="0.25">
      <c r="A382" s="7"/>
      <c r="B382" s="7"/>
      <c r="C382" s="258"/>
      <c r="D382" s="7"/>
      <c r="E382" s="7"/>
      <c r="F382" s="7"/>
      <c r="G382" s="7"/>
      <c r="H382" s="7"/>
      <c r="I382" s="7"/>
      <c r="J382" s="7"/>
      <c r="L382" s="7"/>
      <c r="M382" s="7"/>
      <c r="N382" s="7"/>
    </row>
    <row r="383" spans="1:14" x14ac:dyDescent="0.25">
      <c r="A383" s="7"/>
      <c r="B383" s="7"/>
      <c r="C383" s="258"/>
      <c r="D383" s="7"/>
      <c r="E383" s="7"/>
      <c r="F383" s="7"/>
      <c r="G383" s="7"/>
      <c r="H383" s="7"/>
      <c r="I383" s="7"/>
      <c r="J383" s="7"/>
      <c r="L383" s="7"/>
      <c r="M383" s="7"/>
      <c r="N383" s="7"/>
    </row>
    <row r="384" spans="1:14" x14ac:dyDescent="0.25">
      <c r="C384" s="259"/>
    </row>
    <row r="385" spans="3:3" x14ac:dyDescent="0.25">
      <c r="C385" s="259"/>
    </row>
    <row r="386" spans="3:3" x14ac:dyDescent="0.25">
      <c r="C386" s="259"/>
    </row>
    <row r="387" spans="3:3" x14ac:dyDescent="0.25">
      <c r="C387" s="259"/>
    </row>
    <row r="388" spans="3:3" x14ac:dyDescent="0.25">
      <c r="C388" s="259"/>
    </row>
    <row r="389" spans="3:3" x14ac:dyDescent="0.25">
      <c r="C389" s="259"/>
    </row>
    <row r="390" spans="3:3" x14ac:dyDescent="0.25">
      <c r="C390" s="259"/>
    </row>
    <row r="391" spans="3:3" x14ac:dyDescent="0.25">
      <c r="C391" s="259"/>
    </row>
    <row r="392" spans="3:3" x14ac:dyDescent="0.25">
      <c r="C392" s="259"/>
    </row>
    <row r="393" spans="3:3" x14ac:dyDescent="0.25">
      <c r="C393" s="259"/>
    </row>
    <row r="394" spans="3:3" x14ac:dyDescent="0.25">
      <c r="C394" s="259"/>
    </row>
    <row r="395" spans="3:3" x14ac:dyDescent="0.25">
      <c r="C395" s="259"/>
    </row>
    <row r="396" spans="3:3" x14ac:dyDescent="0.25">
      <c r="C396" s="259"/>
    </row>
    <row r="397" spans="3:3" x14ac:dyDescent="0.25">
      <c r="C397" s="259"/>
    </row>
    <row r="398" spans="3:3" x14ac:dyDescent="0.25">
      <c r="C398" s="259"/>
    </row>
    <row r="399" spans="3:3" x14ac:dyDescent="0.25">
      <c r="C399" s="259"/>
    </row>
    <row r="400" spans="3:3" x14ac:dyDescent="0.25">
      <c r="C400" s="259"/>
    </row>
    <row r="401" spans="3:3" x14ac:dyDescent="0.25">
      <c r="C401" s="259"/>
    </row>
    <row r="402" spans="3:3" x14ac:dyDescent="0.25">
      <c r="C402" s="259"/>
    </row>
    <row r="403" spans="3:3" x14ac:dyDescent="0.25">
      <c r="C403" s="259"/>
    </row>
    <row r="404" spans="3:3" x14ac:dyDescent="0.25">
      <c r="C404" s="259"/>
    </row>
    <row r="405" spans="3:3" x14ac:dyDescent="0.25">
      <c r="C405" s="259"/>
    </row>
    <row r="406" spans="3:3" x14ac:dyDescent="0.25">
      <c r="C406" s="259"/>
    </row>
    <row r="407" spans="3:3" x14ac:dyDescent="0.25">
      <c r="C407" s="259"/>
    </row>
    <row r="408" spans="3:3" x14ac:dyDescent="0.25">
      <c r="C408" s="259"/>
    </row>
    <row r="409" spans="3:3" x14ac:dyDescent="0.25">
      <c r="C409" s="259"/>
    </row>
    <row r="410" spans="3:3" x14ac:dyDescent="0.25">
      <c r="C410" s="259"/>
    </row>
    <row r="411" spans="3:3" x14ac:dyDescent="0.25">
      <c r="C411" s="259"/>
    </row>
    <row r="412" spans="3:3" x14ac:dyDescent="0.25">
      <c r="C412" s="259"/>
    </row>
    <row r="413" spans="3:3" x14ac:dyDescent="0.25">
      <c r="C413" s="259"/>
    </row>
    <row r="414" spans="3:3" x14ac:dyDescent="0.25">
      <c r="C414" s="259"/>
    </row>
    <row r="415" spans="3:3" x14ac:dyDescent="0.25">
      <c r="C415" s="259"/>
    </row>
    <row r="416" spans="3:3" x14ac:dyDescent="0.25">
      <c r="C416" s="259"/>
    </row>
    <row r="417" spans="3:3" x14ac:dyDescent="0.25">
      <c r="C417" s="259"/>
    </row>
    <row r="418" spans="3:3" x14ac:dyDescent="0.25">
      <c r="C418" s="259"/>
    </row>
    <row r="419" spans="3:3" x14ac:dyDescent="0.25">
      <c r="C419" s="259"/>
    </row>
    <row r="420" spans="3:3" x14ac:dyDescent="0.25">
      <c r="C420" s="259"/>
    </row>
    <row r="421" spans="3:3" x14ac:dyDescent="0.25">
      <c r="C421" s="259"/>
    </row>
    <row r="422" spans="3:3" x14ac:dyDescent="0.25">
      <c r="C422" s="259"/>
    </row>
    <row r="423" spans="3:3" x14ac:dyDescent="0.25">
      <c r="C423" s="259"/>
    </row>
    <row r="424" spans="3:3" x14ac:dyDescent="0.25">
      <c r="C424" s="259"/>
    </row>
    <row r="425" spans="3:3" x14ac:dyDescent="0.25">
      <c r="C425" s="259"/>
    </row>
    <row r="426" spans="3:3" x14ac:dyDescent="0.25">
      <c r="C426" s="259"/>
    </row>
    <row r="427" spans="3:3" x14ac:dyDescent="0.25">
      <c r="C427" s="259"/>
    </row>
    <row r="428" spans="3:3" x14ac:dyDescent="0.25">
      <c r="C428" s="259"/>
    </row>
    <row r="429" spans="3:3" x14ac:dyDescent="0.25">
      <c r="C429" s="259"/>
    </row>
    <row r="430" spans="3:3" x14ac:dyDescent="0.25">
      <c r="C430" s="259"/>
    </row>
    <row r="431" spans="3:3" x14ac:dyDescent="0.25">
      <c r="C431" s="259"/>
    </row>
    <row r="432" spans="3:3" x14ac:dyDescent="0.25">
      <c r="C432" s="259"/>
    </row>
    <row r="433" spans="3:3" x14ac:dyDescent="0.25">
      <c r="C433" s="259"/>
    </row>
    <row r="434" spans="3:3" x14ac:dyDescent="0.25">
      <c r="C434" s="259"/>
    </row>
    <row r="435" spans="3:3" x14ac:dyDescent="0.25">
      <c r="C435" s="259"/>
    </row>
    <row r="436" spans="3:3" x14ac:dyDescent="0.25">
      <c r="C436" s="259"/>
    </row>
    <row r="437" spans="3:3" x14ac:dyDescent="0.25">
      <c r="C437" s="259"/>
    </row>
    <row r="438" spans="3:3" x14ac:dyDescent="0.25">
      <c r="C438" s="259"/>
    </row>
    <row r="439" spans="3:3" x14ac:dyDescent="0.25">
      <c r="C439" s="259"/>
    </row>
    <row r="440" spans="3:3" x14ac:dyDescent="0.25">
      <c r="C440" s="259"/>
    </row>
    <row r="441" spans="3:3" x14ac:dyDescent="0.25">
      <c r="C441" s="259"/>
    </row>
    <row r="442" spans="3:3" x14ac:dyDescent="0.25">
      <c r="C442" s="259"/>
    </row>
    <row r="443" spans="3:3" x14ac:dyDescent="0.25">
      <c r="C443" s="259"/>
    </row>
    <row r="444" spans="3:3" x14ac:dyDescent="0.25">
      <c r="C444" s="259"/>
    </row>
    <row r="445" spans="3:3" x14ac:dyDescent="0.25">
      <c r="C445" s="259"/>
    </row>
    <row r="446" spans="3:3" x14ac:dyDescent="0.25">
      <c r="C446" s="259"/>
    </row>
    <row r="447" spans="3:3" x14ac:dyDescent="0.25">
      <c r="C447" s="259"/>
    </row>
    <row r="448" spans="3:3" x14ac:dyDescent="0.25">
      <c r="C448" s="259"/>
    </row>
    <row r="449" spans="3:3" x14ac:dyDescent="0.25">
      <c r="C449" s="259"/>
    </row>
    <row r="450" spans="3:3" x14ac:dyDescent="0.25">
      <c r="C450" s="259"/>
    </row>
    <row r="451" spans="3:3" x14ac:dyDescent="0.25">
      <c r="C451" s="259"/>
    </row>
    <row r="452" spans="3:3" x14ac:dyDescent="0.25">
      <c r="C452" s="259"/>
    </row>
    <row r="453" spans="3:3" x14ac:dyDescent="0.25">
      <c r="C453" s="259"/>
    </row>
    <row r="454" spans="3:3" x14ac:dyDescent="0.25">
      <c r="C454" s="259"/>
    </row>
    <row r="455" spans="3:3" x14ac:dyDescent="0.25">
      <c r="C455" s="259"/>
    </row>
    <row r="456" spans="3:3" x14ac:dyDescent="0.25">
      <c r="C456" s="259"/>
    </row>
    <row r="457" spans="3:3" x14ac:dyDescent="0.25">
      <c r="C457" s="259"/>
    </row>
    <row r="458" spans="3:3" x14ac:dyDescent="0.25">
      <c r="C458" s="259"/>
    </row>
    <row r="459" spans="3:3" x14ac:dyDescent="0.25">
      <c r="C459" s="259"/>
    </row>
    <row r="460" spans="3:3" x14ac:dyDescent="0.25">
      <c r="C460" s="259"/>
    </row>
    <row r="461" spans="3:3" x14ac:dyDescent="0.25">
      <c r="C461" s="259"/>
    </row>
    <row r="462" spans="3:3" x14ac:dyDescent="0.25">
      <c r="C462" s="259"/>
    </row>
    <row r="463" spans="3:3" x14ac:dyDescent="0.25">
      <c r="C463" s="259"/>
    </row>
    <row r="464" spans="3:3" x14ac:dyDescent="0.25">
      <c r="C464" s="259"/>
    </row>
    <row r="465" spans="3:3" x14ac:dyDescent="0.25">
      <c r="C465" s="259"/>
    </row>
    <row r="466" spans="3:3" x14ac:dyDescent="0.25">
      <c r="C466" s="259"/>
    </row>
    <row r="467" spans="3:3" x14ac:dyDescent="0.25">
      <c r="C467" s="259"/>
    </row>
    <row r="468" spans="3:3" x14ac:dyDescent="0.25">
      <c r="C468" s="259"/>
    </row>
    <row r="469" spans="3:3" x14ac:dyDescent="0.25">
      <c r="C469" s="259"/>
    </row>
    <row r="470" spans="3:3" x14ac:dyDescent="0.25">
      <c r="C470" s="259"/>
    </row>
    <row r="471" spans="3:3" x14ac:dyDescent="0.25">
      <c r="C471" s="259"/>
    </row>
    <row r="472" spans="3:3" x14ac:dyDescent="0.25">
      <c r="C472" s="259"/>
    </row>
    <row r="473" spans="3:3" x14ac:dyDescent="0.25">
      <c r="C473" s="259"/>
    </row>
    <row r="474" spans="3:3" x14ac:dyDescent="0.25">
      <c r="C474" s="259"/>
    </row>
    <row r="475" spans="3:3" x14ac:dyDescent="0.25">
      <c r="C475" s="259"/>
    </row>
    <row r="476" spans="3:3" x14ac:dyDescent="0.25">
      <c r="C476" s="259"/>
    </row>
    <row r="477" spans="3:3" x14ac:dyDescent="0.25">
      <c r="C477" s="259"/>
    </row>
    <row r="478" spans="3:3" x14ac:dyDescent="0.25">
      <c r="C478" s="259"/>
    </row>
    <row r="479" spans="3:3" x14ac:dyDescent="0.25">
      <c r="C479" s="259"/>
    </row>
    <row r="480" spans="3:3" x14ac:dyDescent="0.25">
      <c r="C480" s="259"/>
    </row>
    <row r="481" spans="3:3" x14ac:dyDescent="0.25">
      <c r="C481" s="259"/>
    </row>
    <row r="482" spans="3:3" x14ac:dyDescent="0.25">
      <c r="C482" s="259"/>
    </row>
    <row r="483" spans="3:3" x14ac:dyDescent="0.25">
      <c r="C483" s="259"/>
    </row>
    <row r="484" spans="3:3" x14ac:dyDescent="0.25">
      <c r="C484" s="259"/>
    </row>
    <row r="485" spans="3:3" x14ac:dyDescent="0.25">
      <c r="C485" s="259"/>
    </row>
    <row r="486" spans="3:3" x14ac:dyDescent="0.25">
      <c r="C486" s="259"/>
    </row>
    <row r="487" spans="3:3" x14ac:dyDescent="0.25">
      <c r="C487" s="259"/>
    </row>
    <row r="488" spans="3:3" x14ac:dyDescent="0.25">
      <c r="C488" s="259"/>
    </row>
    <row r="489" spans="3:3" x14ac:dyDescent="0.25">
      <c r="C489" s="259"/>
    </row>
    <row r="490" spans="3:3" x14ac:dyDescent="0.25">
      <c r="C490" s="259"/>
    </row>
    <row r="491" spans="3:3" x14ac:dyDescent="0.25">
      <c r="C491" s="259"/>
    </row>
    <row r="492" spans="3:3" x14ac:dyDescent="0.25">
      <c r="C492" s="259"/>
    </row>
    <row r="493" spans="3:3" x14ac:dyDescent="0.25">
      <c r="C493" s="259"/>
    </row>
    <row r="494" spans="3:3" x14ac:dyDescent="0.25">
      <c r="C494" s="259"/>
    </row>
    <row r="495" spans="3:3" x14ac:dyDescent="0.25">
      <c r="C495" s="259"/>
    </row>
    <row r="496" spans="3:3" x14ac:dyDescent="0.25">
      <c r="C496" s="259"/>
    </row>
    <row r="497" spans="3:3" x14ac:dyDescent="0.25">
      <c r="C497" s="259"/>
    </row>
    <row r="498" spans="3:3" x14ac:dyDescent="0.25">
      <c r="C498" s="259"/>
    </row>
    <row r="499" spans="3:3" x14ac:dyDescent="0.25">
      <c r="C499" s="259"/>
    </row>
    <row r="500" spans="3:3" x14ac:dyDescent="0.25">
      <c r="C500" s="259"/>
    </row>
    <row r="501" spans="3:3" x14ac:dyDescent="0.25">
      <c r="C501" s="259"/>
    </row>
    <row r="502" spans="3:3" x14ac:dyDescent="0.25">
      <c r="C502" s="259"/>
    </row>
    <row r="503" spans="3:3" x14ac:dyDescent="0.25">
      <c r="C503" s="259"/>
    </row>
    <row r="504" spans="3:3" x14ac:dyDescent="0.25">
      <c r="C504" s="259"/>
    </row>
    <row r="505" spans="3:3" x14ac:dyDescent="0.25">
      <c r="C505" s="259"/>
    </row>
    <row r="506" spans="3:3" x14ac:dyDescent="0.25">
      <c r="C506" s="259"/>
    </row>
    <row r="507" spans="3:3" x14ac:dyDescent="0.25">
      <c r="C507" s="259"/>
    </row>
    <row r="508" spans="3:3" x14ac:dyDescent="0.25">
      <c r="C508" s="259"/>
    </row>
    <row r="509" spans="3:3" x14ac:dyDescent="0.25">
      <c r="C509" s="259"/>
    </row>
    <row r="510" spans="3:3" x14ac:dyDescent="0.25">
      <c r="C510" s="259"/>
    </row>
    <row r="511" spans="3:3" x14ac:dyDescent="0.25">
      <c r="C511" s="259"/>
    </row>
    <row r="512" spans="3:3" x14ac:dyDescent="0.25">
      <c r="C512" s="259"/>
    </row>
    <row r="513" spans="3:3" x14ac:dyDescent="0.25">
      <c r="C513" s="259"/>
    </row>
    <row r="514" spans="3:3" x14ac:dyDescent="0.25">
      <c r="C514" s="259"/>
    </row>
    <row r="515" spans="3:3" x14ac:dyDescent="0.25">
      <c r="C515" s="259"/>
    </row>
    <row r="516" spans="3:3" x14ac:dyDescent="0.25">
      <c r="C516" s="259"/>
    </row>
    <row r="517" spans="3:3" x14ac:dyDescent="0.25">
      <c r="C517" s="259"/>
    </row>
    <row r="518" spans="3:3" x14ac:dyDescent="0.25">
      <c r="C518" s="259"/>
    </row>
    <row r="519" spans="3:3" x14ac:dyDescent="0.25">
      <c r="C519" s="259"/>
    </row>
    <row r="520" spans="3:3" x14ac:dyDescent="0.25">
      <c r="C520" s="259"/>
    </row>
    <row r="521" spans="3:3" x14ac:dyDescent="0.25">
      <c r="C521" s="259"/>
    </row>
    <row r="522" spans="3:3" x14ac:dyDescent="0.25">
      <c r="C522" s="259"/>
    </row>
    <row r="523" spans="3:3" x14ac:dyDescent="0.25">
      <c r="C523" s="259"/>
    </row>
    <row r="524" spans="3:3" x14ac:dyDescent="0.25">
      <c r="C524" s="259"/>
    </row>
    <row r="525" spans="3:3" x14ac:dyDescent="0.25">
      <c r="C525" s="259"/>
    </row>
    <row r="526" spans="3:3" x14ac:dyDescent="0.25">
      <c r="C526" s="259"/>
    </row>
    <row r="527" spans="3:3" x14ac:dyDescent="0.25">
      <c r="C527" s="259"/>
    </row>
    <row r="528" spans="3:3" x14ac:dyDescent="0.25">
      <c r="C528" s="259"/>
    </row>
    <row r="529" spans="3:3" x14ac:dyDescent="0.25">
      <c r="C529" s="259"/>
    </row>
    <row r="530" spans="3:3" x14ac:dyDescent="0.25">
      <c r="C530" s="259"/>
    </row>
    <row r="531" spans="3:3" x14ac:dyDescent="0.25">
      <c r="C531" s="259"/>
    </row>
    <row r="532" spans="3:3" x14ac:dyDescent="0.25">
      <c r="C532" s="259"/>
    </row>
    <row r="533" spans="3:3" x14ac:dyDescent="0.25">
      <c r="C533" s="259"/>
    </row>
    <row r="534" spans="3:3" x14ac:dyDescent="0.25">
      <c r="C534" s="259"/>
    </row>
    <row r="535" spans="3:3" x14ac:dyDescent="0.25">
      <c r="C535" s="259"/>
    </row>
    <row r="536" spans="3:3" x14ac:dyDescent="0.25">
      <c r="C536" s="259"/>
    </row>
    <row r="537" spans="3:3" x14ac:dyDescent="0.25">
      <c r="C537" s="259"/>
    </row>
    <row r="538" spans="3:3" x14ac:dyDescent="0.25">
      <c r="C538" s="259"/>
    </row>
    <row r="539" spans="3:3" x14ac:dyDescent="0.25">
      <c r="C539" s="259"/>
    </row>
    <row r="540" spans="3:3" x14ac:dyDescent="0.25">
      <c r="C540" s="259"/>
    </row>
    <row r="541" spans="3:3" x14ac:dyDescent="0.25">
      <c r="C541" s="259"/>
    </row>
    <row r="542" spans="3:3" x14ac:dyDescent="0.25">
      <c r="C542" s="259"/>
    </row>
    <row r="543" spans="3:3" x14ac:dyDescent="0.25">
      <c r="C543" s="259"/>
    </row>
    <row r="544" spans="3:3" x14ac:dyDescent="0.25">
      <c r="C544" s="259"/>
    </row>
    <row r="545" spans="3:3" x14ac:dyDescent="0.25">
      <c r="C545" s="259"/>
    </row>
    <row r="546" spans="3:3" x14ac:dyDescent="0.25">
      <c r="C546" s="259"/>
    </row>
    <row r="547" spans="3:3" x14ac:dyDescent="0.25">
      <c r="C547" s="259"/>
    </row>
    <row r="548" spans="3:3" x14ac:dyDescent="0.25">
      <c r="C548" s="259"/>
    </row>
    <row r="549" spans="3:3" x14ac:dyDescent="0.25">
      <c r="C549" s="259"/>
    </row>
    <row r="550" spans="3:3" x14ac:dyDescent="0.25">
      <c r="C550" s="259"/>
    </row>
    <row r="551" spans="3:3" x14ac:dyDescent="0.25">
      <c r="C551" s="259"/>
    </row>
    <row r="552" spans="3:3" x14ac:dyDescent="0.25">
      <c r="C552" s="259"/>
    </row>
    <row r="553" spans="3:3" x14ac:dyDescent="0.25">
      <c r="C553" s="259"/>
    </row>
    <row r="554" spans="3:3" x14ac:dyDescent="0.25">
      <c r="C554" s="259"/>
    </row>
    <row r="555" spans="3:3" x14ac:dyDescent="0.25">
      <c r="C555" s="259"/>
    </row>
    <row r="556" spans="3:3" x14ac:dyDescent="0.25">
      <c r="C556" s="259"/>
    </row>
    <row r="557" spans="3:3" x14ac:dyDescent="0.25">
      <c r="C557" s="259"/>
    </row>
    <row r="558" spans="3:3" x14ac:dyDescent="0.25">
      <c r="C558" s="259"/>
    </row>
    <row r="559" spans="3:3" x14ac:dyDescent="0.25">
      <c r="C559" s="259"/>
    </row>
    <row r="560" spans="3:3" x14ac:dyDescent="0.25">
      <c r="C560" s="259"/>
    </row>
    <row r="561" spans="3:3" x14ac:dyDescent="0.25">
      <c r="C561" s="259"/>
    </row>
    <row r="562" spans="3:3" x14ac:dyDescent="0.25">
      <c r="C562" s="259"/>
    </row>
    <row r="563" spans="3:3" x14ac:dyDescent="0.25">
      <c r="C563" s="259"/>
    </row>
    <row r="564" spans="3:3" x14ac:dyDescent="0.25">
      <c r="C564" s="259"/>
    </row>
    <row r="565" spans="3:3" x14ac:dyDescent="0.25">
      <c r="C565" s="259"/>
    </row>
    <row r="566" spans="3:3" x14ac:dyDescent="0.25">
      <c r="C566" s="259"/>
    </row>
    <row r="567" spans="3:3" x14ac:dyDescent="0.25">
      <c r="C567" s="259"/>
    </row>
    <row r="568" spans="3:3" x14ac:dyDescent="0.25">
      <c r="C568" s="259"/>
    </row>
    <row r="569" spans="3:3" x14ac:dyDescent="0.25">
      <c r="C569" s="259"/>
    </row>
    <row r="570" spans="3:3" x14ac:dyDescent="0.25">
      <c r="C570" s="259"/>
    </row>
    <row r="571" spans="3:3" x14ac:dyDescent="0.25">
      <c r="C571" s="259"/>
    </row>
    <row r="572" spans="3:3" x14ac:dyDescent="0.25">
      <c r="C572" s="259"/>
    </row>
    <row r="573" spans="3:3" x14ac:dyDescent="0.25">
      <c r="C573" s="259"/>
    </row>
    <row r="574" spans="3:3" x14ac:dyDescent="0.25">
      <c r="C574" s="259"/>
    </row>
    <row r="575" spans="3:3" x14ac:dyDescent="0.25">
      <c r="C575" s="259"/>
    </row>
    <row r="576" spans="3:3" x14ac:dyDescent="0.25">
      <c r="C576" s="259"/>
    </row>
    <row r="577" spans="3:3" x14ac:dyDescent="0.25">
      <c r="C577" s="259"/>
    </row>
    <row r="578" spans="3:3" x14ac:dyDescent="0.25">
      <c r="C578" s="259"/>
    </row>
    <row r="579" spans="3:3" x14ac:dyDescent="0.25">
      <c r="C579" s="259"/>
    </row>
    <row r="580" spans="3:3" x14ac:dyDescent="0.25">
      <c r="C580" s="259"/>
    </row>
    <row r="581" spans="3:3" x14ac:dyDescent="0.25">
      <c r="C581" s="259"/>
    </row>
    <row r="582" spans="3:3" x14ac:dyDescent="0.25">
      <c r="C582" s="259"/>
    </row>
    <row r="583" spans="3:3" x14ac:dyDescent="0.25">
      <c r="C583" s="259"/>
    </row>
    <row r="584" spans="3:3" x14ac:dyDescent="0.25">
      <c r="C584" s="259"/>
    </row>
    <row r="585" spans="3:3" x14ac:dyDescent="0.25">
      <c r="C585" s="259"/>
    </row>
    <row r="586" spans="3:3" x14ac:dyDescent="0.25">
      <c r="C586" s="259"/>
    </row>
    <row r="587" spans="3:3" x14ac:dyDescent="0.25">
      <c r="C587" s="259"/>
    </row>
    <row r="588" spans="3:3" x14ac:dyDescent="0.25">
      <c r="C588" s="259"/>
    </row>
    <row r="589" spans="3:3" x14ac:dyDescent="0.25">
      <c r="C589" s="259"/>
    </row>
    <row r="590" spans="3:3" x14ac:dyDescent="0.25">
      <c r="C590" s="259"/>
    </row>
    <row r="591" spans="3:3" x14ac:dyDescent="0.25">
      <c r="C591" s="259"/>
    </row>
    <row r="592" spans="3:3" x14ac:dyDescent="0.25">
      <c r="C592" s="259"/>
    </row>
    <row r="593" spans="3:3" x14ac:dyDescent="0.25">
      <c r="C593" s="259"/>
    </row>
    <row r="594" spans="3:3" x14ac:dyDescent="0.25">
      <c r="C594" s="259"/>
    </row>
    <row r="595" spans="3:3" x14ac:dyDescent="0.25">
      <c r="C595" s="259"/>
    </row>
    <row r="596" spans="3:3" x14ac:dyDescent="0.25">
      <c r="C596" s="259"/>
    </row>
    <row r="597" spans="3:3" x14ac:dyDescent="0.25">
      <c r="C597" s="259"/>
    </row>
    <row r="598" spans="3:3" x14ac:dyDescent="0.25">
      <c r="C598" s="259"/>
    </row>
    <row r="599" spans="3:3" x14ac:dyDescent="0.25">
      <c r="C599" s="259"/>
    </row>
    <row r="600" spans="3:3" x14ac:dyDescent="0.25">
      <c r="C600" s="259"/>
    </row>
    <row r="601" spans="3:3" x14ac:dyDescent="0.25">
      <c r="C601" s="259"/>
    </row>
    <row r="602" spans="3:3" x14ac:dyDescent="0.25">
      <c r="C602" s="259"/>
    </row>
    <row r="603" spans="3:3" x14ac:dyDescent="0.25">
      <c r="C603" s="259"/>
    </row>
    <row r="604" spans="3:3" x14ac:dyDescent="0.25">
      <c r="C604" s="259"/>
    </row>
    <row r="605" spans="3:3" x14ac:dyDescent="0.25">
      <c r="C605" s="259"/>
    </row>
    <row r="606" spans="3:3" x14ac:dyDescent="0.25">
      <c r="C606" s="259"/>
    </row>
    <row r="607" spans="3:3" x14ac:dyDescent="0.25">
      <c r="C607" s="259"/>
    </row>
    <row r="608" spans="3:3" x14ac:dyDescent="0.25">
      <c r="C608" s="259"/>
    </row>
    <row r="609" spans="3:3" x14ac:dyDescent="0.25">
      <c r="C609" s="259"/>
    </row>
    <row r="610" spans="3:3" x14ac:dyDescent="0.25">
      <c r="C610" s="259"/>
    </row>
    <row r="611" spans="3:3" x14ac:dyDescent="0.25">
      <c r="C611" s="259"/>
    </row>
    <row r="612" spans="3:3" x14ac:dyDescent="0.25">
      <c r="C612" s="259"/>
    </row>
    <row r="613" spans="3:3" x14ac:dyDescent="0.25">
      <c r="C613" s="259"/>
    </row>
    <row r="614" spans="3:3" x14ac:dyDescent="0.25">
      <c r="C614" s="259"/>
    </row>
    <row r="615" spans="3:3" x14ac:dyDescent="0.25">
      <c r="C615" s="259"/>
    </row>
    <row r="616" spans="3:3" x14ac:dyDescent="0.25">
      <c r="C616" s="259"/>
    </row>
    <row r="617" spans="3:3" x14ac:dyDescent="0.25">
      <c r="C617" s="259"/>
    </row>
    <row r="618" spans="3:3" x14ac:dyDescent="0.25">
      <c r="C618" s="259"/>
    </row>
    <row r="619" spans="3:3" x14ac:dyDescent="0.25">
      <c r="C619" s="259"/>
    </row>
    <row r="620" spans="3:3" x14ac:dyDescent="0.25">
      <c r="C620" s="259"/>
    </row>
    <row r="621" spans="3:3" x14ac:dyDescent="0.25">
      <c r="C621" s="259"/>
    </row>
    <row r="622" spans="3:3" x14ac:dyDescent="0.25">
      <c r="C622" s="259"/>
    </row>
    <row r="623" spans="3:3" x14ac:dyDescent="0.25">
      <c r="C623" s="259"/>
    </row>
    <row r="624" spans="3:3" x14ac:dyDescent="0.25">
      <c r="C624" s="259"/>
    </row>
    <row r="625" spans="3:3" x14ac:dyDescent="0.25">
      <c r="C625" s="259"/>
    </row>
    <row r="626" spans="3:3" x14ac:dyDescent="0.25">
      <c r="C626" s="259"/>
    </row>
    <row r="627" spans="3:3" x14ac:dyDescent="0.25">
      <c r="C627" s="259"/>
    </row>
    <row r="628" spans="3:3" x14ac:dyDescent="0.25">
      <c r="C628" s="259"/>
    </row>
    <row r="629" spans="3:3" x14ac:dyDescent="0.25">
      <c r="C629" s="259"/>
    </row>
    <row r="630" spans="3:3" x14ac:dyDescent="0.25">
      <c r="C630" s="259"/>
    </row>
    <row r="631" spans="3:3" x14ac:dyDescent="0.25">
      <c r="C631" s="259"/>
    </row>
    <row r="632" spans="3:3" x14ac:dyDescent="0.25">
      <c r="C632" s="259"/>
    </row>
    <row r="633" spans="3:3" x14ac:dyDescent="0.25">
      <c r="C633" s="259"/>
    </row>
    <row r="634" spans="3:3" x14ac:dyDescent="0.25">
      <c r="C634" s="259"/>
    </row>
    <row r="635" spans="3:3" x14ac:dyDescent="0.25">
      <c r="C635" s="259"/>
    </row>
    <row r="636" spans="3:3" x14ac:dyDescent="0.25">
      <c r="C636" s="259"/>
    </row>
    <row r="637" spans="3:3" x14ac:dyDescent="0.25">
      <c r="C637" s="259"/>
    </row>
    <row r="638" spans="3:3" x14ac:dyDescent="0.25">
      <c r="C638" s="259"/>
    </row>
    <row r="639" spans="3:3" x14ac:dyDescent="0.25">
      <c r="C639" s="259"/>
    </row>
    <row r="640" spans="3:3" x14ac:dyDescent="0.25">
      <c r="C640" s="259"/>
    </row>
    <row r="641" spans="3:3" x14ac:dyDescent="0.25">
      <c r="C641" s="259"/>
    </row>
    <row r="642" spans="3:3" x14ac:dyDescent="0.25">
      <c r="C642" s="259"/>
    </row>
    <row r="643" spans="3:3" x14ac:dyDescent="0.25">
      <c r="C643" s="259"/>
    </row>
    <row r="644" spans="3:3" x14ac:dyDescent="0.25">
      <c r="C644" s="259"/>
    </row>
    <row r="645" spans="3:3" x14ac:dyDescent="0.25">
      <c r="C645" s="259"/>
    </row>
    <row r="646" spans="3:3" x14ac:dyDescent="0.25">
      <c r="C646" s="259"/>
    </row>
    <row r="647" spans="3:3" x14ac:dyDescent="0.25">
      <c r="C647" s="259"/>
    </row>
    <row r="648" spans="3:3" x14ac:dyDescent="0.25">
      <c r="C648" s="259"/>
    </row>
    <row r="649" spans="3:3" x14ac:dyDescent="0.25">
      <c r="C649" s="259"/>
    </row>
    <row r="650" spans="3:3" x14ac:dyDescent="0.25">
      <c r="C650" s="259"/>
    </row>
    <row r="651" spans="3:3" x14ac:dyDescent="0.25">
      <c r="C651" s="259"/>
    </row>
    <row r="652" spans="3:3" x14ac:dyDescent="0.25">
      <c r="C652" s="259"/>
    </row>
    <row r="653" spans="3:3" x14ac:dyDescent="0.25">
      <c r="C653" s="259"/>
    </row>
    <row r="654" spans="3:3" x14ac:dyDescent="0.25">
      <c r="C654" s="259"/>
    </row>
    <row r="655" spans="3:3" x14ac:dyDescent="0.25">
      <c r="C655" s="259"/>
    </row>
    <row r="656" spans="3:3" x14ac:dyDescent="0.25">
      <c r="C656" s="259"/>
    </row>
    <row r="657" spans="3:3" x14ac:dyDescent="0.25">
      <c r="C657" s="259"/>
    </row>
    <row r="658" spans="3:3" x14ac:dyDescent="0.25">
      <c r="C658" s="259"/>
    </row>
    <row r="659" spans="3:3" x14ac:dyDescent="0.25">
      <c r="C659" s="259"/>
    </row>
    <row r="660" spans="3:3" x14ac:dyDescent="0.25">
      <c r="C660" s="259"/>
    </row>
    <row r="661" spans="3:3" x14ac:dyDescent="0.25">
      <c r="C661" s="259"/>
    </row>
    <row r="662" spans="3:3" x14ac:dyDescent="0.25">
      <c r="C662" s="259"/>
    </row>
    <row r="663" spans="3:3" x14ac:dyDescent="0.25">
      <c r="C663" s="259"/>
    </row>
    <row r="664" spans="3:3" x14ac:dyDescent="0.25">
      <c r="C664" s="259"/>
    </row>
    <row r="665" spans="3:3" x14ac:dyDescent="0.25">
      <c r="C665" s="259"/>
    </row>
    <row r="666" spans="3:3" x14ac:dyDescent="0.25">
      <c r="C666" s="259"/>
    </row>
    <row r="667" spans="3:3" x14ac:dyDescent="0.25">
      <c r="C667" s="259"/>
    </row>
    <row r="668" spans="3:3" x14ac:dyDescent="0.25">
      <c r="C668" s="259"/>
    </row>
    <row r="669" spans="3:3" x14ac:dyDescent="0.25">
      <c r="C669" s="259"/>
    </row>
    <row r="670" spans="3:3" x14ac:dyDescent="0.25">
      <c r="C670" s="259"/>
    </row>
    <row r="671" spans="3:3" x14ac:dyDescent="0.25">
      <c r="C671" s="259"/>
    </row>
    <row r="672" spans="3:3" x14ac:dyDescent="0.25">
      <c r="C672" s="259"/>
    </row>
    <row r="673" spans="3:3" x14ac:dyDescent="0.25">
      <c r="C673" s="259"/>
    </row>
    <row r="674" spans="3:3" x14ac:dyDescent="0.25">
      <c r="C674" s="259"/>
    </row>
    <row r="675" spans="3:3" x14ac:dyDescent="0.25">
      <c r="C675" s="259"/>
    </row>
    <row r="676" spans="3:3" x14ac:dyDescent="0.25">
      <c r="C676" s="259"/>
    </row>
    <row r="677" spans="3:3" x14ac:dyDescent="0.25">
      <c r="C677" s="259"/>
    </row>
    <row r="678" spans="3:3" x14ac:dyDescent="0.25">
      <c r="C678" s="259"/>
    </row>
    <row r="679" spans="3:3" x14ac:dyDescent="0.25">
      <c r="C679" s="259"/>
    </row>
    <row r="680" spans="3:3" x14ac:dyDescent="0.25">
      <c r="C680" s="259"/>
    </row>
    <row r="681" spans="3:3" x14ac:dyDescent="0.25">
      <c r="C681" s="259"/>
    </row>
    <row r="682" spans="3:3" x14ac:dyDescent="0.25">
      <c r="C682" s="259"/>
    </row>
    <row r="683" spans="3:3" x14ac:dyDescent="0.25">
      <c r="C683" s="259"/>
    </row>
    <row r="684" spans="3:3" x14ac:dyDescent="0.25">
      <c r="C684" s="259"/>
    </row>
    <row r="685" spans="3:3" x14ac:dyDescent="0.25">
      <c r="C685" s="259"/>
    </row>
    <row r="686" spans="3:3" x14ac:dyDescent="0.25">
      <c r="C686" s="259"/>
    </row>
    <row r="687" spans="3:3" x14ac:dyDescent="0.25">
      <c r="C687" s="259"/>
    </row>
    <row r="688" spans="3:3" x14ac:dyDescent="0.25">
      <c r="C688" s="259"/>
    </row>
    <row r="689" spans="3:3" x14ac:dyDescent="0.25">
      <c r="C689" s="259"/>
    </row>
    <row r="690" spans="3:3" x14ac:dyDescent="0.25">
      <c r="C690" s="259"/>
    </row>
    <row r="691" spans="3:3" x14ac:dyDescent="0.25">
      <c r="C691" s="259"/>
    </row>
    <row r="692" spans="3:3" x14ac:dyDescent="0.25">
      <c r="C692" s="259"/>
    </row>
    <row r="693" spans="3:3" x14ac:dyDescent="0.25">
      <c r="C693" s="259"/>
    </row>
    <row r="694" spans="3:3" x14ac:dyDescent="0.25">
      <c r="C694" s="259"/>
    </row>
    <row r="695" spans="3:3" x14ac:dyDescent="0.25">
      <c r="C695" s="259"/>
    </row>
    <row r="696" spans="3:3" x14ac:dyDescent="0.25">
      <c r="C696" s="259"/>
    </row>
    <row r="697" spans="3:3" x14ac:dyDescent="0.25">
      <c r="C697" s="259"/>
    </row>
    <row r="698" spans="3:3" x14ac:dyDescent="0.25">
      <c r="C698" s="259"/>
    </row>
    <row r="699" spans="3:3" x14ac:dyDescent="0.25">
      <c r="C699" s="259"/>
    </row>
    <row r="700" spans="3:3" x14ac:dyDescent="0.25">
      <c r="C700" s="259"/>
    </row>
    <row r="701" spans="3:3" x14ac:dyDescent="0.25">
      <c r="C701" s="259"/>
    </row>
    <row r="702" spans="3:3" x14ac:dyDescent="0.25">
      <c r="C702" s="259"/>
    </row>
    <row r="703" spans="3:3" x14ac:dyDescent="0.25">
      <c r="C703" s="259"/>
    </row>
    <row r="704" spans="3:3" x14ac:dyDescent="0.25">
      <c r="C704" s="259"/>
    </row>
    <row r="705" spans="3:3" x14ac:dyDescent="0.25">
      <c r="C705" s="259"/>
    </row>
    <row r="706" spans="3:3" x14ac:dyDescent="0.25">
      <c r="C706" s="259"/>
    </row>
    <row r="707" spans="3:3" x14ac:dyDescent="0.25">
      <c r="C707" s="259"/>
    </row>
    <row r="708" spans="3:3" x14ac:dyDescent="0.25">
      <c r="C708" s="259"/>
    </row>
    <row r="709" spans="3:3" x14ac:dyDescent="0.25">
      <c r="C709" s="259"/>
    </row>
    <row r="710" spans="3:3" x14ac:dyDescent="0.25">
      <c r="C710" s="259"/>
    </row>
    <row r="711" spans="3:3" x14ac:dyDescent="0.25">
      <c r="C711" s="259"/>
    </row>
    <row r="712" spans="3:3" x14ac:dyDescent="0.25">
      <c r="C712" s="259"/>
    </row>
  </sheetData>
  <mergeCells count="81">
    <mergeCell ref="B17:O17"/>
    <mergeCell ref="B18:O18"/>
    <mergeCell ref="B7:O7"/>
    <mergeCell ref="B5:O5"/>
    <mergeCell ref="B6:O6"/>
    <mergeCell ref="B10:O10"/>
    <mergeCell ref="B11:O11"/>
    <mergeCell ref="B12:O12"/>
    <mergeCell ref="B15:O15"/>
    <mergeCell ref="B16:O16"/>
    <mergeCell ref="B13:O13"/>
    <mergeCell ref="B14:O14"/>
    <mergeCell ref="B1:O1"/>
    <mergeCell ref="B2:O2"/>
    <mergeCell ref="B3:O3"/>
    <mergeCell ref="B4:O4"/>
    <mergeCell ref="B9:O9"/>
    <mergeCell ref="B8:O8"/>
    <mergeCell ref="A20:O20"/>
    <mergeCell ref="E23:F23"/>
    <mergeCell ref="I22:K22"/>
    <mergeCell ref="M22:O22"/>
    <mergeCell ref="I23:J23"/>
    <mergeCell ref="G23:G24"/>
    <mergeCell ref="C22:C24"/>
    <mergeCell ref="O23:O24"/>
    <mergeCell ref="A22:A24"/>
    <mergeCell ref="E22:G22"/>
    <mergeCell ref="H22:H24"/>
    <mergeCell ref="D22:D24"/>
    <mergeCell ref="B22:B24"/>
    <mergeCell ref="L22:L24"/>
    <mergeCell ref="K23:K24"/>
    <mergeCell ref="M23:N23"/>
    <mergeCell ref="C141:C142"/>
    <mergeCell ref="B31:B33"/>
    <mergeCell ref="B51:B53"/>
    <mergeCell ref="B63:B65"/>
    <mergeCell ref="C147:C148"/>
    <mergeCell ref="B67:B69"/>
    <mergeCell ref="B71:B73"/>
    <mergeCell ref="B75:O75"/>
    <mergeCell ref="C95:C96"/>
    <mergeCell ref="C83:C85"/>
    <mergeCell ref="B87:O87"/>
    <mergeCell ref="B82:O82"/>
    <mergeCell ref="B78:B79"/>
    <mergeCell ref="B39:B41"/>
    <mergeCell ref="B35:B37"/>
    <mergeCell ref="B55:B57"/>
    <mergeCell ref="C250:C251"/>
    <mergeCell ref="B186:O186"/>
    <mergeCell ref="B246:O246"/>
    <mergeCell ref="C171:C172"/>
    <mergeCell ref="B182:O182"/>
    <mergeCell ref="C243:C244"/>
    <mergeCell ref="C161:C162"/>
    <mergeCell ref="C183:C184"/>
    <mergeCell ref="C149:C150"/>
    <mergeCell ref="C143:C144"/>
    <mergeCell ref="C151:C152"/>
    <mergeCell ref="C159:C160"/>
    <mergeCell ref="C153:C154"/>
    <mergeCell ref="C145:C146"/>
    <mergeCell ref="C155:C156"/>
    <mergeCell ref="B59:B61"/>
    <mergeCell ref="B43:B45"/>
    <mergeCell ref="B25:O25"/>
    <mergeCell ref="B47:B49"/>
    <mergeCell ref="C252:C253"/>
    <mergeCell ref="C131:C132"/>
    <mergeCell ref="C104:C105"/>
    <mergeCell ref="C135:C136"/>
    <mergeCell ref="C139:C140"/>
    <mergeCell ref="C127:C128"/>
    <mergeCell ref="C110:C111"/>
    <mergeCell ref="C122:C123"/>
    <mergeCell ref="C129:C130"/>
    <mergeCell ref="C133:C134"/>
    <mergeCell ref="C137:C138"/>
    <mergeCell ref="C157:C158"/>
  </mergeCells>
  <pageMargins left="1.1811023622047245" right="0.39370078740157483" top="0.78740157480314965" bottom="0.78740157480314965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7"/>
  <sheetViews>
    <sheetView showZeros="0" workbookViewId="0">
      <selection activeCell="B12" sqref="B12:O1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5" x14ac:dyDescent="0.25">
      <c r="B1" s="122"/>
      <c r="C1" s="579" t="s">
        <v>350</v>
      </c>
      <c r="D1" s="579"/>
      <c r="E1" s="579"/>
      <c r="F1" s="579"/>
      <c r="G1" s="579"/>
      <c r="H1" s="579"/>
      <c r="I1" s="579"/>
      <c r="J1" s="579"/>
      <c r="K1" s="579"/>
      <c r="L1" s="579"/>
      <c r="M1" s="579"/>
      <c r="N1" s="579"/>
      <c r="O1" s="579"/>
    </row>
    <row r="2" spans="1:15" x14ac:dyDescent="0.25">
      <c r="B2" s="122"/>
      <c r="C2" s="579" t="s">
        <v>436</v>
      </c>
      <c r="D2" s="579"/>
      <c r="E2" s="579"/>
      <c r="F2" s="579"/>
      <c r="G2" s="579"/>
      <c r="H2" s="579"/>
      <c r="I2" s="579"/>
      <c r="J2" s="579"/>
      <c r="K2" s="579"/>
      <c r="L2" s="579"/>
      <c r="M2" s="579"/>
      <c r="N2" s="579"/>
      <c r="O2" s="579"/>
    </row>
    <row r="3" spans="1:15" x14ac:dyDescent="0.25">
      <c r="B3" s="122"/>
      <c r="C3" s="579" t="s">
        <v>455</v>
      </c>
      <c r="D3" s="579"/>
      <c r="E3" s="579"/>
      <c r="F3" s="579"/>
      <c r="G3" s="579"/>
      <c r="H3" s="579"/>
      <c r="I3" s="579"/>
      <c r="J3" s="579"/>
      <c r="K3" s="579"/>
      <c r="L3" s="579"/>
      <c r="M3" s="579"/>
      <c r="N3" s="579"/>
      <c r="O3" s="579"/>
    </row>
    <row r="4" spans="1:15" x14ac:dyDescent="0.25">
      <c r="B4" s="122"/>
      <c r="C4" s="579" t="s">
        <v>366</v>
      </c>
      <c r="D4" s="579"/>
      <c r="E4" s="579"/>
      <c r="F4" s="579"/>
      <c r="G4" s="579"/>
      <c r="H4" s="579"/>
      <c r="I4" s="579"/>
      <c r="J4" s="579"/>
      <c r="K4" s="579"/>
      <c r="L4" s="579"/>
      <c r="M4" s="579"/>
      <c r="N4" s="579"/>
      <c r="O4" s="579"/>
    </row>
    <row r="5" spans="1:15" s="396" customFormat="1" x14ac:dyDescent="0.25">
      <c r="B5" s="496" t="s">
        <v>481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s="396" customFormat="1" x14ac:dyDescent="0.25">
      <c r="B6" s="496" t="s">
        <v>483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s="396" customFormat="1" x14ac:dyDescent="0.25">
      <c r="B7" s="496" t="s">
        <v>495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s="396" customFormat="1" x14ac:dyDescent="0.25">
      <c r="B8" s="496" t="s">
        <v>498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s="396" customFormat="1" x14ac:dyDescent="0.25">
      <c r="B9" s="496" t="s">
        <v>539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1:15" s="396" customFormat="1" x14ac:dyDescent="0.25">
      <c r="B10" s="496" t="s">
        <v>545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1:15" s="396" customFormat="1" x14ac:dyDescent="0.25">
      <c r="B11" s="496" t="s">
        <v>558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1:15" s="396" customFormat="1" x14ac:dyDescent="0.25">
      <c r="B12" s="496" t="s">
        <v>562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1:15" x14ac:dyDescent="0.25">
      <c r="C13" s="123"/>
      <c r="D13" s="124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4"/>
    </row>
    <row r="14" spans="1:15" ht="29.25" customHeight="1" x14ac:dyDescent="0.25">
      <c r="A14" s="500" t="s">
        <v>441</v>
      </c>
      <c r="B14" s="500"/>
      <c r="C14" s="500"/>
      <c r="D14" s="500"/>
      <c r="E14" s="500"/>
      <c r="F14" s="500"/>
      <c r="G14" s="500"/>
      <c r="H14" s="500"/>
      <c r="I14" s="500"/>
      <c r="J14" s="500"/>
      <c r="K14" s="500"/>
      <c r="L14" s="500"/>
      <c r="M14" s="500"/>
      <c r="N14" s="500"/>
      <c r="O14" s="500"/>
    </row>
    <row r="15" spans="1:15" ht="17.25" customHeight="1" x14ac:dyDescent="0.25">
      <c r="A15" s="59"/>
      <c r="B15" s="59"/>
      <c r="C15" s="59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5" t="s">
        <v>446</v>
      </c>
    </row>
    <row r="16" spans="1:15" x14ac:dyDescent="0.25">
      <c r="A16" s="578" t="s">
        <v>5</v>
      </c>
      <c r="B16" s="503" t="s">
        <v>347</v>
      </c>
      <c r="C16" s="503" t="s">
        <v>54</v>
      </c>
      <c r="D16" s="528" t="s">
        <v>358</v>
      </c>
      <c r="E16" s="534" t="s">
        <v>196</v>
      </c>
      <c r="F16" s="534"/>
      <c r="G16" s="534"/>
      <c r="H16" s="504" t="s">
        <v>360</v>
      </c>
      <c r="I16" s="540" t="s">
        <v>196</v>
      </c>
      <c r="J16" s="540"/>
      <c r="K16" s="540"/>
      <c r="L16" s="521" t="s">
        <v>0</v>
      </c>
      <c r="M16" s="521" t="s">
        <v>196</v>
      </c>
      <c r="N16" s="521"/>
      <c r="O16" s="521"/>
    </row>
    <row r="17" spans="1:17" x14ac:dyDescent="0.25">
      <c r="A17" s="578"/>
      <c r="B17" s="503"/>
      <c r="C17" s="503"/>
      <c r="D17" s="528"/>
      <c r="E17" s="534" t="s">
        <v>1</v>
      </c>
      <c r="F17" s="534"/>
      <c r="G17" s="528" t="s">
        <v>2</v>
      </c>
      <c r="H17" s="504"/>
      <c r="I17" s="540" t="s">
        <v>1</v>
      </c>
      <c r="J17" s="540"/>
      <c r="K17" s="504" t="s">
        <v>2</v>
      </c>
      <c r="L17" s="521"/>
      <c r="M17" s="521" t="s">
        <v>1</v>
      </c>
      <c r="N17" s="521"/>
      <c r="O17" s="503" t="s">
        <v>2</v>
      </c>
      <c r="Q17" s="125"/>
    </row>
    <row r="18" spans="1:17" ht="29.25" customHeight="1" x14ac:dyDescent="0.25">
      <c r="A18" s="578"/>
      <c r="B18" s="503"/>
      <c r="C18" s="503"/>
      <c r="D18" s="528"/>
      <c r="E18" s="143" t="s">
        <v>3</v>
      </c>
      <c r="F18" s="142" t="s">
        <v>4</v>
      </c>
      <c r="G18" s="528"/>
      <c r="H18" s="504"/>
      <c r="I18" s="144" t="s">
        <v>3</v>
      </c>
      <c r="J18" s="139" t="s">
        <v>4</v>
      </c>
      <c r="K18" s="504"/>
      <c r="L18" s="521"/>
      <c r="M18" s="140" t="s">
        <v>3</v>
      </c>
      <c r="N18" s="138" t="s">
        <v>4</v>
      </c>
      <c r="O18" s="503"/>
      <c r="P18" s="71" t="s">
        <v>325</v>
      </c>
      <c r="Q18" s="72"/>
    </row>
    <row r="19" spans="1:17" ht="15.95" customHeight="1" x14ac:dyDescent="0.25">
      <c r="A19" s="14" t="s">
        <v>72</v>
      </c>
      <c r="B19" s="499" t="s">
        <v>59</v>
      </c>
      <c r="C19" s="499"/>
      <c r="D19" s="499"/>
      <c r="E19" s="499"/>
      <c r="F19" s="499"/>
      <c r="G19" s="499"/>
      <c r="H19" s="499"/>
      <c r="I19" s="499"/>
      <c r="J19" s="499"/>
      <c r="K19" s="499"/>
      <c r="L19" s="499"/>
      <c r="M19" s="499"/>
      <c r="N19" s="499"/>
      <c r="O19" s="499"/>
      <c r="P19" s="71" t="s">
        <v>326</v>
      </c>
      <c r="Q19" s="72"/>
    </row>
    <row r="20" spans="1:17" ht="15" customHeight="1" x14ac:dyDescent="0.25">
      <c r="A20" s="14" t="s">
        <v>183</v>
      </c>
      <c r="B20" s="13" t="s">
        <v>20</v>
      </c>
      <c r="C20" s="16" t="s">
        <v>31</v>
      </c>
      <c r="D20" s="17">
        <f>E20+G20</f>
        <v>140.20000000000002</v>
      </c>
      <c r="E20" s="17">
        <v>131.9</v>
      </c>
      <c r="F20" s="17"/>
      <c r="G20" s="17">
        <v>8.3000000000000007</v>
      </c>
      <c r="H20" s="11">
        <f>I20+K20</f>
        <v>0</v>
      </c>
      <c r="I20" s="11">
        <v>-0.5</v>
      </c>
      <c r="J20" s="11"/>
      <c r="K20" s="11">
        <v>0.5</v>
      </c>
      <c r="L20" s="13">
        <f>M20+O20</f>
        <v>140.20000000000002</v>
      </c>
      <c r="M20" s="13">
        <f>E20+I20</f>
        <v>131.4</v>
      </c>
      <c r="N20" s="13">
        <f>F20+J20</f>
        <v>0</v>
      </c>
      <c r="O20" s="13">
        <f>G20+K20</f>
        <v>8.8000000000000007</v>
      </c>
      <c r="P20" s="71" t="s">
        <v>327</v>
      </c>
      <c r="Q20" s="72"/>
    </row>
    <row r="21" spans="1:17" ht="15.95" customHeight="1" x14ac:dyDescent="0.25">
      <c r="A21" s="21" t="s">
        <v>73</v>
      </c>
      <c r="B21" s="22" t="s">
        <v>176</v>
      </c>
      <c r="C21" s="29"/>
      <c r="D21" s="24">
        <f>D20</f>
        <v>140.20000000000002</v>
      </c>
      <c r="E21" s="24">
        <f>E20</f>
        <v>131.9</v>
      </c>
      <c r="F21" s="24">
        <f>F20</f>
        <v>0</v>
      </c>
      <c r="G21" s="24">
        <f>G20</f>
        <v>8.3000000000000007</v>
      </c>
      <c r="H21" s="25">
        <f t="shared" ref="H21:O21" si="0">H20</f>
        <v>0</v>
      </c>
      <c r="I21" s="25">
        <f t="shared" si="0"/>
        <v>-0.5</v>
      </c>
      <c r="J21" s="25">
        <f t="shared" si="0"/>
        <v>0</v>
      </c>
      <c r="K21" s="25">
        <f t="shared" si="0"/>
        <v>0.5</v>
      </c>
      <c r="L21" s="22">
        <f t="shared" si="0"/>
        <v>140.20000000000002</v>
      </c>
      <c r="M21" s="22">
        <f t="shared" si="0"/>
        <v>131.4</v>
      </c>
      <c r="N21" s="22">
        <f t="shared" si="0"/>
        <v>0</v>
      </c>
      <c r="O21" s="22">
        <f t="shared" si="0"/>
        <v>8.8000000000000007</v>
      </c>
      <c r="P21" s="71" t="s">
        <v>328</v>
      </c>
      <c r="Q21" s="72"/>
    </row>
    <row r="22" spans="1:17" ht="15.95" customHeight="1" x14ac:dyDescent="0.25">
      <c r="A22" s="14" t="s">
        <v>74</v>
      </c>
      <c r="B22" s="499" t="s">
        <v>63</v>
      </c>
      <c r="C22" s="499"/>
      <c r="D22" s="499"/>
      <c r="E22" s="499"/>
      <c r="F22" s="499"/>
      <c r="G22" s="499"/>
      <c r="H22" s="499"/>
      <c r="I22" s="499"/>
      <c r="J22" s="499"/>
      <c r="K22" s="499"/>
      <c r="L22" s="499"/>
      <c r="M22" s="499"/>
      <c r="N22" s="499"/>
      <c r="O22" s="499"/>
      <c r="P22" s="71" t="s">
        <v>331</v>
      </c>
      <c r="Q22" s="72">
        <f>L20</f>
        <v>140.20000000000002</v>
      </c>
    </row>
    <row r="23" spans="1:17" ht="15" customHeight="1" x14ac:dyDescent="0.25">
      <c r="A23" s="14" t="s">
        <v>75</v>
      </c>
      <c r="B23" s="13" t="s">
        <v>20</v>
      </c>
      <c r="C23" s="16" t="s">
        <v>32</v>
      </c>
      <c r="D23" s="17">
        <f>E23+G23</f>
        <v>30.9</v>
      </c>
      <c r="E23" s="17">
        <v>30.9</v>
      </c>
      <c r="F23" s="17"/>
      <c r="G23" s="17"/>
      <c r="H23" s="11">
        <f>I23+K23</f>
        <v>0</v>
      </c>
      <c r="I23" s="11"/>
      <c r="J23" s="11"/>
      <c r="K23" s="11"/>
      <c r="L23" s="13">
        <f>M23+O23</f>
        <v>30.9</v>
      </c>
      <c r="M23" s="13">
        <f>E23+I23</f>
        <v>30.9</v>
      </c>
      <c r="N23" s="13">
        <f>F23+J23</f>
        <v>0</v>
      </c>
      <c r="O23" s="13">
        <f>G23+K23</f>
        <v>0</v>
      </c>
      <c r="P23" s="71" t="s">
        <v>329</v>
      </c>
      <c r="Q23" s="72">
        <f>SUM(I28:I38)</f>
        <v>0</v>
      </c>
    </row>
    <row r="24" spans="1:17" ht="15.95" customHeight="1" x14ac:dyDescent="0.25">
      <c r="A24" s="21" t="s">
        <v>76</v>
      </c>
      <c r="B24" s="22" t="s">
        <v>177</v>
      </c>
      <c r="C24" s="29"/>
      <c r="D24" s="24">
        <f>D23</f>
        <v>30.9</v>
      </c>
      <c r="E24" s="24">
        <f>E23</f>
        <v>30.9</v>
      </c>
      <c r="F24" s="24">
        <f>F23</f>
        <v>0</v>
      </c>
      <c r="G24" s="24">
        <f>G23</f>
        <v>0</v>
      </c>
      <c r="H24" s="25">
        <f t="shared" ref="H24:O24" si="1">H23</f>
        <v>0</v>
      </c>
      <c r="I24" s="25">
        <f t="shared" si="1"/>
        <v>0</v>
      </c>
      <c r="J24" s="25">
        <f t="shared" si="1"/>
        <v>0</v>
      </c>
      <c r="K24" s="25">
        <f t="shared" si="1"/>
        <v>0</v>
      </c>
      <c r="L24" s="22">
        <f t="shared" si="1"/>
        <v>30.9</v>
      </c>
      <c r="M24" s="22">
        <f t="shared" si="1"/>
        <v>30.9</v>
      </c>
      <c r="N24" s="22">
        <f t="shared" si="1"/>
        <v>0</v>
      </c>
      <c r="O24" s="22">
        <f t="shared" si="1"/>
        <v>0</v>
      </c>
      <c r="P24" s="71" t="s">
        <v>330</v>
      </c>
      <c r="Q24" s="72">
        <f>L23</f>
        <v>30.9</v>
      </c>
    </row>
    <row r="25" spans="1:17" ht="15.95" customHeight="1" x14ac:dyDescent="0.25">
      <c r="A25" s="126" t="s">
        <v>77</v>
      </c>
      <c r="B25" s="157" t="s">
        <v>173</v>
      </c>
      <c r="C25" s="158"/>
      <c r="D25" s="48">
        <f>D21+D24</f>
        <v>171.10000000000002</v>
      </c>
      <c r="E25" s="48">
        <f>E21+E24</f>
        <v>162.80000000000001</v>
      </c>
      <c r="F25" s="48">
        <f>F21+F24</f>
        <v>0</v>
      </c>
      <c r="G25" s="48">
        <f>G21+G24</f>
        <v>8.3000000000000007</v>
      </c>
      <c r="H25" s="49">
        <f t="shared" ref="H25:O25" si="2">H21+H24</f>
        <v>0</v>
      </c>
      <c r="I25" s="49">
        <f t="shared" si="2"/>
        <v>-0.5</v>
      </c>
      <c r="J25" s="49">
        <f t="shared" si="2"/>
        <v>0</v>
      </c>
      <c r="K25" s="49">
        <f t="shared" si="2"/>
        <v>0.5</v>
      </c>
      <c r="L25" s="50">
        <f t="shared" si="2"/>
        <v>171.10000000000002</v>
      </c>
      <c r="M25" s="50">
        <f t="shared" si="2"/>
        <v>162.30000000000001</v>
      </c>
      <c r="N25" s="50">
        <f t="shared" si="2"/>
        <v>0</v>
      </c>
      <c r="O25" s="50">
        <f t="shared" si="2"/>
        <v>8.8000000000000007</v>
      </c>
      <c r="P25" s="71" t="s">
        <v>332</v>
      </c>
      <c r="Q25" s="72">
        <f>SUM(I74:I87)</f>
        <v>0</v>
      </c>
    </row>
    <row r="26" spans="1:17" ht="15" customHeight="1" x14ac:dyDescent="0.25">
      <c r="A26" s="110" t="s">
        <v>174</v>
      </c>
      <c r="B26" s="127"/>
      <c r="C26" s="128"/>
      <c r="D26" s="127"/>
      <c r="E26" s="127"/>
      <c r="F26" s="112"/>
      <c r="G26" s="112"/>
      <c r="H26" s="112"/>
      <c r="I26" s="112"/>
      <c r="J26" s="112"/>
      <c r="K26" s="112"/>
      <c r="L26" s="112"/>
      <c r="M26" s="112"/>
      <c r="N26" s="112"/>
      <c r="P26" s="71" t="s">
        <v>333</v>
      </c>
      <c r="Q26" s="72">
        <f>SUM(I45:I71)</f>
        <v>0</v>
      </c>
    </row>
    <row r="27" spans="1:17" x14ac:dyDescent="0.25">
      <c r="A27" s="110"/>
      <c r="B27" s="7"/>
      <c r="C27" s="113"/>
      <c r="D27" s="7"/>
      <c r="E27" s="7"/>
      <c r="F27" s="114"/>
      <c r="G27" s="7"/>
      <c r="H27" s="7"/>
      <c r="I27" s="7"/>
      <c r="J27" s="7"/>
      <c r="K27" s="7"/>
      <c r="L27" s="7"/>
      <c r="M27" s="7"/>
      <c r="N27" s="7"/>
      <c r="P27" s="71" t="s">
        <v>334</v>
      </c>
      <c r="Q27" s="72">
        <f>SUM(I90:I93)</f>
        <v>0</v>
      </c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P28" s="76" t="s">
        <v>173</v>
      </c>
      <c r="Q28" s="77">
        <f>SUM(Q18:Q27)</f>
        <v>171.10000000000002</v>
      </c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 t="s">
        <v>560</v>
      </c>
      <c r="K29" s="7"/>
      <c r="L29" s="7"/>
      <c r="M29" s="7"/>
      <c r="N29" s="7"/>
      <c r="P29" s="78"/>
      <c r="Q29" s="78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P30" s="78"/>
      <c r="Q30" s="78">
        <f>Q28-L25</f>
        <v>0</v>
      </c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Q32" s="2">
        <f>L25-Q28</f>
        <v>0</v>
      </c>
    </row>
    <row r="33" spans="1:14" x14ac:dyDescent="0.25">
      <c r="A33" s="7"/>
      <c r="B33" s="7"/>
      <c r="C33" s="53"/>
      <c r="D33" s="7"/>
      <c r="E33" s="7"/>
      <c r="F33" s="7"/>
      <c r="G33" s="7" t="s">
        <v>174</v>
      </c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</sheetData>
  <mergeCells count="30">
    <mergeCell ref="A16:A18"/>
    <mergeCell ref="C1:O1"/>
    <mergeCell ref="C2:O2"/>
    <mergeCell ref="C3:O3"/>
    <mergeCell ref="C4:O4"/>
    <mergeCell ref="A14:O14"/>
    <mergeCell ref="B5:O5"/>
    <mergeCell ref="B6:O6"/>
    <mergeCell ref="B7:O7"/>
    <mergeCell ref="B8:O8"/>
    <mergeCell ref="B9:O9"/>
    <mergeCell ref="B10:O10"/>
    <mergeCell ref="B11:O11"/>
    <mergeCell ref="B12:O12"/>
    <mergeCell ref="B22:O22"/>
    <mergeCell ref="L16:L18"/>
    <mergeCell ref="M16:O16"/>
    <mergeCell ref="E17:F17"/>
    <mergeCell ref="G17:G18"/>
    <mergeCell ref="I17:J17"/>
    <mergeCell ref="M17:N17"/>
    <mergeCell ref="O17:O18"/>
    <mergeCell ref="D16:D18"/>
    <mergeCell ref="I16:K16"/>
    <mergeCell ref="B19:O19"/>
    <mergeCell ref="K17:K18"/>
    <mergeCell ref="B16:B18"/>
    <mergeCell ref="C16:C18"/>
    <mergeCell ref="E16:G16"/>
    <mergeCell ref="H16:H18"/>
  </mergeCells>
  <pageMargins left="1.1811023622047245" right="0.39370078740157483" top="0.78740157480314965" bottom="0.78740157480314965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40"/>
  <sheetViews>
    <sheetView showZeros="0" workbookViewId="0">
      <selection activeCell="Z17" sqref="Z17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541" t="s">
        <v>350</v>
      </c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</row>
    <row r="2" spans="1:15" x14ac:dyDescent="0.25">
      <c r="B2" s="541" t="s">
        <v>436</v>
      </c>
      <c r="C2" s="541"/>
      <c r="D2" s="541"/>
      <c r="E2" s="541"/>
      <c r="F2" s="541"/>
      <c r="G2" s="541"/>
      <c r="H2" s="541"/>
      <c r="I2" s="541"/>
      <c r="J2" s="541"/>
      <c r="K2" s="541"/>
      <c r="L2" s="541"/>
      <c r="M2" s="541"/>
      <c r="N2" s="541"/>
      <c r="O2" s="541"/>
    </row>
    <row r="3" spans="1:15" x14ac:dyDescent="0.25">
      <c r="B3" s="541" t="s">
        <v>455</v>
      </c>
      <c r="C3" s="541"/>
      <c r="D3" s="541"/>
      <c r="E3" s="541"/>
      <c r="F3" s="541"/>
      <c r="G3" s="541"/>
      <c r="H3" s="541"/>
      <c r="I3" s="541"/>
      <c r="J3" s="541"/>
      <c r="K3" s="541"/>
      <c r="L3" s="541"/>
      <c r="M3" s="541"/>
      <c r="N3" s="541"/>
      <c r="O3" s="541"/>
    </row>
    <row r="4" spans="1:15" x14ac:dyDescent="0.25">
      <c r="B4" s="541" t="s">
        <v>367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/>
      <c r="O4" s="541"/>
    </row>
    <row r="5" spans="1:15" ht="13.5" customHeight="1" x14ac:dyDescent="0.25">
      <c r="B5" s="496" t="s">
        <v>467</v>
      </c>
      <c r="C5" s="496"/>
      <c r="D5" s="496"/>
      <c r="E5" s="496"/>
      <c r="F5" s="496"/>
      <c r="G5" s="496"/>
      <c r="H5" s="496"/>
      <c r="I5" s="496"/>
      <c r="J5" s="496"/>
      <c r="K5" s="496"/>
      <c r="L5" s="496"/>
      <c r="M5" s="496"/>
      <c r="N5" s="496"/>
      <c r="O5" s="496"/>
    </row>
    <row r="6" spans="1:15" ht="15" customHeight="1" x14ac:dyDescent="0.25">
      <c r="B6" s="496" t="s">
        <v>523</v>
      </c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6"/>
    </row>
    <row r="7" spans="1:15" ht="15" customHeight="1" x14ac:dyDescent="0.25">
      <c r="A7" s="396"/>
      <c r="B7" s="496" t="s">
        <v>479</v>
      </c>
      <c r="C7" s="496"/>
      <c r="D7" s="496"/>
      <c r="E7" s="496"/>
      <c r="F7" s="496"/>
      <c r="G7" s="496"/>
      <c r="H7" s="496"/>
      <c r="I7" s="496"/>
      <c r="J7" s="496"/>
      <c r="K7" s="496"/>
      <c r="L7" s="496"/>
      <c r="M7" s="496"/>
      <c r="N7" s="496"/>
      <c r="O7" s="496"/>
    </row>
    <row r="8" spans="1:15" x14ac:dyDescent="0.25">
      <c r="A8" s="396"/>
      <c r="B8" s="496" t="s">
        <v>487</v>
      </c>
      <c r="C8" s="496"/>
      <c r="D8" s="496"/>
      <c r="E8" s="496"/>
      <c r="F8" s="496"/>
      <c r="G8" s="496"/>
      <c r="H8" s="496"/>
      <c r="I8" s="496"/>
      <c r="J8" s="496"/>
      <c r="K8" s="496"/>
      <c r="L8" s="496"/>
      <c r="M8" s="496"/>
      <c r="N8" s="496"/>
      <c r="O8" s="496"/>
    </row>
    <row r="9" spans="1:15" ht="15" customHeight="1" x14ac:dyDescent="0.25">
      <c r="A9" s="396"/>
      <c r="B9" s="496" t="s">
        <v>494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O9" s="496"/>
    </row>
    <row r="10" spans="1:15" x14ac:dyDescent="0.25">
      <c r="A10" s="396"/>
      <c r="B10" s="496" t="s">
        <v>500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</row>
    <row r="11" spans="1:15" x14ac:dyDescent="0.25">
      <c r="A11" s="396"/>
      <c r="B11" s="496" t="s">
        <v>555</v>
      </c>
      <c r="C11" s="496"/>
      <c r="D11" s="496"/>
      <c r="E11" s="496"/>
      <c r="F11" s="496"/>
      <c r="G11" s="496"/>
      <c r="H11" s="496"/>
      <c r="I11" s="496"/>
      <c r="J11" s="496"/>
      <c r="K11" s="496"/>
      <c r="L11" s="496"/>
      <c r="M11" s="496"/>
      <c r="N11" s="496"/>
      <c r="O11" s="496"/>
    </row>
    <row r="12" spans="1:15" x14ac:dyDescent="0.25">
      <c r="A12" s="396"/>
      <c r="B12" s="496" t="s">
        <v>522</v>
      </c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</row>
    <row r="13" spans="1:15" x14ac:dyDescent="0.25">
      <c r="A13" s="396"/>
      <c r="B13" s="496" t="s">
        <v>554</v>
      </c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</row>
    <row r="14" spans="1:15" x14ac:dyDescent="0.25">
      <c r="A14" s="396"/>
      <c r="B14" s="496" t="s">
        <v>544</v>
      </c>
      <c r="C14" s="496"/>
      <c r="D14" s="496"/>
      <c r="E14" s="496"/>
      <c r="F14" s="496"/>
      <c r="G14" s="496"/>
      <c r="H14" s="496"/>
      <c r="I14" s="496"/>
      <c r="J14" s="496"/>
      <c r="K14" s="496"/>
      <c r="L14" s="496"/>
      <c r="M14" s="496"/>
      <c r="N14" s="496"/>
      <c r="O14" s="496"/>
    </row>
    <row r="15" spans="1:15" x14ac:dyDescent="0.25">
      <c r="A15" s="396"/>
      <c r="B15" s="496" t="s">
        <v>553</v>
      </c>
      <c r="C15" s="496"/>
      <c r="D15" s="496"/>
      <c r="E15" s="496"/>
      <c r="F15" s="496"/>
      <c r="G15" s="496"/>
      <c r="H15" s="496"/>
      <c r="I15" s="496"/>
      <c r="J15" s="496"/>
      <c r="K15" s="496"/>
      <c r="L15" s="496"/>
      <c r="M15" s="496"/>
      <c r="N15" s="496"/>
      <c r="O15" s="496"/>
    </row>
    <row r="16" spans="1:15" x14ac:dyDescent="0.25">
      <c r="A16" s="396"/>
      <c r="B16" s="496" t="s">
        <v>565</v>
      </c>
      <c r="C16" s="496"/>
      <c r="D16" s="496"/>
      <c r="E16" s="496"/>
      <c r="F16" s="496"/>
      <c r="G16" s="496"/>
      <c r="H16" s="496"/>
      <c r="I16" s="496"/>
      <c r="J16" s="496"/>
      <c r="K16" s="496"/>
      <c r="L16" s="496"/>
      <c r="M16" s="496"/>
      <c r="N16" s="496"/>
      <c r="O16" s="496"/>
    </row>
    <row r="17" spans="1:17" ht="15.75" x14ac:dyDescent="0.25">
      <c r="B17" s="57"/>
      <c r="C17" s="57"/>
      <c r="D17" s="57"/>
      <c r="E17" s="57"/>
      <c r="F17" s="57"/>
      <c r="G17" s="57"/>
      <c r="H17" s="58"/>
      <c r="I17" s="58"/>
      <c r="J17" s="58"/>
      <c r="K17" s="58"/>
      <c r="L17" s="57"/>
      <c r="M17" s="57"/>
      <c r="N17" s="57"/>
      <c r="O17" s="57"/>
    </row>
    <row r="18" spans="1:17" ht="29.25" customHeight="1" x14ac:dyDescent="0.25">
      <c r="A18" s="500" t="s">
        <v>442</v>
      </c>
      <c r="B18" s="500"/>
      <c r="C18" s="500"/>
      <c r="D18" s="500"/>
      <c r="E18" s="500"/>
      <c r="F18" s="500"/>
      <c r="G18" s="500"/>
      <c r="H18" s="500"/>
      <c r="I18" s="500"/>
      <c r="J18" s="500"/>
      <c r="K18" s="500"/>
      <c r="L18" s="500"/>
      <c r="M18" s="500"/>
      <c r="N18" s="500"/>
      <c r="O18" s="500"/>
    </row>
    <row r="19" spans="1:17" ht="15" customHeight="1" x14ac:dyDescent="0.25">
      <c r="B19" s="59"/>
      <c r="C19" s="59"/>
      <c r="D19" s="59"/>
      <c r="E19" s="59"/>
      <c r="F19" s="59"/>
      <c r="G19" s="59"/>
      <c r="H19" s="60"/>
      <c r="I19" s="60"/>
      <c r="J19" s="60"/>
      <c r="K19" s="60"/>
      <c r="L19" s="59"/>
      <c r="M19" s="59"/>
      <c r="N19" s="59"/>
      <c r="O19" s="5" t="s">
        <v>446</v>
      </c>
    </row>
    <row r="20" spans="1:17" ht="15" customHeight="1" x14ac:dyDescent="0.25">
      <c r="A20" s="508" t="s">
        <v>5</v>
      </c>
      <c r="B20" s="511" t="s">
        <v>347</v>
      </c>
      <c r="C20" s="511" t="s">
        <v>54</v>
      </c>
      <c r="D20" s="522" t="s">
        <v>358</v>
      </c>
      <c r="E20" s="526" t="s">
        <v>196</v>
      </c>
      <c r="F20" s="526"/>
      <c r="G20" s="527"/>
      <c r="H20" s="514" t="s">
        <v>360</v>
      </c>
      <c r="I20" s="517" t="s">
        <v>196</v>
      </c>
      <c r="J20" s="518"/>
      <c r="K20" s="519"/>
      <c r="L20" s="521" t="s">
        <v>0</v>
      </c>
      <c r="M20" s="529" t="s">
        <v>196</v>
      </c>
      <c r="N20" s="530"/>
      <c r="O20" s="531"/>
    </row>
    <row r="21" spans="1:17" x14ac:dyDescent="0.25">
      <c r="A21" s="509"/>
      <c r="B21" s="512"/>
      <c r="C21" s="512"/>
      <c r="D21" s="523"/>
      <c r="E21" s="527" t="s">
        <v>1</v>
      </c>
      <c r="F21" s="534"/>
      <c r="G21" s="528" t="s">
        <v>2</v>
      </c>
      <c r="H21" s="515"/>
      <c r="I21" s="540" t="s">
        <v>1</v>
      </c>
      <c r="J21" s="540"/>
      <c r="K21" s="504" t="s">
        <v>2</v>
      </c>
      <c r="L21" s="521"/>
      <c r="M21" s="521" t="s">
        <v>1</v>
      </c>
      <c r="N21" s="521"/>
      <c r="O21" s="503" t="s">
        <v>2</v>
      </c>
    </row>
    <row r="22" spans="1:17" ht="30" customHeight="1" x14ac:dyDescent="0.25">
      <c r="A22" s="510"/>
      <c r="B22" s="513"/>
      <c r="C22" s="513"/>
      <c r="D22" s="524"/>
      <c r="E22" s="61" t="s">
        <v>3</v>
      </c>
      <c r="F22" s="62" t="s">
        <v>4</v>
      </c>
      <c r="G22" s="522"/>
      <c r="H22" s="516"/>
      <c r="I22" s="63" t="s">
        <v>3</v>
      </c>
      <c r="J22" s="64" t="s">
        <v>4</v>
      </c>
      <c r="K22" s="514"/>
      <c r="L22" s="565"/>
      <c r="M22" s="65" t="s">
        <v>3</v>
      </c>
      <c r="N22" s="66" t="s">
        <v>4</v>
      </c>
      <c r="O22" s="511"/>
    </row>
    <row r="23" spans="1:17" ht="15.95" customHeight="1" x14ac:dyDescent="0.25">
      <c r="A23" s="6" t="s">
        <v>72</v>
      </c>
      <c r="B23" s="499" t="s">
        <v>6</v>
      </c>
      <c r="C23" s="499"/>
      <c r="D23" s="499"/>
      <c r="E23" s="499"/>
      <c r="F23" s="499"/>
      <c r="G23" s="499"/>
      <c r="H23" s="499"/>
      <c r="I23" s="499"/>
      <c r="J23" s="499"/>
      <c r="K23" s="499"/>
      <c r="L23" s="499"/>
      <c r="M23" s="499"/>
      <c r="N23" s="499"/>
      <c r="O23" s="499"/>
    </row>
    <row r="24" spans="1:17" ht="15" customHeight="1" x14ac:dyDescent="0.25">
      <c r="A24" s="6" t="s">
        <v>183</v>
      </c>
      <c r="B24" s="27" t="s">
        <v>20</v>
      </c>
      <c r="C24" s="8" t="s">
        <v>9</v>
      </c>
      <c r="D24" s="9">
        <f>E24+G24</f>
        <v>8.5</v>
      </c>
      <c r="E24" s="9">
        <v>8.5</v>
      </c>
      <c r="F24" s="9"/>
      <c r="G24" s="9"/>
      <c r="H24" s="10">
        <f>I24+K24</f>
        <v>0</v>
      </c>
      <c r="I24" s="10"/>
      <c r="J24" s="10"/>
      <c r="K24" s="10"/>
      <c r="L24" s="12">
        <f>M24+O24</f>
        <v>8.5</v>
      </c>
      <c r="M24" s="12">
        <f>E24+I24</f>
        <v>8.5</v>
      </c>
      <c r="N24" s="12">
        <f>F24+J24</f>
        <v>0</v>
      </c>
      <c r="O24" s="12">
        <f>G24+K24</f>
        <v>0</v>
      </c>
    </row>
    <row r="25" spans="1:17" x14ac:dyDescent="0.25">
      <c r="A25" s="14" t="s">
        <v>73</v>
      </c>
      <c r="B25" s="67" t="s">
        <v>346</v>
      </c>
      <c r="C25" s="16" t="s">
        <v>9</v>
      </c>
      <c r="D25" s="68">
        <f t="shared" ref="D25:D34" si="0">E25+G25</f>
        <v>2.9</v>
      </c>
      <c r="E25" s="68">
        <v>2.9</v>
      </c>
      <c r="F25" s="68"/>
      <c r="G25" s="68"/>
      <c r="H25" s="69">
        <f t="shared" ref="H25:H34" si="1">I25+K25</f>
        <v>0</v>
      </c>
      <c r="I25" s="69"/>
      <c r="J25" s="69"/>
      <c r="K25" s="69"/>
      <c r="L25" s="70">
        <f t="shared" ref="L25:L34" si="2">M25+O25</f>
        <v>2.9</v>
      </c>
      <c r="M25" s="70">
        <f t="shared" ref="M25:M34" si="3">E25+I25</f>
        <v>2.9</v>
      </c>
      <c r="N25" s="70">
        <f t="shared" ref="N25:N34" si="4">F25+J25</f>
        <v>0</v>
      </c>
      <c r="O25" s="70">
        <f t="shared" ref="O25:O34" si="5">G25+K25</f>
        <v>0</v>
      </c>
      <c r="P25" s="582"/>
      <c r="Q25" s="582"/>
    </row>
    <row r="26" spans="1:17" ht="15" customHeight="1" x14ac:dyDescent="0.25">
      <c r="A26" s="6" t="s">
        <v>74</v>
      </c>
      <c r="B26" s="36" t="s">
        <v>10</v>
      </c>
      <c r="C26" s="16" t="s">
        <v>9</v>
      </c>
      <c r="D26" s="17">
        <f t="shared" si="0"/>
        <v>0.6</v>
      </c>
      <c r="E26" s="17">
        <v>0.6</v>
      </c>
      <c r="F26" s="17"/>
      <c r="G26" s="17"/>
      <c r="H26" s="11">
        <f t="shared" si="1"/>
        <v>0</v>
      </c>
      <c r="I26" s="11"/>
      <c r="J26" s="11"/>
      <c r="K26" s="11"/>
      <c r="L26" s="13">
        <f t="shared" si="2"/>
        <v>0.6</v>
      </c>
      <c r="M26" s="13">
        <f t="shared" si="3"/>
        <v>0.6</v>
      </c>
      <c r="N26" s="13">
        <f t="shared" si="4"/>
        <v>0</v>
      </c>
      <c r="O26" s="13">
        <f t="shared" si="5"/>
        <v>0</v>
      </c>
      <c r="P26" s="71" t="s">
        <v>325</v>
      </c>
      <c r="Q26" s="72">
        <f>SUM(L24:L34)</f>
        <v>19.100000000000001</v>
      </c>
    </row>
    <row r="27" spans="1:17" ht="15" customHeight="1" x14ac:dyDescent="0.25">
      <c r="A27" s="6" t="s">
        <v>75</v>
      </c>
      <c r="B27" s="36" t="s">
        <v>11</v>
      </c>
      <c r="C27" s="16" t="s">
        <v>9</v>
      </c>
      <c r="D27" s="17">
        <f t="shared" si="0"/>
        <v>0.5</v>
      </c>
      <c r="E27" s="17">
        <v>0.5</v>
      </c>
      <c r="F27" s="17"/>
      <c r="G27" s="17"/>
      <c r="H27" s="11">
        <f t="shared" si="1"/>
        <v>0</v>
      </c>
      <c r="I27" s="11"/>
      <c r="J27" s="11"/>
      <c r="K27" s="11"/>
      <c r="L27" s="13">
        <f t="shared" si="2"/>
        <v>0.5</v>
      </c>
      <c r="M27" s="13">
        <f t="shared" si="3"/>
        <v>0.5</v>
      </c>
      <c r="N27" s="13">
        <f t="shared" si="4"/>
        <v>0</v>
      </c>
      <c r="O27" s="13">
        <f t="shared" si="5"/>
        <v>0</v>
      </c>
      <c r="P27" s="71" t="s">
        <v>326</v>
      </c>
      <c r="Q27" s="72"/>
    </row>
    <row r="28" spans="1:17" ht="15" customHeight="1" x14ac:dyDescent="0.25">
      <c r="A28" s="6" t="s">
        <v>76</v>
      </c>
      <c r="B28" s="36" t="s">
        <v>12</v>
      </c>
      <c r="C28" s="16" t="s">
        <v>9</v>
      </c>
      <c r="D28" s="17">
        <f t="shared" si="0"/>
        <v>1.5</v>
      </c>
      <c r="E28" s="17">
        <v>1.5</v>
      </c>
      <c r="F28" s="17"/>
      <c r="G28" s="17"/>
      <c r="H28" s="11">
        <f t="shared" si="1"/>
        <v>0</v>
      </c>
      <c r="I28" s="11"/>
      <c r="J28" s="11"/>
      <c r="K28" s="11"/>
      <c r="L28" s="13">
        <f t="shared" si="2"/>
        <v>1.5</v>
      </c>
      <c r="M28" s="13">
        <f t="shared" si="3"/>
        <v>1.5</v>
      </c>
      <c r="N28" s="13">
        <f t="shared" si="4"/>
        <v>0</v>
      </c>
      <c r="O28" s="13">
        <f t="shared" si="5"/>
        <v>0</v>
      </c>
      <c r="P28" s="71" t="s">
        <v>327</v>
      </c>
      <c r="Q28" s="72"/>
    </row>
    <row r="29" spans="1:17" ht="15" customHeight="1" x14ac:dyDescent="0.25">
      <c r="A29" s="14" t="s">
        <v>77</v>
      </c>
      <c r="B29" s="36" t="s">
        <v>13</v>
      </c>
      <c r="C29" s="16" t="s">
        <v>9</v>
      </c>
      <c r="D29" s="17">
        <f t="shared" ref="D29" si="6">E29+G29</f>
        <v>0.3</v>
      </c>
      <c r="E29" s="17">
        <v>0.3</v>
      </c>
      <c r="F29" s="17"/>
      <c r="G29" s="17"/>
      <c r="H29" s="11">
        <f t="shared" ref="H29" si="7">I29+K29</f>
        <v>0</v>
      </c>
      <c r="I29" s="11"/>
      <c r="J29" s="11"/>
      <c r="K29" s="11"/>
      <c r="L29" s="13">
        <f t="shared" ref="L29" si="8">M29+O29</f>
        <v>0.3</v>
      </c>
      <c r="M29" s="13">
        <f t="shared" ref="M29" si="9">E29+I29</f>
        <v>0.3</v>
      </c>
      <c r="N29" s="13">
        <f t="shared" ref="N29" si="10">F29+J29</f>
        <v>0</v>
      </c>
      <c r="O29" s="13">
        <f t="shared" ref="O29" si="11">G29+K29</f>
        <v>0</v>
      </c>
      <c r="P29" s="71"/>
      <c r="Q29" s="72"/>
    </row>
    <row r="30" spans="1:17" ht="15" customHeight="1" x14ac:dyDescent="0.25">
      <c r="A30" s="20" t="s">
        <v>78</v>
      </c>
      <c r="B30" s="13" t="s">
        <v>14</v>
      </c>
      <c r="C30" s="16" t="s">
        <v>9</v>
      </c>
      <c r="D30" s="17">
        <f t="shared" si="0"/>
        <v>1.2</v>
      </c>
      <c r="E30" s="17">
        <v>1.2</v>
      </c>
      <c r="F30" s="17"/>
      <c r="G30" s="17"/>
      <c r="H30" s="11">
        <f t="shared" si="1"/>
        <v>0</v>
      </c>
      <c r="I30" s="11"/>
      <c r="J30" s="11"/>
      <c r="K30" s="11"/>
      <c r="L30" s="13">
        <f t="shared" si="2"/>
        <v>1.2</v>
      </c>
      <c r="M30" s="13">
        <f t="shared" si="3"/>
        <v>1.2</v>
      </c>
      <c r="N30" s="13">
        <f t="shared" si="4"/>
        <v>0</v>
      </c>
      <c r="O30" s="13">
        <f t="shared" si="5"/>
        <v>0</v>
      </c>
      <c r="P30" s="71" t="s">
        <v>328</v>
      </c>
      <c r="Q30" s="72"/>
    </row>
    <row r="31" spans="1:17" ht="15" customHeight="1" x14ac:dyDescent="0.25">
      <c r="A31" s="6" t="s">
        <v>79</v>
      </c>
      <c r="B31" s="27" t="s">
        <v>15</v>
      </c>
      <c r="C31" s="16" t="s">
        <v>9</v>
      </c>
      <c r="D31" s="17">
        <f t="shared" si="0"/>
        <v>0.1</v>
      </c>
      <c r="E31" s="17">
        <v>0.1</v>
      </c>
      <c r="F31" s="17"/>
      <c r="G31" s="17"/>
      <c r="H31" s="11">
        <f t="shared" si="1"/>
        <v>0</v>
      </c>
      <c r="I31" s="11"/>
      <c r="J31" s="11"/>
      <c r="K31" s="11"/>
      <c r="L31" s="13">
        <f t="shared" si="2"/>
        <v>0.1</v>
      </c>
      <c r="M31" s="13">
        <f t="shared" si="3"/>
        <v>0.1</v>
      </c>
      <c r="N31" s="13">
        <f t="shared" si="4"/>
        <v>0</v>
      </c>
      <c r="O31" s="13">
        <f t="shared" si="5"/>
        <v>0</v>
      </c>
      <c r="P31" s="71" t="s">
        <v>331</v>
      </c>
      <c r="Q31" s="72"/>
    </row>
    <row r="32" spans="1:17" ht="15" customHeight="1" x14ac:dyDescent="0.25">
      <c r="A32" s="6" t="s">
        <v>80</v>
      </c>
      <c r="B32" s="36" t="s">
        <v>16</v>
      </c>
      <c r="C32" s="16" t="s">
        <v>9</v>
      </c>
      <c r="D32" s="17">
        <f t="shared" si="0"/>
        <v>2.2000000000000002</v>
      </c>
      <c r="E32" s="17">
        <v>2.2000000000000002</v>
      </c>
      <c r="F32" s="17"/>
      <c r="G32" s="17"/>
      <c r="H32" s="11">
        <f t="shared" si="1"/>
        <v>0</v>
      </c>
      <c r="I32" s="11"/>
      <c r="J32" s="11"/>
      <c r="K32" s="11"/>
      <c r="L32" s="13">
        <f t="shared" si="2"/>
        <v>2.2000000000000002</v>
      </c>
      <c r="M32" s="13">
        <f t="shared" si="3"/>
        <v>2.2000000000000002</v>
      </c>
      <c r="N32" s="13">
        <f t="shared" si="4"/>
        <v>0</v>
      </c>
      <c r="O32" s="13">
        <f t="shared" si="5"/>
        <v>0</v>
      </c>
      <c r="P32" s="71" t="s">
        <v>329</v>
      </c>
      <c r="Q32" s="72">
        <f>SUM(L37:L47)</f>
        <v>39</v>
      </c>
    </row>
    <row r="33" spans="1:17" ht="15" customHeight="1" x14ac:dyDescent="0.25">
      <c r="A33" s="6" t="s">
        <v>81</v>
      </c>
      <c r="B33" s="36" t="s">
        <v>17</v>
      </c>
      <c r="C33" s="16" t="s">
        <v>9</v>
      </c>
      <c r="D33" s="17">
        <f t="shared" si="0"/>
        <v>0.6</v>
      </c>
      <c r="E33" s="17">
        <v>0.6</v>
      </c>
      <c r="F33" s="17"/>
      <c r="G33" s="17"/>
      <c r="H33" s="11">
        <f t="shared" si="1"/>
        <v>0</v>
      </c>
      <c r="I33" s="11"/>
      <c r="J33" s="11"/>
      <c r="K33" s="11"/>
      <c r="L33" s="13">
        <f t="shared" si="2"/>
        <v>0.6</v>
      </c>
      <c r="M33" s="13">
        <f t="shared" si="3"/>
        <v>0.6</v>
      </c>
      <c r="N33" s="13">
        <f t="shared" si="4"/>
        <v>0</v>
      </c>
      <c r="O33" s="13">
        <f t="shared" si="5"/>
        <v>0</v>
      </c>
      <c r="P33" s="71" t="s">
        <v>330</v>
      </c>
      <c r="Q33" s="72">
        <f>L50+L51</f>
        <v>99.2</v>
      </c>
    </row>
    <row r="34" spans="1:17" ht="15" customHeight="1" x14ac:dyDescent="0.25">
      <c r="A34" s="39" t="s">
        <v>82</v>
      </c>
      <c r="B34" s="36" t="s">
        <v>18</v>
      </c>
      <c r="C34" s="16" t="s">
        <v>9</v>
      </c>
      <c r="D34" s="17">
        <f t="shared" si="0"/>
        <v>0.7</v>
      </c>
      <c r="E34" s="17">
        <v>0.7</v>
      </c>
      <c r="F34" s="17"/>
      <c r="G34" s="17"/>
      <c r="H34" s="11">
        <f t="shared" si="1"/>
        <v>0</v>
      </c>
      <c r="I34" s="11"/>
      <c r="J34" s="11"/>
      <c r="K34" s="11"/>
      <c r="L34" s="13">
        <f t="shared" si="2"/>
        <v>0.7</v>
      </c>
      <c r="M34" s="13">
        <f t="shared" si="3"/>
        <v>0.7</v>
      </c>
      <c r="N34" s="13">
        <f t="shared" si="4"/>
        <v>0</v>
      </c>
      <c r="O34" s="13">
        <f t="shared" si="5"/>
        <v>0</v>
      </c>
      <c r="P34" s="71" t="s">
        <v>332</v>
      </c>
      <c r="Q34" s="72">
        <f>SUM(L91:L104)</f>
        <v>58.6</v>
      </c>
    </row>
    <row r="35" spans="1:17" ht="15.95" customHeight="1" x14ac:dyDescent="0.25">
      <c r="A35" s="100" t="s">
        <v>83</v>
      </c>
      <c r="B35" s="45" t="s">
        <v>175</v>
      </c>
      <c r="C35" s="73"/>
      <c r="D35" s="74">
        <f>SUM(D24:D34)</f>
        <v>19.100000000000001</v>
      </c>
      <c r="E35" s="74">
        <f>SUM(E24:E34)</f>
        <v>19.100000000000001</v>
      </c>
      <c r="F35" s="74">
        <f>SUM(F24:F34)</f>
        <v>0</v>
      </c>
      <c r="G35" s="74">
        <f>SUM(G24:G34)</f>
        <v>0</v>
      </c>
      <c r="H35" s="75">
        <f t="shared" ref="H35:O35" si="12">SUM(H24:H34)</f>
        <v>0</v>
      </c>
      <c r="I35" s="75">
        <f t="shared" si="12"/>
        <v>0</v>
      </c>
      <c r="J35" s="75">
        <f t="shared" si="12"/>
        <v>0</v>
      </c>
      <c r="K35" s="75">
        <f t="shared" si="12"/>
        <v>0</v>
      </c>
      <c r="L35" s="45">
        <f t="shared" si="12"/>
        <v>19.100000000000001</v>
      </c>
      <c r="M35" s="45">
        <f t="shared" si="12"/>
        <v>19.100000000000001</v>
      </c>
      <c r="N35" s="45">
        <f t="shared" si="12"/>
        <v>0</v>
      </c>
      <c r="O35" s="45">
        <f t="shared" si="12"/>
        <v>0</v>
      </c>
      <c r="P35" s="71" t="s">
        <v>333</v>
      </c>
      <c r="Q35" s="72">
        <f>SUM(L54:L88)</f>
        <v>603.90000000000009</v>
      </c>
    </row>
    <row r="36" spans="1:17" ht="15.95" customHeight="1" x14ac:dyDescent="0.25">
      <c r="A36" s="6" t="s">
        <v>84</v>
      </c>
      <c r="B36" s="499" t="s">
        <v>59</v>
      </c>
      <c r="C36" s="499"/>
      <c r="D36" s="499"/>
      <c r="E36" s="499"/>
      <c r="F36" s="499"/>
      <c r="G36" s="499"/>
      <c r="H36" s="499"/>
      <c r="I36" s="499"/>
      <c r="J36" s="499"/>
      <c r="K36" s="499"/>
      <c r="L36" s="499"/>
      <c r="M36" s="499"/>
      <c r="N36" s="499"/>
      <c r="O36" s="499"/>
      <c r="P36" s="71" t="s">
        <v>334</v>
      </c>
      <c r="Q36" s="72">
        <f>SUM(L107:L110)</f>
        <v>253.7</v>
      </c>
    </row>
    <row r="37" spans="1:17" ht="15" customHeight="1" x14ac:dyDescent="0.25">
      <c r="A37" s="6" t="s">
        <v>85</v>
      </c>
      <c r="B37" s="27" t="s">
        <v>7</v>
      </c>
      <c r="C37" s="8" t="s">
        <v>22</v>
      </c>
      <c r="D37" s="9">
        <f>E37+G37</f>
        <v>0.1</v>
      </c>
      <c r="E37" s="9">
        <v>0.1</v>
      </c>
      <c r="F37" s="9"/>
      <c r="G37" s="9"/>
      <c r="H37" s="10">
        <f t="shared" ref="H37:H47" si="13">I37+K37</f>
        <v>0</v>
      </c>
      <c r="I37" s="10"/>
      <c r="J37" s="10"/>
      <c r="K37" s="10"/>
      <c r="L37" s="12">
        <f t="shared" ref="L37:L47" si="14">M37+O37</f>
        <v>0.1</v>
      </c>
      <c r="M37" s="12">
        <f t="shared" ref="M37:M47" si="15">E37+I37</f>
        <v>0.1</v>
      </c>
      <c r="N37" s="12">
        <f t="shared" ref="N37:N47" si="16">F37+J37</f>
        <v>0</v>
      </c>
      <c r="O37" s="12">
        <f t="shared" ref="O37:O47" si="17">G37+K37</f>
        <v>0</v>
      </c>
      <c r="P37" s="76" t="s">
        <v>173</v>
      </c>
      <c r="Q37" s="77">
        <f>SUM(Q26:Q36)</f>
        <v>1073.5</v>
      </c>
    </row>
    <row r="38" spans="1:17" ht="15" customHeight="1" x14ac:dyDescent="0.25">
      <c r="A38" s="6" t="s">
        <v>86</v>
      </c>
      <c r="B38" s="36" t="s">
        <v>10</v>
      </c>
      <c r="C38" s="16" t="s">
        <v>22</v>
      </c>
      <c r="D38" s="17">
        <f t="shared" ref="D38:D47" si="18">E38+G38</f>
        <v>0.7</v>
      </c>
      <c r="E38" s="17">
        <v>0.7</v>
      </c>
      <c r="F38" s="17"/>
      <c r="G38" s="17"/>
      <c r="H38" s="11">
        <f t="shared" si="13"/>
        <v>0</v>
      </c>
      <c r="I38" s="11"/>
      <c r="J38" s="11"/>
      <c r="K38" s="11"/>
      <c r="L38" s="13">
        <f t="shared" si="14"/>
        <v>0.7</v>
      </c>
      <c r="M38" s="13">
        <f t="shared" si="15"/>
        <v>0.7</v>
      </c>
      <c r="N38" s="13">
        <f t="shared" si="16"/>
        <v>0</v>
      </c>
      <c r="O38" s="13">
        <f t="shared" si="17"/>
        <v>0</v>
      </c>
      <c r="P38" s="78"/>
      <c r="Q38" s="78"/>
    </row>
    <row r="39" spans="1:17" ht="15" customHeight="1" x14ac:dyDescent="0.25">
      <c r="A39" s="6" t="s">
        <v>87</v>
      </c>
      <c r="B39" s="36" t="s">
        <v>11</v>
      </c>
      <c r="C39" s="16" t="s">
        <v>22</v>
      </c>
      <c r="D39" s="17">
        <f t="shared" si="18"/>
        <v>16.3</v>
      </c>
      <c r="E39" s="17">
        <v>13.3</v>
      </c>
      <c r="F39" s="17"/>
      <c r="G39" s="17">
        <v>3</v>
      </c>
      <c r="H39" s="11">
        <f t="shared" si="13"/>
        <v>0</v>
      </c>
      <c r="I39" s="11"/>
      <c r="J39" s="11"/>
      <c r="K39" s="11"/>
      <c r="L39" s="13">
        <f t="shared" si="14"/>
        <v>16.3</v>
      </c>
      <c r="M39" s="13">
        <f t="shared" si="15"/>
        <v>13.3</v>
      </c>
      <c r="N39" s="13">
        <f t="shared" si="16"/>
        <v>0</v>
      </c>
      <c r="O39" s="13">
        <f t="shared" si="17"/>
        <v>3</v>
      </c>
      <c r="P39" s="78"/>
      <c r="Q39" s="78">
        <f>Q37-L112</f>
        <v>0</v>
      </c>
    </row>
    <row r="40" spans="1:17" ht="15" customHeight="1" x14ac:dyDescent="0.25">
      <c r="A40" s="6" t="s">
        <v>88</v>
      </c>
      <c r="B40" s="36" t="s">
        <v>12</v>
      </c>
      <c r="C40" s="16" t="s">
        <v>22</v>
      </c>
      <c r="D40" s="17">
        <f t="shared" si="18"/>
        <v>1.1000000000000001</v>
      </c>
      <c r="E40" s="17">
        <v>1.1000000000000001</v>
      </c>
      <c r="F40" s="17"/>
      <c r="G40" s="17"/>
      <c r="H40" s="11">
        <f t="shared" si="13"/>
        <v>0</v>
      </c>
      <c r="I40" s="11"/>
      <c r="J40" s="11"/>
      <c r="K40" s="11"/>
      <c r="L40" s="13">
        <f t="shared" si="14"/>
        <v>1.1000000000000001</v>
      </c>
      <c r="M40" s="13">
        <f t="shared" si="15"/>
        <v>1.1000000000000001</v>
      </c>
      <c r="N40" s="13">
        <f t="shared" si="16"/>
        <v>0</v>
      </c>
      <c r="O40" s="13">
        <f t="shared" si="17"/>
        <v>0</v>
      </c>
    </row>
    <row r="41" spans="1:17" ht="15" customHeight="1" x14ac:dyDescent="0.25">
      <c r="A41" s="14" t="s">
        <v>89</v>
      </c>
      <c r="B41" s="36" t="s">
        <v>13</v>
      </c>
      <c r="C41" s="16" t="s">
        <v>22</v>
      </c>
      <c r="D41" s="17">
        <f t="shared" si="18"/>
        <v>1.6</v>
      </c>
      <c r="E41" s="17">
        <v>1.6</v>
      </c>
      <c r="F41" s="17"/>
      <c r="G41" s="17"/>
      <c r="H41" s="11">
        <f t="shared" si="13"/>
        <v>0.1</v>
      </c>
      <c r="I41" s="11">
        <v>0.1</v>
      </c>
      <c r="J41" s="11"/>
      <c r="K41" s="11"/>
      <c r="L41" s="13">
        <f t="shared" si="14"/>
        <v>1.7000000000000002</v>
      </c>
      <c r="M41" s="13">
        <f t="shared" si="15"/>
        <v>1.7000000000000002</v>
      </c>
      <c r="N41" s="13">
        <f t="shared" si="16"/>
        <v>0</v>
      </c>
      <c r="O41" s="13">
        <f t="shared" si="17"/>
        <v>0</v>
      </c>
      <c r="Q41" s="2">
        <f>L112-Q37</f>
        <v>0</v>
      </c>
    </row>
    <row r="42" spans="1:17" ht="15" customHeight="1" x14ac:dyDescent="0.25">
      <c r="A42" s="14" t="s">
        <v>90</v>
      </c>
      <c r="B42" s="13" t="s">
        <v>14</v>
      </c>
      <c r="C42" s="16" t="s">
        <v>22</v>
      </c>
      <c r="D42" s="17">
        <f t="shared" si="18"/>
        <v>3.4</v>
      </c>
      <c r="E42" s="17">
        <v>3.4</v>
      </c>
      <c r="F42" s="17"/>
      <c r="G42" s="17"/>
      <c r="H42" s="11">
        <f t="shared" si="13"/>
        <v>0</v>
      </c>
      <c r="I42" s="11"/>
      <c r="J42" s="11"/>
      <c r="K42" s="11"/>
      <c r="L42" s="13">
        <f t="shared" si="14"/>
        <v>3.4</v>
      </c>
      <c r="M42" s="13">
        <f t="shared" si="15"/>
        <v>3.4</v>
      </c>
      <c r="N42" s="13">
        <f t="shared" si="16"/>
        <v>0</v>
      </c>
      <c r="O42" s="13">
        <f t="shared" si="17"/>
        <v>0</v>
      </c>
    </row>
    <row r="43" spans="1:17" x14ac:dyDescent="0.25">
      <c r="A43" s="6" t="s">
        <v>91</v>
      </c>
      <c r="B43" s="13" t="s">
        <v>15</v>
      </c>
      <c r="C43" s="16" t="s">
        <v>22</v>
      </c>
      <c r="D43" s="17">
        <f t="shared" si="18"/>
        <v>3.3</v>
      </c>
      <c r="E43" s="17">
        <v>3.3</v>
      </c>
      <c r="F43" s="17"/>
      <c r="G43" s="17"/>
      <c r="H43" s="11">
        <f t="shared" si="13"/>
        <v>0</v>
      </c>
      <c r="I43" s="11"/>
      <c r="J43" s="11"/>
      <c r="K43" s="11"/>
      <c r="L43" s="13">
        <f t="shared" si="14"/>
        <v>3.3</v>
      </c>
      <c r="M43" s="13">
        <f t="shared" si="15"/>
        <v>3.3</v>
      </c>
      <c r="N43" s="13">
        <f t="shared" si="16"/>
        <v>0</v>
      </c>
      <c r="O43" s="13">
        <f t="shared" si="17"/>
        <v>0</v>
      </c>
    </row>
    <row r="44" spans="1:17" ht="15" customHeight="1" x14ac:dyDescent="0.25">
      <c r="A44" s="6" t="s">
        <v>92</v>
      </c>
      <c r="B44" s="36" t="s">
        <v>16</v>
      </c>
      <c r="C44" s="16" t="s">
        <v>22</v>
      </c>
      <c r="D44" s="17">
        <f t="shared" si="18"/>
        <v>9.5</v>
      </c>
      <c r="E44" s="17">
        <v>9.5</v>
      </c>
      <c r="F44" s="17"/>
      <c r="G44" s="17"/>
      <c r="H44" s="11">
        <f t="shared" si="13"/>
        <v>0</v>
      </c>
      <c r="I44" s="11"/>
      <c r="J44" s="11"/>
      <c r="K44" s="11"/>
      <c r="L44" s="13">
        <f t="shared" si="14"/>
        <v>9.5</v>
      </c>
      <c r="M44" s="13">
        <f t="shared" si="15"/>
        <v>9.5</v>
      </c>
      <c r="N44" s="13">
        <f t="shared" si="16"/>
        <v>0</v>
      </c>
      <c r="O44" s="13">
        <f t="shared" si="17"/>
        <v>0</v>
      </c>
    </row>
    <row r="45" spans="1:17" ht="15" customHeight="1" x14ac:dyDescent="0.25">
      <c r="A45" s="6" t="s">
        <v>93</v>
      </c>
      <c r="B45" s="36" t="s">
        <v>17</v>
      </c>
      <c r="C45" s="16" t="s">
        <v>22</v>
      </c>
      <c r="D45" s="17">
        <f t="shared" si="18"/>
        <v>0.4</v>
      </c>
      <c r="E45" s="17">
        <v>0.4</v>
      </c>
      <c r="F45" s="17"/>
      <c r="G45" s="17"/>
      <c r="H45" s="11">
        <f t="shared" si="13"/>
        <v>0</v>
      </c>
      <c r="I45" s="11"/>
      <c r="J45" s="11"/>
      <c r="K45" s="11"/>
      <c r="L45" s="13">
        <f t="shared" si="14"/>
        <v>0.4</v>
      </c>
      <c r="M45" s="13">
        <f t="shared" si="15"/>
        <v>0.4</v>
      </c>
      <c r="N45" s="13">
        <f t="shared" si="16"/>
        <v>0</v>
      </c>
      <c r="O45" s="13">
        <f t="shared" si="17"/>
        <v>0</v>
      </c>
    </row>
    <row r="46" spans="1:17" ht="15" customHeight="1" x14ac:dyDescent="0.25">
      <c r="A46" s="6" t="s">
        <v>94</v>
      </c>
      <c r="B46" s="36" t="s">
        <v>18</v>
      </c>
      <c r="C46" s="16" t="s">
        <v>22</v>
      </c>
      <c r="D46" s="17">
        <f t="shared" si="18"/>
        <v>1.6</v>
      </c>
      <c r="E46" s="17">
        <v>1.6</v>
      </c>
      <c r="F46" s="17"/>
      <c r="G46" s="17"/>
      <c r="H46" s="11">
        <f t="shared" si="13"/>
        <v>0</v>
      </c>
      <c r="I46" s="11"/>
      <c r="J46" s="11"/>
      <c r="K46" s="11"/>
      <c r="L46" s="13">
        <f t="shared" si="14"/>
        <v>1.6</v>
      </c>
      <c r="M46" s="13">
        <f t="shared" si="15"/>
        <v>1.6</v>
      </c>
      <c r="N46" s="13">
        <f t="shared" si="16"/>
        <v>0</v>
      </c>
      <c r="O46" s="13">
        <f t="shared" si="17"/>
        <v>0</v>
      </c>
    </row>
    <row r="47" spans="1:17" ht="15" customHeight="1" x14ac:dyDescent="0.25">
      <c r="A47" s="39" t="s">
        <v>95</v>
      </c>
      <c r="B47" s="36" t="s">
        <v>19</v>
      </c>
      <c r="C47" s="16" t="s">
        <v>22</v>
      </c>
      <c r="D47" s="17">
        <f t="shared" si="18"/>
        <v>0.9</v>
      </c>
      <c r="E47" s="17">
        <v>0.9</v>
      </c>
      <c r="F47" s="17"/>
      <c r="G47" s="17"/>
      <c r="H47" s="11">
        <f t="shared" si="13"/>
        <v>0</v>
      </c>
      <c r="I47" s="11"/>
      <c r="J47" s="11"/>
      <c r="K47" s="11"/>
      <c r="L47" s="13">
        <f t="shared" si="14"/>
        <v>0.9</v>
      </c>
      <c r="M47" s="13">
        <f t="shared" si="15"/>
        <v>0.9</v>
      </c>
      <c r="N47" s="13">
        <f t="shared" si="16"/>
        <v>0</v>
      </c>
      <c r="O47" s="13">
        <f t="shared" si="17"/>
        <v>0</v>
      </c>
    </row>
    <row r="48" spans="1:17" ht="15.95" customHeight="1" x14ac:dyDescent="0.25">
      <c r="A48" s="100" t="s">
        <v>96</v>
      </c>
      <c r="B48" s="22" t="s">
        <v>176</v>
      </c>
      <c r="C48" s="26"/>
      <c r="D48" s="24">
        <f>SUM(D37:D47)</f>
        <v>38.9</v>
      </c>
      <c r="E48" s="24">
        <f>SUM(E37:E47)</f>
        <v>35.9</v>
      </c>
      <c r="F48" s="24">
        <f>SUM(F37:F47)</f>
        <v>0</v>
      </c>
      <c r="G48" s="24">
        <f t="shared" ref="G48:O48" si="19">SUM(G37:G47)</f>
        <v>3</v>
      </c>
      <c r="H48" s="25">
        <f t="shared" si="19"/>
        <v>0.1</v>
      </c>
      <c r="I48" s="25">
        <f t="shared" si="19"/>
        <v>0.1</v>
      </c>
      <c r="J48" s="25">
        <f t="shared" si="19"/>
        <v>0</v>
      </c>
      <c r="K48" s="25">
        <f t="shared" si="19"/>
        <v>0</v>
      </c>
      <c r="L48" s="22">
        <f t="shared" si="19"/>
        <v>39</v>
      </c>
      <c r="M48" s="22">
        <f t="shared" si="19"/>
        <v>36</v>
      </c>
      <c r="N48" s="22">
        <f t="shared" si="19"/>
        <v>0</v>
      </c>
      <c r="O48" s="22">
        <f t="shared" si="19"/>
        <v>3</v>
      </c>
    </row>
    <row r="49" spans="1:15" ht="15.95" customHeight="1" x14ac:dyDescent="0.25">
      <c r="A49" s="6" t="s">
        <v>97</v>
      </c>
      <c r="B49" s="580" t="s">
        <v>63</v>
      </c>
      <c r="C49" s="581"/>
      <c r="D49" s="581"/>
      <c r="E49" s="581"/>
      <c r="F49" s="581"/>
      <c r="G49" s="581"/>
      <c r="H49" s="581"/>
      <c r="I49" s="581"/>
      <c r="J49" s="581"/>
      <c r="K49" s="581"/>
      <c r="L49" s="581"/>
      <c r="M49" s="581"/>
      <c r="N49" s="581"/>
      <c r="O49" s="581"/>
    </row>
    <row r="50" spans="1:15" ht="15" customHeight="1" x14ac:dyDescent="0.25">
      <c r="A50" s="39" t="s">
        <v>98</v>
      </c>
      <c r="B50" s="36" t="s">
        <v>20</v>
      </c>
      <c r="C50" s="16" t="s">
        <v>32</v>
      </c>
      <c r="D50" s="17">
        <f>E50+G50</f>
        <v>98.8</v>
      </c>
      <c r="E50" s="17">
        <v>33</v>
      </c>
      <c r="F50" s="17"/>
      <c r="G50" s="17">
        <v>65.8</v>
      </c>
      <c r="H50" s="11">
        <f t="shared" ref="H50:H110" si="20">I50+K50</f>
        <v>0</v>
      </c>
      <c r="I50" s="11"/>
      <c r="J50" s="11"/>
      <c r="K50" s="11"/>
      <c r="L50" s="13">
        <f t="shared" ref="L50:L110" si="21">M50+O50</f>
        <v>98.8</v>
      </c>
      <c r="M50" s="13">
        <f t="shared" ref="M50:M110" si="22">E50+I50</f>
        <v>33</v>
      </c>
      <c r="N50" s="13">
        <f t="shared" ref="N50:N110" si="23">F50+J50</f>
        <v>0</v>
      </c>
      <c r="O50" s="13">
        <f t="shared" ref="O50:O110" si="24">G50+K50</f>
        <v>65.8</v>
      </c>
    </row>
    <row r="51" spans="1:15" ht="15" customHeight="1" x14ac:dyDescent="0.25">
      <c r="A51" s="41" t="s">
        <v>99</v>
      </c>
      <c r="B51" s="30" t="s">
        <v>71</v>
      </c>
      <c r="C51" s="31" t="s">
        <v>32</v>
      </c>
      <c r="D51" s="17">
        <f>E51+G51</f>
        <v>0.4</v>
      </c>
      <c r="E51" s="166">
        <v>0.4</v>
      </c>
      <c r="F51" s="166"/>
      <c r="G51" s="166"/>
      <c r="H51" s="11">
        <f t="shared" si="20"/>
        <v>0</v>
      </c>
      <c r="I51" s="80"/>
      <c r="J51" s="80"/>
      <c r="K51" s="80"/>
      <c r="L51" s="13">
        <f t="shared" ref="L51" si="25">M51+O51</f>
        <v>0.4</v>
      </c>
      <c r="M51" s="13">
        <f t="shared" ref="M51" si="26">E51+I51</f>
        <v>0.4</v>
      </c>
      <c r="N51" s="13">
        <f t="shared" ref="N51" si="27">F51+J51</f>
        <v>0</v>
      </c>
      <c r="O51" s="13">
        <f t="shared" ref="O51" si="28">G51+K51</f>
        <v>0</v>
      </c>
    </row>
    <row r="52" spans="1:15" ht="15.95" customHeight="1" x14ac:dyDescent="0.25">
      <c r="A52" s="21" t="s">
        <v>100</v>
      </c>
      <c r="B52" s="45" t="s">
        <v>177</v>
      </c>
      <c r="C52" s="79"/>
      <c r="D52" s="24">
        <f>D50+D51</f>
        <v>99.2</v>
      </c>
      <c r="E52" s="24">
        <f t="shared" ref="E52:O52" si="29">E50+E51</f>
        <v>33.4</v>
      </c>
      <c r="F52" s="24">
        <f t="shared" si="29"/>
        <v>0</v>
      </c>
      <c r="G52" s="24">
        <f t="shared" si="29"/>
        <v>65.8</v>
      </c>
      <c r="H52" s="25">
        <f t="shared" si="29"/>
        <v>0</v>
      </c>
      <c r="I52" s="25">
        <f t="shared" si="29"/>
        <v>0</v>
      </c>
      <c r="J52" s="25">
        <f t="shared" si="29"/>
        <v>0</v>
      </c>
      <c r="K52" s="25">
        <f t="shared" si="29"/>
        <v>0</v>
      </c>
      <c r="L52" s="22">
        <f t="shared" si="29"/>
        <v>99.2</v>
      </c>
      <c r="M52" s="22">
        <f t="shared" si="29"/>
        <v>33.4</v>
      </c>
      <c r="N52" s="22">
        <f t="shared" si="29"/>
        <v>0</v>
      </c>
      <c r="O52" s="22">
        <f t="shared" si="29"/>
        <v>65.8</v>
      </c>
    </row>
    <row r="53" spans="1:15" ht="15.95" customHeight="1" x14ac:dyDescent="0.25">
      <c r="A53" s="6" t="s">
        <v>101</v>
      </c>
      <c r="B53" s="499" t="s">
        <v>172</v>
      </c>
      <c r="C53" s="499"/>
      <c r="D53" s="499"/>
      <c r="E53" s="499"/>
      <c r="F53" s="499"/>
      <c r="G53" s="499"/>
      <c r="H53" s="499"/>
      <c r="I53" s="499"/>
      <c r="J53" s="499"/>
      <c r="K53" s="499"/>
      <c r="L53" s="499"/>
      <c r="M53" s="499"/>
      <c r="N53" s="499"/>
      <c r="O53" s="499"/>
    </row>
    <row r="54" spans="1:15" ht="15.95" customHeight="1" x14ac:dyDescent="0.25">
      <c r="A54" s="14" t="s">
        <v>102</v>
      </c>
      <c r="B54" s="15" t="s">
        <v>55</v>
      </c>
      <c r="C54" s="82" t="s">
        <v>51</v>
      </c>
      <c r="D54" s="9">
        <f t="shared" ref="D54:D55" si="30">E54+G54</f>
        <v>0.1</v>
      </c>
      <c r="E54" s="9">
        <v>0.1</v>
      </c>
      <c r="F54" s="9"/>
      <c r="G54" s="9"/>
      <c r="H54" s="10">
        <f t="shared" ref="H54:H55" si="31">I54+K54</f>
        <v>0</v>
      </c>
      <c r="I54" s="10"/>
      <c r="J54" s="10"/>
      <c r="K54" s="10"/>
      <c r="L54" s="12">
        <f t="shared" ref="L54" si="32">M54+O54</f>
        <v>0.1</v>
      </c>
      <c r="M54" s="12">
        <f t="shared" ref="M54" si="33">E54+I54</f>
        <v>0.1</v>
      </c>
      <c r="N54" s="12">
        <f t="shared" ref="N54" si="34">F54+J54</f>
        <v>0</v>
      </c>
      <c r="O54" s="12">
        <f t="shared" ref="O54" si="35">G54+K54</f>
        <v>0</v>
      </c>
    </row>
    <row r="55" spans="1:15" ht="15.95" customHeight="1" x14ac:dyDescent="0.25">
      <c r="A55" s="14" t="s">
        <v>103</v>
      </c>
      <c r="B55" s="13" t="s">
        <v>33</v>
      </c>
      <c r="C55" s="16" t="s">
        <v>51</v>
      </c>
      <c r="D55" s="9">
        <f t="shared" si="30"/>
        <v>0.4</v>
      </c>
      <c r="E55" s="9">
        <v>0.4</v>
      </c>
      <c r="F55" s="9"/>
      <c r="G55" s="9"/>
      <c r="H55" s="10">
        <f t="shared" si="31"/>
        <v>0</v>
      </c>
      <c r="I55" s="10"/>
      <c r="J55" s="10"/>
      <c r="K55" s="10"/>
      <c r="L55" s="12">
        <f t="shared" ref="L55" si="36">M55+O55</f>
        <v>0.4</v>
      </c>
      <c r="M55" s="12">
        <f t="shared" ref="M55" si="37">E55+I55</f>
        <v>0.4</v>
      </c>
      <c r="N55" s="12">
        <f t="shared" ref="N55" si="38">F55+J55</f>
        <v>0</v>
      </c>
      <c r="O55" s="12">
        <f t="shared" ref="O55" si="39">G55+K55</f>
        <v>0</v>
      </c>
    </row>
    <row r="56" spans="1:15" ht="15" customHeight="1" x14ac:dyDescent="0.25">
      <c r="A56" s="20" t="s">
        <v>104</v>
      </c>
      <c r="B56" s="81" t="s">
        <v>161</v>
      </c>
      <c r="C56" s="82" t="s">
        <v>51</v>
      </c>
      <c r="D56" s="9">
        <f t="shared" ref="D56:D88" si="40">E56+G56</f>
        <v>1.5</v>
      </c>
      <c r="E56" s="9">
        <v>1.5</v>
      </c>
      <c r="F56" s="9"/>
      <c r="G56" s="9"/>
      <c r="H56" s="10">
        <f t="shared" si="20"/>
        <v>1.3</v>
      </c>
      <c r="I56" s="10">
        <v>1.3</v>
      </c>
      <c r="J56" s="10"/>
      <c r="K56" s="10"/>
      <c r="L56" s="12">
        <f t="shared" si="21"/>
        <v>2.8</v>
      </c>
      <c r="M56" s="12">
        <f t="shared" si="22"/>
        <v>2.8</v>
      </c>
      <c r="N56" s="12">
        <f t="shared" si="23"/>
        <v>0</v>
      </c>
      <c r="O56" s="12">
        <f t="shared" si="24"/>
        <v>0</v>
      </c>
    </row>
    <row r="57" spans="1:15" ht="15" customHeight="1" x14ac:dyDescent="0.25">
      <c r="A57" s="6" t="s">
        <v>105</v>
      </c>
      <c r="B57" s="30" t="s">
        <v>502</v>
      </c>
      <c r="C57" s="31" t="s">
        <v>51</v>
      </c>
      <c r="D57" s="17">
        <f t="shared" si="40"/>
        <v>6.9</v>
      </c>
      <c r="E57" s="17">
        <v>6.9</v>
      </c>
      <c r="F57" s="17"/>
      <c r="G57" s="17"/>
      <c r="H57" s="11">
        <f t="shared" si="20"/>
        <v>0</v>
      </c>
      <c r="I57" s="11"/>
      <c r="J57" s="11"/>
      <c r="K57" s="11"/>
      <c r="L57" s="13">
        <f t="shared" si="21"/>
        <v>6.9</v>
      </c>
      <c r="M57" s="13">
        <f t="shared" si="22"/>
        <v>6.9</v>
      </c>
      <c r="N57" s="13">
        <f t="shared" si="23"/>
        <v>0</v>
      </c>
      <c r="O57" s="13">
        <f t="shared" si="24"/>
        <v>0</v>
      </c>
    </row>
    <row r="58" spans="1:15" ht="15" customHeight="1" x14ac:dyDescent="0.25">
      <c r="A58" s="6" t="s">
        <v>106</v>
      </c>
      <c r="B58" s="13" t="s">
        <v>153</v>
      </c>
      <c r="C58" s="31" t="s">
        <v>51</v>
      </c>
      <c r="D58" s="17">
        <f t="shared" si="40"/>
        <v>7.3</v>
      </c>
      <c r="E58" s="17">
        <v>7.3</v>
      </c>
      <c r="F58" s="17"/>
      <c r="G58" s="17"/>
      <c r="H58" s="11">
        <f t="shared" si="20"/>
        <v>1.1000000000000001</v>
      </c>
      <c r="I58" s="11">
        <v>1.1000000000000001</v>
      </c>
      <c r="J58" s="11"/>
      <c r="K58" s="11"/>
      <c r="L58" s="13">
        <f t="shared" si="21"/>
        <v>8.4</v>
      </c>
      <c r="M58" s="13">
        <f t="shared" si="22"/>
        <v>8.4</v>
      </c>
      <c r="N58" s="13">
        <f t="shared" si="23"/>
        <v>0</v>
      </c>
      <c r="O58" s="13">
        <f t="shared" si="24"/>
        <v>0</v>
      </c>
    </row>
    <row r="59" spans="1:15" ht="15" customHeight="1" x14ac:dyDescent="0.25">
      <c r="A59" s="33" t="s">
        <v>107</v>
      </c>
      <c r="B59" s="32" t="s">
        <v>364</v>
      </c>
      <c r="C59" s="31" t="s">
        <v>51</v>
      </c>
      <c r="D59" s="17">
        <f t="shared" si="40"/>
        <v>6.6</v>
      </c>
      <c r="E59" s="17">
        <v>6.6</v>
      </c>
      <c r="F59" s="17"/>
      <c r="G59" s="17"/>
      <c r="H59" s="11">
        <f t="shared" si="20"/>
        <v>0</v>
      </c>
      <c r="I59" s="11"/>
      <c r="J59" s="11"/>
      <c r="K59" s="11"/>
      <c r="L59" s="13">
        <f t="shared" si="21"/>
        <v>6.6</v>
      </c>
      <c r="M59" s="13">
        <f t="shared" si="22"/>
        <v>6.6</v>
      </c>
      <c r="N59" s="13">
        <f t="shared" si="23"/>
        <v>0</v>
      </c>
      <c r="O59" s="13">
        <f t="shared" si="24"/>
        <v>0</v>
      </c>
    </row>
    <row r="60" spans="1:15" ht="15" customHeight="1" x14ac:dyDescent="0.25">
      <c r="A60" s="33" t="s">
        <v>108</v>
      </c>
      <c r="B60" s="30" t="s">
        <v>503</v>
      </c>
      <c r="C60" s="16" t="s">
        <v>51</v>
      </c>
      <c r="D60" s="17">
        <f t="shared" si="40"/>
        <v>35.799999999999997</v>
      </c>
      <c r="E60" s="17">
        <v>35.799999999999997</v>
      </c>
      <c r="F60" s="17">
        <v>18.100000000000001</v>
      </c>
      <c r="G60" s="17"/>
      <c r="H60" s="11">
        <f t="shared" si="20"/>
        <v>0.7</v>
      </c>
      <c r="I60" s="11">
        <v>0.7</v>
      </c>
      <c r="J60" s="11"/>
      <c r="K60" s="11"/>
      <c r="L60" s="13">
        <f t="shared" si="21"/>
        <v>36.5</v>
      </c>
      <c r="M60" s="13">
        <f t="shared" si="22"/>
        <v>36.5</v>
      </c>
      <c r="N60" s="13">
        <f t="shared" si="23"/>
        <v>18.100000000000001</v>
      </c>
      <c r="O60" s="13">
        <f t="shared" si="24"/>
        <v>0</v>
      </c>
    </row>
    <row r="61" spans="1:15" ht="15" customHeight="1" x14ac:dyDescent="0.25">
      <c r="A61" s="33" t="s">
        <v>109</v>
      </c>
      <c r="B61" s="30" t="s">
        <v>504</v>
      </c>
      <c r="C61" s="16" t="s">
        <v>51</v>
      </c>
      <c r="D61" s="17">
        <f t="shared" si="40"/>
        <v>4.7</v>
      </c>
      <c r="E61" s="17">
        <v>4.7</v>
      </c>
      <c r="F61" s="17"/>
      <c r="G61" s="17"/>
      <c r="H61" s="11">
        <f t="shared" si="20"/>
        <v>0</v>
      </c>
      <c r="I61" s="11"/>
      <c r="J61" s="11"/>
      <c r="K61" s="11"/>
      <c r="L61" s="13">
        <f t="shared" si="21"/>
        <v>4.7</v>
      </c>
      <c r="M61" s="13">
        <f t="shared" si="22"/>
        <v>4.7</v>
      </c>
      <c r="N61" s="13">
        <f t="shared" si="23"/>
        <v>0</v>
      </c>
      <c r="O61" s="13">
        <f t="shared" si="24"/>
        <v>0</v>
      </c>
    </row>
    <row r="62" spans="1:15" ht="15" customHeight="1" x14ac:dyDescent="0.25">
      <c r="A62" s="33" t="s">
        <v>110</v>
      </c>
      <c r="B62" s="30" t="s">
        <v>505</v>
      </c>
      <c r="C62" s="31" t="s">
        <v>51</v>
      </c>
      <c r="D62" s="17">
        <f t="shared" ref="D62" si="41">E62+G62</f>
        <v>0.1</v>
      </c>
      <c r="E62" s="17">
        <v>0.1</v>
      </c>
      <c r="F62" s="17"/>
      <c r="G62" s="17"/>
      <c r="H62" s="11">
        <f t="shared" ref="H62" si="42">I62+K62</f>
        <v>0</v>
      </c>
      <c r="I62" s="11"/>
      <c r="J62" s="11"/>
      <c r="K62" s="11"/>
      <c r="L62" s="13">
        <f t="shared" ref="L62" si="43">M62+O62</f>
        <v>0.1</v>
      </c>
      <c r="M62" s="13">
        <f t="shared" ref="M62" si="44">E62+I62</f>
        <v>0.1</v>
      </c>
      <c r="N62" s="13">
        <f t="shared" ref="N62" si="45">F62+J62</f>
        <v>0</v>
      </c>
      <c r="O62" s="13">
        <f t="shared" ref="O62" si="46">G62+K62</f>
        <v>0</v>
      </c>
    </row>
    <row r="63" spans="1:15" ht="15" customHeight="1" x14ac:dyDescent="0.25">
      <c r="A63" s="33" t="s">
        <v>156</v>
      </c>
      <c r="B63" s="30" t="s">
        <v>419</v>
      </c>
      <c r="C63" s="16" t="s">
        <v>51</v>
      </c>
      <c r="D63" s="17">
        <f t="shared" si="40"/>
        <v>1.7</v>
      </c>
      <c r="E63" s="17">
        <v>1.7</v>
      </c>
      <c r="F63" s="17"/>
      <c r="G63" s="17"/>
      <c r="H63" s="11">
        <f t="shared" si="20"/>
        <v>0.5</v>
      </c>
      <c r="I63" s="11">
        <v>0.5</v>
      </c>
      <c r="J63" s="11"/>
      <c r="K63" s="11"/>
      <c r="L63" s="13">
        <f t="shared" si="21"/>
        <v>2.2000000000000002</v>
      </c>
      <c r="M63" s="13">
        <f t="shared" si="22"/>
        <v>2.2000000000000002</v>
      </c>
      <c r="N63" s="13">
        <f t="shared" si="23"/>
        <v>0</v>
      </c>
      <c r="O63" s="13">
        <f t="shared" si="24"/>
        <v>0</v>
      </c>
    </row>
    <row r="64" spans="1:15" ht="15" customHeight="1" x14ac:dyDescent="0.25">
      <c r="A64" s="33" t="s">
        <v>157</v>
      </c>
      <c r="B64" s="212" t="s">
        <v>46</v>
      </c>
      <c r="C64" s="16" t="s">
        <v>51</v>
      </c>
      <c r="D64" s="17">
        <f t="shared" si="40"/>
        <v>0.1</v>
      </c>
      <c r="E64" s="17">
        <v>0.1</v>
      </c>
      <c r="F64" s="17"/>
      <c r="G64" s="17"/>
      <c r="H64" s="11">
        <f t="shared" si="20"/>
        <v>0</v>
      </c>
      <c r="I64" s="11"/>
      <c r="J64" s="11"/>
      <c r="K64" s="11"/>
      <c r="L64" s="13">
        <f t="shared" ref="L64:L65" si="47">M64+O64</f>
        <v>0.1</v>
      </c>
      <c r="M64" s="13">
        <f t="shared" ref="M64:M65" si="48">E64+I64</f>
        <v>0.1</v>
      </c>
      <c r="N64" s="13">
        <f t="shared" ref="N64:N65" si="49">F64+J64</f>
        <v>0</v>
      </c>
      <c r="O64" s="13">
        <f t="shared" ref="O64:O65" si="50">G64+K64</f>
        <v>0</v>
      </c>
    </row>
    <row r="65" spans="1:15" ht="15" customHeight="1" x14ac:dyDescent="0.25">
      <c r="A65" s="33" t="s">
        <v>111</v>
      </c>
      <c r="B65" s="13" t="s">
        <v>43</v>
      </c>
      <c r="C65" s="16" t="s">
        <v>51</v>
      </c>
      <c r="D65" s="17">
        <f t="shared" si="40"/>
        <v>0.1</v>
      </c>
      <c r="E65" s="17">
        <v>0.1</v>
      </c>
      <c r="F65" s="17"/>
      <c r="G65" s="17"/>
      <c r="H65" s="11">
        <f t="shared" si="20"/>
        <v>0</v>
      </c>
      <c r="I65" s="11"/>
      <c r="J65" s="11"/>
      <c r="K65" s="11"/>
      <c r="L65" s="13">
        <f t="shared" si="47"/>
        <v>0.1</v>
      </c>
      <c r="M65" s="13">
        <f t="shared" si="48"/>
        <v>0.1</v>
      </c>
      <c r="N65" s="13">
        <f t="shared" si="49"/>
        <v>0</v>
      </c>
      <c r="O65" s="13">
        <f t="shared" si="50"/>
        <v>0</v>
      </c>
    </row>
    <row r="66" spans="1:15" ht="15" customHeight="1" x14ac:dyDescent="0.25">
      <c r="A66" s="33" t="s">
        <v>158</v>
      </c>
      <c r="B66" s="34" t="s">
        <v>166</v>
      </c>
      <c r="C66" s="83" t="s">
        <v>51</v>
      </c>
      <c r="D66" s="17">
        <f t="shared" si="40"/>
        <v>6.6</v>
      </c>
      <c r="E66" s="17">
        <v>6.6</v>
      </c>
      <c r="F66" s="17"/>
      <c r="G66" s="17"/>
      <c r="H66" s="11">
        <f t="shared" si="20"/>
        <v>0</v>
      </c>
      <c r="I66" s="11"/>
      <c r="J66" s="11"/>
      <c r="K66" s="11"/>
      <c r="L66" s="13">
        <f t="shared" si="21"/>
        <v>6.6</v>
      </c>
      <c r="M66" s="13">
        <f t="shared" si="22"/>
        <v>6.6</v>
      </c>
      <c r="N66" s="13">
        <f t="shared" si="23"/>
        <v>0</v>
      </c>
      <c r="O66" s="13">
        <f t="shared" si="24"/>
        <v>0</v>
      </c>
    </row>
    <row r="67" spans="1:15" ht="15" customHeight="1" x14ac:dyDescent="0.25">
      <c r="A67" s="6" t="s">
        <v>159</v>
      </c>
      <c r="B67" s="34" t="s">
        <v>44</v>
      </c>
      <c r="C67" s="83" t="s">
        <v>51</v>
      </c>
      <c r="D67" s="17">
        <f t="shared" si="40"/>
        <v>0.1</v>
      </c>
      <c r="E67" s="17">
        <v>0.1</v>
      </c>
      <c r="F67" s="17"/>
      <c r="G67" s="17"/>
      <c r="H67" s="11">
        <f t="shared" si="20"/>
        <v>0</v>
      </c>
      <c r="I67" s="11"/>
      <c r="J67" s="11"/>
      <c r="K67" s="11"/>
      <c r="L67" s="13">
        <f t="shared" ref="L67" si="51">M67+O67</f>
        <v>0.1</v>
      </c>
      <c r="M67" s="13">
        <f t="shared" ref="M67" si="52">E67+I67</f>
        <v>0.1</v>
      </c>
      <c r="N67" s="13">
        <f t="shared" ref="N67" si="53">F67+J67</f>
        <v>0</v>
      </c>
      <c r="O67" s="13">
        <f t="shared" ref="O67" si="54">G67+K67</f>
        <v>0</v>
      </c>
    </row>
    <row r="68" spans="1:15" ht="15" customHeight="1" x14ac:dyDescent="0.25">
      <c r="A68" s="6" t="s">
        <v>112</v>
      </c>
      <c r="B68" s="94" t="s">
        <v>47</v>
      </c>
      <c r="C68" s="83" t="s">
        <v>51</v>
      </c>
      <c r="D68" s="17">
        <f t="shared" si="40"/>
        <v>0</v>
      </c>
      <c r="E68" s="17"/>
      <c r="F68" s="17"/>
      <c r="G68" s="17"/>
      <c r="H68" s="11">
        <f t="shared" si="20"/>
        <v>0.1</v>
      </c>
      <c r="I68" s="11">
        <v>0.1</v>
      </c>
      <c r="J68" s="11"/>
      <c r="K68" s="11"/>
      <c r="L68" s="13">
        <f t="shared" ref="L68" si="55">M68+O68</f>
        <v>0.1</v>
      </c>
      <c r="M68" s="13">
        <f t="shared" ref="M68" si="56">E68+I68</f>
        <v>0.1</v>
      </c>
      <c r="N68" s="13">
        <f t="shared" ref="N68" si="57">F68+J68</f>
        <v>0</v>
      </c>
      <c r="O68" s="13">
        <f t="shared" ref="O68" si="58">G68+K68</f>
        <v>0</v>
      </c>
    </row>
    <row r="69" spans="1:15" ht="15" customHeight="1" x14ac:dyDescent="0.25">
      <c r="A69" s="6" t="s">
        <v>113</v>
      </c>
      <c r="B69" s="34" t="s">
        <v>420</v>
      </c>
      <c r="C69" s="83" t="s">
        <v>51</v>
      </c>
      <c r="D69" s="17">
        <f>E69+G69</f>
        <v>7</v>
      </c>
      <c r="E69" s="17">
        <v>7</v>
      </c>
      <c r="F69" s="17"/>
      <c r="G69" s="17"/>
      <c r="H69" s="11">
        <f>I69+K69</f>
        <v>0</v>
      </c>
      <c r="I69" s="11"/>
      <c r="J69" s="11"/>
      <c r="K69" s="11"/>
      <c r="L69" s="13">
        <f>M69+O69</f>
        <v>7</v>
      </c>
      <c r="M69" s="13">
        <f>E69+I69</f>
        <v>7</v>
      </c>
      <c r="N69" s="13">
        <f>F69+J69</f>
        <v>0</v>
      </c>
      <c r="O69" s="13">
        <f>G69+K69</f>
        <v>0</v>
      </c>
    </row>
    <row r="70" spans="1:15" ht="15" customHeight="1" x14ac:dyDescent="0.25">
      <c r="A70" s="6" t="s">
        <v>114</v>
      </c>
      <c r="B70" s="34" t="s">
        <v>64</v>
      </c>
      <c r="C70" s="83" t="s">
        <v>51</v>
      </c>
      <c r="D70" s="17">
        <f t="shared" si="40"/>
        <v>6.1</v>
      </c>
      <c r="E70" s="17">
        <v>6.1</v>
      </c>
      <c r="F70" s="17"/>
      <c r="G70" s="17"/>
      <c r="H70" s="11">
        <f t="shared" si="20"/>
        <v>0</v>
      </c>
      <c r="I70" s="11"/>
      <c r="J70" s="11"/>
      <c r="K70" s="11"/>
      <c r="L70" s="13">
        <f t="shared" si="21"/>
        <v>6.1</v>
      </c>
      <c r="M70" s="13">
        <f t="shared" si="22"/>
        <v>6.1</v>
      </c>
      <c r="N70" s="13">
        <f t="shared" si="23"/>
        <v>0</v>
      </c>
      <c r="O70" s="13">
        <f t="shared" si="24"/>
        <v>0</v>
      </c>
    </row>
    <row r="71" spans="1:15" ht="15" customHeight="1" x14ac:dyDescent="0.25">
      <c r="A71" s="6" t="s">
        <v>115</v>
      </c>
      <c r="B71" s="34" t="s">
        <v>42</v>
      </c>
      <c r="C71" s="83" t="s">
        <v>51</v>
      </c>
      <c r="D71" s="17">
        <f t="shared" si="40"/>
        <v>27.1</v>
      </c>
      <c r="E71" s="17">
        <v>27.1</v>
      </c>
      <c r="F71" s="17"/>
      <c r="G71" s="17"/>
      <c r="H71" s="11">
        <f t="shared" si="20"/>
        <v>0</v>
      </c>
      <c r="I71" s="11"/>
      <c r="J71" s="11"/>
      <c r="K71" s="11"/>
      <c r="L71" s="13">
        <f t="shared" si="21"/>
        <v>27.1</v>
      </c>
      <c r="M71" s="13">
        <f t="shared" si="22"/>
        <v>27.1</v>
      </c>
      <c r="N71" s="13">
        <f t="shared" si="23"/>
        <v>0</v>
      </c>
      <c r="O71" s="13">
        <f t="shared" si="24"/>
        <v>0</v>
      </c>
    </row>
    <row r="72" spans="1:15" ht="15" customHeight="1" x14ac:dyDescent="0.25">
      <c r="A72" s="6" t="s">
        <v>116</v>
      </c>
      <c r="B72" s="35" t="s">
        <v>421</v>
      </c>
      <c r="C72" s="83" t="s">
        <v>51</v>
      </c>
      <c r="D72" s="17">
        <f>E72+G72</f>
        <v>12</v>
      </c>
      <c r="E72" s="17">
        <v>12</v>
      </c>
      <c r="F72" s="17"/>
      <c r="G72" s="17"/>
      <c r="H72" s="11">
        <f>I72+K72</f>
        <v>0</v>
      </c>
      <c r="I72" s="11"/>
      <c r="J72" s="11"/>
      <c r="K72" s="11"/>
      <c r="L72" s="13">
        <f>M72+O72</f>
        <v>12</v>
      </c>
      <c r="M72" s="13">
        <f>E72+I72</f>
        <v>12</v>
      </c>
      <c r="N72" s="13">
        <f>F72+J72</f>
        <v>0</v>
      </c>
      <c r="O72" s="13">
        <f>G72+K72</f>
        <v>0</v>
      </c>
    </row>
    <row r="73" spans="1:15" ht="15" customHeight="1" x14ac:dyDescent="0.25">
      <c r="A73" s="6" t="s">
        <v>167</v>
      </c>
      <c r="B73" s="35" t="s">
        <v>41</v>
      </c>
      <c r="C73" s="83" t="s">
        <v>51</v>
      </c>
      <c r="D73" s="17">
        <f t="shared" si="40"/>
        <v>22.7</v>
      </c>
      <c r="E73" s="17">
        <v>22.7</v>
      </c>
      <c r="F73" s="17"/>
      <c r="G73" s="17"/>
      <c r="H73" s="11">
        <f t="shared" si="20"/>
        <v>0</v>
      </c>
      <c r="I73" s="11"/>
      <c r="J73" s="11"/>
      <c r="K73" s="11"/>
      <c r="L73" s="13">
        <f t="shared" si="21"/>
        <v>22.7</v>
      </c>
      <c r="M73" s="13">
        <f t="shared" si="22"/>
        <v>22.7</v>
      </c>
      <c r="N73" s="13">
        <f t="shared" si="23"/>
        <v>0</v>
      </c>
      <c r="O73" s="13">
        <f t="shared" si="24"/>
        <v>0</v>
      </c>
    </row>
    <row r="74" spans="1:15" ht="15" customHeight="1" x14ac:dyDescent="0.25">
      <c r="A74" s="6" t="s">
        <v>117</v>
      </c>
      <c r="B74" s="30" t="s">
        <v>162</v>
      </c>
      <c r="C74" s="31" t="s">
        <v>51</v>
      </c>
      <c r="D74" s="17">
        <f t="shared" si="40"/>
        <v>10.3</v>
      </c>
      <c r="E74" s="17">
        <v>10.3</v>
      </c>
      <c r="F74" s="17"/>
      <c r="G74" s="17"/>
      <c r="H74" s="11">
        <f t="shared" si="20"/>
        <v>0</v>
      </c>
      <c r="I74" s="11"/>
      <c r="J74" s="11"/>
      <c r="K74" s="11"/>
      <c r="L74" s="13">
        <f t="shared" si="21"/>
        <v>10.3</v>
      </c>
      <c r="M74" s="13">
        <f t="shared" si="22"/>
        <v>10.3</v>
      </c>
      <c r="N74" s="13">
        <f t="shared" si="23"/>
        <v>0</v>
      </c>
      <c r="O74" s="13">
        <f t="shared" si="24"/>
        <v>0</v>
      </c>
    </row>
    <row r="75" spans="1:15" ht="15" customHeight="1" x14ac:dyDescent="0.25">
      <c r="A75" s="6" t="s">
        <v>118</v>
      </c>
      <c r="B75" s="30" t="s">
        <v>154</v>
      </c>
      <c r="C75" s="31" t="s">
        <v>51</v>
      </c>
      <c r="D75" s="17">
        <f t="shared" si="40"/>
        <v>60.4</v>
      </c>
      <c r="E75" s="17">
        <v>60.4</v>
      </c>
      <c r="F75" s="17"/>
      <c r="G75" s="17"/>
      <c r="H75" s="11">
        <f t="shared" si="20"/>
        <v>0</v>
      </c>
      <c r="I75" s="11"/>
      <c r="J75" s="11"/>
      <c r="K75" s="11"/>
      <c r="L75" s="13">
        <f t="shared" si="21"/>
        <v>60.4</v>
      </c>
      <c r="M75" s="13">
        <f t="shared" si="22"/>
        <v>60.4</v>
      </c>
      <c r="N75" s="13">
        <f t="shared" si="23"/>
        <v>0</v>
      </c>
      <c r="O75" s="13">
        <f t="shared" si="24"/>
        <v>0</v>
      </c>
    </row>
    <row r="76" spans="1:15" ht="15" customHeight="1" x14ac:dyDescent="0.25">
      <c r="A76" s="6" t="s">
        <v>119</v>
      </c>
      <c r="B76" s="30" t="s">
        <v>34</v>
      </c>
      <c r="C76" s="31" t="s">
        <v>51</v>
      </c>
      <c r="D76" s="17">
        <f t="shared" si="40"/>
        <v>35.299999999999997</v>
      </c>
      <c r="E76" s="17">
        <v>35.299999999999997</v>
      </c>
      <c r="F76" s="17"/>
      <c r="G76" s="17"/>
      <c r="H76" s="11">
        <f t="shared" si="20"/>
        <v>0</v>
      </c>
      <c r="I76" s="11"/>
      <c r="J76" s="11"/>
      <c r="K76" s="11"/>
      <c r="L76" s="13">
        <f t="shared" si="21"/>
        <v>35.299999999999997</v>
      </c>
      <c r="M76" s="13">
        <f t="shared" si="22"/>
        <v>35.299999999999997</v>
      </c>
      <c r="N76" s="13">
        <f t="shared" si="23"/>
        <v>0</v>
      </c>
      <c r="O76" s="13">
        <f t="shared" si="24"/>
        <v>0</v>
      </c>
    </row>
    <row r="77" spans="1:15" ht="15" customHeight="1" x14ac:dyDescent="0.25">
      <c r="A77" s="6" t="s">
        <v>120</v>
      </c>
      <c r="B77" s="30" t="s">
        <v>36</v>
      </c>
      <c r="C77" s="31" t="s">
        <v>51</v>
      </c>
      <c r="D77" s="17">
        <f t="shared" si="40"/>
        <v>34.1</v>
      </c>
      <c r="E77" s="17">
        <v>34.1</v>
      </c>
      <c r="F77" s="17"/>
      <c r="G77" s="17"/>
      <c r="H77" s="11">
        <f t="shared" si="20"/>
        <v>0</v>
      </c>
      <c r="I77" s="11"/>
      <c r="J77" s="11"/>
      <c r="K77" s="11"/>
      <c r="L77" s="13">
        <f t="shared" si="21"/>
        <v>34.1</v>
      </c>
      <c r="M77" s="13">
        <f t="shared" si="22"/>
        <v>34.1</v>
      </c>
      <c r="N77" s="13">
        <f t="shared" si="23"/>
        <v>0</v>
      </c>
      <c r="O77" s="13">
        <f t="shared" si="24"/>
        <v>0</v>
      </c>
    </row>
    <row r="78" spans="1:15" ht="15" customHeight="1" x14ac:dyDescent="0.25">
      <c r="A78" s="6" t="s">
        <v>121</v>
      </c>
      <c r="B78" s="30" t="s">
        <v>38</v>
      </c>
      <c r="C78" s="31" t="s">
        <v>51</v>
      </c>
      <c r="D78" s="17">
        <f t="shared" si="40"/>
        <v>76.400000000000006</v>
      </c>
      <c r="E78" s="17">
        <v>76.400000000000006</v>
      </c>
      <c r="F78" s="17"/>
      <c r="G78" s="17"/>
      <c r="H78" s="11">
        <f t="shared" si="20"/>
        <v>0</v>
      </c>
      <c r="I78" s="11"/>
      <c r="J78" s="11"/>
      <c r="K78" s="11"/>
      <c r="L78" s="13">
        <f t="shared" si="21"/>
        <v>76.400000000000006</v>
      </c>
      <c r="M78" s="13">
        <f t="shared" si="22"/>
        <v>76.400000000000006</v>
      </c>
      <c r="N78" s="13">
        <f t="shared" si="23"/>
        <v>0</v>
      </c>
      <c r="O78" s="13">
        <f t="shared" si="24"/>
        <v>0</v>
      </c>
    </row>
    <row r="79" spans="1:15" ht="16.5" customHeight="1" x14ac:dyDescent="0.25">
      <c r="A79" s="6" t="s">
        <v>163</v>
      </c>
      <c r="B79" s="13" t="s">
        <v>37</v>
      </c>
      <c r="C79" s="31" t="s">
        <v>51</v>
      </c>
      <c r="D79" s="17">
        <f t="shared" si="40"/>
        <v>37.9</v>
      </c>
      <c r="E79" s="17">
        <v>37.9</v>
      </c>
      <c r="F79" s="17"/>
      <c r="G79" s="17"/>
      <c r="H79" s="11">
        <f t="shared" si="20"/>
        <v>0</v>
      </c>
      <c r="I79" s="11"/>
      <c r="J79" s="11"/>
      <c r="K79" s="11"/>
      <c r="L79" s="13">
        <f t="shared" si="21"/>
        <v>37.9</v>
      </c>
      <c r="M79" s="13">
        <f t="shared" si="22"/>
        <v>37.9</v>
      </c>
      <c r="N79" s="13">
        <f t="shared" si="23"/>
        <v>0</v>
      </c>
      <c r="O79" s="13">
        <f t="shared" si="24"/>
        <v>0</v>
      </c>
    </row>
    <row r="80" spans="1:15" x14ac:dyDescent="0.25">
      <c r="A80" s="6" t="s">
        <v>122</v>
      </c>
      <c r="B80" s="36" t="s">
        <v>35</v>
      </c>
      <c r="C80" s="16" t="s">
        <v>51</v>
      </c>
      <c r="D80" s="17">
        <f t="shared" si="40"/>
        <v>62</v>
      </c>
      <c r="E80" s="17">
        <v>62</v>
      </c>
      <c r="F80" s="17"/>
      <c r="G80" s="17"/>
      <c r="H80" s="11">
        <f t="shared" si="20"/>
        <v>0</v>
      </c>
      <c r="I80" s="11"/>
      <c r="J80" s="11"/>
      <c r="K80" s="11"/>
      <c r="L80" s="13">
        <f t="shared" si="21"/>
        <v>62</v>
      </c>
      <c r="M80" s="13">
        <f t="shared" si="22"/>
        <v>62</v>
      </c>
      <c r="N80" s="13">
        <f t="shared" si="23"/>
        <v>0</v>
      </c>
      <c r="O80" s="13">
        <f t="shared" si="24"/>
        <v>0</v>
      </c>
    </row>
    <row r="81" spans="1:15" ht="15" customHeight="1" x14ac:dyDescent="0.25">
      <c r="A81" s="33" t="s">
        <v>123</v>
      </c>
      <c r="B81" s="37" t="s">
        <v>39</v>
      </c>
      <c r="C81" s="16" t="s">
        <v>51</v>
      </c>
      <c r="D81" s="17">
        <f t="shared" si="40"/>
        <v>9.6</v>
      </c>
      <c r="E81" s="17">
        <v>9.6</v>
      </c>
      <c r="F81" s="17"/>
      <c r="G81" s="17"/>
      <c r="H81" s="11">
        <f t="shared" si="20"/>
        <v>0</v>
      </c>
      <c r="I81" s="11"/>
      <c r="J81" s="11"/>
      <c r="K81" s="11"/>
      <c r="L81" s="13">
        <f t="shared" si="21"/>
        <v>9.6</v>
      </c>
      <c r="M81" s="13">
        <f t="shared" si="22"/>
        <v>9.6</v>
      </c>
      <c r="N81" s="13">
        <f t="shared" si="23"/>
        <v>0</v>
      </c>
      <c r="O81" s="13">
        <f t="shared" si="24"/>
        <v>0</v>
      </c>
    </row>
    <row r="82" spans="1:15" ht="15" customHeight="1" x14ac:dyDescent="0.25">
      <c r="A82" s="39" t="s">
        <v>124</v>
      </c>
      <c r="B82" s="37" t="s">
        <v>40</v>
      </c>
      <c r="C82" s="16" t="s">
        <v>51</v>
      </c>
      <c r="D82" s="17">
        <f t="shared" si="40"/>
        <v>16.100000000000001</v>
      </c>
      <c r="E82" s="17">
        <v>16.100000000000001</v>
      </c>
      <c r="F82" s="17"/>
      <c r="G82" s="17"/>
      <c r="H82" s="11">
        <f t="shared" si="20"/>
        <v>0</v>
      </c>
      <c r="I82" s="11"/>
      <c r="J82" s="11"/>
      <c r="K82" s="11"/>
      <c r="L82" s="13">
        <f t="shared" si="21"/>
        <v>16.100000000000001</v>
      </c>
      <c r="M82" s="13">
        <f t="shared" si="22"/>
        <v>16.100000000000001</v>
      </c>
      <c r="N82" s="13">
        <f t="shared" si="23"/>
        <v>0</v>
      </c>
      <c r="O82" s="13">
        <f t="shared" si="24"/>
        <v>0</v>
      </c>
    </row>
    <row r="83" spans="1:15" ht="15" customHeight="1" x14ac:dyDescent="0.25">
      <c r="A83" s="14" t="s">
        <v>125</v>
      </c>
      <c r="B83" s="36" t="s">
        <v>49</v>
      </c>
      <c r="C83" s="16" t="s">
        <v>51</v>
      </c>
      <c r="D83" s="17">
        <f t="shared" si="40"/>
        <v>4</v>
      </c>
      <c r="E83" s="17">
        <v>4</v>
      </c>
      <c r="F83" s="17">
        <v>1.7</v>
      </c>
      <c r="G83" s="17"/>
      <c r="H83" s="11">
        <f t="shared" si="20"/>
        <v>0</v>
      </c>
      <c r="I83" s="11"/>
      <c r="J83" s="11"/>
      <c r="K83" s="11"/>
      <c r="L83" s="13">
        <f t="shared" si="21"/>
        <v>4</v>
      </c>
      <c r="M83" s="13">
        <f t="shared" si="22"/>
        <v>4</v>
      </c>
      <c r="N83" s="13">
        <f t="shared" si="23"/>
        <v>1.7</v>
      </c>
      <c r="O83" s="13">
        <f t="shared" si="24"/>
        <v>0</v>
      </c>
    </row>
    <row r="84" spans="1:15" ht="15" customHeight="1" x14ac:dyDescent="0.25">
      <c r="A84" s="20" t="s">
        <v>126</v>
      </c>
      <c r="B84" s="36" t="s">
        <v>48</v>
      </c>
      <c r="C84" s="16" t="s">
        <v>51</v>
      </c>
      <c r="D84" s="17">
        <f t="shared" si="40"/>
        <v>52.3</v>
      </c>
      <c r="E84" s="17">
        <v>52.3</v>
      </c>
      <c r="F84" s="17">
        <v>30.4</v>
      </c>
      <c r="G84" s="17"/>
      <c r="H84" s="11">
        <f t="shared" si="20"/>
        <v>0.7</v>
      </c>
      <c r="I84" s="11">
        <v>0.7</v>
      </c>
      <c r="J84" s="11"/>
      <c r="K84" s="11"/>
      <c r="L84" s="13">
        <f t="shared" si="21"/>
        <v>53</v>
      </c>
      <c r="M84" s="13">
        <f t="shared" si="22"/>
        <v>53</v>
      </c>
      <c r="N84" s="13">
        <f t="shared" si="23"/>
        <v>30.4</v>
      </c>
      <c r="O84" s="13">
        <f t="shared" si="24"/>
        <v>0</v>
      </c>
    </row>
    <row r="85" spans="1:15" ht="15" customHeight="1" x14ac:dyDescent="0.25">
      <c r="A85" s="482" t="s">
        <v>127</v>
      </c>
      <c r="B85" s="36" t="s">
        <v>66</v>
      </c>
      <c r="C85" s="16" t="s">
        <v>51</v>
      </c>
      <c r="D85" s="17">
        <f t="shared" si="40"/>
        <v>9.4</v>
      </c>
      <c r="E85" s="17">
        <v>9.4</v>
      </c>
      <c r="F85" s="17">
        <v>3.6</v>
      </c>
      <c r="G85" s="17"/>
      <c r="H85" s="11">
        <f t="shared" si="20"/>
        <v>0</v>
      </c>
      <c r="I85" s="11"/>
      <c r="J85" s="11"/>
      <c r="K85" s="11"/>
      <c r="L85" s="13">
        <f t="shared" si="21"/>
        <v>9.4</v>
      </c>
      <c r="M85" s="13">
        <f t="shared" si="22"/>
        <v>9.4</v>
      </c>
      <c r="N85" s="13">
        <f t="shared" si="23"/>
        <v>3.6</v>
      </c>
      <c r="O85" s="13">
        <f t="shared" si="24"/>
        <v>0</v>
      </c>
    </row>
    <row r="86" spans="1:15" ht="15" customHeight="1" x14ac:dyDescent="0.25">
      <c r="A86" s="33" t="s">
        <v>128</v>
      </c>
      <c r="B86" s="36" t="s">
        <v>50</v>
      </c>
      <c r="C86" s="16" t="s">
        <v>51</v>
      </c>
      <c r="D86" s="17">
        <f t="shared" si="40"/>
        <v>26.5</v>
      </c>
      <c r="E86" s="17">
        <v>26.5</v>
      </c>
      <c r="F86" s="17"/>
      <c r="G86" s="17"/>
      <c r="H86" s="11">
        <f t="shared" si="20"/>
        <v>0</v>
      </c>
      <c r="I86" s="11"/>
      <c r="J86" s="11"/>
      <c r="K86" s="11"/>
      <c r="L86" s="13">
        <f t="shared" si="21"/>
        <v>26.5</v>
      </c>
      <c r="M86" s="13">
        <f t="shared" si="22"/>
        <v>26.5</v>
      </c>
      <c r="N86" s="13">
        <f t="shared" si="23"/>
        <v>0</v>
      </c>
      <c r="O86" s="13">
        <f t="shared" si="24"/>
        <v>0</v>
      </c>
    </row>
    <row r="87" spans="1:15" ht="15" customHeight="1" x14ac:dyDescent="0.25">
      <c r="A87" s="33" t="s">
        <v>129</v>
      </c>
      <c r="B87" s="36" t="s">
        <v>168</v>
      </c>
      <c r="C87" s="16" t="s">
        <v>51</v>
      </c>
      <c r="D87" s="17">
        <f t="shared" si="40"/>
        <v>14.2</v>
      </c>
      <c r="E87" s="17">
        <v>14.2</v>
      </c>
      <c r="F87" s="17"/>
      <c r="G87" s="17"/>
      <c r="H87" s="11">
        <f t="shared" si="20"/>
        <v>0</v>
      </c>
      <c r="I87" s="11"/>
      <c r="J87" s="11"/>
      <c r="K87" s="11"/>
      <c r="L87" s="13">
        <f t="shared" si="21"/>
        <v>14.2</v>
      </c>
      <c r="M87" s="13">
        <f t="shared" si="22"/>
        <v>14.2</v>
      </c>
      <c r="N87" s="13">
        <f t="shared" si="23"/>
        <v>0</v>
      </c>
      <c r="O87" s="13">
        <f t="shared" si="24"/>
        <v>0</v>
      </c>
    </row>
    <row r="88" spans="1:15" s="38" customFormat="1" ht="15" customHeight="1" x14ac:dyDescent="0.25">
      <c r="A88" s="33" t="s">
        <v>130</v>
      </c>
      <c r="B88" s="36" t="s">
        <v>169</v>
      </c>
      <c r="C88" s="16" t="s">
        <v>51</v>
      </c>
      <c r="D88" s="17">
        <f t="shared" si="40"/>
        <v>3.5</v>
      </c>
      <c r="E88" s="17">
        <v>3.5</v>
      </c>
      <c r="F88" s="17"/>
      <c r="G88" s="17"/>
      <c r="H88" s="11">
        <f t="shared" si="20"/>
        <v>0.6</v>
      </c>
      <c r="I88" s="11">
        <v>0.6</v>
      </c>
      <c r="J88" s="11"/>
      <c r="K88" s="11"/>
      <c r="L88" s="13">
        <f t="shared" si="21"/>
        <v>4.0999999999999996</v>
      </c>
      <c r="M88" s="13">
        <f t="shared" si="22"/>
        <v>4.0999999999999996</v>
      </c>
      <c r="N88" s="13">
        <f t="shared" si="23"/>
        <v>0</v>
      </c>
      <c r="O88" s="13">
        <f t="shared" si="24"/>
        <v>0</v>
      </c>
    </row>
    <row r="89" spans="1:15" ht="15.95" customHeight="1" x14ac:dyDescent="0.25">
      <c r="A89" s="484" t="s">
        <v>131</v>
      </c>
      <c r="B89" s="22" t="s">
        <v>178</v>
      </c>
      <c r="C89" s="26"/>
      <c r="D89" s="24">
        <f>SUM(D54:D88)</f>
        <v>598.9</v>
      </c>
      <c r="E89" s="24">
        <f t="shared" ref="E89:G89" si="59">SUM(E54:E88)</f>
        <v>598.9</v>
      </c>
      <c r="F89" s="24">
        <f t="shared" si="59"/>
        <v>53.800000000000004</v>
      </c>
      <c r="G89" s="24">
        <f t="shared" si="59"/>
        <v>0</v>
      </c>
      <c r="H89" s="25">
        <f>SUM(H54:H88)</f>
        <v>5</v>
      </c>
      <c r="I89" s="25">
        <f t="shared" ref="I89:K89" si="60">SUM(I54:I88)</f>
        <v>5</v>
      </c>
      <c r="J89" s="25">
        <f t="shared" si="60"/>
        <v>0</v>
      </c>
      <c r="K89" s="25">
        <f t="shared" si="60"/>
        <v>0</v>
      </c>
      <c r="L89" s="22">
        <f>SUM(L54:L88)</f>
        <v>603.90000000000009</v>
      </c>
      <c r="M89" s="22">
        <f t="shared" ref="M89:O89" si="61">SUM(M54:M88)</f>
        <v>603.90000000000009</v>
      </c>
      <c r="N89" s="22">
        <f t="shared" si="61"/>
        <v>53.800000000000004</v>
      </c>
      <c r="O89" s="22">
        <f t="shared" si="61"/>
        <v>0</v>
      </c>
    </row>
    <row r="90" spans="1:15" ht="15.95" customHeight="1" x14ac:dyDescent="0.25">
      <c r="A90" s="33" t="s">
        <v>132</v>
      </c>
      <c r="B90" s="580" t="s">
        <v>67</v>
      </c>
      <c r="C90" s="581"/>
      <c r="D90" s="581"/>
      <c r="E90" s="581"/>
      <c r="F90" s="581"/>
      <c r="G90" s="581"/>
      <c r="H90" s="581"/>
      <c r="I90" s="581"/>
      <c r="J90" s="581"/>
      <c r="K90" s="581"/>
      <c r="L90" s="581"/>
      <c r="M90" s="581"/>
      <c r="N90" s="581"/>
      <c r="O90" s="581"/>
    </row>
    <row r="91" spans="1:15" ht="15" customHeight="1" x14ac:dyDescent="0.25">
      <c r="A91" s="33" t="s">
        <v>133</v>
      </c>
      <c r="B91" s="30" t="s">
        <v>7</v>
      </c>
      <c r="C91" s="40" t="s">
        <v>30</v>
      </c>
      <c r="D91" s="17">
        <f t="shared" ref="D91:D104" si="62">E91+G91</f>
        <v>0.7</v>
      </c>
      <c r="E91" s="17">
        <v>0.7</v>
      </c>
      <c r="F91" s="17"/>
      <c r="G91" s="17"/>
      <c r="H91" s="11">
        <f t="shared" si="20"/>
        <v>0</v>
      </c>
      <c r="I91" s="11"/>
      <c r="J91" s="11"/>
      <c r="K91" s="11"/>
      <c r="L91" s="13">
        <f t="shared" si="21"/>
        <v>0.7</v>
      </c>
      <c r="M91" s="13">
        <f t="shared" si="22"/>
        <v>0.7</v>
      </c>
      <c r="N91" s="13">
        <f t="shared" si="23"/>
        <v>0</v>
      </c>
      <c r="O91" s="13">
        <f t="shared" si="24"/>
        <v>0</v>
      </c>
    </row>
    <row r="92" spans="1:15" ht="15" customHeight="1" x14ac:dyDescent="0.25">
      <c r="A92" s="33" t="s">
        <v>164</v>
      </c>
      <c r="B92" s="30" t="s">
        <v>10</v>
      </c>
      <c r="C92" s="40" t="s">
        <v>30</v>
      </c>
      <c r="D92" s="17">
        <f t="shared" si="62"/>
        <v>0.8</v>
      </c>
      <c r="E92" s="17">
        <v>0.8</v>
      </c>
      <c r="F92" s="17"/>
      <c r="G92" s="17"/>
      <c r="H92" s="11">
        <f t="shared" si="20"/>
        <v>0</v>
      </c>
      <c r="I92" s="11"/>
      <c r="J92" s="11"/>
      <c r="K92" s="11"/>
      <c r="L92" s="13">
        <f t="shared" si="21"/>
        <v>0.8</v>
      </c>
      <c r="M92" s="13">
        <f t="shared" si="22"/>
        <v>0.8</v>
      </c>
      <c r="N92" s="13">
        <f t="shared" si="23"/>
        <v>0</v>
      </c>
      <c r="O92" s="13">
        <f t="shared" si="24"/>
        <v>0</v>
      </c>
    </row>
    <row r="93" spans="1:15" ht="15" customHeight="1" x14ac:dyDescent="0.25">
      <c r="A93" s="33" t="s">
        <v>134</v>
      </c>
      <c r="B93" s="30" t="s">
        <v>11</v>
      </c>
      <c r="C93" s="40" t="s">
        <v>30</v>
      </c>
      <c r="D93" s="17">
        <f t="shared" si="62"/>
        <v>2.7</v>
      </c>
      <c r="E93" s="17">
        <v>2.7</v>
      </c>
      <c r="F93" s="17"/>
      <c r="G93" s="17"/>
      <c r="H93" s="11">
        <f t="shared" si="20"/>
        <v>0</v>
      </c>
      <c r="I93" s="11"/>
      <c r="J93" s="11"/>
      <c r="K93" s="11"/>
      <c r="L93" s="13">
        <f t="shared" si="21"/>
        <v>2.7</v>
      </c>
      <c r="M93" s="13">
        <f t="shared" si="22"/>
        <v>2.7</v>
      </c>
      <c r="N93" s="13">
        <f t="shared" si="23"/>
        <v>0</v>
      </c>
      <c r="O93" s="13">
        <f t="shared" si="24"/>
        <v>0</v>
      </c>
    </row>
    <row r="94" spans="1:15" ht="15" customHeight="1" x14ac:dyDescent="0.25">
      <c r="A94" s="33" t="s">
        <v>135</v>
      </c>
      <c r="B94" s="30" t="s">
        <v>15</v>
      </c>
      <c r="C94" s="40" t="s">
        <v>30</v>
      </c>
      <c r="D94" s="17">
        <f t="shared" si="62"/>
        <v>1</v>
      </c>
      <c r="E94" s="17">
        <v>1</v>
      </c>
      <c r="F94" s="17"/>
      <c r="G94" s="17"/>
      <c r="H94" s="11">
        <f t="shared" si="20"/>
        <v>0</v>
      </c>
      <c r="I94" s="11"/>
      <c r="J94" s="11"/>
      <c r="K94" s="11"/>
      <c r="L94" s="13">
        <f t="shared" si="21"/>
        <v>1</v>
      </c>
      <c r="M94" s="13">
        <f t="shared" si="22"/>
        <v>1</v>
      </c>
      <c r="N94" s="13">
        <f t="shared" si="23"/>
        <v>0</v>
      </c>
      <c r="O94" s="13">
        <f t="shared" si="24"/>
        <v>0</v>
      </c>
    </row>
    <row r="95" spans="1:15" ht="15" customHeight="1" x14ac:dyDescent="0.25">
      <c r="A95" s="33" t="s">
        <v>136</v>
      </c>
      <c r="B95" s="30" t="s">
        <v>27</v>
      </c>
      <c r="C95" s="40" t="s">
        <v>30</v>
      </c>
      <c r="D95" s="17">
        <f t="shared" si="62"/>
        <v>12.8</v>
      </c>
      <c r="E95" s="17">
        <v>12.8</v>
      </c>
      <c r="F95" s="17"/>
      <c r="G95" s="17"/>
      <c r="H95" s="11">
        <f t="shared" si="20"/>
        <v>0</v>
      </c>
      <c r="I95" s="11">
        <v>-1.2</v>
      </c>
      <c r="J95" s="11"/>
      <c r="K95" s="11">
        <v>1.2</v>
      </c>
      <c r="L95" s="13">
        <f t="shared" si="21"/>
        <v>12.8</v>
      </c>
      <c r="M95" s="13">
        <f t="shared" si="22"/>
        <v>11.600000000000001</v>
      </c>
      <c r="N95" s="13">
        <f t="shared" si="23"/>
        <v>0</v>
      </c>
      <c r="O95" s="13">
        <f t="shared" si="24"/>
        <v>1.2</v>
      </c>
    </row>
    <row r="96" spans="1:15" ht="15" customHeight="1" x14ac:dyDescent="0.25">
      <c r="A96" s="33" t="s">
        <v>137</v>
      </c>
      <c r="B96" s="30" t="s">
        <v>57</v>
      </c>
      <c r="C96" s="40" t="s">
        <v>30</v>
      </c>
      <c r="D96" s="17">
        <f t="shared" si="62"/>
        <v>3.4</v>
      </c>
      <c r="E96" s="17">
        <v>3.4</v>
      </c>
      <c r="F96" s="17"/>
      <c r="G96" s="17"/>
      <c r="H96" s="11">
        <f t="shared" si="20"/>
        <v>0</v>
      </c>
      <c r="I96" s="11"/>
      <c r="J96" s="11"/>
      <c r="K96" s="11"/>
      <c r="L96" s="13">
        <f t="shared" si="21"/>
        <v>3.4</v>
      </c>
      <c r="M96" s="13">
        <f t="shared" si="22"/>
        <v>3.4</v>
      </c>
      <c r="N96" s="13">
        <f t="shared" si="23"/>
        <v>0</v>
      </c>
      <c r="O96" s="13">
        <f t="shared" si="24"/>
        <v>0</v>
      </c>
    </row>
    <row r="97" spans="1:15" ht="15" customHeight="1" x14ac:dyDescent="0.25">
      <c r="A97" s="33" t="s">
        <v>138</v>
      </c>
      <c r="B97" s="30" t="s">
        <v>58</v>
      </c>
      <c r="C97" s="40" t="s">
        <v>30</v>
      </c>
      <c r="D97" s="17">
        <f t="shared" si="62"/>
        <v>2.1</v>
      </c>
      <c r="E97" s="17">
        <v>2.1</v>
      </c>
      <c r="F97" s="17"/>
      <c r="G97" s="17"/>
      <c r="H97" s="11">
        <f t="shared" si="20"/>
        <v>0</v>
      </c>
      <c r="I97" s="11"/>
      <c r="J97" s="11"/>
      <c r="K97" s="11"/>
      <c r="L97" s="13">
        <f t="shared" si="21"/>
        <v>2.1</v>
      </c>
      <c r="M97" s="13">
        <f t="shared" si="22"/>
        <v>2.1</v>
      </c>
      <c r="N97" s="13">
        <f t="shared" si="23"/>
        <v>0</v>
      </c>
      <c r="O97" s="13">
        <f t="shared" si="24"/>
        <v>0</v>
      </c>
    </row>
    <row r="98" spans="1:15" ht="15" customHeight="1" x14ac:dyDescent="0.25">
      <c r="A98" s="39" t="s">
        <v>139</v>
      </c>
      <c r="B98" s="30" t="s">
        <v>422</v>
      </c>
      <c r="C98" s="40" t="s">
        <v>30</v>
      </c>
      <c r="D98" s="17">
        <f t="shared" si="62"/>
        <v>2.6</v>
      </c>
      <c r="E98" s="17">
        <v>2.6</v>
      </c>
      <c r="F98" s="17"/>
      <c r="G98" s="17"/>
      <c r="H98" s="11">
        <f t="shared" si="20"/>
        <v>0</v>
      </c>
      <c r="I98" s="11"/>
      <c r="J98" s="11"/>
      <c r="K98" s="11"/>
      <c r="L98" s="13">
        <f t="shared" si="21"/>
        <v>2.6</v>
      </c>
      <c r="M98" s="13">
        <f t="shared" si="22"/>
        <v>2.6</v>
      </c>
      <c r="N98" s="13">
        <f t="shared" si="23"/>
        <v>0</v>
      </c>
      <c r="O98" s="13">
        <f t="shared" si="24"/>
        <v>0</v>
      </c>
    </row>
    <row r="99" spans="1:15" ht="15" customHeight="1" x14ac:dyDescent="0.25">
      <c r="A99" s="14" t="s">
        <v>140</v>
      </c>
      <c r="B99" s="30" t="s">
        <v>424</v>
      </c>
      <c r="C99" s="40" t="s">
        <v>30</v>
      </c>
      <c r="D99" s="17">
        <f t="shared" si="62"/>
        <v>1.2</v>
      </c>
      <c r="E99" s="17">
        <v>1.2</v>
      </c>
      <c r="F99" s="17"/>
      <c r="G99" s="17"/>
      <c r="H99" s="11">
        <f t="shared" si="20"/>
        <v>0</v>
      </c>
      <c r="I99" s="11"/>
      <c r="J99" s="11"/>
      <c r="K99" s="11"/>
      <c r="L99" s="13">
        <f t="shared" si="21"/>
        <v>1.2</v>
      </c>
      <c r="M99" s="13">
        <f t="shared" si="22"/>
        <v>1.2</v>
      </c>
      <c r="N99" s="13">
        <f t="shared" si="23"/>
        <v>0</v>
      </c>
      <c r="O99" s="13">
        <f t="shared" si="24"/>
        <v>0</v>
      </c>
    </row>
    <row r="100" spans="1:15" ht="15" customHeight="1" x14ac:dyDescent="0.25">
      <c r="A100" s="14" t="s">
        <v>165</v>
      </c>
      <c r="B100" s="30" t="s">
        <v>68</v>
      </c>
      <c r="C100" s="40" t="s">
        <v>30</v>
      </c>
      <c r="D100" s="17">
        <f t="shared" si="62"/>
        <v>1.5</v>
      </c>
      <c r="E100" s="17">
        <v>1.5</v>
      </c>
      <c r="F100" s="17"/>
      <c r="G100" s="17"/>
      <c r="H100" s="11">
        <f t="shared" si="20"/>
        <v>0</v>
      </c>
      <c r="I100" s="11"/>
      <c r="J100" s="11"/>
      <c r="K100" s="11"/>
      <c r="L100" s="13">
        <f t="shared" si="21"/>
        <v>1.5</v>
      </c>
      <c r="M100" s="13">
        <f t="shared" si="22"/>
        <v>1.5</v>
      </c>
      <c r="N100" s="13">
        <f t="shared" si="23"/>
        <v>0</v>
      </c>
      <c r="O100" s="13">
        <f t="shared" si="24"/>
        <v>0</v>
      </c>
    </row>
    <row r="101" spans="1:15" ht="15" customHeight="1" x14ac:dyDescent="0.25">
      <c r="A101" s="482" t="s">
        <v>141</v>
      </c>
      <c r="B101" s="30" t="s">
        <v>155</v>
      </c>
      <c r="C101" s="40" t="s">
        <v>30</v>
      </c>
      <c r="D101" s="17">
        <f t="shared" si="62"/>
        <v>1.4</v>
      </c>
      <c r="E101" s="17">
        <v>1.4</v>
      </c>
      <c r="F101" s="17"/>
      <c r="G101" s="17"/>
      <c r="H101" s="11">
        <f t="shared" si="20"/>
        <v>0</v>
      </c>
      <c r="I101" s="11"/>
      <c r="J101" s="11"/>
      <c r="K101" s="11"/>
      <c r="L101" s="13">
        <f t="shared" si="21"/>
        <v>1.4</v>
      </c>
      <c r="M101" s="13">
        <f t="shared" si="22"/>
        <v>1.4</v>
      </c>
      <c r="N101" s="13">
        <f t="shared" si="23"/>
        <v>0</v>
      </c>
      <c r="O101" s="13">
        <f t="shared" si="24"/>
        <v>0</v>
      </c>
    </row>
    <row r="102" spans="1:15" ht="15" customHeight="1" x14ac:dyDescent="0.25">
      <c r="A102" s="14" t="s">
        <v>184</v>
      </c>
      <c r="B102" s="30" t="s">
        <v>28</v>
      </c>
      <c r="C102" s="40" t="s">
        <v>30</v>
      </c>
      <c r="D102" s="17">
        <f t="shared" si="62"/>
        <v>1.3</v>
      </c>
      <c r="E102" s="17">
        <v>1.3</v>
      </c>
      <c r="F102" s="17"/>
      <c r="G102" s="17"/>
      <c r="H102" s="11">
        <f t="shared" si="20"/>
        <v>0</v>
      </c>
      <c r="I102" s="11"/>
      <c r="J102" s="11"/>
      <c r="K102" s="11"/>
      <c r="L102" s="13">
        <f t="shared" si="21"/>
        <v>1.3</v>
      </c>
      <c r="M102" s="13">
        <f t="shared" si="22"/>
        <v>1.3</v>
      </c>
      <c r="N102" s="13">
        <f t="shared" si="23"/>
        <v>0</v>
      </c>
      <c r="O102" s="13">
        <f t="shared" si="24"/>
        <v>0</v>
      </c>
    </row>
    <row r="103" spans="1:15" ht="15" customHeight="1" x14ac:dyDescent="0.25">
      <c r="A103" s="14" t="s">
        <v>185</v>
      </c>
      <c r="B103" s="13" t="s">
        <v>29</v>
      </c>
      <c r="C103" s="40" t="s">
        <v>30</v>
      </c>
      <c r="D103" s="17">
        <f t="shared" si="62"/>
        <v>14.1</v>
      </c>
      <c r="E103" s="17">
        <v>14.1</v>
      </c>
      <c r="F103" s="17"/>
      <c r="G103" s="17"/>
      <c r="H103" s="11">
        <f t="shared" si="20"/>
        <v>0</v>
      </c>
      <c r="I103" s="11"/>
      <c r="J103" s="11"/>
      <c r="K103" s="11"/>
      <c r="L103" s="13">
        <f t="shared" si="21"/>
        <v>14.1</v>
      </c>
      <c r="M103" s="13">
        <f t="shared" si="22"/>
        <v>14.1</v>
      </c>
      <c r="N103" s="13">
        <f t="shared" si="23"/>
        <v>0</v>
      </c>
      <c r="O103" s="13">
        <f t="shared" si="24"/>
        <v>0</v>
      </c>
    </row>
    <row r="104" spans="1:15" ht="15" customHeight="1" x14ac:dyDescent="0.25">
      <c r="A104" s="14" t="s">
        <v>186</v>
      </c>
      <c r="B104" s="42" t="s">
        <v>65</v>
      </c>
      <c r="C104" s="40" t="s">
        <v>30</v>
      </c>
      <c r="D104" s="17">
        <f t="shared" si="62"/>
        <v>13</v>
      </c>
      <c r="E104" s="17">
        <v>13</v>
      </c>
      <c r="F104" s="17"/>
      <c r="G104" s="17"/>
      <c r="H104" s="11">
        <f t="shared" si="20"/>
        <v>0</v>
      </c>
      <c r="I104" s="11"/>
      <c r="J104" s="11"/>
      <c r="K104" s="11"/>
      <c r="L104" s="13">
        <f t="shared" si="21"/>
        <v>13</v>
      </c>
      <c r="M104" s="13">
        <f t="shared" si="22"/>
        <v>13</v>
      </c>
      <c r="N104" s="13">
        <f t="shared" si="23"/>
        <v>0</v>
      </c>
      <c r="O104" s="13">
        <f t="shared" si="24"/>
        <v>0</v>
      </c>
    </row>
    <row r="105" spans="1:15" ht="15.95" customHeight="1" x14ac:dyDescent="0.25">
      <c r="A105" s="483" t="s">
        <v>187</v>
      </c>
      <c r="B105" s="45" t="s">
        <v>180</v>
      </c>
      <c r="C105" s="84"/>
      <c r="D105" s="74">
        <f>SUM(D91:D104)</f>
        <v>58.6</v>
      </c>
      <c r="E105" s="74">
        <f>SUM(E91:E104)</f>
        <v>58.6</v>
      </c>
      <c r="F105" s="74">
        <f>SUM(F91:F104)</f>
        <v>0</v>
      </c>
      <c r="G105" s="74">
        <f>SUM(G91:G104)</f>
        <v>0</v>
      </c>
      <c r="H105" s="75">
        <f t="shared" ref="H105:O105" si="63">SUM(H91:H104)</f>
        <v>0</v>
      </c>
      <c r="I105" s="75">
        <f t="shared" si="63"/>
        <v>-1.2</v>
      </c>
      <c r="J105" s="75">
        <f t="shared" si="63"/>
        <v>0</v>
      </c>
      <c r="K105" s="75">
        <f t="shared" si="63"/>
        <v>1.2</v>
      </c>
      <c r="L105" s="45">
        <f t="shared" si="63"/>
        <v>58.6</v>
      </c>
      <c r="M105" s="45">
        <f t="shared" si="63"/>
        <v>57.4</v>
      </c>
      <c r="N105" s="45">
        <f t="shared" si="63"/>
        <v>0</v>
      </c>
      <c r="O105" s="45">
        <f t="shared" si="63"/>
        <v>1.2</v>
      </c>
    </row>
    <row r="106" spans="1:15" ht="15.95" customHeight="1" x14ac:dyDescent="0.25">
      <c r="A106" s="39" t="s">
        <v>188</v>
      </c>
      <c r="B106" s="499" t="s">
        <v>69</v>
      </c>
      <c r="C106" s="499"/>
      <c r="D106" s="499"/>
      <c r="E106" s="499"/>
      <c r="F106" s="499"/>
      <c r="G106" s="499"/>
      <c r="H106" s="499"/>
      <c r="I106" s="499"/>
      <c r="J106" s="499"/>
      <c r="K106" s="499"/>
      <c r="L106" s="499"/>
      <c r="M106" s="499"/>
      <c r="N106" s="499"/>
      <c r="O106" s="499"/>
    </row>
    <row r="107" spans="1:15" ht="15" customHeight="1" x14ac:dyDescent="0.25">
      <c r="A107" s="482" t="s">
        <v>189</v>
      </c>
      <c r="B107" s="12" t="s">
        <v>52</v>
      </c>
      <c r="C107" s="8" t="s">
        <v>24</v>
      </c>
      <c r="D107" s="9">
        <f>E107+G107</f>
        <v>218.5</v>
      </c>
      <c r="E107" s="43">
        <v>218.5</v>
      </c>
      <c r="F107" s="43">
        <v>85.3</v>
      </c>
      <c r="G107" s="43"/>
      <c r="H107" s="10">
        <f t="shared" si="20"/>
        <v>0</v>
      </c>
      <c r="I107" s="10"/>
      <c r="J107" s="10"/>
      <c r="K107" s="10"/>
      <c r="L107" s="12">
        <f t="shared" si="21"/>
        <v>218.5</v>
      </c>
      <c r="M107" s="12">
        <f t="shared" si="22"/>
        <v>218.5</v>
      </c>
      <c r="N107" s="12">
        <f t="shared" si="23"/>
        <v>85.3</v>
      </c>
      <c r="O107" s="12">
        <f t="shared" si="24"/>
        <v>0</v>
      </c>
    </row>
    <row r="108" spans="1:15" ht="15" customHeight="1" x14ac:dyDescent="0.25">
      <c r="A108" s="482" t="s">
        <v>190</v>
      </c>
      <c r="B108" s="13" t="s">
        <v>53</v>
      </c>
      <c r="C108" s="16" t="s">
        <v>24</v>
      </c>
      <c r="D108" s="17">
        <f>E108+G108</f>
        <v>23</v>
      </c>
      <c r="E108" s="17">
        <v>23</v>
      </c>
      <c r="F108" s="17"/>
      <c r="G108" s="17"/>
      <c r="H108" s="11">
        <f t="shared" si="20"/>
        <v>0</v>
      </c>
      <c r="I108" s="11"/>
      <c r="J108" s="11"/>
      <c r="K108" s="11"/>
      <c r="L108" s="13">
        <f t="shared" si="21"/>
        <v>23</v>
      </c>
      <c r="M108" s="13">
        <f t="shared" si="22"/>
        <v>23</v>
      </c>
      <c r="N108" s="13">
        <f t="shared" si="23"/>
        <v>0</v>
      </c>
      <c r="O108" s="13">
        <f t="shared" si="24"/>
        <v>0</v>
      </c>
    </row>
    <row r="109" spans="1:15" ht="15" customHeight="1" x14ac:dyDescent="0.25">
      <c r="A109" s="39" t="s">
        <v>191</v>
      </c>
      <c r="B109" s="13" t="s">
        <v>168</v>
      </c>
      <c r="C109" s="16" t="s">
        <v>24</v>
      </c>
      <c r="D109" s="17">
        <f>E109+G109</f>
        <v>7.6</v>
      </c>
      <c r="E109" s="44">
        <v>7.6</v>
      </c>
      <c r="F109" s="44"/>
      <c r="G109" s="44"/>
      <c r="H109" s="11">
        <f t="shared" si="20"/>
        <v>0</v>
      </c>
      <c r="I109" s="11"/>
      <c r="J109" s="11"/>
      <c r="K109" s="11"/>
      <c r="L109" s="13">
        <f t="shared" si="21"/>
        <v>7.6</v>
      </c>
      <c r="M109" s="13">
        <f t="shared" si="22"/>
        <v>7.6</v>
      </c>
      <c r="N109" s="13">
        <f t="shared" si="23"/>
        <v>0</v>
      </c>
      <c r="O109" s="13">
        <f t="shared" si="24"/>
        <v>0</v>
      </c>
    </row>
    <row r="110" spans="1:15" s="38" customFormat="1" ht="16.5" customHeight="1" x14ac:dyDescent="0.25">
      <c r="A110" s="39" t="s">
        <v>192</v>
      </c>
      <c r="B110" s="13" t="s">
        <v>70</v>
      </c>
      <c r="C110" s="31" t="s">
        <v>24</v>
      </c>
      <c r="D110" s="17">
        <f>E110+G110</f>
        <v>4.5999999999999996</v>
      </c>
      <c r="E110" s="17">
        <v>4.5999999999999996</v>
      </c>
      <c r="F110" s="17"/>
      <c r="G110" s="17"/>
      <c r="H110" s="11">
        <f t="shared" si="20"/>
        <v>0</v>
      </c>
      <c r="I110" s="11"/>
      <c r="J110" s="11"/>
      <c r="K110" s="11"/>
      <c r="L110" s="13">
        <f t="shared" si="21"/>
        <v>4.5999999999999996</v>
      </c>
      <c r="M110" s="13">
        <f t="shared" si="22"/>
        <v>4.5999999999999996</v>
      </c>
      <c r="N110" s="13">
        <f t="shared" si="23"/>
        <v>0</v>
      </c>
      <c r="O110" s="13">
        <f t="shared" si="24"/>
        <v>0</v>
      </c>
    </row>
    <row r="111" spans="1:15" ht="15.95" customHeight="1" x14ac:dyDescent="0.25">
      <c r="A111" s="21" t="s">
        <v>193</v>
      </c>
      <c r="B111" s="85" t="s">
        <v>181</v>
      </c>
      <c r="C111" s="86"/>
      <c r="D111" s="87">
        <f>SUM(D107:D110)</f>
        <v>253.7</v>
      </c>
      <c r="E111" s="87">
        <f>SUM(E107:E110)</f>
        <v>253.7</v>
      </c>
      <c r="F111" s="87">
        <f>SUM(F107:F110)</f>
        <v>85.3</v>
      </c>
      <c r="G111" s="87">
        <f>SUM(G107:G110)</f>
        <v>0</v>
      </c>
      <c r="H111" s="10">
        <f t="shared" ref="H111:O111" si="64">SUM(H107:H110)</f>
        <v>0</v>
      </c>
      <c r="I111" s="10">
        <f t="shared" si="64"/>
        <v>0</v>
      </c>
      <c r="J111" s="10">
        <f t="shared" si="64"/>
        <v>0</v>
      </c>
      <c r="K111" s="10">
        <f t="shared" si="64"/>
        <v>0</v>
      </c>
      <c r="L111" s="88">
        <f t="shared" si="64"/>
        <v>253.7</v>
      </c>
      <c r="M111" s="88">
        <f t="shared" si="64"/>
        <v>253.7</v>
      </c>
      <c r="N111" s="88">
        <f t="shared" si="64"/>
        <v>85.3</v>
      </c>
      <c r="O111" s="88">
        <f t="shared" si="64"/>
        <v>0</v>
      </c>
    </row>
    <row r="112" spans="1:15" ht="15.95" customHeight="1" x14ac:dyDescent="0.25">
      <c r="A112" s="21" t="s">
        <v>194</v>
      </c>
      <c r="B112" s="46" t="s">
        <v>173</v>
      </c>
      <c r="C112" s="47"/>
      <c r="D112" s="48">
        <f t="shared" ref="D112:O112" si="65">D35+D48+D52+D89+D105+D111</f>
        <v>1068.3999999999999</v>
      </c>
      <c r="E112" s="48">
        <f t="shared" si="65"/>
        <v>999.59999999999991</v>
      </c>
      <c r="F112" s="48">
        <f t="shared" si="65"/>
        <v>139.1</v>
      </c>
      <c r="G112" s="48">
        <f t="shared" si="65"/>
        <v>68.8</v>
      </c>
      <c r="H112" s="49">
        <f t="shared" si="65"/>
        <v>5.0999999999999996</v>
      </c>
      <c r="I112" s="49">
        <f t="shared" si="65"/>
        <v>3.8999999999999995</v>
      </c>
      <c r="J112" s="49">
        <f t="shared" si="65"/>
        <v>0</v>
      </c>
      <c r="K112" s="49">
        <f t="shared" si="65"/>
        <v>1.2</v>
      </c>
      <c r="L112" s="50">
        <f t="shared" si="65"/>
        <v>1073.5</v>
      </c>
      <c r="M112" s="50">
        <f t="shared" si="65"/>
        <v>1003.5</v>
      </c>
      <c r="N112" s="50">
        <f t="shared" si="65"/>
        <v>139.1</v>
      </c>
      <c r="O112" s="50">
        <f t="shared" si="65"/>
        <v>70</v>
      </c>
    </row>
    <row r="113" spans="1:14" x14ac:dyDescent="0.25">
      <c r="A113" s="56"/>
      <c r="B113" s="51"/>
      <c r="C113" s="52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</row>
    <row r="193" spans="1:14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</row>
    <row r="194" spans="1:14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</row>
    <row r="195" spans="1:14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</row>
    <row r="196" spans="1:14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</row>
    <row r="197" spans="1:14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</row>
    <row r="198" spans="1:14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</row>
    <row r="199" spans="1:14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</row>
    <row r="200" spans="1:14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</row>
    <row r="201" spans="1:14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</row>
    <row r="202" spans="1:14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</row>
    <row r="203" spans="1:14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</row>
    <row r="204" spans="1:14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</row>
    <row r="205" spans="1:14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</row>
    <row r="206" spans="1:14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</row>
    <row r="207" spans="1:14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</row>
    <row r="208" spans="1:14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</row>
    <row r="209" spans="1:14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</row>
    <row r="210" spans="1:14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</row>
    <row r="211" spans="1:14" x14ac:dyDescent="0.25"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</row>
    <row r="212" spans="1:14" x14ac:dyDescent="0.25">
      <c r="C212" s="54"/>
    </row>
    <row r="213" spans="1:14" x14ac:dyDescent="0.25">
      <c r="C213" s="54"/>
    </row>
    <row r="214" spans="1:14" x14ac:dyDescent="0.25">
      <c r="C214" s="54"/>
    </row>
    <row r="215" spans="1:14" x14ac:dyDescent="0.25">
      <c r="C215" s="54"/>
    </row>
    <row r="216" spans="1:14" x14ac:dyDescent="0.25">
      <c r="C216" s="54"/>
    </row>
    <row r="217" spans="1:14" x14ac:dyDescent="0.25">
      <c r="C217" s="54"/>
    </row>
    <row r="218" spans="1:14" x14ac:dyDescent="0.25">
      <c r="C218" s="54"/>
    </row>
    <row r="219" spans="1:14" x14ac:dyDescent="0.25">
      <c r="C219" s="54"/>
    </row>
    <row r="220" spans="1:14" x14ac:dyDescent="0.25">
      <c r="C220" s="54"/>
    </row>
    <row r="221" spans="1:14" x14ac:dyDescent="0.25">
      <c r="C221" s="54"/>
    </row>
    <row r="222" spans="1:14" x14ac:dyDescent="0.25">
      <c r="C222" s="54"/>
    </row>
    <row r="223" spans="1:14" x14ac:dyDescent="0.25">
      <c r="C223" s="54"/>
    </row>
    <row r="224" spans="1:14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</sheetData>
  <mergeCells count="39">
    <mergeCell ref="P25:Q25"/>
    <mergeCell ref="B23:O23"/>
    <mergeCell ref="B36:O36"/>
    <mergeCell ref="E21:F21"/>
    <mergeCell ref="O21:O22"/>
    <mergeCell ref="H20:H22"/>
    <mergeCell ref="D20:D22"/>
    <mergeCell ref="G21:G22"/>
    <mergeCell ref="I20:K20"/>
    <mergeCell ref="L20:L22"/>
    <mergeCell ref="M20:O20"/>
    <mergeCell ref="B13:O13"/>
    <mergeCell ref="B14:O14"/>
    <mergeCell ref="B106:O106"/>
    <mergeCell ref="B49:O49"/>
    <mergeCell ref="B53:O53"/>
    <mergeCell ref="B90:O90"/>
    <mergeCell ref="E20:G20"/>
    <mergeCell ref="K21:K22"/>
    <mergeCell ref="M21:N21"/>
    <mergeCell ref="I21:J21"/>
    <mergeCell ref="B15:O15"/>
    <mergeCell ref="B16:O16"/>
    <mergeCell ref="B1:O1"/>
    <mergeCell ref="B2:O2"/>
    <mergeCell ref="B3:O3"/>
    <mergeCell ref="B4:O4"/>
    <mergeCell ref="A20:A22"/>
    <mergeCell ref="B20:B22"/>
    <mergeCell ref="A18:O18"/>
    <mergeCell ref="C20:C22"/>
    <mergeCell ref="B5:O5"/>
    <mergeCell ref="B6:O6"/>
    <mergeCell ref="B7:O7"/>
    <mergeCell ref="B8:O8"/>
    <mergeCell ref="B9:O9"/>
    <mergeCell ref="B10:O10"/>
    <mergeCell ref="B11:O11"/>
    <mergeCell ref="B12:O12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11 pr._apyvartinės lėšos (2)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2016-11-11T13:56:50Z</cp:lastPrinted>
  <dcterms:created xsi:type="dcterms:W3CDTF">2007-01-10T08:42:24Z</dcterms:created>
  <dcterms:modified xsi:type="dcterms:W3CDTF">2016-12-12T12:39:07Z</dcterms:modified>
</cp:coreProperties>
</file>