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1760" tabRatio="976" firstSheet="3" activeTab="11"/>
  </bookViews>
  <sheets>
    <sheet name="1 pr._pajamos" sheetId="24" r:id="rId1"/>
    <sheet name="2 pr._pajamos pagal rūšis (2)" sheetId="25" r:id="rId2"/>
    <sheet name="3 pr._asignavimų suvestinė" sheetId="26" r:id="rId3"/>
    <sheet name="4 pr._savarankiškos f-jos" sheetId="27" r:id="rId4"/>
    <sheet name="5 pr._valstybinės f-jos" sheetId="28" r:id="rId5"/>
    <sheet name="6 pr._mokinio krepšelis (2)" sheetId="29" r:id="rId6"/>
    <sheet name="7 pr._kita dotacija" sheetId="30" r:id="rId7"/>
    <sheet name="8 pr._aplinkos apsaugos s. p." sheetId="6" r:id="rId8"/>
    <sheet name="9 pr._įstaigų pajamos (2)" sheetId="31" r:id="rId9"/>
    <sheet name="10 pr._skolintos lėšos" sheetId="32" r:id="rId10"/>
    <sheet name="11 pr._apyvartinės lėšos (2)" sheetId="22" r:id="rId11"/>
    <sheet name="12 pr._suvestinė pagal progr." sheetId="33" r:id="rId12"/>
    <sheet name="12 pr._suvestinė pagal prog (2" sheetId="23" r:id="rId13"/>
    <sheet name="Lapas1" sheetId="15" r:id="rId14"/>
  </sheets>
  <externalReferences>
    <externalReference r:id="rId15"/>
    <externalReference r:id="rId16"/>
  </externalReferences>
  <definedNames>
    <definedName name="_xlnm.Print_Titles" localSheetId="0">'1 pr._pajamos'!$12:$12</definedName>
    <definedName name="_xlnm.Print_Titles" localSheetId="1">'2 pr._pajamos pagal rūšis (2)'!$10:$12</definedName>
    <definedName name="_xlnm.Print_Titles" localSheetId="2">'3 pr._asignavimų suvestinė'!$12:$14</definedName>
    <definedName name="_xlnm.Print_Titles" localSheetId="3">'4 pr._savarankiškos f-jos'!$12:$14</definedName>
    <definedName name="_xlnm.Print_Titles" localSheetId="6">'7 pr._kita dotacija'!$12:$14</definedName>
    <definedName name="_xlnm.Print_Titles" localSheetId="8">'9 pr._įstaigų pajamos (2)'!$11:$13</definedName>
  </definedNames>
  <calcPr calcId="145621"/>
  <fileRecoveryPr repairLoad="1"/>
</workbook>
</file>

<file path=xl/calcChain.xml><?xml version="1.0" encoding="utf-8"?>
<calcChain xmlns="http://schemas.openxmlformats.org/spreadsheetml/2006/main">
  <c r="Q26" i="33" l="1"/>
  <c r="Q25" i="33"/>
  <c r="N25" i="33"/>
  <c r="M25" i="33"/>
  <c r="L25" i="33"/>
  <c r="K25" i="33"/>
  <c r="J25" i="33"/>
  <c r="I25" i="33"/>
  <c r="H25" i="33"/>
  <c r="G25" i="33"/>
  <c r="F25" i="33"/>
  <c r="E25" i="33"/>
  <c r="D25" i="33"/>
  <c r="C25" i="33"/>
  <c r="Q24" i="33"/>
  <c r="N24" i="33"/>
  <c r="M24" i="33"/>
  <c r="L24" i="33"/>
  <c r="K24" i="33" s="1"/>
  <c r="J24" i="33"/>
  <c r="I24" i="33"/>
  <c r="H24" i="33"/>
  <c r="G24" i="33" s="1"/>
  <c r="F24" i="33"/>
  <c r="E24" i="33"/>
  <c r="D24" i="33"/>
  <c r="C24" i="33" s="1"/>
  <c r="Q23" i="33"/>
  <c r="N23" i="33"/>
  <c r="M23" i="33"/>
  <c r="L23" i="33"/>
  <c r="K23" i="33" s="1"/>
  <c r="J23" i="33"/>
  <c r="I23" i="33"/>
  <c r="H23" i="33"/>
  <c r="G23" i="33" s="1"/>
  <c r="F23" i="33"/>
  <c r="E23" i="33"/>
  <c r="D23" i="33"/>
  <c r="C23" i="33" s="1"/>
  <c r="Q22" i="33"/>
  <c r="N22" i="33"/>
  <c r="N26" i="33" s="1"/>
  <c r="M22" i="33"/>
  <c r="L22" i="33"/>
  <c r="K22" i="33"/>
  <c r="J22" i="33"/>
  <c r="J26" i="33" s="1"/>
  <c r="I22" i="33"/>
  <c r="H22" i="33"/>
  <c r="G22" i="33"/>
  <c r="F22" i="33"/>
  <c r="F26" i="33" s="1"/>
  <c r="E22" i="33"/>
  <c r="D22" i="33"/>
  <c r="Q21" i="33"/>
  <c r="N21" i="33"/>
  <c r="M21" i="33"/>
  <c r="L21" i="33"/>
  <c r="K21" i="33"/>
  <c r="J21" i="33"/>
  <c r="I21" i="33"/>
  <c r="H21" i="33"/>
  <c r="G21" i="33"/>
  <c r="G26" i="33" s="1"/>
  <c r="F21" i="33"/>
  <c r="E21" i="33"/>
  <c r="D21" i="33"/>
  <c r="C21" i="33"/>
  <c r="Q20" i="33"/>
  <c r="N20" i="33"/>
  <c r="M20" i="33"/>
  <c r="L20" i="33"/>
  <c r="K20" i="33"/>
  <c r="J20" i="33"/>
  <c r="I20" i="33"/>
  <c r="H20" i="33"/>
  <c r="G20" i="33"/>
  <c r="F20" i="33"/>
  <c r="E20" i="33"/>
  <c r="D20" i="33"/>
  <c r="C20" i="33" s="1"/>
  <c r="Q19" i="33"/>
  <c r="N19" i="33"/>
  <c r="M19" i="33"/>
  <c r="M26" i="33" s="1"/>
  <c r="L19" i="33"/>
  <c r="L26" i="33" s="1"/>
  <c r="K19" i="33"/>
  <c r="J19" i="33"/>
  <c r="I19" i="33"/>
  <c r="I26" i="33" s="1"/>
  <c r="H19" i="33"/>
  <c r="H26" i="33" s="1"/>
  <c r="G19" i="33"/>
  <c r="F19" i="33"/>
  <c r="C19" i="33" s="1"/>
  <c r="E19" i="33"/>
  <c r="E26" i="33" s="1"/>
  <c r="D19" i="33"/>
  <c r="D26" i="33" s="1"/>
  <c r="Q18" i="33"/>
  <c r="Q17" i="33"/>
  <c r="Q27" i="33" s="1"/>
  <c r="K101" i="31"/>
  <c r="J101" i="31"/>
  <c r="I101" i="31"/>
  <c r="G101" i="31"/>
  <c r="F101" i="31"/>
  <c r="E101" i="31"/>
  <c r="O100" i="31"/>
  <c r="L100" i="31" s="1"/>
  <c r="N100" i="31"/>
  <c r="N101" i="31" s="1"/>
  <c r="M100" i="31"/>
  <c r="H100" i="31"/>
  <c r="D100" i="31"/>
  <c r="O99" i="31"/>
  <c r="N99" i="31"/>
  <c r="M99" i="31"/>
  <c r="L99" i="31"/>
  <c r="H99" i="31"/>
  <c r="D99" i="31"/>
  <c r="O98" i="31"/>
  <c r="L98" i="31" s="1"/>
  <c r="N98" i="31"/>
  <c r="M98" i="31"/>
  <c r="H98" i="31"/>
  <c r="H101" i="31" s="1"/>
  <c r="D98" i="31"/>
  <c r="O97" i="31"/>
  <c r="N97" i="31"/>
  <c r="M97" i="31"/>
  <c r="M101" i="31" s="1"/>
  <c r="L97" i="31"/>
  <c r="H97" i="31"/>
  <c r="D97" i="31"/>
  <c r="K95" i="31"/>
  <c r="J95" i="31"/>
  <c r="I95" i="31"/>
  <c r="G95" i="31"/>
  <c r="F95" i="31"/>
  <c r="E95" i="31"/>
  <c r="O94" i="31"/>
  <c r="L94" i="31" s="1"/>
  <c r="N94" i="31"/>
  <c r="M94" i="31"/>
  <c r="H94" i="31"/>
  <c r="D94" i="31"/>
  <c r="O93" i="31"/>
  <c r="N93" i="31"/>
  <c r="M93" i="31"/>
  <c r="L93" i="31"/>
  <c r="H93" i="31"/>
  <c r="D93" i="31"/>
  <c r="O92" i="31"/>
  <c r="L92" i="31" s="1"/>
  <c r="N92" i="31"/>
  <c r="M92" i="31"/>
  <c r="H92" i="31"/>
  <c r="D92" i="31"/>
  <c r="O91" i="31"/>
  <c r="N91" i="31"/>
  <c r="M91" i="31"/>
  <c r="L91" i="31"/>
  <c r="H91" i="31"/>
  <c r="D91" i="31"/>
  <c r="O90" i="31"/>
  <c r="L90" i="31" s="1"/>
  <c r="N90" i="31"/>
  <c r="M90" i="31"/>
  <c r="H90" i="31"/>
  <c r="D90" i="31"/>
  <c r="O89" i="31"/>
  <c r="N89" i="31"/>
  <c r="M89" i="31"/>
  <c r="L89" i="31"/>
  <c r="H89" i="31"/>
  <c r="D89" i="31"/>
  <c r="O88" i="31"/>
  <c r="L88" i="31" s="1"/>
  <c r="N88" i="31"/>
  <c r="M88" i="31"/>
  <c r="H88" i="31"/>
  <c r="D88" i="31"/>
  <c r="O87" i="31"/>
  <c r="N87" i="31"/>
  <c r="M87" i="31"/>
  <c r="L87" i="31"/>
  <c r="H87" i="31"/>
  <c r="D87" i="31"/>
  <c r="O86" i="31"/>
  <c r="L86" i="31" s="1"/>
  <c r="N86" i="31"/>
  <c r="M86" i="31"/>
  <c r="H86" i="31"/>
  <c r="D86" i="31"/>
  <c r="O85" i="31"/>
  <c r="N85" i="31"/>
  <c r="M85" i="31"/>
  <c r="L85" i="31"/>
  <c r="H85" i="31"/>
  <c r="D85" i="31"/>
  <c r="O84" i="31"/>
  <c r="L84" i="31" s="1"/>
  <c r="N84" i="31"/>
  <c r="N95" i="31" s="1"/>
  <c r="M84" i="31"/>
  <c r="H84" i="31"/>
  <c r="D84" i="31"/>
  <c r="O83" i="31"/>
  <c r="N83" i="31"/>
  <c r="M83" i="31"/>
  <c r="L83" i="31"/>
  <c r="H83" i="31"/>
  <c r="D83" i="31"/>
  <c r="O82" i="31"/>
  <c r="L82" i="31" s="1"/>
  <c r="N82" i="31"/>
  <c r="M82" i="31"/>
  <c r="H82" i="31"/>
  <c r="H95" i="31" s="1"/>
  <c r="D82" i="31"/>
  <c r="O81" i="31"/>
  <c r="N81" i="31"/>
  <c r="M81" i="31"/>
  <c r="M95" i="31" s="1"/>
  <c r="L81" i="31"/>
  <c r="L95" i="31" s="1"/>
  <c r="H81" i="31"/>
  <c r="D81" i="31"/>
  <c r="K79" i="31"/>
  <c r="J79" i="31"/>
  <c r="I79" i="31"/>
  <c r="G79" i="31"/>
  <c r="F79" i="31"/>
  <c r="E79" i="31"/>
  <c r="O78" i="31"/>
  <c r="L78" i="31" s="1"/>
  <c r="N78" i="31"/>
  <c r="M78" i="31"/>
  <c r="H78" i="31"/>
  <c r="D78" i="31"/>
  <c r="O77" i="31"/>
  <c r="N77" i="31"/>
  <c r="M77" i="31"/>
  <c r="L77" i="31"/>
  <c r="H77" i="31"/>
  <c r="D77" i="31"/>
  <c r="O76" i="31"/>
  <c r="L76" i="31" s="1"/>
  <c r="N76" i="31"/>
  <c r="M76" i="31"/>
  <c r="H76" i="31"/>
  <c r="D76" i="31"/>
  <c r="O75" i="31"/>
  <c r="N75" i="31"/>
  <c r="M75" i="31"/>
  <c r="L75" i="31"/>
  <c r="H75" i="31"/>
  <c r="D75" i="31"/>
  <c r="O74" i="31"/>
  <c r="L74" i="31" s="1"/>
  <c r="N74" i="31"/>
  <c r="M74" i="31"/>
  <c r="H74" i="31"/>
  <c r="D74" i="31"/>
  <c r="O73" i="31"/>
  <c r="N73" i="31"/>
  <c r="M73" i="31"/>
  <c r="L73" i="31"/>
  <c r="H73" i="31"/>
  <c r="D73" i="31"/>
  <c r="O72" i="31"/>
  <c r="L72" i="31" s="1"/>
  <c r="N72" i="31"/>
  <c r="M72" i="31"/>
  <c r="H72" i="31"/>
  <c r="D72" i="31"/>
  <c r="O71" i="31"/>
  <c r="N71" i="31"/>
  <c r="M71" i="31"/>
  <c r="L71" i="31"/>
  <c r="H71" i="31"/>
  <c r="D71" i="31"/>
  <c r="O70" i="31"/>
  <c r="L70" i="31" s="1"/>
  <c r="N70" i="31"/>
  <c r="M70" i="31"/>
  <c r="H70" i="31"/>
  <c r="D70" i="31"/>
  <c r="O69" i="31"/>
  <c r="N69" i="31"/>
  <c r="M69" i="31"/>
  <c r="L69" i="31"/>
  <c r="H69" i="31"/>
  <c r="D69" i="31"/>
  <c r="O68" i="31"/>
  <c r="L68" i="31" s="1"/>
  <c r="N68" i="31"/>
  <c r="M68" i="31"/>
  <c r="H68" i="31"/>
  <c r="D68" i="31"/>
  <c r="O67" i="31"/>
  <c r="N67" i="31"/>
  <c r="M67" i="31"/>
  <c r="L67" i="31"/>
  <c r="H67" i="31"/>
  <c r="D67" i="31"/>
  <c r="O66" i="31"/>
  <c r="L66" i="31" s="1"/>
  <c r="N66" i="31"/>
  <c r="M66" i="31"/>
  <c r="H66" i="31"/>
  <c r="D66" i="31"/>
  <c r="O65" i="31"/>
  <c r="N65" i="31"/>
  <c r="M65" i="31"/>
  <c r="L65" i="31"/>
  <c r="H65" i="31"/>
  <c r="D65" i="31"/>
  <c r="O64" i="31"/>
  <c r="L64" i="31" s="1"/>
  <c r="N64" i="31"/>
  <c r="M64" i="31"/>
  <c r="H64" i="31"/>
  <c r="D64" i="31"/>
  <c r="O63" i="31"/>
  <c r="N63" i="31"/>
  <c r="M63" i="31"/>
  <c r="L63" i="31"/>
  <c r="H63" i="31"/>
  <c r="D63" i="31"/>
  <c r="O62" i="31"/>
  <c r="L62" i="31" s="1"/>
  <c r="N62" i="31"/>
  <c r="M62" i="31"/>
  <c r="H62" i="31"/>
  <c r="D62" i="31"/>
  <c r="O61" i="31"/>
  <c r="N61" i="31"/>
  <c r="M61" i="31"/>
  <c r="L61" i="31"/>
  <c r="H61" i="31"/>
  <c r="D61" i="31"/>
  <c r="O60" i="31"/>
  <c r="L60" i="31" s="1"/>
  <c r="N60" i="31"/>
  <c r="M60" i="31"/>
  <c r="H60" i="31"/>
  <c r="D60" i="31"/>
  <c r="O59" i="31"/>
  <c r="N59" i="31"/>
  <c r="M59" i="31"/>
  <c r="L59" i="31"/>
  <c r="H59" i="31"/>
  <c r="D59" i="31"/>
  <c r="O58" i="31"/>
  <c r="L58" i="31" s="1"/>
  <c r="N58" i="31"/>
  <c r="M58" i="31"/>
  <c r="H58" i="31"/>
  <c r="D58" i="31"/>
  <c r="O57" i="31"/>
  <c r="N57" i="31"/>
  <c r="M57" i="31"/>
  <c r="L57" i="31"/>
  <c r="H57" i="31"/>
  <c r="D57" i="31"/>
  <c r="O56" i="31"/>
  <c r="L56" i="31" s="1"/>
  <c r="N56" i="31"/>
  <c r="M56" i="31"/>
  <c r="H56" i="31"/>
  <c r="D56" i="31"/>
  <c r="O55" i="31"/>
  <c r="N55" i="31"/>
  <c r="M55" i="31"/>
  <c r="L55" i="31"/>
  <c r="H55" i="31"/>
  <c r="D55" i="31"/>
  <c r="O54" i="31"/>
  <c r="L54" i="31" s="1"/>
  <c r="N54" i="31"/>
  <c r="M54" i="31"/>
  <c r="H54" i="31"/>
  <c r="D54" i="31"/>
  <c r="O53" i="31"/>
  <c r="N53" i="31"/>
  <c r="M53" i="31"/>
  <c r="L53" i="31"/>
  <c r="H53" i="31"/>
  <c r="D53" i="31"/>
  <c r="O52" i="31"/>
  <c r="L52" i="31" s="1"/>
  <c r="N52" i="31"/>
  <c r="M52" i="31"/>
  <c r="H52" i="31"/>
  <c r="D52" i="31"/>
  <c r="O51" i="31"/>
  <c r="N51" i="31"/>
  <c r="M51" i="31"/>
  <c r="L51" i="31"/>
  <c r="H51" i="31"/>
  <c r="D51" i="31"/>
  <c r="O50" i="31"/>
  <c r="L50" i="31" s="1"/>
  <c r="N50" i="31"/>
  <c r="M50" i="31"/>
  <c r="H50" i="31"/>
  <c r="D50" i="31"/>
  <c r="O49" i="31"/>
  <c r="N49" i="31"/>
  <c r="M49" i="31"/>
  <c r="L49" i="31"/>
  <c r="H49" i="31"/>
  <c r="D49" i="31"/>
  <c r="O48" i="31"/>
  <c r="L48" i="31" s="1"/>
  <c r="N48" i="31"/>
  <c r="N79" i="31" s="1"/>
  <c r="M48" i="31"/>
  <c r="M79" i="31" s="1"/>
  <c r="H48" i="31"/>
  <c r="H79" i="31" s="1"/>
  <c r="D48" i="31"/>
  <c r="K46" i="31"/>
  <c r="J46" i="31"/>
  <c r="I46" i="31"/>
  <c r="H46" i="31"/>
  <c r="G46" i="31"/>
  <c r="F46" i="31"/>
  <c r="E46" i="31"/>
  <c r="D46" i="31"/>
  <c r="O45" i="31"/>
  <c r="N45" i="31"/>
  <c r="M45" i="31"/>
  <c r="L45" i="31"/>
  <c r="H45" i="31"/>
  <c r="O44" i="31"/>
  <c r="O46" i="31" s="1"/>
  <c r="N44" i="31"/>
  <c r="N46" i="31" s="1"/>
  <c r="M44" i="31"/>
  <c r="H44" i="31"/>
  <c r="D44" i="31"/>
  <c r="K42" i="31"/>
  <c r="J42" i="31"/>
  <c r="I42" i="31"/>
  <c r="G42" i="31"/>
  <c r="F42" i="31"/>
  <c r="E42" i="31"/>
  <c r="O41" i="31"/>
  <c r="L41" i="31" s="1"/>
  <c r="N41" i="31"/>
  <c r="M41" i="31"/>
  <c r="H41" i="31"/>
  <c r="D41" i="31"/>
  <c r="O40" i="31"/>
  <c r="N40" i="31"/>
  <c r="M40" i="31"/>
  <c r="L40" i="31" s="1"/>
  <c r="H40" i="31"/>
  <c r="D40" i="31"/>
  <c r="O39" i="31"/>
  <c r="L39" i="31" s="1"/>
  <c r="N39" i="31"/>
  <c r="M39" i="31"/>
  <c r="H39" i="31"/>
  <c r="D39" i="31"/>
  <c r="O38" i="31"/>
  <c r="N38" i="31"/>
  <c r="M38" i="31"/>
  <c r="L38" i="31" s="1"/>
  <c r="H38" i="31"/>
  <c r="D38" i="31"/>
  <c r="O37" i="31"/>
  <c r="L37" i="31" s="1"/>
  <c r="N37" i="31"/>
  <c r="M37" i="31"/>
  <c r="H37" i="31"/>
  <c r="D37" i="31"/>
  <c r="O36" i="31"/>
  <c r="N36" i="31"/>
  <c r="M36" i="31"/>
  <c r="L36" i="31" s="1"/>
  <c r="H36" i="31"/>
  <c r="D36" i="31"/>
  <c r="O35" i="31"/>
  <c r="N35" i="31"/>
  <c r="M35" i="31"/>
  <c r="L35" i="31"/>
  <c r="H35" i="31"/>
  <c r="D35" i="31"/>
  <c r="O34" i="31"/>
  <c r="L34" i="31" s="1"/>
  <c r="N34" i="31"/>
  <c r="M34" i="31"/>
  <c r="H34" i="31"/>
  <c r="D34" i="31"/>
  <c r="O33" i="31"/>
  <c r="N33" i="31"/>
  <c r="M33" i="31"/>
  <c r="L33" i="31" s="1"/>
  <c r="H33" i="31"/>
  <c r="D33" i="31"/>
  <c r="O32" i="31"/>
  <c r="L32" i="31" s="1"/>
  <c r="N32" i="31"/>
  <c r="M32" i="31"/>
  <c r="H32" i="31"/>
  <c r="D32" i="31"/>
  <c r="O31" i="31"/>
  <c r="L31" i="31" s="1"/>
  <c r="N31" i="31"/>
  <c r="M31" i="31"/>
  <c r="H31" i="31"/>
  <c r="D31" i="31"/>
  <c r="D42" i="31" s="1"/>
  <c r="K29" i="31"/>
  <c r="J29" i="31"/>
  <c r="J102" i="31" s="1"/>
  <c r="I29" i="31"/>
  <c r="I102" i="31" s="1"/>
  <c r="G29" i="31"/>
  <c r="G102" i="31" s="1"/>
  <c r="F29" i="31"/>
  <c r="F102" i="31" s="1"/>
  <c r="E29" i="31"/>
  <c r="E102" i="31" s="1"/>
  <c r="O28" i="31"/>
  <c r="L28" i="31" s="1"/>
  <c r="N28" i="31"/>
  <c r="M28" i="31"/>
  <c r="H28" i="31"/>
  <c r="D28" i="31"/>
  <c r="O27" i="31"/>
  <c r="L27" i="31" s="1"/>
  <c r="N27" i="31"/>
  <c r="M27" i="31"/>
  <c r="H27" i="31"/>
  <c r="D27" i="31"/>
  <c r="O26" i="31"/>
  <c r="N26" i="31"/>
  <c r="M26" i="31"/>
  <c r="L26" i="31" s="1"/>
  <c r="H26" i="31"/>
  <c r="D26" i="31"/>
  <c r="O25" i="31"/>
  <c r="L25" i="31" s="1"/>
  <c r="N25" i="31"/>
  <c r="M25" i="31"/>
  <c r="H25" i="31"/>
  <c r="D25" i="31"/>
  <c r="O24" i="31"/>
  <c r="N24" i="31"/>
  <c r="M24" i="31"/>
  <c r="L24" i="31" s="1"/>
  <c r="H24" i="31"/>
  <c r="D24" i="31"/>
  <c r="O23" i="31"/>
  <c r="N23" i="31"/>
  <c r="M23" i="31"/>
  <c r="L23" i="31"/>
  <c r="H23" i="31"/>
  <c r="D23" i="31"/>
  <c r="O22" i="31"/>
  <c r="N22" i="31"/>
  <c r="M22" i="31"/>
  <c r="L22" i="31" s="1"/>
  <c r="H22" i="31"/>
  <c r="D22" i="31"/>
  <c r="O21" i="31"/>
  <c r="L21" i="31" s="1"/>
  <c r="N21" i="31"/>
  <c r="M21" i="31"/>
  <c r="H21" i="31"/>
  <c r="D21" i="31"/>
  <c r="O20" i="31"/>
  <c r="L20" i="31" s="1"/>
  <c r="N20" i="31"/>
  <c r="M20" i="31"/>
  <c r="H20" i="31"/>
  <c r="D20" i="31"/>
  <c r="O19" i="31"/>
  <c r="N19" i="31"/>
  <c r="M19" i="31"/>
  <c r="L19" i="31"/>
  <c r="H19" i="31"/>
  <c r="D19" i="31"/>
  <c r="O18" i="31"/>
  <c r="L18" i="31" s="1"/>
  <c r="N18" i="31"/>
  <c r="N29" i="31" s="1"/>
  <c r="M18" i="31"/>
  <c r="H18" i="31"/>
  <c r="D18" i="31"/>
  <c r="Q23" i="6"/>
  <c r="Q22" i="6"/>
  <c r="Q21" i="6"/>
  <c r="J21" i="6"/>
  <c r="I21" i="6"/>
  <c r="F21" i="6"/>
  <c r="E21" i="6"/>
  <c r="O20" i="6"/>
  <c r="N20" i="6"/>
  <c r="K20" i="6"/>
  <c r="J20" i="6"/>
  <c r="I20" i="6"/>
  <c r="H20" i="6"/>
  <c r="G20" i="6"/>
  <c r="F20" i="6"/>
  <c r="E20" i="6"/>
  <c r="D20" i="6"/>
  <c r="Q19" i="6"/>
  <c r="O19" i="6"/>
  <c r="N19" i="6"/>
  <c r="M19" i="6"/>
  <c r="M20" i="6" s="1"/>
  <c r="L19" i="6"/>
  <c r="Q20" i="6" s="1"/>
  <c r="H19" i="6"/>
  <c r="D19" i="6"/>
  <c r="K17" i="6"/>
  <c r="K21" i="6" s="1"/>
  <c r="J17" i="6"/>
  <c r="I17" i="6"/>
  <c r="G17" i="6"/>
  <c r="G21" i="6" s="1"/>
  <c r="F17" i="6"/>
  <c r="E17" i="6"/>
  <c r="D17" i="6"/>
  <c r="D21" i="6" s="1"/>
  <c r="O16" i="6"/>
  <c r="L16" i="6" s="1"/>
  <c r="N16" i="6"/>
  <c r="N17" i="6" s="1"/>
  <c r="N21" i="6" s="1"/>
  <c r="M16" i="6"/>
  <c r="M17" i="6" s="1"/>
  <c r="M21" i="6" s="1"/>
  <c r="H16" i="6"/>
  <c r="H17" i="6" s="1"/>
  <c r="H21" i="6" s="1"/>
  <c r="D16" i="6"/>
  <c r="K259" i="30"/>
  <c r="J259" i="30"/>
  <c r="I259" i="30"/>
  <c r="H259" i="30"/>
  <c r="G259" i="30"/>
  <c r="F259" i="30"/>
  <c r="E259" i="30"/>
  <c r="D259" i="30"/>
  <c r="R258" i="30"/>
  <c r="Q258" i="30"/>
  <c r="P258" i="30"/>
  <c r="K258" i="30"/>
  <c r="J258" i="30"/>
  <c r="I258" i="30"/>
  <c r="G258" i="30"/>
  <c r="F258" i="30"/>
  <c r="E258" i="30"/>
  <c r="O257" i="30"/>
  <c r="K257" i="30"/>
  <c r="J257" i="30"/>
  <c r="I257" i="30"/>
  <c r="G257" i="30"/>
  <c r="F257" i="30"/>
  <c r="E257" i="30"/>
  <c r="D257" i="30"/>
  <c r="K256" i="30"/>
  <c r="J256" i="30"/>
  <c r="I256" i="30"/>
  <c r="G256" i="30"/>
  <c r="F256" i="30"/>
  <c r="E256" i="30"/>
  <c r="K255" i="30"/>
  <c r="J255" i="30"/>
  <c r="I255" i="30"/>
  <c r="G255" i="30"/>
  <c r="F255" i="30"/>
  <c r="E255" i="30"/>
  <c r="G254" i="30"/>
  <c r="K253" i="30"/>
  <c r="J253" i="30"/>
  <c r="I253" i="30"/>
  <c r="G253" i="30"/>
  <c r="F253" i="30"/>
  <c r="E253" i="30"/>
  <c r="O252" i="30"/>
  <c r="K252" i="30"/>
  <c r="J252" i="30"/>
  <c r="I252" i="30"/>
  <c r="G252" i="30"/>
  <c r="F252" i="30"/>
  <c r="E252" i="30"/>
  <c r="K248" i="30"/>
  <c r="G248" i="30"/>
  <c r="O247" i="30"/>
  <c r="L247" i="30" s="1"/>
  <c r="L256" i="30" s="1"/>
  <c r="N247" i="30"/>
  <c r="N256" i="30" s="1"/>
  <c r="M247" i="30"/>
  <c r="M256" i="30" s="1"/>
  <c r="H247" i="30"/>
  <c r="H256" i="30" s="1"/>
  <c r="D247" i="30"/>
  <c r="O246" i="30"/>
  <c r="N246" i="30"/>
  <c r="M246" i="30"/>
  <c r="L246" i="30" s="1"/>
  <c r="H246" i="30"/>
  <c r="D246" i="30"/>
  <c r="O245" i="30"/>
  <c r="N245" i="30"/>
  <c r="N257" i="30" s="1"/>
  <c r="M245" i="30"/>
  <c r="M257" i="30" s="1"/>
  <c r="L245" i="30"/>
  <c r="L257" i="30" s="1"/>
  <c r="H245" i="30"/>
  <c r="H257" i="30" s="1"/>
  <c r="D245" i="30"/>
  <c r="M243" i="30"/>
  <c r="K243" i="30"/>
  <c r="J243" i="30"/>
  <c r="I243" i="30"/>
  <c r="G243" i="30"/>
  <c r="O243" i="30" s="1"/>
  <c r="F243" i="30"/>
  <c r="F248" i="30" s="1"/>
  <c r="E243" i="30"/>
  <c r="N241" i="30"/>
  <c r="M241" i="30"/>
  <c r="H241" i="30"/>
  <c r="G241" i="30"/>
  <c r="O240" i="30"/>
  <c r="O259" i="30" s="1"/>
  <c r="N240" i="30"/>
  <c r="N259" i="30" s="1"/>
  <c r="M240" i="30"/>
  <c r="H240" i="30"/>
  <c r="D240" i="30"/>
  <c r="O239" i="30"/>
  <c r="N239" i="30"/>
  <c r="M239" i="30"/>
  <c r="H239" i="30"/>
  <c r="D239" i="30"/>
  <c r="K238" i="30"/>
  <c r="J238" i="30"/>
  <c r="I238" i="30"/>
  <c r="H238" i="30"/>
  <c r="G238" i="30"/>
  <c r="O238" i="30" s="1"/>
  <c r="F238" i="30"/>
  <c r="N238" i="30" s="1"/>
  <c r="E238" i="30"/>
  <c r="M238" i="30" s="1"/>
  <c r="L238" i="30" s="1"/>
  <c r="D238" i="30"/>
  <c r="H235" i="30"/>
  <c r="R234" i="30"/>
  <c r="O234" i="30"/>
  <c r="N234" i="30"/>
  <c r="M234" i="30"/>
  <c r="L234" i="30" s="1"/>
  <c r="H234" i="30"/>
  <c r="D234" i="30"/>
  <c r="O233" i="30"/>
  <c r="N233" i="30"/>
  <c r="M233" i="30"/>
  <c r="L233" i="30" s="1"/>
  <c r="H233" i="30"/>
  <c r="D233" i="30"/>
  <c r="O232" i="30"/>
  <c r="N232" i="30"/>
  <c r="M232" i="30"/>
  <c r="L232" i="30" s="1"/>
  <c r="H232" i="30"/>
  <c r="D232" i="30"/>
  <c r="R230" i="30"/>
  <c r="K230" i="30"/>
  <c r="J230" i="30"/>
  <c r="I230" i="30"/>
  <c r="G230" i="30"/>
  <c r="O230" i="30" s="1"/>
  <c r="F230" i="30"/>
  <c r="N230" i="30" s="1"/>
  <c r="E230" i="30"/>
  <c r="D230" i="30" s="1"/>
  <c r="O229" i="30"/>
  <c r="N229" i="30"/>
  <c r="M229" i="30"/>
  <c r="L229" i="30" s="1"/>
  <c r="H229" i="30"/>
  <c r="D229" i="30"/>
  <c r="O228" i="30"/>
  <c r="N228" i="30"/>
  <c r="M228" i="30"/>
  <c r="L228" i="30"/>
  <c r="H228" i="30"/>
  <c r="D228" i="30"/>
  <c r="R226" i="30"/>
  <c r="K226" i="30"/>
  <c r="O226" i="30" s="1"/>
  <c r="J226" i="30"/>
  <c r="I226" i="30"/>
  <c r="G226" i="30"/>
  <c r="F226" i="30"/>
  <c r="N226" i="30" s="1"/>
  <c r="E226" i="30"/>
  <c r="M226" i="30" s="1"/>
  <c r="O225" i="30"/>
  <c r="N225" i="30"/>
  <c r="M225" i="30"/>
  <c r="L225" i="30" s="1"/>
  <c r="H225" i="30"/>
  <c r="D225" i="30"/>
  <c r="O224" i="30"/>
  <c r="N224" i="30"/>
  <c r="M224" i="30"/>
  <c r="L224" i="30"/>
  <c r="H224" i="30"/>
  <c r="D224" i="30"/>
  <c r="R222" i="30"/>
  <c r="K222" i="30"/>
  <c r="H222" i="30" s="1"/>
  <c r="J222" i="30"/>
  <c r="I222" i="30"/>
  <c r="G222" i="30"/>
  <c r="D222" i="30" s="1"/>
  <c r="F222" i="30"/>
  <c r="N222" i="30" s="1"/>
  <c r="E222" i="30"/>
  <c r="M222" i="30" s="1"/>
  <c r="O221" i="30"/>
  <c r="L221" i="30" s="1"/>
  <c r="N221" i="30"/>
  <c r="M221" i="30"/>
  <c r="H221" i="30"/>
  <c r="D221" i="30"/>
  <c r="O220" i="30"/>
  <c r="N220" i="30"/>
  <c r="M220" i="30"/>
  <c r="L220" i="30" s="1"/>
  <c r="H220" i="30"/>
  <c r="D220" i="30"/>
  <c r="R218" i="30"/>
  <c r="M218" i="30"/>
  <c r="K218" i="30"/>
  <c r="J218" i="30"/>
  <c r="I218" i="30"/>
  <c r="H218" i="30" s="1"/>
  <c r="G218" i="30"/>
  <c r="O218" i="30" s="1"/>
  <c r="F218" i="30"/>
  <c r="N218" i="30" s="1"/>
  <c r="E218" i="30"/>
  <c r="D218" i="30" s="1"/>
  <c r="O217" i="30"/>
  <c r="N217" i="30"/>
  <c r="M217" i="30"/>
  <c r="L217" i="30" s="1"/>
  <c r="H217" i="30"/>
  <c r="D217" i="30"/>
  <c r="O216" i="30"/>
  <c r="N216" i="30"/>
  <c r="M216" i="30"/>
  <c r="H216" i="30"/>
  <c r="D216" i="30"/>
  <c r="R214" i="30"/>
  <c r="K214" i="30"/>
  <c r="J214" i="30"/>
  <c r="I214" i="30"/>
  <c r="G214" i="30"/>
  <c r="O214" i="30" s="1"/>
  <c r="F214" i="30"/>
  <c r="N214" i="30" s="1"/>
  <c r="E214" i="30"/>
  <c r="D214" i="30" s="1"/>
  <c r="O213" i="30"/>
  <c r="N213" i="30"/>
  <c r="M213" i="30"/>
  <c r="L213" i="30" s="1"/>
  <c r="H213" i="30"/>
  <c r="D213" i="30"/>
  <c r="O212" i="30"/>
  <c r="N212" i="30"/>
  <c r="M212" i="30"/>
  <c r="L212" i="30"/>
  <c r="H212" i="30"/>
  <c r="D212" i="30"/>
  <c r="R210" i="30"/>
  <c r="O210" i="30"/>
  <c r="K210" i="30"/>
  <c r="J210" i="30"/>
  <c r="I210" i="30"/>
  <c r="H210" i="30" s="1"/>
  <c r="G210" i="30"/>
  <c r="F210" i="30"/>
  <c r="N210" i="30" s="1"/>
  <c r="E210" i="30"/>
  <c r="M210" i="30" s="1"/>
  <c r="O209" i="30"/>
  <c r="N209" i="30"/>
  <c r="M209" i="30"/>
  <c r="H209" i="30"/>
  <c r="D209" i="30"/>
  <c r="O208" i="30"/>
  <c r="N208" i="30"/>
  <c r="M208" i="30"/>
  <c r="L208" i="30"/>
  <c r="H208" i="30"/>
  <c r="D208" i="30"/>
  <c r="R206" i="30"/>
  <c r="K206" i="30"/>
  <c r="H206" i="30" s="1"/>
  <c r="J206" i="30"/>
  <c r="I206" i="30"/>
  <c r="G206" i="30"/>
  <c r="D206" i="30" s="1"/>
  <c r="F206" i="30"/>
  <c r="N206" i="30" s="1"/>
  <c r="E206" i="30"/>
  <c r="M206" i="30" s="1"/>
  <c r="O205" i="30"/>
  <c r="L205" i="30" s="1"/>
  <c r="N205" i="30"/>
  <c r="M205" i="30"/>
  <c r="H205" i="30"/>
  <c r="D205" i="30"/>
  <c r="O204" i="30"/>
  <c r="N204" i="30"/>
  <c r="M204" i="30"/>
  <c r="L204" i="30" s="1"/>
  <c r="H204" i="30"/>
  <c r="D204" i="30"/>
  <c r="R202" i="30"/>
  <c r="K202" i="30"/>
  <c r="J202" i="30"/>
  <c r="I202" i="30"/>
  <c r="H202" i="30" s="1"/>
  <c r="G202" i="30"/>
  <c r="O202" i="30" s="1"/>
  <c r="F202" i="30"/>
  <c r="N202" i="30" s="1"/>
  <c r="E202" i="30"/>
  <c r="D202" i="30" s="1"/>
  <c r="O201" i="30"/>
  <c r="N201" i="30"/>
  <c r="M201" i="30"/>
  <c r="L201" i="30" s="1"/>
  <c r="H201" i="30"/>
  <c r="D201" i="30"/>
  <c r="O200" i="30"/>
  <c r="N200" i="30"/>
  <c r="M200" i="30"/>
  <c r="L200" i="30" s="1"/>
  <c r="H200" i="30"/>
  <c r="D200" i="30"/>
  <c r="R198" i="30"/>
  <c r="K198" i="30"/>
  <c r="J198" i="30"/>
  <c r="I198" i="30"/>
  <c r="G198" i="30"/>
  <c r="O198" i="30" s="1"/>
  <c r="F198" i="30"/>
  <c r="N198" i="30" s="1"/>
  <c r="E198" i="30"/>
  <c r="D198" i="30" s="1"/>
  <c r="O197" i="30"/>
  <c r="N197" i="30"/>
  <c r="M197" i="30"/>
  <c r="L197" i="30" s="1"/>
  <c r="H197" i="30"/>
  <c r="D197" i="30"/>
  <c r="O196" i="30"/>
  <c r="N196" i="30"/>
  <c r="M196" i="30"/>
  <c r="L196" i="30"/>
  <c r="H196" i="30"/>
  <c r="D196" i="30"/>
  <c r="R194" i="30"/>
  <c r="K194" i="30"/>
  <c r="O194" i="30" s="1"/>
  <c r="J194" i="30"/>
  <c r="I194" i="30"/>
  <c r="G194" i="30"/>
  <c r="F194" i="30"/>
  <c r="N194" i="30" s="1"/>
  <c r="E194" i="30"/>
  <c r="M194" i="30" s="1"/>
  <c r="O193" i="30"/>
  <c r="N193" i="30"/>
  <c r="M193" i="30"/>
  <c r="L193" i="30" s="1"/>
  <c r="H193" i="30"/>
  <c r="D193" i="30"/>
  <c r="O192" i="30"/>
  <c r="N192" i="30"/>
  <c r="M192" i="30"/>
  <c r="L192" i="30"/>
  <c r="H192" i="30"/>
  <c r="D192" i="30"/>
  <c r="R190" i="30"/>
  <c r="K190" i="30"/>
  <c r="H190" i="30" s="1"/>
  <c r="J190" i="30"/>
  <c r="I190" i="30"/>
  <c r="G190" i="30"/>
  <c r="D190" i="30" s="1"/>
  <c r="F190" i="30"/>
  <c r="N190" i="30" s="1"/>
  <c r="E190" i="30"/>
  <c r="M190" i="30" s="1"/>
  <c r="O189" i="30"/>
  <c r="L189" i="30" s="1"/>
  <c r="N189" i="30"/>
  <c r="M189" i="30"/>
  <c r="H189" i="30"/>
  <c r="H258" i="30" s="1"/>
  <c r="D189" i="30"/>
  <c r="O188" i="30"/>
  <c r="N188" i="30"/>
  <c r="M188" i="30"/>
  <c r="L188" i="30" s="1"/>
  <c r="H188" i="30"/>
  <c r="D188" i="30"/>
  <c r="R186" i="30"/>
  <c r="M186" i="30"/>
  <c r="K186" i="30"/>
  <c r="J186" i="30"/>
  <c r="I186" i="30"/>
  <c r="H186" i="30" s="1"/>
  <c r="G186" i="30"/>
  <c r="O186" i="30" s="1"/>
  <c r="F186" i="30"/>
  <c r="N186" i="30" s="1"/>
  <c r="E186" i="30"/>
  <c r="D186" i="30" s="1"/>
  <c r="O185" i="30"/>
  <c r="N185" i="30"/>
  <c r="N258" i="30" s="1"/>
  <c r="M185" i="30"/>
  <c r="H185" i="30"/>
  <c r="D185" i="30"/>
  <c r="O184" i="30"/>
  <c r="N184" i="30"/>
  <c r="M184" i="30"/>
  <c r="H184" i="30"/>
  <c r="D184" i="30"/>
  <c r="R182" i="30"/>
  <c r="K182" i="30"/>
  <c r="J182" i="30"/>
  <c r="I182" i="30"/>
  <c r="G182" i="30"/>
  <c r="O182" i="30" s="1"/>
  <c r="F182" i="30"/>
  <c r="N182" i="30" s="1"/>
  <c r="E182" i="30"/>
  <c r="D182" i="30" s="1"/>
  <c r="N181" i="30"/>
  <c r="K181" i="30"/>
  <c r="O181" i="30" s="1"/>
  <c r="J181" i="30"/>
  <c r="I181" i="30"/>
  <c r="F181" i="30"/>
  <c r="E181" i="30"/>
  <c r="O180" i="30"/>
  <c r="N180" i="30"/>
  <c r="M180" i="30"/>
  <c r="L180" i="30" s="1"/>
  <c r="H180" i="30"/>
  <c r="D180" i="30"/>
  <c r="K178" i="30"/>
  <c r="K236" i="30" s="1"/>
  <c r="J178" i="30"/>
  <c r="J236" i="30" s="1"/>
  <c r="G178" i="30"/>
  <c r="F178" i="30"/>
  <c r="O176" i="30"/>
  <c r="K176" i="30"/>
  <c r="J176" i="30"/>
  <c r="I176" i="30"/>
  <c r="G176" i="30"/>
  <c r="F176" i="30"/>
  <c r="E176" i="30"/>
  <c r="O174" i="30"/>
  <c r="N174" i="30"/>
  <c r="N176" i="30" s="1"/>
  <c r="M174" i="30"/>
  <c r="M176" i="30" s="1"/>
  <c r="H174" i="30"/>
  <c r="H176" i="30" s="1"/>
  <c r="D174" i="30"/>
  <c r="D176" i="30" s="1"/>
  <c r="O171" i="30"/>
  <c r="N171" i="30"/>
  <c r="M171" i="30"/>
  <c r="L171" i="30"/>
  <c r="H171" i="30"/>
  <c r="G171" i="30"/>
  <c r="D171" i="30"/>
  <c r="N170" i="30"/>
  <c r="N168" i="30" s="1"/>
  <c r="M170" i="30"/>
  <c r="L170" i="30" s="1"/>
  <c r="H170" i="30"/>
  <c r="O168" i="30"/>
  <c r="K168" i="30"/>
  <c r="J168" i="30"/>
  <c r="I168" i="30"/>
  <c r="H168" i="30"/>
  <c r="G168" i="30"/>
  <c r="F168" i="30"/>
  <c r="E168" i="30"/>
  <c r="D168" i="30"/>
  <c r="N167" i="30"/>
  <c r="M167" i="30"/>
  <c r="K167" i="30"/>
  <c r="G167" i="30"/>
  <c r="D167" i="30"/>
  <c r="O166" i="30"/>
  <c r="L166" i="30" s="1"/>
  <c r="N166" i="30"/>
  <c r="M166" i="30"/>
  <c r="H166" i="30"/>
  <c r="D166" i="30"/>
  <c r="J164" i="30"/>
  <c r="J254" i="30" s="1"/>
  <c r="I164" i="30"/>
  <c r="G164" i="30"/>
  <c r="F164" i="30"/>
  <c r="F254" i="30" s="1"/>
  <c r="E164" i="30"/>
  <c r="H163" i="30"/>
  <c r="R162" i="30"/>
  <c r="O162" i="30"/>
  <c r="N162" i="30"/>
  <c r="M162" i="30"/>
  <c r="L162" i="30"/>
  <c r="H162" i="30"/>
  <c r="D162" i="30"/>
  <c r="O161" i="30"/>
  <c r="N161" i="30"/>
  <c r="M161" i="30"/>
  <c r="L161" i="30" s="1"/>
  <c r="H161" i="30"/>
  <c r="D161" i="30"/>
  <c r="O160" i="30"/>
  <c r="L160" i="30" s="1"/>
  <c r="N160" i="30"/>
  <c r="M160" i="30"/>
  <c r="H160" i="30"/>
  <c r="D160" i="30"/>
  <c r="R158" i="30"/>
  <c r="N158" i="30"/>
  <c r="K158" i="30"/>
  <c r="J158" i="30"/>
  <c r="I158" i="30"/>
  <c r="G158" i="30"/>
  <c r="O158" i="30" s="1"/>
  <c r="F158" i="30"/>
  <c r="E158" i="30"/>
  <c r="M158" i="30" s="1"/>
  <c r="O157" i="30"/>
  <c r="N157" i="30"/>
  <c r="M157" i="30"/>
  <c r="L157" i="30" s="1"/>
  <c r="H157" i="30"/>
  <c r="D157" i="30"/>
  <c r="O156" i="30"/>
  <c r="N156" i="30"/>
  <c r="M156" i="30"/>
  <c r="L156" i="30" s="1"/>
  <c r="H156" i="30"/>
  <c r="D156" i="30"/>
  <c r="R154" i="30"/>
  <c r="K154" i="30"/>
  <c r="J154" i="30"/>
  <c r="I154" i="30"/>
  <c r="H154" i="30"/>
  <c r="G154" i="30"/>
  <c r="O154" i="30" s="1"/>
  <c r="L154" i="30" s="1"/>
  <c r="F154" i="30"/>
  <c r="N154" i="30" s="1"/>
  <c r="E154" i="30"/>
  <c r="M154" i="30" s="1"/>
  <c r="D154" i="30"/>
  <c r="H153" i="30"/>
  <c r="R152" i="30"/>
  <c r="O152" i="30"/>
  <c r="N152" i="30"/>
  <c r="M152" i="30"/>
  <c r="L152" i="30" s="1"/>
  <c r="H152" i="30"/>
  <c r="D152" i="30"/>
  <c r="H151" i="30"/>
  <c r="R150" i="30"/>
  <c r="O150" i="30"/>
  <c r="N150" i="30"/>
  <c r="M150" i="30"/>
  <c r="L150" i="30" s="1"/>
  <c r="H150" i="30"/>
  <c r="D150" i="30"/>
  <c r="H149" i="30"/>
  <c r="R148" i="30"/>
  <c r="O148" i="30"/>
  <c r="N148" i="30"/>
  <c r="M148" i="30"/>
  <c r="L148" i="30" s="1"/>
  <c r="H148" i="30"/>
  <c r="D148" i="30"/>
  <c r="H147" i="30"/>
  <c r="R146" i="30"/>
  <c r="O146" i="30"/>
  <c r="N146" i="30"/>
  <c r="M146" i="30"/>
  <c r="L146" i="30" s="1"/>
  <c r="H146" i="30"/>
  <c r="D146" i="30"/>
  <c r="H145" i="30"/>
  <c r="R144" i="30"/>
  <c r="O144" i="30"/>
  <c r="N144" i="30"/>
  <c r="M144" i="30"/>
  <c r="L144" i="30" s="1"/>
  <c r="H144" i="30"/>
  <c r="D144" i="30"/>
  <c r="H143" i="30"/>
  <c r="R142" i="30"/>
  <c r="O142" i="30"/>
  <c r="N142" i="30"/>
  <c r="M142" i="30"/>
  <c r="L142" i="30" s="1"/>
  <c r="H142" i="30"/>
  <c r="D142" i="30"/>
  <c r="H141" i="30"/>
  <c r="R140" i="30"/>
  <c r="O140" i="30"/>
  <c r="N140" i="30"/>
  <c r="M140" i="30"/>
  <c r="L140" i="30" s="1"/>
  <c r="H140" i="30"/>
  <c r="D140" i="30"/>
  <c r="H139" i="30"/>
  <c r="R138" i="30"/>
  <c r="O138" i="30"/>
  <c r="N138" i="30"/>
  <c r="M138" i="30"/>
  <c r="L138" i="30" s="1"/>
  <c r="H138" i="30"/>
  <c r="D138" i="30"/>
  <c r="H137" i="30"/>
  <c r="R136" i="30"/>
  <c r="O136" i="30"/>
  <c r="N136" i="30"/>
  <c r="M136" i="30"/>
  <c r="L136" i="30" s="1"/>
  <c r="H136" i="30"/>
  <c r="D136" i="30"/>
  <c r="H135" i="30"/>
  <c r="R134" i="30"/>
  <c r="O134" i="30"/>
  <c r="N134" i="30"/>
  <c r="M134" i="30"/>
  <c r="L134" i="30" s="1"/>
  <c r="H134" i="30"/>
  <c r="D134" i="30"/>
  <c r="H133" i="30"/>
  <c r="R132" i="30"/>
  <c r="O132" i="30"/>
  <c r="N132" i="30"/>
  <c r="M132" i="30"/>
  <c r="L132" i="30" s="1"/>
  <c r="H132" i="30"/>
  <c r="D132" i="30"/>
  <c r="H131" i="30"/>
  <c r="R130" i="30"/>
  <c r="O130" i="30"/>
  <c r="N130" i="30"/>
  <c r="M130" i="30"/>
  <c r="L130" i="30" s="1"/>
  <c r="H130" i="30"/>
  <c r="D130" i="30"/>
  <c r="H129" i="30"/>
  <c r="R128" i="30"/>
  <c r="O128" i="30"/>
  <c r="N128" i="30"/>
  <c r="M128" i="30"/>
  <c r="L128" i="30" s="1"/>
  <c r="H128" i="30"/>
  <c r="D128" i="30"/>
  <c r="H127" i="30"/>
  <c r="R126" i="30"/>
  <c r="O126" i="30"/>
  <c r="N126" i="30"/>
  <c r="M126" i="30"/>
  <c r="L126" i="30" s="1"/>
  <c r="H126" i="30"/>
  <c r="D126" i="30"/>
  <c r="H125" i="30"/>
  <c r="R124" i="30"/>
  <c r="O124" i="30"/>
  <c r="N124" i="30"/>
  <c r="M124" i="30"/>
  <c r="L124" i="30" s="1"/>
  <c r="H124" i="30"/>
  <c r="D124" i="30"/>
  <c r="H123" i="30"/>
  <c r="R122" i="30"/>
  <c r="O122" i="30"/>
  <c r="N122" i="30"/>
  <c r="M122" i="30"/>
  <c r="L122" i="30" s="1"/>
  <c r="H122" i="30"/>
  <c r="D122" i="30"/>
  <c r="H121" i="30"/>
  <c r="R120" i="30"/>
  <c r="O120" i="30"/>
  <c r="N120" i="30"/>
  <c r="M120" i="30"/>
  <c r="H120" i="30"/>
  <c r="D120" i="30"/>
  <c r="H119" i="30"/>
  <c r="R118" i="30"/>
  <c r="O118" i="30"/>
  <c r="N118" i="30"/>
  <c r="M118" i="30"/>
  <c r="H118" i="30"/>
  <c r="D118" i="30"/>
  <c r="O117" i="30"/>
  <c r="N117" i="30"/>
  <c r="M117" i="30"/>
  <c r="H117" i="30"/>
  <c r="D117" i="30"/>
  <c r="O116" i="30"/>
  <c r="N116" i="30"/>
  <c r="M116" i="30"/>
  <c r="L116" i="30" s="1"/>
  <c r="H116" i="30"/>
  <c r="D116" i="30"/>
  <c r="M115" i="30"/>
  <c r="K115" i="30"/>
  <c r="J115" i="30"/>
  <c r="I115" i="30"/>
  <c r="G115" i="30"/>
  <c r="O115" i="30" s="1"/>
  <c r="F115" i="30"/>
  <c r="N115" i="30" s="1"/>
  <c r="E115" i="30"/>
  <c r="H114" i="30"/>
  <c r="O113" i="30"/>
  <c r="N113" i="30"/>
  <c r="M113" i="30"/>
  <c r="L113" i="30"/>
  <c r="H113" i="30"/>
  <c r="D113" i="30"/>
  <c r="O112" i="30"/>
  <c r="N112" i="30"/>
  <c r="M112" i="30"/>
  <c r="L112" i="30"/>
  <c r="H112" i="30"/>
  <c r="D112" i="30"/>
  <c r="O111" i="30"/>
  <c r="N111" i="30"/>
  <c r="M111" i="30"/>
  <c r="L111" i="30"/>
  <c r="H111" i="30"/>
  <c r="D111" i="30"/>
  <c r="K110" i="30"/>
  <c r="J110" i="30"/>
  <c r="I110" i="30"/>
  <c r="H110" i="30"/>
  <c r="G110" i="30"/>
  <c r="O110" i="30" s="1"/>
  <c r="L110" i="30" s="1"/>
  <c r="F110" i="30"/>
  <c r="N110" i="30" s="1"/>
  <c r="E110" i="30"/>
  <c r="M110" i="30" s="1"/>
  <c r="D110" i="30"/>
  <c r="O109" i="30"/>
  <c r="N109" i="30"/>
  <c r="M109" i="30"/>
  <c r="L109" i="30"/>
  <c r="H109" i="30"/>
  <c r="D109" i="30"/>
  <c r="O108" i="30"/>
  <c r="N108" i="30"/>
  <c r="M108" i="30"/>
  <c r="L108" i="30"/>
  <c r="H108" i="30"/>
  <c r="D108" i="30"/>
  <c r="N107" i="30"/>
  <c r="L107" i="30"/>
  <c r="K107" i="30"/>
  <c r="J107" i="30"/>
  <c r="I107" i="30"/>
  <c r="H107" i="30"/>
  <c r="G107" i="30"/>
  <c r="O107" i="30" s="1"/>
  <c r="F107" i="30"/>
  <c r="E107" i="30"/>
  <c r="M107" i="30" s="1"/>
  <c r="D107" i="30"/>
  <c r="O106" i="30"/>
  <c r="N106" i="30"/>
  <c r="M106" i="30"/>
  <c r="L106" i="30"/>
  <c r="H106" i="30"/>
  <c r="D106" i="30"/>
  <c r="O105" i="30"/>
  <c r="N105" i="30"/>
  <c r="M105" i="30"/>
  <c r="L105" i="30"/>
  <c r="H105" i="30"/>
  <c r="D105" i="30"/>
  <c r="K104" i="30"/>
  <c r="J104" i="30"/>
  <c r="I104" i="30"/>
  <c r="H104" i="30"/>
  <c r="G104" i="30"/>
  <c r="O104" i="30" s="1"/>
  <c r="L104" i="30" s="1"/>
  <c r="F104" i="30"/>
  <c r="N104" i="30" s="1"/>
  <c r="E104" i="30"/>
  <c r="M104" i="30" s="1"/>
  <c r="D104" i="30"/>
  <c r="H103" i="30"/>
  <c r="R102" i="30"/>
  <c r="O102" i="30"/>
  <c r="N102" i="30"/>
  <c r="M102" i="30"/>
  <c r="L102" i="30"/>
  <c r="H102" i="30"/>
  <c r="D102" i="30"/>
  <c r="O101" i="30"/>
  <c r="N101" i="30"/>
  <c r="M101" i="30"/>
  <c r="L101" i="30"/>
  <c r="H101" i="30"/>
  <c r="D101" i="30"/>
  <c r="O100" i="30"/>
  <c r="N100" i="30"/>
  <c r="M100" i="30"/>
  <c r="L100" i="30"/>
  <c r="H100" i="30"/>
  <c r="D100" i="30"/>
  <c r="N99" i="30"/>
  <c r="L99" i="30"/>
  <c r="K99" i="30"/>
  <c r="J99" i="30"/>
  <c r="I99" i="30"/>
  <c r="H99" i="30"/>
  <c r="G99" i="30"/>
  <c r="O99" i="30" s="1"/>
  <c r="F99" i="30"/>
  <c r="E99" i="30"/>
  <c r="M99" i="30" s="1"/>
  <c r="D99" i="30"/>
  <c r="H98" i="30"/>
  <c r="O97" i="30"/>
  <c r="N97" i="30"/>
  <c r="M97" i="30"/>
  <c r="L97" i="30" s="1"/>
  <c r="H97" i="30"/>
  <c r="D97" i="30"/>
  <c r="O96" i="30"/>
  <c r="N96" i="30"/>
  <c r="M96" i="30"/>
  <c r="H96" i="30"/>
  <c r="D96" i="30"/>
  <c r="O95" i="30"/>
  <c r="N95" i="30"/>
  <c r="M95" i="30"/>
  <c r="H95" i="30"/>
  <c r="D95" i="30"/>
  <c r="K94" i="30"/>
  <c r="J94" i="30"/>
  <c r="I94" i="30"/>
  <c r="G94" i="30"/>
  <c r="O94" i="30" s="1"/>
  <c r="F94" i="30"/>
  <c r="N94" i="30" s="1"/>
  <c r="E94" i="30"/>
  <c r="D94" i="30" s="1"/>
  <c r="O93" i="30"/>
  <c r="N93" i="30"/>
  <c r="M93" i="30"/>
  <c r="L93" i="30" s="1"/>
  <c r="H93" i="30"/>
  <c r="D93" i="30"/>
  <c r="O92" i="30"/>
  <c r="N92" i="30"/>
  <c r="M92" i="30"/>
  <c r="L92" i="30" s="1"/>
  <c r="H92" i="30"/>
  <c r="D92" i="30"/>
  <c r="M90" i="30"/>
  <c r="K90" i="30"/>
  <c r="J90" i="30"/>
  <c r="I90" i="30"/>
  <c r="H90" i="30" s="1"/>
  <c r="G90" i="30"/>
  <c r="O90" i="30" s="1"/>
  <c r="F90" i="30"/>
  <c r="N90" i="30" s="1"/>
  <c r="E90" i="30"/>
  <c r="H89" i="30"/>
  <c r="O88" i="30"/>
  <c r="N88" i="30"/>
  <c r="M88" i="30"/>
  <c r="H88" i="30"/>
  <c r="D88" i="30"/>
  <c r="O87" i="30"/>
  <c r="N87" i="30"/>
  <c r="M87" i="30"/>
  <c r="L87" i="30"/>
  <c r="H87" i="30"/>
  <c r="D87" i="30"/>
  <c r="O86" i="30"/>
  <c r="N86" i="30"/>
  <c r="M86" i="30"/>
  <c r="L86" i="30"/>
  <c r="H86" i="30"/>
  <c r="D86" i="30"/>
  <c r="M85" i="30"/>
  <c r="K85" i="30"/>
  <c r="J85" i="30"/>
  <c r="I85" i="30"/>
  <c r="G85" i="30"/>
  <c r="O85" i="30" s="1"/>
  <c r="F85" i="30"/>
  <c r="N85" i="30" s="1"/>
  <c r="E85" i="30"/>
  <c r="O84" i="30"/>
  <c r="N84" i="30"/>
  <c r="M84" i="30"/>
  <c r="L84" i="30"/>
  <c r="H84" i="30"/>
  <c r="D84" i="30"/>
  <c r="O83" i="30"/>
  <c r="N83" i="30"/>
  <c r="M83" i="30"/>
  <c r="L83" i="30"/>
  <c r="H83" i="30"/>
  <c r="D83" i="30"/>
  <c r="O82" i="30"/>
  <c r="M82" i="30"/>
  <c r="J82" i="30"/>
  <c r="I82" i="30"/>
  <c r="H82" i="30"/>
  <c r="F82" i="30"/>
  <c r="E82" i="30"/>
  <c r="M80" i="30"/>
  <c r="K80" i="30"/>
  <c r="J80" i="30"/>
  <c r="I80" i="30"/>
  <c r="G80" i="30"/>
  <c r="F80" i="30"/>
  <c r="E80" i="30"/>
  <c r="O77" i="30"/>
  <c r="N77" i="30"/>
  <c r="N80" i="30" s="1"/>
  <c r="M77" i="30"/>
  <c r="H77" i="30"/>
  <c r="H80" i="30" s="1"/>
  <c r="D77" i="30"/>
  <c r="D80" i="30" s="1"/>
  <c r="K75" i="30"/>
  <c r="I75" i="30"/>
  <c r="G75" i="30"/>
  <c r="E75" i="30"/>
  <c r="O74" i="30"/>
  <c r="N74" i="30"/>
  <c r="N253" i="30" s="1"/>
  <c r="M74" i="30"/>
  <c r="H74" i="30"/>
  <c r="H253" i="30" s="1"/>
  <c r="D74" i="30"/>
  <c r="D253" i="30" s="1"/>
  <c r="O73" i="30"/>
  <c r="N73" i="30"/>
  <c r="M73" i="30"/>
  <c r="L73" i="30"/>
  <c r="H73" i="30"/>
  <c r="D73" i="30"/>
  <c r="O72" i="30"/>
  <c r="N72" i="30"/>
  <c r="N252" i="30" s="1"/>
  <c r="M72" i="30"/>
  <c r="M252" i="30" s="1"/>
  <c r="L72" i="30"/>
  <c r="H72" i="30"/>
  <c r="H252" i="30" s="1"/>
  <c r="D72" i="30"/>
  <c r="D252" i="30" s="1"/>
  <c r="K70" i="30"/>
  <c r="J70" i="30"/>
  <c r="J75" i="30" s="1"/>
  <c r="I70" i="30"/>
  <c r="H70" i="30"/>
  <c r="H75" i="30" s="1"/>
  <c r="G70" i="30"/>
  <c r="F70" i="30"/>
  <c r="F75" i="30" s="1"/>
  <c r="E70" i="30"/>
  <c r="D70" i="30"/>
  <c r="D75" i="30" s="1"/>
  <c r="D68" i="30"/>
  <c r="O67" i="30"/>
  <c r="N67" i="30"/>
  <c r="M67" i="30"/>
  <c r="L67" i="30"/>
  <c r="H67" i="30"/>
  <c r="D67" i="30"/>
  <c r="O66" i="30"/>
  <c r="N66" i="30"/>
  <c r="N64" i="30" s="1"/>
  <c r="M66" i="30"/>
  <c r="L66" i="30"/>
  <c r="H66" i="30"/>
  <c r="D66" i="30"/>
  <c r="O65" i="30"/>
  <c r="O64" i="30" s="1"/>
  <c r="N65" i="30"/>
  <c r="M65" i="30"/>
  <c r="L65" i="30"/>
  <c r="H65" i="30"/>
  <c r="D65" i="30"/>
  <c r="M64" i="30"/>
  <c r="L64" i="30"/>
  <c r="K64" i="30"/>
  <c r="J64" i="30"/>
  <c r="I64" i="30"/>
  <c r="H64" i="30"/>
  <c r="G64" i="30"/>
  <c r="F64" i="30"/>
  <c r="E64" i="30"/>
  <c r="D64" i="30"/>
  <c r="O63" i="30"/>
  <c r="N63" i="30"/>
  <c r="M63" i="30"/>
  <c r="L63" i="30"/>
  <c r="H63" i="30"/>
  <c r="D63" i="30"/>
  <c r="O62" i="30"/>
  <c r="N62" i="30"/>
  <c r="M62" i="30"/>
  <c r="L62" i="30"/>
  <c r="H62" i="30"/>
  <c r="D62" i="30"/>
  <c r="O61" i="30"/>
  <c r="N61" i="30"/>
  <c r="N60" i="30" s="1"/>
  <c r="M61" i="30"/>
  <c r="M60" i="30" s="1"/>
  <c r="L60" i="30" s="1"/>
  <c r="L61" i="30"/>
  <c r="H61" i="30"/>
  <c r="D61" i="30"/>
  <c r="O60" i="30"/>
  <c r="K60" i="30"/>
  <c r="J60" i="30"/>
  <c r="I60" i="30"/>
  <c r="H60" i="30"/>
  <c r="G60" i="30"/>
  <c r="F60" i="30"/>
  <c r="E60" i="30"/>
  <c r="D60" i="30"/>
  <c r="O59" i="30"/>
  <c r="N59" i="30"/>
  <c r="M59" i="30"/>
  <c r="L59" i="30"/>
  <c r="H59" i="30"/>
  <c r="D59" i="30"/>
  <c r="O58" i="30"/>
  <c r="N58" i="30"/>
  <c r="M58" i="30"/>
  <c r="L58" i="30"/>
  <c r="H58" i="30"/>
  <c r="D58" i="30"/>
  <c r="O57" i="30"/>
  <c r="N57" i="30"/>
  <c r="N56" i="30" s="1"/>
  <c r="M57" i="30"/>
  <c r="L57" i="30"/>
  <c r="H57" i="30"/>
  <c r="D57" i="30"/>
  <c r="O56" i="30"/>
  <c r="M56" i="30"/>
  <c r="L56" i="30"/>
  <c r="K56" i="30"/>
  <c r="J56" i="30"/>
  <c r="I56" i="30"/>
  <c r="H56" i="30"/>
  <c r="G56" i="30"/>
  <c r="F56" i="30"/>
  <c r="E56" i="30"/>
  <c r="D56" i="30"/>
  <c r="O55" i="30"/>
  <c r="N55" i="30"/>
  <c r="M55" i="30"/>
  <c r="L55" i="30"/>
  <c r="H55" i="30"/>
  <c r="D55" i="30"/>
  <c r="O54" i="30"/>
  <c r="N54" i="30"/>
  <c r="M54" i="30"/>
  <c r="L54" i="30"/>
  <c r="H54" i="30"/>
  <c r="D54" i="30"/>
  <c r="O53" i="30"/>
  <c r="N53" i="30"/>
  <c r="M53" i="30"/>
  <c r="L53" i="30"/>
  <c r="H53" i="30"/>
  <c r="D53" i="30"/>
  <c r="O52" i="30"/>
  <c r="N52" i="30"/>
  <c r="M52" i="30"/>
  <c r="L52" i="30"/>
  <c r="K52" i="30"/>
  <c r="J52" i="30"/>
  <c r="I52" i="30"/>
  <c r="H52" i="30"/>
  <c r="G52" i="30"/>
  <c r="F52" i="30"/>
  <c r="E52" i="30"/>
  <c r="D52" i="30"/>
  <c r="O51" i="30"/>
  <c r="N51" i="30"/>
  <c r="M51" i="30"/>
  <c r="L51" i="30"/>
  <c r="H51" i="30"/>
  <c r="D51" i="30"/>
  <c r="O50" i="30"/>
  <c r="N50" i="30"/>
  <c r="M50" i="30"/>
  <c r="L50" i="30"/>
  <c r="H50" i="30"/>
  <c r="D50" i="30"/>
  <c r="O49" i="30"/>
  <c r="N49" i="30"/>
  <c r="N48" i="30" s="1"/>
  <c r="M49" i="30"/>
  <c r="L49" i="30"/>
  <c r="H49" i="30"/>
  <c r="D49" i="30"/>
  <c r="O48" i="30"/>
  <c r="M48" i="30"/>
  <c r="L48" i="30"/>
  <c r="K48" i="30"/>
  <c r="J48" i="30"/>
  <c r="I48" i="30"/>
  <c r="H48" i="30"/>
  <c r="G48" i="30"/>
  <c r="F48" i="30"/>
  <c r="E48" i="30"/>
  <c r="D48" i="30"/>
  <c r="O47" i="30"/>
  <c r="N47" i="30"/>
  <c r="M47" i="30"/>
  <c r="L47" i="30"/>
  <c r="H47" i="30"/>
  <c r="D47" i="30"/>
  <c r="O46" i="30"/>
  <c r="N46" i="30"/>
  <c r="M46" i="30"/>
  <c r="L46" i="30"/>
  <c r="H46" i="30"/>
  <c r="D46" i="30"/>
  <c r="O45" i="30"/>
  <c r="N45" i="30"/>
  <c r="M45" i="30"/>
  <c r="L45" i="30"/>
  <c r="H45" i="30"/>
  <c r="D45" i="30"/>
  <c r="O44" i="30"/>
  <c r="N44" i="30"/>
  <c r="M44" i="30"/>
  <c r="L44" i="30"/>
  <c r="K44" i="30"/>
  <c r="J44" i="30"/>
  <c r="I44" i="30"/>
  <c r="H44" i="30"/>
  <c r="G44" i="30"/>
  <c r="F44" i="30"/>
  <c r="E44" i="30"/>
  <c r="D44" i="30"/>
  <c r="O43" i="30"/>
  <c r="N43" i="30"/>
  <c r="M43" i="30"/>
  <c r="L43" i="30"/>
  <c r="H43" i="30"/>
  <c r="D43" i="30"/>
  <c r="O42" i="30"/>
  <c r="N42" i="30"/>
  <c r="M42" i="30"/>
  <c r="L42" i="30"/>
  <c r="H42" i="30"/>
  <c r="D42" i="30"/>
  <c r="O41" i="30"/>
  <c r="N41" i="30"/>
  <c r="N40" i="30" s="1"/>
  <c r="M41" i="30"/>
  <c r="L41" i="30"/>
  <c r="H41" i="30"/>
  <c r="D41" i="30"/>
  <c r="O40" i="30"/>
  <c r="M40" i="30"/>
  <c r="L40" i="30"/>
  <c r="K40" i="30"/>
  <c r="J40" i="30"/>
  <c r="I40" i="30"/>
  <c r="H40" i="30"/>
  <c r="G40" i="30"/>
  <c r="F40" i="30"/>
  <c r="E40" i="30"/>
  <c r="D40" i="30"/>
  <c r="O39" i="30"/>
  <c r="N39" i="30"/>
  <c r="M39" i="30"/>
  <c r="L39" i="30"/>
  <c r="H39" i="30"/>
  <c r="D39" i="30"/>
  <c r="O38" i="30"/>
  <c r="N38" i="30"/>
  <c r="M38" i="30"/>
  <c r="L38" i="30"/>
  <c r="H38" i="30"/>
  <c r="D38" i="30"/>
  <c r="O37" i="30"/>
  <c r="N37" i="30"/>
  <c r="M37" i="30"/>
  <c r="L37" i="30"/>
  <c r="H37" i="30"/>
  <c r="D37" i="30"/>
  <c r="O36" i="30"/>
  <c r="N36" i="30"/>
  <c r="M36" i="30"/>
  <c r="L36" i="30"/>
  <c r="K36" i="30"/>
  <c r="J36" i="30"/>
  <c r="I36" i="30"/>
  <c r="H36" i="30"/>
  <c r="G36" i="30"/>
  <c r="F36" i="30"/>
  <c r="E36" i="30"/>
  <c r="D36" i="30"/>
  <c r="O35" i="30"/>
  <c r="N35" i="30"/>
  <c r="M35" i="30"/>
  <c r="L35" i="30"/>
  <c r="H35" i="30"/>
  <c r="D35" i="30"/>
  <c r="O34" i="30"/>
  <c r="N34" i="30"/>
  <c r="M34" i="30"/>
  <c r="L34" i="30"/>
  <c r="H34" i="30"/>
  <c r="D34" i="30"/>
  <c r="O33" i="30"/>
  <c r="N33" i="30"/>
  <c r="N32" i="30" s="1"/>
  <c r="M33" i="30"/>
  <c r="L33" i="30"/>
  <c r="H33" i="30"/>
  <c r="D33" i="30"/>
  <c r="O32" i="30"/>
  <c r="M32" i="30"/>
  <c r="L32" i="30"/>
  <c r="K32" i="30"/>
  <c r="J32" i="30"/>
  <c r="I32" i="30"/>
  <c r="H32" i="30"/>
  <c r="G32" i="30"/>
  <c r="F32" i="30"/>
  <c r="E32" i="30"/>
  <c r="D32" i="30"/>
  <c r="O31" i="30"/>
  <c r="N31" i="30"/>
  <c r="M31" i="30"/>
  <c r="L31" i="30"/>
  <c r="H31" i="30"/>
  <c r="D31" i="30"/>
  <c r="O30" i="30"/>
  <c r="N30" i="30"/>
  <c r="M30" i="30"/>
  <c r="L30" i="30"/>
  <c r="H30" i="30"/>
  <c r="D30" i="30"/>
  <c r="O29" i="30"/>
  <c r="N29" i="30"/>
  <c r="M29" i="30"/>
  <c r="L29" i="30"/>
  <c r="H29" i="30"/>
  <c r="D29" i="30"/>
  <c r="O28" i="30"/>
  <c r="N28" i="30"/>
  <c r="M28" i="30"/>
  <c r="L28" i="30"/>
  <c r="K28" i="30"/>
  <c r="J28" i="30"/>
  <c r="I28" i="30"/>
  <c r="H28" i="30"/>
  <c r="G28" i="30"/>
  <c r="F28" i="30"/>
  <c r="F68" i="30" s="1"/>
  <c r="E28" i="30"/>
  <c r="D28" i="30"/>
  <c r="O27" i="30"/>
  <c r="N27" i="30"/>
  <c r="M27" i="30"/>
  <c r="R80" i="30" s="1"/>
  <c r="L27" i="30"/>
  <c r="H27" i="30"/>
  <c r="D27" i="30"/>
  <c r="O26" i="30"/>
  <c r="N26" i="30"/>
  <c r="M26" i="30"/>
  <c r="L26" i="30"/>
  <c r="H26" i="30"/>
  <c r="D26" i="30"/>
  <c r="O25" i="30"/>
  <c r="N25" i="30"/>
  <c r="N24" i="30" s="1"/>
  <c r="M25" i="30"/>
  <c r="L25" i="30"/>
  <c r="H25" i="30"/>
  <c r="D25" i="30"/>
  <c r="O24" i="30"/>
  <c r="M24" i="30"/>
  <c r="L24" i="30"/>
  <c r="K24" i="30"/>
  <c r="K68" i="30" s="1"/>
  <c r="J24" i="30"/>
  <c r="J68" i="30" s="1"/>
  <c r="I24" i="30"/>
  <c r="I68" i="30" s="1"/>
  <c r="H68" i="30" s="1"/>
  <c r="H24" i="30"/>
  <c r="G24" i="30"/>
  <c r="G68" i="30" s="1"/>
  <c r="F24" i="30"/>
  <c r="E24" i="30"/>
  <c r="E68" i="30" s="1"/>
  <c r="D24" i="30"/>
  <c r="O20" i="30"/>
  <c r="O68" i="30" s="1"/>
  <c r="N20" i="30"/>
  <c r="M20" i="30"/>
  <c r="L20" i="30"/>
  <c r="H20" i="30"/>
  <c r="D20" i="30"/>
  <c r="J146" i="28"/>
  <c r="I146" i="28"/>
  <c r="F146" i="28"/>
  <c r="E146" i="28"/>
  <c r="K145" i="28"/>
  <c r="J145" i="28"/>
  <c r="I145" i="28"/>
  <c r="H145" i="28"/>
  <c r="G145" i="28"/>
  <c r="F145" i="28"/>
  <c r="E145" i="28"/>
  <c r="D145" i="28"/>
  <c r="K144" i="28"/>
  <c r="J144" i="28"/>
  <c r="I144" i="28"/>
  <c r="H144" i="28"/>
  <c r="G144" i="28"/>
  <c r="F144" i="28"/>
  <c r="E144" i="28"/>
  <c r="D144" i="28"/>
  <c r="N143" i="28"/>
  <c r="K143" i="28"/>
  <c r="J143" i="28"/>
  <c r="I143" i="28"/>
  <c r="H143" i="28"/>
  <c r="G143" i="28"/>
  <c r="F143" i="28"/>
  <c r="E143" i="28"/>
  <c r="D143" i="28"/>
  <c r="K142" i="28"/>
  <c r="J142" i="28"/>
  <c r="I142" i="28"/>
  <c r="H142" i="28"/>
  <c r="G142" i="28"/>
  <c r="F142" i="28"/>
  <c r="E142" i="28"/>
  <c r="D142" i="28"/>
  <c r="N141" i="28"/>
  <c r="K141" i="28"/>
  <c r="J141" i="28"/>
  <c r="I141" i="28"/>
  <c r="H141" i="28"/>
  <c r="G141" i="28"/>
  <c r="F141" i="28"/>
  <c r="E141" i="28"/>
  <c r="D141" i="28"/>
  <c r="J140" i="28"/>
  <c r="I140" i="28"/>
  <c r="G140" i="28"/>
  <c r="F140" i="28"/>
  <c r="E140" i="28"/>
  <c r="D140" i="28"/>
  <c r="J139" i="28"/>
  <c r="I139" i="28"/>
  <c r="H139" i="28"/>
  <c r="E139" i="28"/>
  <c r="K138" i="28"/>
  <c r="J138" i="28"/>
  <c r="I138" i="28"/>
  <c r="H138" i="28"/>
  <c r="G138" i="28"/>
  <c r="F138" i="28"/>
  <c r="E138" i="28"/>
  <c r="D138" i="28"/>
  <c r="N137" i="28"/>
  <c r="K137" i="28"/>
  <c r="J137" i="28"/>
  <c r="I137" i="28"/>
  <c r="H137" i="28"/>
  <c r="G137" i="28"/>
  <c r="F137" i="28"/>
  <c r="E137" i="28"/>
  <c r="D137" i="28"/>
  <c r="N136" i="28"/>
  <c r="K136" i="28"/>
  <c r="J136" i="28"/>
  <c r="I136" i="28"/>
  <c r="H136" i="28"/>
  <c r="G136" i="28"/>
  <c r="F136" i="28"/>
  <c r="E136" i="28"/>
  <c r="D136" i="28"/>
  <c r="K135" i="28"/>
  <c r="J135" i="28"/>
  <c r="I135" i="28"/>
  <c r="H135" i="28"/>
  <c r="G135" i="28"/>
  <c r="F135" i="28"/>
  <c r="E135" i="28"/>
  <c r="D135" i="28"/>
  <c r="N134" i="28"/>
  <c r="K134" i="28"/>
  <c r="J134" i="28"/>
  <c r="I134" i="28"/>
  <c r="H134" i="28"/>
  <c r="G134" i="28"/>
  <c r="F134" i="28"/>
  <c r="E134" i="28"/>
  <c r="D134" i="28"/>
  <c r="N133" i="28"/>
  <c r="K133" i="28"/>
  <c r="J133" i="28"/>
  <c r="I133" i="28"/>
  <c r="H133" i="28"/>
  <c r="G133" i="28"/>
  <c r="F133" i="28"/>
  <c r="E133" i="28"/>
  <c r="D133" i="28"/>
  <c r="N132" i="28"/>
  <c r="K132" i="28"/>
  <c r="J132" i="28"/>
  <c r="I132" i="28"/>
  <c r="H132" i="28"/>
  <c r="G132" i="28"/>
  <c r="F132" i="28"/>
  <c r="E132" i="28"/>
  <c r="D132" i="28"/>
  <c r="N131" i="28"/>
  <c r="K131" i="28"/>
  <c r="J131" i="28"/>
  <c r="I131" i="28"/>
  <c r="H131" i="28"/>
  <c r="G131" i="28"/>
  <c r="F131" i="28"/>
  <c r="E131" i="28"/>
  <c r="D131" i="28"/>
  <c r="K130" i="28"/>
  <c r="J130" i="28"/>
  <c r="I130" i="28"/>
  <c r="H130" i="28"/>
  <c r="G130" i="28"/>
  <c r="F130" i="28"/>
  <c r="E130" i="28"/>
  <c r="D130" i="28"/>
  <c r="N129" i="28"/>
  <c r="K129" i="28"/>
  <c r="J129" i="28"/>
  <c r="I129" i="28"/>
  <c r="H129" i="28"/>
  <c r="G129" i="28"/>
  <c r="F129" i="28"/>
  <c r="E129" i="28"/>
  <c r="D129" i="28"/>
  <c r="N128" i="28"/>
  <c r="K128" i="28"/>
  <c r="J128" i="28"/>
  <c r="J125" i="28" s="1"/>
  <c r="I128" i="28"/>
  <c r="H128" i="28"/>
  <c r="G128" i="28"/>
  <c r="F128" i="28"/>
  <c r="F125" i="28" s="1"/>
  <c r="E128" i="28"/>
  <c r="D128" i="28"/>
  <c r="N127" i="28"/>
  <c r="K127" i="28"/>
  <c r="J127" i="28"/>
  <c r="I127" i="28"/>
  <c r="H127" i="28"/>
  <c r="G127" i="28"/>
  <c r="F127" i="28"/>
  <c r="E127" i="28"/>
  <c r="D127" i="28"/>
  <c r="I125" i="28"/>
  <c r="E125" i="28"/>
  <c r="J124" i="28"/>
  <c r="F124" i="28"/>
  <c r="O122" i="28"/>
  <c r="N122" i="28"/>
  <c r="N145" i="28" s="1"/>
  <c r="M122" i="28"/>
  <c r="L122" i="28"/>
  <c r="H122" i="28"/>
  <c r="D122" i="28"/>
  <c r="O121" i="28"/>
  <c r="N121" i="28"/>
  <c r="M121" i="28"/>
  <c r="L121" i="28"/>
  <c r="H121" i="28"/>
  <c r="D121" i="28"/>
  <c r="O120" i="28"/>
  <c r="N120" i="28"/>
  <c r="N144" i="28" s="1"/>
  <c r="M120" i="28"/>
  <c r="L120" i="28"/>
  <c r="H120" i="28"/>
  <c r="D120" i="28"/>
  <c r="O119" i="28"/>
  <c r="N119" i="28"/>
  <c r="M119" i="28"/>
  <c r="L119" i="28"/>
  <c r="H119" i="28"/>
  <c r="D119" i="28"/>
  <c r="O118" i="28"/>
  <c r="N118" i="28"/>
  <c r="N116" i="28" s="1"/>
  <c r="N124" i="28" s="1"/>
  <c r="M118" i="28"/>
  <c r="L118" i="28"/>
  <c r="H118" i="28"/>
  <c r="D118" i="28"/>
  <c r="O116" i="28"/>
  <c r="O124" i="28" s="1"/>
  <c r="M116" i="28"/>
  <c r="M124" i="28" s="1"/>
  <c r="L116" i="28"/>
  <c r="L124" i="28" s="1"/>
  <c r="K116" i="28"/>
  <c r="K124" i="28" s="1"/>
  <c r="J116" i="28"/>
  <c r="I116" i="28"/>
  <c r="I124" i="28" s="1"/>
  <c r="H116" i="28"/>
  <c r="H124" i="28" s="1"/>
  <c r="G116" i="28"/>
  <c r="G124" i="28" s="1"/>
  <c r="F116" i="28"/>
  <c r="E116" i="28"/>
  <c r="E124" i="28" s="1"/>
  <c r="D116" i="28"/>
  <c r="D124" i="28" s="1"/>
  <c r="J114" i="28"/>
  <c r="I114" i="28"/>
  <c r="E114" i="28"/>
  <c r="N112" i="28"/>
  <c r="M112" i="28"/>
  <c r="L112" i="28"/>
  <c r="K112" i="28"/>
  <c r="H112" i="28"/>
  <c r="G112" i="28"/>
  <c r="O112" i="28" s="1"/>
  <c r="D112" i="28"/>
  <c r="N110" i="28"/>
  <c r="M110" i="28"/>
  <c r="K110" i="28"/>
  <c r="H110" i="28"/>
  <c r="G110" i="28"/>
  <c r="O110" i="28" s="1"/>
  <c r="L110" i="28" s="1"/>
  <c r="D110" i="28"/>
  <c r="N108" i="28"/>
  <c r="M108" i="28"/>
  <c r="K108" i="28"/>
  <c r="H108" i="28"/>
  <c r="G108" i="28"/>
  <c r="O108" i="28" s="1"/>
  <c r="L108" i="28" s="1"/>
  <c r="D108" i="28"/>
  <c r="N106" i="28"/>
  <c r="M106" i="28"/>
  <c r="L106" i="28"/>
  <c r="K106" i="28"/>
  <c r="H106" i="28"/>
  <c r="G106" i="28"/>
  <c r="O106" i="28" s="1"/>
  <c r="D106" i="28"/>
  <c r="N104" i="28"/>
  <c r="M104" i="28"/>
  <c r="L104" i="28"/>
  <c r="K104" i="28"/>
  <c r="H104" i="28"/>
  <c r="G104" i="28"/>
  <c r="O104" i="28" s="1"/>
  <c r="D104" i="28"/>
  <c r="N102" i="28"/>
  <c r="M102" i="28"/>
  <c r="K102" i="28"/>
  <c r="H102" i="28"/>
  <c r="G102" i="28"/>
  <c r="O102" i="28" s="1"/>
  <c r="L102" i="28" s="1"/>
  <c r="D102" i="28"/>
  <c r="N100" i="28"/>
  <c r="M100" i="28"/>
  <c r="K100" i="28"/>
  <c r="H100" i="28"/>
  <c r="G100" i="28"/>
  <c r="O100" i="28" s="1"/>
  <c r="L100" i="28" s="1"/>
  <c r="D100" i="28"/>
  <c r="N98" i="28"/>
  <c r="M98" i="28"/>
  <c r="L98" i="28"/>
  <c r="K98" i="28"/>
  <c r="H98" i="28"/>
  <c r="G98" i="28"/>
  <c r="O98" i="28" s="1"/>
  <c r="D98" i="28"/>
  <c r="N96" i="28"/>
  <c r="M96" i="28"/>
  <c r="L96" i="28"/>
  <c r="K96" i="28"/>
  <c r="H96" i="28"/>
  <c r="G96" i="28"/>
  <c r="O96" i="28" s="1"/>
  <c r="D96" i="28"/>
  <c r="N94" i="28"/>
  <c r="M94" i="28"/>
  <c r="K94" i="28"/>
  <c r="H94" i="28"/>
  <c r="G94" i="28"/>
  <c r="O94" i="28" s="1"/>
  <c r="L94" i="28" s="1"/>
  <c r="D94" i="28"/>
  <c r="N92" i="28"/>
  <c r="M92" i="28"/>
  <c r="K92" i="28"/>
  <c r="H92" i="28"/>
  <c r="G92" i="28"/>
  <c r="O92" i="28" s="1"/>
  <c r="L92" i="28" s="1"/>
  <c r="D92" i="28"/>
  <c r="O90" i="28"/>
  <c r="O139" i="28" s="1"/>
  <c r="N90" i="28"/>
  <c r="N139" i="28" s="1"/>
  <c r="M90" i="28"/>
  <c r="M114" i="28" s="1"/>
  <c r="L90" i="28"/>
  <c r="K90" i="28"/>
  <c r="K139" i="28" s="1"/>
  <c r="H90" i="28"/>
  <c r="H114" i="28" s="1"/>
  <c r="G90" i="28"/>
  <c r="G139" i="28" s="1"/>
  <c r="D139" i="28" s="1"/>
  <c r="F90" i="28"/>
  <c r="F139" i="28" s="1"/>
  <c r="K88" i="28"/>
  <c r="I88" i="28"/>
  <c r="G88" i="28"/>
  <c r="E88" i="28"/>
  <c r="O87" i="28"/>
  <c r="O86" i="28" s="1"/>
  <c r="N87" i="28"/>
  <c r="M87" i="28"/>
  <c r="H87" i="28"/>
  <c r="D87" i="28"/>
  <c r="N86" i="28"/>
  <c r="M86" i="28"/>
  <c r="H86" i="28"/>
  <c r="H84" i="28" s="1"/>
  <c r="H88" i="28" s="1"/>
  <c r="D86" i="28"/>
  <c r="L85" i="28"/>
  <c r="H85" i="28"/>
  <c r="D85" i="28"/>
  <c r="N84" i="28"/>
  <c r="N88" i="28" s="1"/>
  <c r="K84" i="28"/>
  <c r="J84" i="28"/>
  <c r="J88" i="28" s="1"/>
  <c r="I84" i="28"/>
  <c r="G84" i="28"/>
  <c r="F84" i="28"/>
  <c r="F88" i="28" s="1"/>
  <c r="E84" i="28"/>
  <c r="D84" i="28"/>
  <c r="D88" i="28" s="1"/>
  <c r="O80" i="28"/>
  <c r="O140" i="28" s="1"/>
  <c r="N80" i="28"/>
  <c r="N140" i="28" s="1"/>
  <c r="M80" i="28"/>
  <c r="M140" i="28" s="1"/>
  <c r="L140" i="28" s="1"/>
  <c r="L80" i="28"/>
  <c r="R22" i="28" s="1"/>
  <c r="K80" i="28"/>
  <c r="K140" i="28" s="1"/>
  <c r="H140" i="28" s="1"/>
  <c r="H80" i="28"/>
  <c r="D80" i="28"/>
  <c r="O78" i="28"/>
  <c r="N78" i="28"/>
  <c r="M78" i="28"/>
  <c r="K78" i="28"/>
  <c r="G78" i="28"/>
  <c r="O77" i="28"/>
  <c r="N77" i="28"/>
  <c r="H77" i="28"/>
  <c r="M77" i="28" s="1"/>
  <c r="L77" i="28" s="1"/>
  <c r="D77" i="28"/>
  <c r="O76" i="28"/>
  <c r="N76" i="28"/>
  <c r="M76" i="28"/>
  <c r="H76" i="28"/>
  <c r="D76" i="28"/>
  <c r="L75" i="28"/>
  <c r="H75" i="28"/>
  <c r="D75" i="28"/>
  <c r="N74" i="28"/>
  <c r="K74" i="28"/>
  <c r="J74" i="28"/>
  <c r="I74" i="28"/>
  <c r="G74" i="28"/>
  <c r="F74" i="28"/>
  <c r="E74" i="28"/>
  <c r="D74" i="28"/>
  <c r="O73" i="28"/>
  <c r="N73" i="28"/>
  <c r="H73" i="28"/>
  <c r="M73" i="28" s="1"/>
  <c r="L73" i="28" s="1"/>
  <c r="D73" i="28"/>
  <c r="O72" i="28"/>
  <c r="N72" i="28"/>
  <c r="M72" i="28"/>
  <c r="L72" i="28"/>
  <c r="H72" i="28"/>
  <c r="D72" i="28"/>
  <c r="L71" i="28"/>
  <c r="H71" i="28"/>
  <c r="D71" i="28"/>
  <c r="O70" i="28"/>
  <c r="M70" i="28"/>
  <c r="K70" i="28"/>
  <c r="J70" i="28"/>
  <c r="I70" i="28"/>
  <c r="H70" i="28"/>
  <c r="G70" i="28"/>
  <c r="F70" i="28"/>
  <c r="E70" i="28"/>
  <c r="O69" i="28"/>
  <c r="N69" i="28"/>
  <c r="M69" i="28"/>
  <c r="H69" i="28"/>
  <c r="D69" i="28"/>
  <c r="O68" i="28"/>
  <c r="O66" i="28" s="1"/>
  <c r="N68" i="28"/>
  <c r="M68" i="28"/>
  <c r="H68" i="28"/>
  <c r="D68" i="28"/>
  <c r="L67" i="28"/>
  <c r="H67" i="28"/>
  <c r="D67" i="28"/>
  <c r="N66" i="28"/>
  <c r="K66" i="28"/>
  <c r="H66" i="28"/>
  <c r="G66" i="28"/>
  <c r="F66" i="28"/>
  <c r="E66" i="28"/>
  <c r="D66" i="28"/>
  <c r="O65" i="28"/>
  <c r="N65" i="28"/>
  <c r="H65" i="28"/>
  <c r="M65" i="28" s="1"/>
  <c r="L65" i="28" s="1"/>
  <c r="D65" i="28"/>
  <c r="O64" i="28"/>
  <c r="N64" i="28"/>
  <c r="M64" i="28"/>
  <c r="L64" i="28"/>
  <c r="H64" i="28"/>
  <c r="D64" i="28"/>
  <c r="L63" i="28"/>
  <c r="H63" i="28"/>
  <c r="D63" i="28"/>
  <c r="O62" i="28"/>
  <c r="M62" i="28"/>
  <c r="K62" i="28"/>
  <c r="J62" i="28"/>
  <c r="I62" i="28"/>
  <c r="H62" i="28"/>
  <c r="G62" i="28"/>
  <c r="F62" i="28"/>
  <c r="E62" i="28"/>
  <c r="O61" i="28"/>
  <c r="N61" i="28"/>
  <c r="M61" i="28"/>
  <c r="H61" i="28"/>
  <c r="D61" i="28"/>
  <c r="O60" i="28"/>
  <c r="O58" i="28" s="1"/>
  <c r="N60" i="28"/>
  <c r="M60" i="28"/>
  <c r="H60" i="28"/>
  <c r="H58" i="28" s="1"/>
  <c r="D60" i="28"/>
  <c r="L59" i="28"/>
  <c r="H59" i="28"/>
  <c r="D59" i="28"/>
  <c r="N58" i="28"/>
  <c r="K58" i="28"/>
  <c r="J58" i="28"/>
  <c r="I58" i="28"/>
  <c r="G58" i="28"/>
  <c r="F58" i="28"/>
  <c r="E58" i="28"/>
  <c r="D58" i="28"/>
  <c r="O57" i="28"/>
  <c r="N57" i="28"/>
  <c r="M57" i="28"/>
  <c r="L57" i="28"/>
  <c r="H57" i="28"/>
  <c r="D57" i="28"/>
  <c r="O56" i="28"/>
  <c r="N56" i="28"/>
  <c r="M56" i="28"/>
  <c r="L56" i="28"/>
  <c r="L54" i="28" s="1"/>
  <c r="H56" i="28"/>
  <c r="D56" i="28"/>
  <c r="L55" i="28"/>
  <c r="H55" i="28"/>
  <c r="D55" i="28"/>
  <c r="O54" i="28"/>
  <c r="M54" i="28"/>
  <c r="K54" i="28"/>
  <c r="J54" i="28"/>
  <c r="I54" i="28"/>
  <c r="H54" i="28"/>
  <c r="G54" i="28"/>
  <c r="F54" i="28"/>
  <c r="E54" i="28"/>
  <c r="O53" i="28"/>
  <c r="N53" i="28"/>
  <c r="M53" i="28"/>
  <c r="L53" i="28" s="1"/>
  <c r="H53" i="28"/>
  <c r="D53" i="28"/>
  <c r="O52" i="28"/>
  <c r="O50" i="28" s="1"/>
  <c r="N52" i="28"/>
  <c r="M52" i="28"/>
  <c r="H52" i="28"/>
  <c r="D52" i="28"/>
  <c r="L51" i="28"/>
  <c r="H51" i="28"/>
  <c r="D51" i="28"/>
  <c r="N50" i="28"/>
  <c r="K50" i="28"/>
  <c r="J50" i="28"/>
  <c r="I50" i="28"/>
  <c r="H50" i="28"/>
  <c r="G50" i="28"/>
  <c r="F50" i="28"/>
  <c r="E50" i="28"/>
  <c r="D50" i="28"/>
  <c r="O49" i="28"/>
  <c r="N49" i="28"/>
  <c r="H49" i="28"/>
  <c r="M49" i="28" s="1"/>
  <c r="L49" i="28" s="1"/>
  <c r="D49" i="28"/>
  <c r="O48" i="28"/>
  <c r="N48" i="28"/>
  <c r="N46" i="28" s="1"/>
  <c r="M48" i="28"/>
  <c r="L48" i="28"/>
  <c r="H48" i="28"/>
  <c r="D48" i="28"/>
  <c r="D46" i="28" s="1"/>
  <c r="L47" i="28"/>
  <c r="H47" i="28"/>
  <c r="D47" i="28"/>
  <c r="O46" i="28"/>
  <c r="M46" i="28"/>
  <c r="K46" i="28"/>
  <c r="J46" i="28"/>
  <c r="I46" i="28"/>
  <c r="H46" i="28"/>
  <c r="G46" i="28"/>
  <c r="F46" i="28"/>
  <c r="E46" i="28"/>
  <c r="O45" i="28"/>
  <c r="N45" i="28"/>
  <c r="H45" i="28"/>
  <c r="M45" i="28" s="1"/>
  <c r="L45" i="28" s="1"/>
  <c r="D45" i="28"/>
  <c r="O44" i="28"/>
  <c r="N44" i="28"/>
  <c r="M44" i="28"/>
  <c r="H44" i="28"/>
  <c r="H42" i="28" s="1"/>
  <c r="D44" i="28"/>
  <c r="L43" i="28"/>
  <c r="H43" i="28"/>
  <c r="D43" i="28"/>
  <c r="N42" i="28"/>
  <c r="K42" i="28"/>
  <c r="J42" i="28"/>
  <c r="I42" i="28"/>
  <c r="G42" i="28"/>
  <c r="F42" i="28"/>
  <c r="F82" i="28" s="1"/>
  <c r="E42" i="28"/>
  <c r="D42" i="28"/>
  <c r="O41" i="28"/>
  <c r="N41" i="28"/>
  <c r="N146" i="28" s="1"/>
  <c r="M41" i="28"/>
  <c r="L41" i="28"/>
  <c r="H41" i="28"/>
  <c r="D41" i="28"/>
  <c r="O40" i="28"/>
  <c r="N40" i="28"/>
  <c r="M40" i="28"/>
  <c r="L40" i="28"/>
  <c r="L38" i="28" s="1"/>
  <c r="H40" i="28"/>
  <c r="D40" i="28"/>
  <c r="L39" i="28"/>
  <c r="H39" i="28"/>
  <c r="D39" i="28"/>
  <c r="O38" i="28"/>
  <c r="M38" i="28"/>
  <c r="K38" i="28"/>
  <c r="J38" i="28"/>
  <c r="I38" i="28"/>
  <c r="H38" i="28"/>
  <c r="G38" i="28"/>
  <c r="F38" i="28"/>
  <c r="E38" i="28"/>
  <c r="O37" i="28"/>
  <c r="O145" i="28" s="1"/>
  <c r="N37" i="28"/>
  <c r="M37" i="28"/>
  <c r="H37" i="28"/>
  <c r="D37" i="28"/>
  <c r="O36" i="28"/>
  <c r="O144" i="28" s="1"/>
  <c r="N36" i="28"/>
  <c r="M36" i="28"/>
  <c r="H36" i="28"/>
  <c r="D36" i="28"/>
  <c r="O35" i="28"/>
  <c r="O143" i="28" s="1"/>
  <c r="N35" i="28"/>
  <c r="M35" i="28"/>
  <c r="H35" i="28"/>
  <c r="D35" i="28"/>
  <c r="O34" i="28"/>
  <c r="O142" i="28" s="1"/>
  <c r="N34" i="28"/>
  <c r="N20" i="28" s="1"/>
  <c r="M34" i="28"/>
  <c r="M142" i="28" s="1"/>
  <c r="L34" i="28"/>
  <c r="H34" i="28"/>
  <c r="D34" i="28"/>
  <c r="O33" i="28"/>
  <c r="N33" i="28"/>
  <c r="N138" i="28" s="1"/>
  <c r="M33" i="28"/>
  <c r="L33" i="28"/>
  <c r="H33" i="28"/>
  <c r="D33" i="28"/>
  <c r="O32" i="28"/>
  <c r="O137" i="28" s="1"/>
  <c r="N32" i="28"/>
  <c r="M32" i="28"/>
  <c r="H32" i="28"/>
  <c r="D32" i="28"/>
  <c r="O31" i="28"/>
  <c r="O136" i="28" s="1"/>
  <c r="N31" i="28"/>
  <c r="M31" i="28"/>
  <c r="H31" i="28"/>
  <c r="D31" i="28"/>
  <c r="O30" i="28"/>
  <c r="O135" i="28" s="1"/>
  <c r="N30" i="28"/>
  <c r="N135" i="28" s="1"/>
  <c r="M30" i="28"/>
  <c r="M135" i="28" s="1"/>
  <c r="L135" i="28" s="1"/>
  <c r="L30" i="28"/>
  <c r="H30" i="28"/>
  <c r="D30" i="28"/>
  <c r="O29" i="28"/>
  <c r="O134" i="28" s="1"/>
  <c r="N29" i="28"/>
  <c r="M29" i="28"/>
  <c r="H29" i="28"/>
  <c r="D29" i="28"/>
  <c r="O28" i="28"/>
  <c r="O133" i="28" s="1"/>
  <c r="N28" i="28"/>
  <c r="M28" i="28"/>
  <c r="H28" i="28"/>
  <c r="D28" i="28"/>
  <c r="O27" i="28"/>
  <c r="O132" i="28" s="1"/>
  <c r="N27" i="28"/>
  <c r="M27" i="28"/>
  <c r="H27" i="28"/>
  <c r="D27" i="28"/>
  <c r="O26" i="28"/>
  <c r="O131" i="28" s="1"/>
  <c r="L131" i="28" s="1"/>
  <c r="N26" i="28"/>
  <c r="M26" i="28"/>
  <c r="M131" i="28" s="1"/>
  <c r="L26" i="28"/>
  <c r="H26" i="28"/>
  <c r="D26" i="28"/>
  <c r="O25" i="28"/>
  <c r="O130" i="28" s="1"/>
  <c r="N25" i="28"/>
  <c r="N130" i="28" s="1"/>
  <c r="M25" i="28"/>
  <c r="M130" i="28" s="1"/>
  <c r="L130" i="28" s="1"/>
  <c r="L25" i="28"/>
  <c r="H25" i="28"/>
  <c r="D25" i="28"/>
  <c r="O24" i="28"/>
  <c r="O129" i="28" s="1"/>
  <c r="L129" i="28" s="1"/>
  <c r="N24" i="28"/>
  <c r="M24" i="28"/>
  <c r="M129" i="28" s="1"/>
  <c r="L24" i="28"/>
  <c r="H24" i="28"/>
  <c r="D24" i="28"/>
  <c r="O23" i="28"/>
  <c r="N23" i="28"/>
  <c r="M23" i="28"/>
  <c r="H23" i="28"/>
  <c r="D23" i="28"/>
  <c r="O22" i="28"/>
  <c r="O127" i="28" s="1"/>
  <c r="N22" i="28"/>
  <c r="M22" i="28"/>
  <c r="M127" i="28" s="1"/>
  <c r="L22" i="28"/>
  <c r="H22" i="28"/>
  <c r="D22" i="28"/>
  <c r="K20" i="28"/>
  <c r="J20" i="28"/>
  <c r="J82" i="28" s="1"/>
  <c r="I20" i="28"/>
  <c r="I82" i="28" s="1"/>
  <c r="H20" i="28"/>
  <c r="G20" i="28"/>
  <c r="F20" i="28"/>
  <c r="E20" i="28"/>
  <c r="E82" i="28" s="1"/>
  <c r="D20" i="28"/>
  <c r="N220" i="27"/>
  <c r="M220" i="27"/>
  <c r="L220" i="27" s="1"/>
  <c r="K220" i="27"/>
  <c r="J220" i="27"/>
  <c r="I220" i="27"/>
  <c r="H220" i="27" s="1"/>
  <c r="G220" i="27"/>
  <c r="F220" i="27"/>
  <c r="E220" i="27"/>
  <c r="D220" i="27" s="1"/>
  <c r="N219" i="27"/>
  <c r="K219" i="27"/>
  <c r="J219" i="27"/>
  <c r="I219" i="27"/>
  <c r="H219" i="27"/>
  <c r="G219" i="27"/>
  <c r="F219" i="27"/>
  <c r="E219" i="27"/>
  <c r="D219" i="27"/>
  <c r="N216" i="27"/>
  <c r="K216" i="27"/>
  <c r="J216" i="27"/>
  <c r="I216" i="27"/>
  <c r="H216" i="27"/>
  <c r="G216" i="27"/>
  <c r="F216" i="27"/>
  <c r="E216" i="27"/>
  <c r="D216" i="27"/>
  <c r="J215" i="27"/>
  <c r="I215" i="27"/>
  <c r="E215" i="27"/>
  <c r="O214" i="27"/>
  <c r="N214" i="27"/>
  <c r="M214" i="27"/>
  <c r="L214" i="27" s="1"/>
  <c r="H214" i="27"/>
  <c r="D214" i="27"/>
  <c r="O213" i="27"/>
  <c r="L213" i="27" s="1"/>
  <c r="N213" i="27"/>
  <c r="M213" i="27"/>
  <c r="H213" i="27"/>
  <c r="D213" i="27"/>
  <c r="O212" i="27"/>
  <c r="N212" i="27"/>
  <c r="M212" i="27"/>
  <c r="L212" i="27" s="1"/>
  <c r="H212" i="27"/>
  <c r="D212" i="27"/>
  <c r="O211" i="27"/>
  <c r="L211" i="27" s="1"/>
  <c r="N211" i="27"/>
  <c r="M211" i="27"/>
  <c r="H211" i="27"/>
  <c r="D211" i="27"/>
  <c r="O210" i="27"/>
  <c r="O219" i="27" s="1"/>
  <c r="N210" i="27"/>
  <c r="M210" i="27"/>
  <c r="M219" i="27" s="1"/>
  <c r="L219" i="27" s="1"/>
  <c r="H210" i="27"/>
  <c r="D210" i="27"/>
  <c r="O209" i="27"/>
  <c r="O208" i="27" s="1"/>
  <c r="O215" i="27" s="1"/>
  <c r="N209" i="27"/>
  <c r="M209" i="27"/>
  <c r="H209" i="27"/>
  <c r="D209" i="27"/>
  <c r="N208" i="27"/>
  <c r="N215" i="27" s="1"/>
  <c r="K208" i="27"/>
  <c r="K215" i="27" s="1"/>
  <c r="J208" i="27"/>
  <c r="I208" i="27"/>
  <c r="H208" i="27"/>
  <c r="H215" i="27" s="1"/>
  <c r="G208" i="27"/>
  <c r="G215" i="27" s="1"/>
  <c r="F208" i="27"/>
  <c r="F215" i="27" s="1"/>
  <c r="E208" i="27"/>
  <c r="D208" i="27"/>
  <c r="D215" i="27" s="1"/>
  <c r="K206" i="27"/>
  <c r="J206" i="27"/>
  <c r="I206" i="27"/>
  <c r="G206" i="27"/>
  <c r="F206" i="27"/>
  <c r="E206" i="27"/>
  <c r="O205" i="27"/>
  <c r="N205" i="27"/>
  <c r="M205" i="27"/>
  <c r="L205" i="27" s="1"/>
  <c r="H205" i="27"/>
  <c r="D205" i="27"/>
  <c r="O204" i="27"/>
  <c r="L204" i="27" s="1"/>
  <c r="N204" i="27"/>
  <c r="M204" i="27"/>
  <c r="H204" i="27"/>
  <c r="D204" i="27"/>
  <c r="O203" i="27"/>
  <c r="N203" i="27"/>
  <c r="M203" i="27"/>
  <c r="L203" i="27" s="1"/>
  <c r="H203" i="27"/>
  <c r="D203" i="27"/>
  <c r="O202" i="27"/>
  <c r="L202" i="27" s="1"/>
  <c r="N202" i="27"/>
  <c r="M202" i="27"/>
  <c r="H202" i="27"/>
  <c r="D202" i="27"/>
  <c r="O201" i="27"/>
  <c r="N201" i="27"/>
  <c r="M201" i="27"/>
  <c r="L201" i="27" s="1"/>
  <c r="H201" i="27"/>
  <c r="D201" i="27"/>
  <c r="O200" i="27"/>
  <c r="L200" i="27" s="1"/>
  <c r="N200" i="27"/>
  <c r="M200" i="27"/>
  <c r="H200" i="27"/>
  <c r="D200" i="27"/>
  <c r="O199" i="27"/>
  <c r="N199" i="27"/>
  <c r="M199" i="27"/>
  <c r="L199" i="27" s="1"/>
  <c r="H199" i="27"/>
  <c r="D199" i="27"/>
  <c r="O198" i="27"/>
  <c r="L198" i="27" s="1"/>
  <c r="N198" i="27"/>
  <c r="M198" i="27"/>
  <c r="H198" i="27"/>
  <c r="D198" i="27"/>
  <c r="O197" i="27"/>
  <c r="N197" i="27"/>
  <c r="M197" i="27"/>
  <c r="L197" i="27" s="1"/>
  <c r="H197" i="27"/>
  <c r="D197" i="27"/>
  <c r="O196" i="27"/>
  <c r="L196" i="27" s="1"/>
  <c r="N196" i="27"/>
  <c r="M196" i="27"/>
  <c r="H196" i="27"/>
  <c r="D196" i="27"/>
  <c r="O195" i="27"/>
  <c r="N195" i="27"/>
  <c r="M195" i="27"/>
  <c r="L195" i="27" s="1"/>
  <c r="H195" i="27"/>
  <c r="D195" i="27"/>
  <c r="O194" i="27"/>
  <c r="L194" i="27" s="1"/>
  <c r="N194" i="27"/>
  <c r="M194" i="27"/>
  <c r="H194" i="27"/>
  <c r="D194" i="27"/>
  <c r="O193" i="27"/>
  <c r="N193" i="27"/>
  <c r="M193" i="27"/>
  <c r="L193" i="27" s="1"/>
  <c r="H193" i="27"/>
  <c r="D193" i="27"/>
  <c r="O192" i="27"/>
  <c r="L192" i="27" s="1"/>
  <c r="N192" i="27"/>
  <c r="M192" i="27"/>
  <c r="H192" i="27"/>
  <c r="H206" i="27" s="1"/>
  <c r="D192" i="27"/>
  <c r="O191" i="27"/>
  <c r="N191" i="27"/>
  <c r="N206" i="27" s="1"/>
  <c r="M191" i="27"/>
  <c r="L191" i="27" s="1"/>
  <c r="H191" i="27"/>
  <c r="D191" i="27"/>
  <c r="D206" i="27" s="1"/>
  <c r="J189" i="27"/>
  <c r="F189" i="27"/>
  <c r="O188" i="27"/>
  <c r="N188" i="27"/>
  <c r="M188" i="27"/>
  <c r="L188" i="27"/>
  <c r="H188" i="27"/>
  <c r="D188" i="27"/>
  <c r="O187" i="27"/>
  <c r="N187" i="27"/>
  <c r="M187" i="27"/>
  <c r="L187" i="27"/>
  <c r="H187" i="27"/>
  <c r="D187" i="27"/>
  <c r="D186" i="27" s="1"/>
  <c r="D189" i="27" s="1"/>
  <c r="N186" i="27"/>
  <c r="N189" i="27" s="1"/>
  <c r="K186" i="27"/>
  <c r="K189" i="27" s="1"/>
  <c r="J186" i="27"/>
  <c r="I186" i="27"/>
  <c r="I189" i="27" s="1"/>
  <c r="G186" i="27"/>
  <c r="O186" i="27" s="1"/>
  <c r="O189" i="27" s="1"/>
  <c r="F186" i="27"/>
  <c r="E186" i="27"/>
  <c r="E189" i="27" s="1"/>
  <c r="O184" i="27"/>
  <c r="J184" i="27"/>
  <c r="O183" i="27"/>
  <c r="N183" i="27"/>
  <c r="M183" i="27"/>
  <c r="L183" i="27"/>
  <c r="H183" i="27"/>
  <c r="D183" i="27"/>
  <c r="O182" i="27"/>
  <c r="N182" i="27"/>
  <c r="M182" i="27"/>
  <c r="L182" i="27"/>
  <c r="H182" i="27"/>
  <c r="D182" i="27"/>
  <c r="O181" i="27"/>
  <c r="N181" i="27"/>
  <c r="M181" i="27"/>
  <c r="L181" i="27"/>
  <c r="H181" i="27"/>
  <c r="D181" i="27"/>
  <c r="O180" i="27"/>
  <c r="N180" i="27"/>
  <c r="M180" i="27"/>
  <c r="L180" i="27"/>
  <c r="H180" i="27"/>
  <c r="D180" i="27"/>
  <c r="O179" i="27"/>
  <c r="N179" i="27"/>
  <c r="M179" i="27"/>
  <c r="L179" i="27"/>
  <c r="H179" i="27"/>
  <c r="D179" i="27"/>
  <c r="O178" i="27"/>
  <c r="N178" i="27"/>
  <c r="M178" i="27"/>
  <c r="L178" i="27"/>
  <c r="H178" i="27"/>
  <c r="D178" i="27"/>
  <c r="O177" i="27"/>
  <c r="N177" i="27"/>
  <c r="M177" i="27"/>
  <c r="L177" i="27"/>
  <c r="H177" i="27"/>
  <c r="D177" i="27"/>
  <c r="O176" i="27"/>
  <c r="N176" i="27"/>
  <c r="M176" i="27"/>
  <c r="L176" i="27"/>
  <c r="H176" i="27"/>
  <c r="D176" i="27"/>
  <c r="O175" i="27"/>
  <c r="N175" i="27"/>
  <c r="M175" i="27"/>
  <c r="L175" i="27"/>
  <c r="H175" i="27"/>
  <c r="D175" i="27"/>
  <c r="O174" i="27"/>
  <c r="N174" i="27"/>
  <c r="M174" i="27"/>
  <c r="L174" i="27"/>
  <c r="H174" i="27"/>
  <c r="D174" i="27"/>
  <c r="O173" i="27"/>
  <c r="N173" i="27"/>
  <c r="M173" i="27"/>
  <c r="L173" i="27"/>
  <c r="H173" i="27"/>
  <c r="D173" i="27"/>
  <c r="O172" i="27"/>
  <c r="N172" i="27"/>
  <c r="M172" i="27"/>
  <c r="L172" i="27"/>
  <c r="H172" i="27"/>
  <c r="D172" i="27"/>
  <c r="O171" i="27"/>
  <c r="N171" i="27"/>
  <c r="M171" i="27"/>
  <c r="L171" i="27"/>
  <c r="H171" i="27"/>
  <c r="D171" i="27"/>
  <c r="O170" i="27"/>
  <c r="N170" i="27"/>
  <c r="M170" i="27"/>
  <c r="L170" i="27"/>
  <c r="H170" i="27"/>
  <c r="D170" i="27"/>
  <c r="O169" i="27"/>
  <c r="N169" i="27"/>
  <c r="M169" i="27"/>
  <c r="L169" i="27"/>
  <c r="H169" i="27"/>
  <c r="D169" i="27"/>
  <c r="O168" i="27"/>
  <c r="N168" i="27"/>
  <c r="M168" i="27"/>
  <c r="L168" i="27"/>
  <c r="H168" i="27"/>
  <c r="D168" i="27"/>
  <c r="O167" i="27"/>
  <c r="N167" i="27"/>
  <c r="M167" i="27"/>
  <c r="L167" i="27"/>
  <c r="H167" i="27"/>
  <c r="D167" i="27"/>
  <c r="O166" i="27"/>
  <c r="N166" i="27"/>
  <c r="M166" i="27"/>
  <c r="L166" i="27"/>
  <c r="H166" i="27"/>
  <c r="D166" i="27"/>
  <c r="O165" i="27"/>
  <c r="N165" i="27"/>
  <c r="M165" i="27"/>
  <c r="L165" i="27"/>
  <c r="H165" i="27"/>
  <c r="D165" i="27"/>
  <c r="O164" i="27"/>
  <c r="N164" i="27"/>
  <c r="M164" i="27"/>
  <c r="L164" i="27"/>
  <c r="H164" i="27"/>
  <c r="D164" i="27"/>
  <c r="O163" i="27"/>
  <c r="N163" i="27"/>
  <c r="M163" i="27"/>
  <c r="L163" i="27"/>
  <c r="H163" i="27"/>
  <c r="D163" i="27"/>
  <c r="O162" i="27"/>
  <c r="N162" i="27"/>
  <c r="M162" i="27"/>
  <c r="L162" i="27"/>
  <c r="H162" i="27"/>
  <c r="D162" i="27"/>
  <c r="O161" i="27"/>
  <c r="N161" i="27"/>
  <c r="M161" i="27"/>
  <c r="L161" i="27"/>
  <c r="H161" i="27"/>
  <c r="D161" i="27"/>
  <c r="O160" i="27"/>
  <c r="N160" i="27"/>
  <c r="M160" i="27"/>
  <c r="L160" i="27"/>
  <c r="H160" i="27"/>
  <c r="D160" i="27"/>
  <c r="O159" i="27"/>
  <c r="N159" i="27"/>
  <c r="M159" i="27"/>
  <c r="L159" i="27"/>
  <c r="H159" i="27"/>
  <c r="D159" i="27"/>
  <c r="O158" i="27"/>
  <c r="N158" i="27"/>
  <c r="M158" i="27"/>
  <c r="L158" i="27"/>
  <c r="H158" i="27"/>
  <c r="D158" i="27"/>
  <c r="O157" i="27"/>
  <c r="N157" i="27"/>
  <c r="M157" i="27"/>
  <c r="L157" i="27"/>
  <c r="H157" i="27"/>
  <c r="D157" i="27"/>
  <c r="O156" i="27"/>
  <c r="N156" i="27"/>
  <c r="M156" i="27"/>
  <c r="L156" i="27"/>
  <c r="H156" i="27"/>
  <c r="D156" i="27"/>
  <c r="O155" i="27"/>
  <c r="N155" i="27"/>
  <c r="M155" i="27"/>
  <c r="L155" i="27"/>
  <c r="H155" i="27"/>
  <c r="D155" i="27"/>
  <c r="O154" i="27"/>
  <c r="N154" i="27"/>
  <c r="M154" i="27"/>
  <c r="L154" i="27"/>
  <c r="H154" i="27"/>
  <c r="D154" i="27"/>
  <c r="O153" i="27"/>
  <c r="N153" i="27"/>
  <c r="M153" i="27"/>
  <c r="L153" i="27"/>
  <c r="H153" i="27"/>
  <c r="D153" i="27"/>
  <c r="O152" i="27"/>
  <c r="N152" i="27"/>
  <c r="M152" i="27"/>
  <c r="L152" i="27"/>
  <c r="H152" i="27"/>
  <c r="D152" i="27"/>
  <c r="O151" i="27"/>
  <c r="N151" i="27"/>
  <c r="M151" i="27"/>
  <c r="L151" i="27"/>
  <c r="H151" i="27"/>
  <c r="D151" i="27"/>
  <c r="O150" i="27"/>
  <c r="N150" i="27"/>
  <c r="M150" i="27"/>
  <c r="L150" i="27"/>
  <c r="H150" i="27"/>
  <c r="D150" i="27"/>
  <c r="O149" i="27"/>
  <c r="N149" i="27"/>
  <c r="M149" i="27"/>
  <c r="L149" i="27"/>
  <c r="H149" i="27"/>
  <c r="D149" i="27"/>
  <c r="O148" i="27"/>
  <c r="N148" i="27"/>
  <c r="M148" i="27"/>
  <c r="L148" i="27"/>
  <c r="H148" i="27"/>
  <c r="D148" i="27"/>
  <c r="O147" i="27"/>
  <c r="N147" i="27"/>
  <c r="M147" i="27"/>
  <c r="L147" i="27"/>
  <c r="Q29" i="27" s="1"/>
  <c r="H147" i="27"/>
  <c r="D147" i="27"/>
  <c r="O146" i="27"/>
  <c r="N146" i="27"/>
  <c r="N145" i="27" s="1"/>
  <c r="N184" i="27" s="1"/>
  <c r="M146" i="27"/>
  <c r="M145" i="27" s="1"/>
  <c r="M184" i="27" s="1"/>
  <c r="L146" i="27"/>
  <c r="L145" i="27" s="1"/>
  <c r="L184" i="27" s="1"/>
  <c r="H146" i="27"/>
  <c r="D146" i="27"/>
  <c r="D145" i="27" s="1"/>
  <c r="D184" i="27" s="1"/>
  <c r="O145" i="27"/>
  <c r="K145" i="27"/>
  <c r="K184" i="27" s="1"/>
  <c r="J145" i="27"/>
  <c r="I145" i="27"/>
  <c r="I184" i="27" s="1"/>
  <c r="H145" i="27"/>
  <c r="H184" i="27" s="1"/>
  <c r="G145" i="27"/>
  <c r="G184" i="27" s="1"/>
  <c r="F145" i="27"/>
  <c r="F184" i="27" s="1"/>
  <c r="E145" i="27"/>
  <c r="E184" i="27" s="1"/>
  <c r="O143" i="27"/>
  <c r="K143" i="27"/>
  <c r="J143" i="27"/>
  <c r="I143" i="27"/>
  <c r="H143" i="27"/>
  <c r="G143" i="27"/>
  <c r="F143" i="27"/>
  <c r="E143" i="27"/>
  <c r="O142" i="27"/>
  <c r="N142" i="27"/>
  <c r="M142" i="27"/>
  <c r="L142" i="27"/>
  <c r="H142" i="27"/>
  <c r="D142" i="27"/>
  <c r="O141" i="27"/>
  <c r="N141" i="27"/>
  <c r="N143" i="27" s="1"/>
  <c r="M141" i="27"/>
  <c r="M143" i="27" s="1"/>
  <c r="L141" i="27"/>
  <c r="Q27" i="27" s="1"/>
  <c r="H141" i="27"/>
  <c r="D141" i="27"/>
  <c r="D143" i="27" s="1"/>
  <c r="N139" i="27"/>
  <c r="K139" i="27"/>
  <c r="J139" i="27"/>
  <c r="I139" i="27"/>
  <c r="G139" i="27"/>
  <c r="F139" i="27"/>
  <c r="E139" i="27"/>
  <c r="D139" i="27"/>
  <c r="O137" i="27"/>
  <c r="N137" i="27"/>
  <c r="M137" i="27"/>
  <c r="L137" i="27"/>
  <c r="H137" i="27"/>
  <c r="D137" i="27"/>
  <c r="O136" i="27"/>
  <c r="N136" i="27"/>
  <c r="M136" i="27"/>
  <c r="L136" i="27"/>
  <c r="H136" i="27"/>
  <c r="D136" i="27"/>
  <c r="O135" i="27"/>
  <c r="O134" i="27" s="1"/>
  <c r="N135" i="27"/>
  <c r="N134" i="27" s="1"/>
  <c r="M135" i="27"/>
  <c r="L135" i="27"/>
  <c r="L134" i="27" s="1"/>
  <c r="H135" i="27"/>
  <c r="D135" i="27"/>
  <c r="M134" i="27"/>
  <c r="K134" i="27"/>
  <c r="I134" i="27"/>
  <c r="H134" i="27"/>
  <c r="G134" i="27"/>
  <c r="F134" i="27"/>
  <c r="E134" i="27"/>
  <c r="D134" i="27"/>
  <c r="O133" i="27"/>
  <c r="N133" i="27"/>
  <c r="M133" i="27"/>
  <c r="L133" i="27"/>
  <c r="H133" i="27"/>
  <c r="D133" i="27"/>
  <c r="O132" i="27"/>
  <c r="N132" i="27"/>
  <c r="N130" i="27" s="1"/>
  <c r="M132" i="27"/>
  <c r="L132" i="27" s="1"/>
  <c r="H132" i="27"/>
  <c r="D132" i="27"/>
  <c r="D130" i="27" s="1"/>
  <c r="O131" i="27"/>
  <c r="O130" i="27" s="1"/>
  <c r="N131" i="27"/>
  <c r="M131" i="27"/>
  <c r="L131" i="27" s="1"/>
  <c r="L130" i="27" s="1"/>
  <c r="H131" i="27"/>
  <c r="H130" i="27" s="1"/>
  <c r="D131" i="27"/>
  <c r="M130" i="27"/>
  <c r="K130" i="27"/>
  <c r="J130" i="27"/>
  <c r="I130" i="27"/>
  <c r="G130" i="27"/>
  <c r="F130" i="27"/>
  <c r="E130" i="27"/>
  <c r="O129" i="27"/>
  <c r="N129" i="27"/>
  <c r="M129" i="27"/>
  <c r="L129" i="27" s="1"/>
  <c r="H129" i="27"/>
  <c r="D129" i="27"/>
  <c r="O128" i="27"/>
  <c r="N128" i="27"/>
  <c r="M128" i="27"/>
  <c r="L128" i="27" s="1"/>
  <c r="H128" i="27"/>
  <c r="H126" i="27" s="1"/>
  <c r="D128" i="27"/>
  <c r="O127" i="27"/>
  <c r="O126" i="27" s="1"/>
  <c r="N127" i="27"/>
  <c r="M127" i="27"/>
  <c r="L127" i="27" s="1"/>
  <c r="L126" i="27" s="1"/>
  <c r="H127" i="27"/>
  <c r="D127" i="27"/>
  <c r="D126" i="27" s="1"/>
  <c r="M126" i="27"/>
  <c r="K126" i="27"/>
  <c r="J126" i="27"/>
  <c r="I126" i="27"/>
  <c r="G126" i="27"/>
  <c r="F126" i="27"/>
  <c r="E126" i="27"/>
  <c r="O125" i="27"/>
  <c r="N125" i="27"/>
  <c r="M125" i="27"/>
  <c r="L125" i="27" s="1"/>
  <c r="H125" i="27"/>
  <c r="D125" i="27"/>
  <c r="O124" i="27"/>
  <c r="N124" i="27"/>
  <c r="M124" i="27"/>
  <c r="H124" i="27"/>
  <c r="D124" i="27"/>
  <c r="D122" i="27" s="1"/>
  <c r="O123" i="27"/>
  <c r="O122" i="27" s="1"/>
  <c r="N123" i="27"/>
  <c r="M123" i="27"/>
  <c r="L123" i="27"/>
  <c r="H123" i="27"/>
  <c r="D123" i="27"/>
  <c r="N122" i="27"/>
  <c r="K122" i="27"/>
  <c r="J122" i="27"/>
  <c r="I122" i="27"/>
  <c r="G122" i="27"/>
  <c r="F122" i="27"/>
  <c r="E122" i="27"/>
  <c r="O121" i="27"/>
  <c r="N121" i="27"/>
  <c r="M121" i="27"/>
  <c r="H121" i="27"/>
  <c r="D121" i="27"/>
  <c r="D118" i="27" s="1"/>
  <c r="O120" i="27"/>
  <c r="N120" i="27"/>
  <c r="M120" i="27"/>
  <c r="L120" i="27"/>
  <c r="H120" i="27"/>
  <c r="D120" i="27"/>
  <c r="O119" i="27"/>
  <c r="N119" i="27"/>
  <c r="N118" i="27" s="1"/>
  <c r="M119" i="27"/>
  <c r="L119" i="27" s="1"/>
  <c r="H119" i="27"/>
  <c r="D119" i="27"/>
  <c r="O118" i="27"/>
  <c r="K118" i="27"/>
  <c r="J118" i="27"/>
  <c r="I118" i="27"/>
  <c r="H118" i="27"/>
  <c r="G118" i="27"/>
  <c r="F118" i="27"/>
  <c r="E118" i="27"/>
  <c r="O117" i="27"/>
  <c r="N117" i="27"/>
  <c r="M117" i="27"/>
  <c r="L117" i="27"/>
  <c r="H117" i="27"/>
  <c r="D117" i="27"/>
  <c r="O116" i="27"/>
  <c r="N116" i="27"/>
  <c r="N114" i="27" s="1"/>
  <c r="M116" i="27"/>
  <c r="H116" i="27"/>
  <c r="D116" i="27"/>
  <c r="D114" i="27" s="1"/>
  <c r="O115" i="27"/>
  <c r="N115" i="27"/>
  <c r="M115" i="27"/>
  <c r="L115" i="27" s="1"/>
  <c r="H115" i="27"/>
  <c r="D115" i="27"/>
  <c r="O114" i="27"/>
  <c r="K114" i="27"/>
  <c r="J114" i="27"/>
  <c r="I114" i="27"/>
  <c r="G114" i="27"/>
  <c r="F114" i="27"/>
  <c r="E114" i="27"/>
  <c r="O113" i="27"/>
  <c r="N113" i="27"/>
  <c r="M113" i="27"/>
  <c r="H113" i="27"/>
  <c r="D113" i="27"/>
  <c r="O112" i="27"/>
  <c r="N112" i="27"/>
  <c r="M112" i="27"/>
  <c r="L112" i="27" s="1"/>
  <c r="H112" i="27"/>
  <c r="H110" i="27" s="1"/>
  <c r="D112" i="27"/>
  <c r="O111" i="27"/>
  <c r="O110" i="27" s="1"/>
  <c r="N111" i="27"/>
  <c r="M111" i="27"/>
  <c r="H111" i="27"/>
  <c r="D111" i="27"/>
  <c r="D110" i="27" s="1"/>
  <c r="K110" i="27"/>
  <c r="J110" i="27"/>
  <c r="I110" i="27"/>
  <c r="G110" i="27"/>
  <c r="F110" i="27"/>
  <c r="E110" i="27"/>
  <c r="O109" i="27"/>
  <c r="N109" i="27"/>
  <c r="M109" i="27"/>
  <c r="L109" i="27" s="1"/>
  <c r="H109" i="27"/>
  <c r="D109" i="27"/>
  <c r="O108" i="27"/>
  <c r="O106" i="27" s="1"/>
  <c r="N108" i="27"/>
  <c r="M108" i="27"/>
  <c r="L108" i="27" s="1"/>
  <c r="H108" i="27"/>
  <c r="D108" i="27"/>
  <c r="D106" i="27" s="1"/>
  <c r="O107" i="27"/>
  <c r="N107" i="27"/>
  <c r="M107" i="27"/>
  <c r="L107" i="27"/>
  <c r="H107" i="27"/>
  <c r="D107" i="27"/>
  <c r="N106" i="27"/>
  <c r="K106" i="27"/>
  <c r="J106" i="27"/>
  <c r="I106" i="27"/>
  <c r="G106" i="27"/>
  <c r="F106" i="27"/>
  <c r="E106" i="27"/>
  <c r="O105" i="27"/>
  <c r="N105" i="27"/>
  <c r="M105" i="27"/>
  <c r="L105" i="27" s="1"/>
  <c r="H105" i="27"/>
  <c r="D105" i="27"/>
  <c r="D102" i="27" s="1"/>
  <c r="O104" i="27"/>
  <c r="N104" i="27"/>
  <c r="M104" i="27"/>
  <c r="L104" i="27"/>
  <c r="H104" i="27"/>
  <c r="D104" i="27"/>
  <c r="O103" i="27"/>
  <c r="N103" i="27"/>
  <c r="N102" i="27" s="1"/>
  <c r="M103" i="27"/>
  <c r="H103" i="27"/>
  <c r="H102" i="27" s="1"/>
  <c r="D103" i="27"/>
  <c r="O102" i="27"/>
  <c r="K102" i="27"/>
  <c r="J102" i="27"/>
  <c r="I102" i="27"/>
  <c r="G102" i="27"/>
  <c r="F102" i="27"/>
  <c r="E102" i="27"/>
  <c r="O101" i="27"/>
  <c r="N101" i="27"/>
  <c r="M101" i="27"/>
  <c r="L101" i="27"/>
  <c r="H101" i="27"/>
  <c r="D101" i="27"/>
  <c r="O100" i="27"/>
  <c r="N100" i="27"/>
  <c r="N98" i="27" s="1"/>
  <c r="M100" i="27"/>
  <c r="L100" i="27" s="1"/>
  <c r="H100" i="27"/>
  <c r="D100" i="27"/>
  <c r="D98" i="27" s="1"/>
  <c r="O99" i="27"/>
  <c r="N99" i="27"/>
  <c r="M99" i="27"/>
  <c r="L99" i="27" s="1"/>
  <c r="L98" i="27" s="1"/>
  <c r="H99" i="27"/>
  <c r="H98" i="27" s="1"/>
  <c r="D99" i="27"/>
  <c r="O98" i="27"/>
  <c r="M98" i="27"/>
  <c r="K98" i="27"/>
  <c r="J98" i="27"/>
  <c r="J138" i="27" s="1"/>
  <c r="I98" i="27"/>
  <c r="G98" i="27"/>
  <c r="F98" i="27"/>
  <c r="E98" i="27"/>
  <c r="O97" i="27"/>
  <c r="N97" i="27"/>
  <c r="M97" i="27"/>
  <c r="L97" i="27" s="1"/>
  <c r="H97" i="27"/>
  <c r="D97" i="27"/>
  <c r="O96" i="27"/>
  <c r="N96" i="27"/>
  <c r="M96" i="27"/>
  <c r="H96" i="27"/>
  <c r="H94" i="27" s="1"/>
  <c r="D96" i="27"/>
  <c r="O95" i="27"/>
  <c r="O94" i="27" s="1"/>
  <c r="N95" i="27"/>
  <c r="M95" i="27"/>
  <c r="L95" i="27" s="1"/>
  <c r="H95" i="27"/>
  <c r="D95" i="27"/>
  <c r="D94" i="27" s="1"/>
  <c r="K94" i="27"/>
  <c r="J94" i="27"/>
  <c r="I94" i="27"/>
  <c r="G94" i="27"/>
  <c r="F94" i="27"/>
  <c r="E94" i="27"/>
  <c r="O93" i="27"/>
  <c r="O86" i="27" s="1"/>
  <c r="O138" i="27" s="1"/>
  <c r="N93" i="27"/>
  <c r="M93" i="27"/>
  <c r="L93" i="27" s="1"/>
  <c r="H93" i="27"/>
  <c r="D93" i="27"/>
  <c r="O92" i="27"/>
  <c r="N92" i="27"/>
  <c r="M92" i="27"/>
  <c r="L92" i="27" s="1"/>
  <c r="H92" i="27"/>
  <c r="D92" i="27"/>
  <c r="O91" i="27"/>
  <c r="O220" i="27" s="1"/>
  <c r="N91" i="27"/>
  <c r="M91" i="27"/>
  <c r="M139" i="27" s="1"/>
  <c r="L91" i="27"/>
  <c r="L139" i="27" s="1"/>
  <c r="H91" i="27"/>
  <c r="H139" i="27" s="1"/>
  <c r="D91" i="27"/>
  <c r="O90" i="27"/>
  <c r="N90" i="27"/>
  <c r="N89" i="27" s="1"/>
  <c r="M90" i="27"/>
  <c r="L90" i="27" s="1"/>
  <c r="H90" i="27"/>
  <c r="D90" i="27"/>
  <c r="O89" i="27"/>
  <c r="M89" i="27"/>
  <c r="L89" i="27"/>
  <c r="K89" i="27"/>
  <c r="J89" i="27"/>
  <c r="I89" i="27"/>
  <c r="I86" i="27" s="1"/>
  <c r="I138" i="27" s="1"/>
  <c r="H89" i="27"/>
  <c r="G89" i="27"/>
  <c r="F89" i="27"/>
  <c r="E89" i="27"/>
  <c r="E86" i="27" s="1"/>
  <c r="E138" i="27" s="1"/>
  <c r="D89" i="27"/>
  <c r="O88" i="27"/>
  <c r="N88" i="27"/>
  <c r="M88" i="27"/>
  <c r="M86" i="27" s="1"/>
  <c r="L88" i="27"/>
  <c r="H88" i="27"/>
  <c r="D88" i="27"/>
  <c r="O87" i="27"/>
  <c r="N87" i="27"/>
  <c r="N86" i="27" s="1"/>
  <c r="M87" i="27"/>
  <c r="H87" i="27"/>
  <c r="D87" i="27"/>
  <c r="K86" i="27"/>
  <c r="J86" i="27"/>
  <c r="G86" i="27"/>
  <c r="F86" i="27"/>
  <c r="D86" i="27"/>
  <c r="K84" i="27"/>
  <c r="E84" i="27"/>
  <c r="E217" i="27" s="1"/>
  <c r="O83" i="27"/>
  <c r="N83" i="27"/>
  <c r="M83" i="27"/>
  <c r="H83" i="27"/>
  <c r="D83" i="27"/>
  <c r="O82" i="27"/>
  <c r="N82" i="27"/>
  <c r="M82" i="27"/>
  <c r="L82" i="27" s="1"/>
  <c r="H82" i="27"/>
  <c r="D82" i="27"/>
  <c r="O81" i="27"/>
  <c r="N81" i="27"/>
  <c r="M81" i="27"/>
  <c r="L81" i="27"/>
  <c r="H81" i="27"/>
  <c r="D81" i="27"/>
  <c r="O80" i="27"/>
  <c r="N80" i="27"/>
  <c r="N78" i="27" s="1"/>
  <c r="M80" i="27"/>
  <c r="L80" i="27" s="1"/>
  <c r="H80" i="27"/>
  <c r="D80" i="27"/>
  <c r="O79" i="27"/>
  <c r="O78" i="27" s="1"/>
  <c r="N79" i="27"/>
  <c r="M79" i="27"/>
  <c r="L79" i="27" s="1"/>
  <c r="L78" i="27" s="1"/>
  <c r="H79" i="27"/>
  <c r="D79" i="27"/>
  <c r="M78" i="27"/>
  <c r="K78" i="27"/>
  <c r="J78" i="27"/>
  <c r="I78" i="27"/>
  <c r="G78" i="27"/>
  <c r="F78" i="27"/>
  <c r="E78" i="27"/>
  <c r="O77" i="27"/>
  <c r="N77" i="27"/>
  <c r="M77" i="27"/>
  <c r="L77" i="27" s="1"/>
  <c r="H77" i="27"/>
  <c r="D77" i="27"/>
  <c r="O76" i="27"/>
  <c r="N76" i="27"/>
  <c r="M76" i="27"/>
  <c r="H76" i="27"/>
  <c r="D76" i="27"/>
  <c r="O75" i="27"/>
  <c r="N75" i="27"/>
  <c r="M75" i="27"/>
  <c r="H75" i="27"/>
  <c r="D75" i="27"/>
  <c r="O74" i="27"/>
  <c r="N74" i="27"/>
  <c r="M74" i="27"/>
  <c r="M73" i="27" s="1"/>
  <c r="L74" i="27"/>
  <c r="H74" i="27"/>
  <c r="D74" i="27"/>
  <c r="N73" i="27"/>
  <c r="K73" i="27"/>
  <c r="J73" i="27"/>
  <c r="I73" i="27"/>
  <c r="G73" i="27"/>
  <c r="F73" i="27"/>
  <c r="E73" i="27"/>
  <c r="D73" i="27" s="1"/>
  <c r="O72" i="27"/>
  <c r="N72" i="27"/>
  <c r="M72" i="27"/>
  <c r="L72" i="27" s="1"/>
  <c r="H72" i="27"/>
  <c r="D72" i="27"/>
  <c r="O71" i="27"/>
  <c r="N71" i="27"/>
  <c r="M71" i="27"/>
  <c r="L71" i="27"/>
  <c r="H71" i="27"/>
  <c r="D71" i="27"/>
  <c r="O70" i="27"/>
  <c r="N70" i="27"/>
  <c r="N68" i="27" s="1"/>
  <c r="M70" i="27"/>
  <c r="H70" i="27"/>
  <c r="D70" i="27"/>
  <c r="O69" i="27"/>
  <c r="N69" i="27"/>
  <c r="M69" i="27"/>
  <c r="L69" i="27" s="1"/>
  <c r="H69" i="27"/>
  <c r="D69" i="27"/>
  <c r="O68" i="27"/>
  <c r="M68" i="27"/>
  <c r="K68" i="27"/>
  <c r="J68" i="27"/>
  <c r="I68" i="27"/>
  <c r="H68" i="27" s="1"/>
  <c r="G68" i="27"/>
  <c r="F68" i="27"/>
  <c r="E68" i="27"/>
  <c r="O67" i="27"/>
  <c r="N67" i="27"/>
  <c r="M67" i="27"/>
  <c r="H67" i="27"/>
  <c r="D67" i="27"/>
  <c r="O66" i="27"/>
  <c r="N66" i="27"/>
  <c r="M66" i="27"/>
  <c r="H66" i="27"/>
  <c r="D66" i="27"/>
  <c r="O65" i="27"/>
  <c r="N65" i="27"/>
  <c r="M65" i="27"/>
  <c r="H65" i="27"/>
  <c r="D65" i="27"/>
  <c r="O64" i="27"/>
  <c r="N64" i="27"/>
  <c r="N63" i="27" s="1"/>
  <c r="M64" i="27"/>
  <c r="L64" i="27"/>
  <c r="H64" i="27"/>
  <c r="D64" i="27"/>
  <c r="K63" i="27"/>
  <c r="J63" i="27"/>
  <c r="I63" i="27"/>
  <c r="H63" i="27"/>
  <c r="G63" i="27"/>
  <c r="F63" i="27"/>
  <c r="E63" i="27"/>
  <c r="D63" i="27"/>
  <c r="O62" i="27"/>
  <c r="N62" i="27"/>
  <c r="M62" i="27"/>
  <c r="L62" i="27"/>
  <c r="H62" i="27"/>
  <c r="D62" i="27"/>
  <c r="O61" i="27"/>
  <c r="N61" i="27"/>
  <c r="M61" i="27"/>
  <c r="L61" i="27"/>
  <c r="H61" i="27"/>
  <c r="D61" i="27"/>
  <c r="O60" i="27"/>
  <c r="N60" i="27"/>
  <c r="M60" i="27"/>
  <c r="L60" i="27"/>
  <c r="H60" i="27"/>
  <c r="D60" i="27"/>
  <c r="O59" i="27"/>
  <c r="O58" i="27" s="1"/>
  <c r="N59" i="27"/>
  <c r="N58" i="27" s="1"/>
  <c r="M59" i="27"/>
  <c r="L59" i="27"/>
  <c r="L58" i="27" s="1"/>
  <c r="H59" i="27"/>
  <c r="D59" i="27"/>
  <c r="M58" i="27"/>
  <c r="K58" i="27"/>
  <c r="J58" i="27"/>
  <c r="I58" i="27"/>
  <c r="H58" i="27"/>
  <c r="G58" i="27"/>
  <c r="F58" i="27"/>
  <c r="E58" i="27"/>
  <c r="D58" i="27"/>
  <c r="O57" i="27"/>
  <c r="N57" i="27"/>
  <c r="M57" i="27"/>
  <c r="L57" i="27"/>
  <c r="H57" i="27"/>
  <c r="D57" i="27"/>
  <c r="O56" i="27"/>
  <c r="N56" i="27"/>
  <c r="M56" i="27"/>
  <c r="L56" i="27"/>
  <c r="H56" i="27"/>
  <c r="D56" i="27"/>
  <c r="O55" i="27"/>
  <c r="N55" i="27"/>
  <c r="M55" i="27"/>
  <c r="L55" i="27"/>
  <c r="H55" i="27"/>
  <c r="D55" i="27"/>
  <c r="O54" i="27"/>
  <c r="O53" i="27" s="1"/>
  <c r="N54" i="27"/>
  <c r="M54" i="27"/>
  <c r="L54" i="27"/>
  <c r="H54" i="27"/>
  <c r="D54" i="27"/>
  <c r="N53" i="27"/>
  <c r="M53" i="27"/>
  <c r="L53" i="27"/>
  <c r="K53" i="27"/>
  <c r="J53" i="27"/>
  <c r="I53" i="27"/>
  <c r="H53" i="27"/>
  <c r="G53" i="27"/>
  <c r="F53" i="27"/>
  <c r="E53" i="27"/>
  <c r="D53" i="27"/>
  <c r="O52" i="27"/>
  <c r="N52" i="27"/>
  <c r="M52" i="27"/>
  <c r="L52" i="27"/>
  <c r="H52" i="27"/>
  <c r="D52" i="27"/>
  <c r="O51" i="27"/>
  <c r="N51" i="27"/>
  <c r="M51" i="27"/>
  <c r="L51" i="27"/>
  <c r="H51" i="27"/>
  <c r="D51" i="27"/>
  <c r="O50" i="27"/>
  <c r="N50" i="27"/>
  <c r="M50" i="27"/>
  <c r="L50" i="27"/>
  <c r="H50" i="27"/>
  <c r="D50" i="27"/>
  <c r="O49" i="27"/>
  <c r="O48" i="27" s="1"/>
  <c r="N49" i="27"/>
  <c r="N48" i="27" s="1"/>
  <c r="M49" i="27"/>
  <c r="L49" i="27"/>
  <c r="L48" i="27" s="1"/>
  <c r="H49" i="27"/>
  <c r="D49" i="27"/>
  <c r="M48" i="27"/>
  <c r="K48" i="27"/>
  <c r="J48" i="27"/>
  <c r="I48" i="27"/>
  <c r="H48" i="27"/>
  <c r="G48" i="27"/>
  <c r="F48" i="27"/>
  <c r="E48" i="27"/>
  <c r="D48" i="27"/>
  <c r="O47" i="27"/>
  <c r="N47" i="27"/>
  <c r="M47" i="27"/>
  <c r="L47" i="27"/>
  <c r="H47" i="27"/>
  <c r="D47" i="27"/>
  <c r="O46" i="27"/>
  <c r="N46" i="27"/>
  <c r="M46" i="27"/>
  <c r="L46" i="27"/>
  <c r="H46" i="27"/>
  <c r="D46" i="27"/>
  <c r="O45" i="27"/>
  <c r="N45" i="27"/>
  <c r="M45" i="27"/>
  <c r="L45" i="27"/>
  <c r="H45" i="27"/>
  <c r="D45" i="27"/>
  <c r="O44" i="27"/>
  <c r="O43" i="27" s="1"/>
  <c r="N44" i="27"/>
  <c r="M44" i="27"/>
  <c r="L44" i="27"/>
  <c r="H44" i="27"/>
  <c r="D44" i="27"/>
  <c r="N43" i="27"/>
  <c r="M43" i="27"/>
  <c r="L43" i="27"/>
  <c r="K43" i="27"/>
  <c r="J43" i="27"/>
  <c r="I43" i="27"/>
  <c r="H43" i="27"/>
  <c r="G43" i="27"/>
  <c r="F43" i="27"/>
  <c r="E43" i="27"/>
  <c r="D43" i="27"/>
  <c r="O42" i="27"/>
  <c r="N42" i="27"/>
  <c r="M42" i="27"/>
  <c r="L42" i="27"/>
  <c r="H42" i="27"/>
  <c r="D42" i="27"/>
  <c r="O41" i="27"/>
  <c r="N41" i="27"/>
  <c r="M41" i="27"/>
  <c r="L41" i="27"/>
  <c r="Q28" i="27" s="1"/>
  <c r="H41" i="27"/>
  <c r="D41" i="27"/>
  <c r="O40" i="27"/>
  <c r="N40" i="27"/>
  <c r="M40" i="27"/>
  <c r="L40" i="27"/>
  <c r="H40" i="27"/>
  <c r="D40" i="27"/>
  <c r="O39" i="27"/>
  <c r="N39" i="27"/>
  <c r="M39" i="27"/>
  <c r="L39" i="27"/>
  <c r="H39" i="27"/>
  <c r="D39" i="27"/>
  <c r="O38" i="27"/>
  <c r="N38" i="27"/>
  <c r="N37" i="27" s="1"/>
  <c r="M38" i="27"/>
  <c r="M37" i="27" s="1"/>
  <c r="L38" i="27"/>
  <c r="L37" i="27" s="1"/>
  <c r="H38" i="27"/>
  <c r="D38" i="27"/>
  <c r="O37" i="27"/>
  <c r="K37" i="27"/>
  <c r="J37" i="27"/>
  <c r="I37" i="27"/>
  <c r="H37" i="27"/>
  <c r="G37" i="27"/>
  <c r="F37" i="27"/>
  <c r="E37" i="27"/>
  <c r="D37" i="27"/>
  <c r="O36" i="27"/>
  <c r="N36" i="27"/>
  <c r="M36" i="27"/>
  <c r="L36" i="27"/>
  <c r="H36" i="27"/>
  <c r="D36" i="27"/>
  <c r="O35" i="27"/>
  <c r="N35" i="27"/>
  <c r="M35" i="27"/>
  <c r="L35" i="27" s="1"/>
  <c r="H35" i="27"/>
  <c r="D35" i="27"/>
  <c r="O34" i="27"/>
  <c r="N34" i="27"/>
  <c r="M34" i="27"/>
  <c r="H34" i="27"/>
  <c r="D34" i="27"/>
  <c r="O33" i="27"/>
  <c r="N33" i="27"/>
  <c r="N32" i="27" s="1"/>
  <c r="M33" i="27"/>
  <c r="L33" i="27"/>
  <c r="H33" i="27"/>
  <c r="D33" i="27"/>
  <c r="K32" i="27"/>
  <c r="J32" i="27"/>
  <c r="I32" i="27"/>
  <c r="H32" i="27"/>
  <c r="G32" i="27"/>
  <c r="F32" i="27"/>
  <c r="E32" i="27"/>
  <c r="D32" i="27"/>
  <c r="O31" i="27"/>
  <c r="N31" i="27"/>
  <c r="M31" i="27"/>
  <c r="H31" i="27"/>
  <c r="D31" i="27"/>
  <c r="O30" i="27"/>
  <c r="N30" i="27"/>
  <c r="M30" i="27"/>
  <c r="L30" i="27"/>
  <c r="H30" i="27"/>
  <c r="D30" i="27"/>
  <c r="O29" i="27"/>
  <c r="N29" i="27"/>
  <c r="M29" i="27"/>
  <c r="H29" i="27"/>
  <c r="D29" i="27"/>
  <c r="O28" i="27"/>
  <c r="N28" i="27"/>
  <c r="N26" i="27" s="1"/>
  <c r="M28" i="27"/>
  <c r="L28" i="27"/>
  <c r="H28" i="27"/>
  <c r="D28" i="27"/>
  <c r="O27" i="27"/>
  <c r="O26" i="27" s="1"/>
  <c r="N27" i="27"/>
  <c r="M27" i="27"/>
  <c r="H27" i="27"/>
  <c r="D27" i="27"/>
  <c r="K26" i="27"/>
  <c r="J26" i="27"/>
  <c r="I26" i="27"/>
  <c r="H26" i="27"/>
  <c r="G26" i="27"/>
  <c r="F26" i="27"/>
  <c r="E26" i="27"/>
  <c r="D26" i="27"/>
  <c r="O25" i="27"/>
  <c r="N25" i="27"/>
  <c r="M25" i="27"/>
  <c r="H25" i="27"/>
  <c r="D25" i="27"/>
  <c r="O24" i="27"/>
  <c r="N24" i="27"/>
  <c r="M24" i="27"/>
  <c r="L24" i="27" s="1"/>
  <c r="H24" i="27"/>
  <c r="D24" i="27"/>
  <c r="O23" i="27"/>
  <c r="N23" i="27"/>
  <c r="M23" i="27"/>
  <c r="L23" i="27"/>
  <c r="H23" i="27"/>
  <c r="D23" i="27"/>
  <c r="O22" i="27"/>
  <c r="O21" i="27" s="1"/>
  <c r="N22" i="27"/>
  <c r="M22" i="27"/>
  <c r="H22" i="27"/>
  <c r="D22" i="27"/>
  <c r="Q21" i="27"/>
  <c r="N21" i="27"/>
  <c r="K21" i="27"/>
  <c r="J21" i="27"/>
  <c r="I21" i="27"/>
  <c r="I84" i="27" s="1"/>
  <c r="I217" i="27" s="1"/>
  <c r="H21" i="27"/>
  <c r="G21" i="27"/>
  <c r="G84" i="27" s="1"/>
  <c r="F21" i="27"/>
  <c r="E21" i="27"/>
  <c r="D21" i="27"/>
  <c r="O20" i="27"/>
  <c r="N20" i="27"/>
  <c r="M20" i="27"/>
  <c r="L20" i="27" s="1"/>
  <c r="H20" i="27"/>
  <c r="D20" i="27"/>
  <c r="N83" i="26"/>
  <c r="M83" i="26"/>
  <c r="L83" i="26"/>
  <c r="K83" i="26"/>
  <c r="J83" i="26"/>
  <c r="I83" i="26"/>
  <c r="H83" i="26"/>
  <c r="G83" i="26"/>
  <c r="F83" i="26"/>
  <c r="E83" i="26"/>
  <c r="D83" i="26"/>
  <c r="C83" i="26"/>
  <c r="N82" i="26"/>
  <c r="M82" i="26"/>
  <c r="L82" i="26"/>
  <c r="K82" i="26"/>
  <c r="J82" i="26"/>
  <c r="I82" i="26"/>
  <c r="H82" i="26"/>
  <c r="G82" i="26"/>
  <c r="F82" i="26"/>
  <c r="E82" i="26"/>
  <c r="D82" i="26"/>
  <c r="C82" i="26"/>
  <c r="N81" i="26"/>
  <c r="M81" i="26"/>
  <c r="L81" i="26"/>
  <c r="K81" i="26"/>
  <c r="J81" i="26"/>
  <c r="I81" i="26"/>
  <c r="H81" i="26"/>
  <c r="G81" i="26"/>
  <c r="F81" i="26"/>
  <c r="E81" i="26"/>
  <c r="D81" i="26"/>
  <c r="C81" i="26"/>
  <c r="N80" i="26"/>
  <c r="M80" i="26"/>
  <c r="L80" i="26"/>
  <c r="K80" i="26"/>
  <c r="J80" i="26"/>
  <c r="I80" i="26"/>
  <c r="H80" i="26"/>
  <c r="G80" i="26"/>
  <c r="F80" i="26"/>
  <c r="E80" i="26"/>
  <c r="D80" i="26"/>
  <c r="C80" i="26"/>
  <c r="N79" i="26"/>
  <c r="M79" i="26"/>
  <c r="L79" i="26"/>
  <c r="K79" i="26"/>
  <c r="J79" i="26"/>
  <c r="I79" i="26"/>
  <c r="H79" i="26"/>
  <c r="G79" i="26"/>
  <c r="F79" i="26"/>
  <c r="E79" i="26"/>
  <c r="D79" i="26"/>
  <c r="C79" i="26"/>
  <c r="N78" i="26"/>
  <c r="M78" i="26"/>
  <c r="L78" i="26"/>
  <c r="K78" i="26"/>
  <c r="J78" i="26"/>
  <c r="I78" i="26"/>
  <c r="H78" i="26"/>
  <c r="G78" i="26"/>
  <c r="F78" i="26"/>
  <c r="E78" i="26"/>
  <c r="D78" i="26"/>
  <c r="C78" i="26"/>
  <c r="N77" i="26"/>
  <c r="M77" i="26"/>
  <c r="L77" i="26"/>
  <c r="K77" i="26"/>
  <c r="J77" i="26"/>
  <c r="I77" i="26"/>
  <c r="H77" i="26"/>
  <c r="G77" i="26"/>
  <c r="F77" i="26"/>
  <c r="E77" i="26"/>
  <c r="D77" i="26"/>
  <c r="C77" i="26"/>
  <c r="N76" i="26"/>
  <c r="M76" i="26"/>
  <c r="L76" i="26"/>
  <c r="K76" i="26"/>
  <c r="J76" i="26"/>
  <c r="I76" i="26"/>
  <c r="H76" i="26"/>
  <c r="G76" i="26"/>
  <c r="F76" i="26"/>
  <c r="E76" i="26"/>
  <c r="D76" i="26"/>
  <c r="C76" i="26"/>
  <c r="N75" i="26"/>
  <c r="M75" i="26"/>
  <c r="L75" i="26"/>
  <c r="K75" i="26"/>
  <c r="J75" i="26"/>
  <c r="I75" i="26"/>
  <c r="H75" i="26"/>
  <c r="G75" i="26"/>
  <c r="F75" i="26"/>
  <c r="E75" i="26"/>
  <c r="D75" i="26"/>
  <c r="C75" i="26"/>
  <c r="N74" i="26"/>
  <c r="M74" i="26"/>
  <c r="L74" i="26"/>
  <c r="K74" i="26"/>
  <c r="J74" i="26"/>
  <c r="I74" i="26"/>
  <c r="H74" i="26"/>
  <c r="G74" i="26"/>
  <c r="F74" i="26"/>
  <c r="E74" i="26"/>
  <c r="D74" i="26"/>
  <c r="C74" i="26"/>
  <c r="N73" i="26"/>
  <c r="M73" i="26"/>
  <c r="L73" i="26"/>
  <c r="K73" i="26"/>
  <c r="J73" i="26"/>
  <c r="I73" i="26"/>
  <c r="H73" i="26"/>
  <c r="G73" i="26"/>
  <c r="F73" i="26"/>
  <c r="E73" i="26"/>
  <c r="D73" i="26"/>
  <c r="C73" i="26"/>
  <c r="N72" i="26"/>
  <c r="M72" i="26"/>
  <c r="L72" i="26"/>
  <c r="K72" i="26"/>
  <c r="J72" i="26"/>
  <c r="I72" i="26"/>
  <c r="H72" i="26"/>
  <c r="G72" i="26"/>
  <c r="F72" i="26"/>
  <c r="E72" i="26"/>
  <c r="D72" i="26"/>
  <c r="C72" i="26"/>
  <c r="N71" i="26"/>
  <c r="M71" i="26"/>
  <c r="L71" i="26"/>
  <c r="K71" i="26"/>
  <c r="J71" i="26"/>
  <c r="I71" i="26"/>
  <c r="H71" i="26"/>
  <c r="G71" i="26"/>
  <c r="F71" i="26"/>
  <c r="E71" i="26"/>
  <c r="D71" i="26"/>
  <c r="C71" i="26"/>
  <c r="N70" i="26"/>
  <c r="M70" i="26"/>
  <c r="L70" i="26"/>
  <c r="K70" i="26"/>
  <c r="J70" i="26"/>
  <c r="I70" i="26"/>
  <c r="H70" i="26"/>
  <c r="G70" i="26"/>
  <c r="F70" i="26"/>
  <c r="E70" i="26"/>
  <c r="D70" i="26"/>
  <c r="C70" i="26"/>
  <c r="N69" i="26"/>
  <c r="M69" i="26"/>
  <c r="L69" i="26"/>
  <c r="K69" i="26"/>
  <c r="J69" i="26"/>
  <c r="I69" i="26"/>
  <c r="H69" i="26"/>
  <c r="G69" i="26"/>
  <c r="F69" i="26"/>
  <c r="E69" i="26"/>
  <c r="D69" i="26"/>
  <c r="C69" i="26"/>
  <c r="N68" i="26"/>
  <c r="M68" i="26"/>
  <c r="L68" i="26"/>
  <c r="K68" i="26"/>
  <c r="J68" i="26"/>
  <c r="I68" i="26"/>
  <c r="H68" i="26"/>
  <c r="G68" i="26"/>
  <c r="F68" i="26"/>
  <c r="E68" i="26"/>
  <c r="D68" i="26"/>
  <c r="C68" i="26"/>
  <c r="N67" i="26"/>
  <c r="M67" i="26"/>
  <c r="L67" i="26"/>
  <c r="K67" i="26"/>
  <c r="J67" i="26"/>
  <c r="I67" i="26"/>
  <c r="H67" i="26"/>
  <c r="G67" i="26"/>
  <c r="F67" i="26"/>
  <c r="E67" i="26"/>
  <c r="D67" i="26"/>
  <c r="C67" i="26"/>
  <c r="N66" i="26"/>
  <c r="M66" i="26"/>
  <c r="L66" i="26"/>
  <c r="K66" i="26"/>
  <c r="J66" i="26"/>
  <c r="I66" i="26"/>
  <c r="H66" i="26"/>
  <c r="G66" i="26"/>
  <c r="F66" i="26"/>
  <c r="E66" i="26"/>
  <c r="D66" i="26"/>
  <c r="C66" i="26"/>
  <c r="N65" i="26"/>
  <c r="M65" i="26"/>
  <c r="L65" i="26"/>
  <c r="K65" i="26"/>
  <c r="J65" i="26"/>
  <c r="I65" i="26"/>
  <c r="H65" i="26"/>
  <c r="G65" i="26"/>
  <c r="F65" i="26"/>
  <c r="E65" i="26"/>
  <c r="D65" i="26"/>
  <c r="C65" i="26"/>
  <c r="N64" i="26"/>
  <c r="M64" i="26"/>
  <c r="L64" i="26"/>
  <c r="K64" i="26"/>
  <c r="J64" i="26"/>
  <c r="I64" i="26"/>
  <c r="H64" i="26"/>
  <c r="G64" i="26"/>
  <c r="F64" i="26"/>
  <c r="E64" i="26"/>
  <c r="D64" i="26"/>
  <c r="C64" i="26"/>
  <c r="N63" i="26"/>
  <c r="M63" i="26"/>
  <c r="L63" i="26"/>
  <c r="K63" i="26"/>
  <c r="J63" i="26"/>
  <c r="I63" i="26"/>
  <c r="H63" i="26"/>
  <c r="G63" i="26"/>
  <c r="F63" i="26"/>
  <c r="E63" i="26"/>
  <c r="D63" i="26"/>
  <c r="C63" i="26"/>
  <c r="N62" i="26"/>
  <c r="M62" i="26"/>
  <c r="L62" i="26"/>
  <c r="K62" i="26"/>
  <c r="J62" i="26"/>
  <c r="I62" i="26"/>
  <c r="H62" i="26"/>
  <c r="G62" i="26"/>
  <c r="F62" i="26"/>
  <c r="E62" i="26"/>
  <c r="D62" i="26"/>
  <c r="C62" i="26"/>
  <c r="N61" i="26"/>
  <c r="M61" i="26"/>
  <c r="L61" i="26"/>
  <c r="K61" i="26"/>
  <c r="J61" i="26"/>
  <c r="I61" i="26"/>
  <c r="H61" i="26"/>
  <c r="G61" i="26"/>
  <c r="F61" i="26"/>
  <c r="E61" i="26"/>
  <c r="D61" i="26"/>
  <c r="C61" i="26"/>
  <c r="N60" i="26"/>
  <c r="M60" i="26"/>
  <c r="L60" i="26"/>
  <c r="K60" i="26"/>
  <c r="J60" i="26"/>
  <c r="I60" i="26"/>
  <c r="H60" i="26"/>
  <c r="G60" i="26"/>
  <c r="F60" i="26"/>
  <c r="E60" i="26"/>
  <c r="D60" i="26"/>
  <c r="C60" i="26"/>
  <c r="N59" i="26"/>
  <c r="M59" i="26"/>
  <c r="L59" i="26"/>
  <c r="K59" i="26"/>
  <c r="J59" i="26"/>
  <c r="I59" i="26"/>
  <c r="H59" i="26"/>
  <c r="G59" i="26"/>
  <c r="F59" i="26"/>
  <c r="E59" i="26"/>
  <c r="D59" i="26"/>
  <c r="C59" i="26"/>
  <c r="N58" i="26"/>
  <c r="M58" i="26"/>
  <c r="L58" i="26"/>
  <c r="K58" i="26"/>
  <c r="J58" i="26"/>
  <c r="I58" i="26"/>
  <c r="H58" i="26"/>
  <c r="G58" i="26"/>
  <c r="F58" i="26"/>
  <c r="E58" i="26"/>
  <c r="D58" i="26"/>
  <c r="C58" i="26"/>
  <c r="N57" i="26"/>
  <c r="M57" i="26"/>
  <c r="L57" i="26"/>
  <c r="K57" i="26"/>
  <c r="J57" i="26"/>
  <c r="I57" i="26"/>
  <c r="H57" i="26"/>
  <c r="G57" i="26"/>
  <c r="F57" i="26"/>
  <c r="E57" i="26"/>
  <c r="D57" i="26"/>
  <c r="C57" i="26"/>
  <c r="N56" i="26"/>
  <c r="M56" i="26"/>
  <c r="L56" i="26"/>
  <c r="K56" i="26"/>
  <c r="J56" i="26"/>
  <c r="I56" i="26"/>
  <c r="H56" i="26"/>
  <c r="G56" i="26"/>
  <c r="F56" i="26"/>
  <c r="E56" i="26"/>
  <c r="D56" i="26"/>
  <c r="C56" i="26"/>
  <c r="N55" i="26"/>
  <c r="M55" i="26"/>
  <c r="L55" i="26"/>
  <c r="K55" i="26"/>
  <c r="J55" i="26"/>
  <c r="I55" i="26"/>
  <c r="H55" i="26"/>
  <c r="G55" i="26"/>
  <c r="F55" i="26"/>
  <c r="E55" i="26"/>
  <c r="D55" i="26"/>
  <c r="C55" i="26"/>
  <c r="N54" i="26"/>
  <c r="M54" i="26"/>
  <c r="L54" i="26"/>
  <c r="K54" i="26"/>
  <c r="J54" i="26"/>
  <c r="I54" i="26"/>
  <c r="H54" i="26"/>
  <c r="G54" i="26"/>
  <c r="F54" i="26"/>
  <c r="E54" i="26"/>
  <c r="D54" i="26"/>
  <c r="C54" i="26"/>
  <c r="N53" i="26"/>
  <c r="M53" i="26"/>
  <c r="L53" i="26"/>
  <c r="K53" i="26"/>
  <c r="J53" i="26"/>
  <c r="I53" i="26"/>
  <c r="H53" i="26"/>
  <c r="G53" i="26"/>
  <c r="F53" i="26"/>
  <c r="E53" i="26"/>
  <c r="D53" i="26"/>
  <c r="C53" i="26"/>
  <c r="N52" i="26"/>
  <c r="M52" i="26"/>
  <c r="L52" i="26"/>
  <c r="K52" i="26"/>
  <c r="J52" i="26"/>
  <c r="I52" i="26"/>
  <c r="H52" i="26"/>
  <c r="G52" i="26"/>
  <c r="F52" i="26"/>
  <c r="E52" i="26"/>
  <c r="D52" i="26"/>
  <c r="C52" i="26"/>
  <c r="N51" i="26"/>
  <c r="M51" i="26"/>
  <c r="L51" i="26"/>
  <c r="K51" i="26"/>
  <c r="J51" i="26"/>
  <c r="I51" i="26"/>
  <c r="H51" i="26"/>
  <c r="G51" i="26"/>
  <c r="F51" i="26"/>
  <c r="E51" i="26"/>
  <c r="D51" i="26"/>
  <c r="C51" i="26"/>
  <c r="N50" i="26"/>
  <c r="M50" i="26"/>
  <c r="L50" i="26"/>
  <c r="K50" i="26"/>
  <c r="J50" i="26"/>
  <c r="I50" i="26"/>
  <c r="H50" i="26"/>
  <c r="G50" i="26"/>
  <c r="F50" i="26"/>
  <c r="E50" i="26"/>
  <c r="D50" i="26"/>
  <c r="C50" i="26"/>
  <c r="N49" i="26"/>
  <c r="M49" i="26"/>
  <c r="L49" i="26"/>
  <c r="K49" i="26"/>
  <c r="J49" i="26"/>
  <c r="I49" i="26"/>
  <c r="H49" i="26"/>
  <c r="G49" i="26"/>
  <c r="F49" i="26"/>
  <c r="E49" i="26"/>
  <c r="D49" i="26"/>
  <c r="C49" i="26"/>
  <c r="N48" i="26"/>
  <c r="M48" i="26"/>
  <c r="L48" i="26"/>
  <c r="K48" i="26"/>
  <c r="J48" i="26"/>
  <c r="I48" i="26"/>
  <c r="H48" i="26"/>
  <c r="G48" i="26"/>
  <c r="F48" i="26"/>
  <c r="E48" i="26"/>
  <c r="D48" i="26"/>
  <c r="C48" i="26"/>
  <c r="N47" i="26"/>
  <c r="M47" i="26"/>
  <c r="L47" i="26"/>
  <c r="K47" i="26"/>
  <c r="J47" i="26"/>
  <c r="I47" i="26"/>
  <c r="H47" i="26"/>
  <c r="G47" i="26"/>
  <c r="F47" i="26"/>
  <c r="E47" i="26"/>
  <c r="D47" i="26"/>
  <c r="C47" i="26"/>
  <c r="N46" i="26"/>
  <c r="M46" i="26"/>
  <c r="L46" i="26"/>
  <c r="K46" i="26"/>
  <c r="J46" i="26"/>
  <c r="I46" i="26"/>
  <c r="H46" i="26"/>
  <c r="G46" i="26"/>
  <c r="F46" i="26"/>
  <c r="E46" i="26"/>
  <c r="D46" i="26"/>
  <c r="C46" i="26"/>
  <c r="N45" i="26"/>
  <c r="M45" i="26"/>
  <c r="L45" i="26"/>
  <c r="K45" i="26"/>
  <c r="J45" i="26"/>
  <c r="I45" i="26"/>
  <c r="H45" i="26"/>
  <c r="G45" i="26"/>
  <c r="F45" i="26"/>
  <c r="E45" i="26"/>
  <c r="D45" i="26"/>
  <c r="C45" i="26"/>
  <c r="N44" i="26"/>
  <c r="M44" i="26"/>
  <c r="L44" i="26"/>
  <c r="K44" i="26"/>
  <c r="J44" i="26"/>
  <c r="I44" i="26"/>
  <c r="H44" i="26"/>
  <c r="G44" i="26"/>
  <c r="F44" i="26"/>
  <c r="E44" i="26"/>
  <c r="D44" i="26"/>
  <c r="C44" i="26"/>
  <c r="N43" i="26"/>
  <c r="M43" i="26"/>
  <c r="L43" i="26"/>
  <c r="K43" i="26"/>
  <c r="J43" i="26"/>
  <c r="I43" i="26"/>
  <c r="H43" i="26"/>
  <c r="G43" i="26"/>
  <c r="F43" i="26"/>
  <c r="E43" i="26"/>
  <c r="D43" i="26"/>
  <c r="C43" i="26"/>
  <c r="N42" i="26"/>
  <c r="M42" i="26"/>
  <c r="L42" i="26"/>
  <c r="K42" i="26"/>
  <c r="J42" i="26"/>
  <c r="I42" i="26"/>
  <c r="H42" i="26"/>
  <c r="G42" i="26"/>
  <c r="F42" i="26"/>
  <c r="E42" i="26"/>
  <c r="D42" i="26"/>
  <c r="C42" i="26"/>
  <c r="N41" i="26"/>
  <c r="M41" i="26"/>
  <c r="L41" i="26"/>
  <c r="K41" i="26"/>
  <c r="J41" i="26"/>
  <c r="I41" i="26"/>
  <c r="H41" i="26"/>
  <c r="G41" i="26"/>
  <c r="F41" i="26"/>
  <c r="E41" i="26"/>
  <c r="D41" i="26"/>
  <c r="C41" i="26"/>
  <c r="N40" i="26"/>
  <c r="M40" i="26"/>
  <c r="L40" i="26"/>
  <c r="K40" i="26"/>
  <c r="J40" i="26"/>
  <c r="I40" i="26"/>
  <c r="H40" i="26"/>
  <c r="G40" i="26"/>
  <c r="F40" i="26"/>
  <c r="E40" i="26"/>
  <c r="D40" i="26"/>
  <c r="C40" i="26"/>
  <c r="N39" i="26"/>
  <c r="M39" i="26"/>
  <c r="L39" i="26"/>
  <c r="K39" i="26"/>
  <c r="J39" i="26"/>
  <c r="I39" i="26"/>
  <c r="H39" i="26"/>
  <c r="G39" i="26"/>
  <c r="F39" i="26"/>
  <c r="E39" i="26"/>
  <c r="D39" i="26"/>
  <c r="C39" i="26"/>
  <c r="N38" i="26"/>
  <c r="M38" i="26"/>
  <c r="L38" i="26"/>
  <c r="K38" i="26"/>
  <c r="J38" i="26"/>
  <c r="I38" i="26"/>
  <c r="H38" i="26"/>
  <c r="G38" i="26"/>
  <c r="F38" i="26"/>
  <c r="E38" i="26"/>
  <c r="D38" i="26"/>
  <c r="C38" i="26"/>
  <c r="N37" i="26"/>
  <c r="M37" i="26"/>
  <c r="L37" i="26"/>
  <c r="K37" i="26"/>
  <c r="J37" i="26"/>
  <c r="I37" i="26"/>
  <c r="H37" i="26"/>
  <c r="G37" i="26"/>
  <c r="F37" i="26"/>
  <c r="E37" i="26"/>
  <c r="D37" i="26"/>
  <c r="C37" i="26"/>
  <c r="N36" i="26"/>
  <c r="M36" i="26"/>
  <c r="L36" i="26"/>
  <c r="K36" i="26"/>
  <c r="J36" i="26"/>
  <c r="I36" i="26"/>
  <c r="H36" i="26"/>
  <c r="G36" i="26"/>
  <c r="F36" i="26"/>
  <c r="E36" i="26"/>
  <c r="D36" i="26"/>
  <c r="C36" i="26"/>
  <c r="N35" i="26"/>
  <c r="M35" i="26"/>
  <c r="L35" i="26"/>
  <c r="K35" i="26"/>
  <c r="J35" i="26"/>
  <c r="I35" i="26"/>
  <c r="H35" i="26"/>
  <c r="G35" i="26"/>
  <c r="F35" i="26"/>
  <c r="E35" i="26"/>
  <c r="D35" i="26"/>
  <c r="C35" i="26"/>
  <c r="N34" i="26"/>
  <c r="M34" i="26"/>
  <c r="L34" i="26"/>
  <c r="K34" i="26"/>
  <c r="J34" i="26"/>
  <c r="I34" i="26"/>
  <c r="H34" i="26"/>
  <c r="G34" i="26"/>
  <c r="F34" i="26"/>
  <c r="E34" i="26"/>
  <c r="D34" i="26"/>
  <c r="C34" i="26"/>
  <c r="N33" i="26"/>
  <c r="M33" i="26"/>
  <c r="L33" i="26"/>
  <c r="K33" i="26"/>
  <c r="J33" i="26"/>
  <c r="I33" i="26"/>
  <c r="H33" i="26"/>
  <c r="G33" i="26"/>
  <c r="F33" i="26"/>
  <c r="E33" i="26"/>
  <c r="D33" i="26"/>
  <c r="C33" i="26"/>
  <c r="N32" i="26"/>
  <c r="M32" i="26"/>
  <c r="L32" i="26"/>
  <c r="K32" i="26"/>
  <c r="J32" i="26"/>
  <c r="I32" i="26"/>
  <c r="H32" i="26"/>
  <c r="G32" i="26"/>
  <c r="F32" i="26"/>
  <c r="E32" i="26"/>
  <c r="D32" i="26"/>
  <c r="C32" i="26"/>
  <c r="N31" i="26"/>
  <c r="M31" i="26"/>
  <c r="L31" i="26"/>
  <c r="K31" i="26"/>
  <c r="J31" i="26"/>
  <c r="I31" i="26"/>
  <c r="H31" i="26"/>
  <c r="G31" i="26"/>
  <c r="F31" i="26"/>
  <c r="E31" i="26"/>
  <c r="D31" i="26"/>
  <c r="C31" i="26"/>
  <c r="N30" i="26"/>
  <c r="M30" i="26"/>
  <c r="L30" i="26"/>
  <c r="K30" i="26"/>
  <c r="J30" i="26"/>
  <c r="I30" i="26"/>
  <c r="H30" i="26"/>
  <c r="G30" i="26"/>
  <c r="F30" i="26"/>
  <c r="E30" i="26"/>
  <c r="D30" i="26"/>
  <c r="C30" i="26"/>
  <c r="N29" i="26"/>
  <c r="M29" i="26"/>
  <c r="L29" i="26"/>
  <c r="K29" i="26"/>
  <c r="J29" i="26"/>
  <c r="I29" i="26"/>
  <c r="H29" i="26"/>
  <c r="G29" i="26"/>
  <c r="F29" i="26"/>
  <c r="E29" i="26"/>
  <c r="D29" i="26"/>
  <c r="C29" i="26"/>
  <c r="N28" i="26"/>
  <c r="M28" i="26"/>
  <c r="L28" i="26"/>
  <c r="K28" i="26"/>
  <c r="J28" i="26"/>
  <c r="I28" i="26"/>
  <c r="H28" i="26"/>
  <c r="G28" i="26"/>
  <c r="F28" i="26"/>
  <c r="E28" i="26"/>
  <c r="D28" i="26"/>
  <c r="C28" i="26"/>
  <c r="N27" i="26"/>
  <c r="M27" i="26"/>
  <c r="L27" i="26"/>
  <c r="K27" i="26"/>
  <c r="J27" i="26"/>
  <c r="I27" i="26"/>
  <c r="H27" i="26"/>
  <c r="G27" i="26"/>
  <c r="F27" i="26"/>
  <c r="E27" i="26"/>
  <c r="D27" i="26"/>
  <c r="C27" i="26"/>
  <c r="N26" i="26"/>
  <c r="M26" i="26"/>
  <c r="L26" i="26"/>
  <c r="K26" i="26"/>
  <c r="J26" i="26"/>
  <c r="I26" i="26"/>
  <c r="H26" i="26"/>
  <c r="G26" i="26"/>
  <c r="F26" i="26"/>
  <c r="E26" i="26"/>
  <c r="D26" i="26"/>
  <c r="C26" i="26"/>
  <c r="N25" i="26"/>
  <c r="M25" i="26"/>
  <c r="L25" i="26"/>
  <c r="K25" i="26"/>
  <c r="J25" i="26"/>
  <c r="I25" i="26"/>
  <c r="H25" i="26"/>
  <c r="G25" i="26"/>
  <c r="F25" i="26"/>
  <c r="E25" i="26"/>
  <c r="D25" i="26"/>
  <c r="C25" i="26"/>
  <c r="N24" i="26"/>
  <c r="M24" i="26"/>
  <c r="L24" i="26"/>
  <c r="K24" i="26"/>
  <c r="J24" i="26"/>
  <c r="I24" i="26"/>
  <c r="H24" i="26"/>
  <c r="G24" i="26"/>
  <c r="F24" i="26"/>
  <c r="E24" i="26"/>
  <c r="D24" i="26"/>
  <c r="C24" i="26"/>
  <c r="N23" i="26"/>
  <c r="M23" i="26"/>
  <c r="L23" i="26"/>
  <c r="K23" i="26"/>
  <c r="J23" i="26"/>
  <c r="I23" i="26"/>
  <c r="H23" i="26"/>
  <c r="G23" i="26"/>
  <c r="F23" i="26"/>
  <c r="E23" i="26"/>
  <c r="D23" i="26"/>
  <c r="C23" i="26"/>
  <c r="N22" i="26"/>
  <c r="M22" i="26"/>
  <c r="L22" i="26"/>
  <c r="K22" i="26"/>
  <c r="J22" i="26"/>
  <c r="I22" i="26"/>
  <c r="H22" i="26"/>
  <c r="G22" i="26"/>
  <c r="F22" i="26"/>
  <c r="E22" i="26"/>
  <c r="D22" i="26"/>
  <c r="C22" i="26"/>
  <c r="N21" i="26"/>
  <c r="M21" i="26"/>
  <c r="L21" i="26"/>
  <c r="K21" i="26"/>
  <c r="J21" i="26"/>
  <c r="I21" i="26"/>
  <c r="H21" i="26"/>
  <c r="G21" i="26"/>
  <c r="F21" i="26"/>
  <c r="E21" i="26"/>
  <c r="D21" i="26"/>
  <c r="C21" i="26"/>
  <c r="N20" i="26"/>
  <c r="M20" i="26"/>
  <c r="L20" i="26"/>
  <c r="K20" i="26"/>
  <c r="J20" i="26"/>
  <c r="I20" i="26"/>
  <c r="H20" i="26"/>
  <c r="G20" i="26"/>
  <c r="F20" i="26"/>
  <c r="E20" i="26"/>
  <c r="D20" i="26"/>
  <c r="C20" i="26"/>
  <c r="N19" i="26"/>
  <c r="N84" i="26" s="1"/>
  <c r="M19" i="26"/>
  <c r="M84" i="26" s="1"/>
  <c r="L19" i="26"/>
  <c r="L84" i="26" s="1"/>
  <c r="K19" i="26"/>
  <c r="K84" i="26" s="1"/>
  <c r="J19" i="26"/>
  <c r="J84" i="26" s="1"/>
  <c r="I19" i="26"/>
  <c r="I84" i="26" s="1"/>
  <c r="H19" i="26"/>
  <c r="H84" i="26" s="1"/>
  <c r="G19" i="26"/>
  <c r="G84" i="26" s="1"/>
  <c r="F19" i="26"/>
  <c r="F84" i="26" s="1"/>
  <c r="E19" i="26"/>
  <c r="E84" i="26" s="1"/>
  <c r="D19" i="26"/>
  <c r="D84" i="26" s="1"/>
  <c r="C19" i="26"/>
  <c r="C84" i="26" s="1"/>
  <c r="K101" i="25"/>
  <c r="J101" i="25"/>
  <c r="I101" i="25"/>
  <c r="H101" i="25"/>
  <c r="G101" i="25"/>
  <c r="F101" i="25"/>
  <c r="E101" i="25"/>
  <c r="O100" i="25"/>
  <c r="N100" i="25"/>
  <c r="M100" i="25"/>
  <c r="L100" i="25"/>
  <c r="H100" i="25"/>
  <c r="D100" i="25"/>
  <c r="O99" i="25"/>
  <c r="N99" i="25"/>
  <c r="M99" i="25"/>
  <c r="L99" i="25" s="1"/>
  <c r="H99" i="25"/>
  <c r="D99" i="25"/>
  <c r="O98" i="25"/>
  <c r="N98" i="25"/>
  <c r="M98" i="25"/>
  <c r="M101" i="25" s="1"/>
  <c r="L98" i="25"/>
  <c r="H98" i="25"/>
  <c r="D98" i="25"/>
  <c r="O97" i="25"/>
  <c r="O101" i="25" s="1"/>
  <c r="N97" i="25"/>
  <c r="N101" i="25" s="1"/>
  <c r="M97" i="25"/>
  <c r="H97" i="25"/>
  <c r="D97" i="25"/>
  <c r="D101" i="25" s="1"/>
  <c r="K95" i="25"/>
  <c r="J95" i="25"/>
  <c r="I95" i="25"/>
  <c r="H95" i="25"/>
  <c r="G95" i="25"/>
  <c r="F95" i="25"/>
  <c r="E95" i="25"/>
  <c r="O94" i="25"/>
  <c r="N94" i="25"/>
  <c r="M94" i="25"/>
  <c r="L94" i="25"/>
  <c r="H94" i="25"/>
  <c r="D94" i="25"/>
  <c r="O93" i="25"/>
  <c r="N93" i="25"/>
  <c r="M93" i="25"/>
  <c r="L93" i="25" s="1"/>
  <c r="H93" i="25"/>
  <c r="D93" i="25"/>
  <c r="O92" i="25"/>
  <c r="N92" i="25"/>
  <c r="M92" i="25"/>
  <c r="L92" i="25"/>
  <c r="H92" i="25"/>
  <c r="D92" i="25"/>
  <c r="O91" i="25"/>
  <c r="N91" i="25"/>
  <c r="L91" i="25" s="1"/>
  <c r="M91" i="25"/>
  <c r="H91" i="25"/>
  <c r="D91" i="25"/>
  <c r="O90" i="25"/>
  <c r="N90" i="25"/>
  <c r="M90" i="25"/>
  <c r="L90" i="25"/>
  <c r="H90" i="25"/>
  <c r="D90" i="25"/>
  <c r="O89" i="25"/>
  <c r="N89" i="25"/>
  <c r="L89" i="25" s="1"/>
  <c r="M89" i="25"/>
  <c r="H89" i="25"/>
  <c r="D89" i="25"/>
  <c r="O88" i="25"/>
  <c r="N88" i="25"/>
  <c r="M88" i="25"/>
  <c r="L88" i="25"/>
  <c r="H88" i="25"/>
  <c r="D88" i="25"/>
  <c r="O87" i="25"/>
  <c r="N87" i="25"/>
  <c r="L87" i="25" s="1"/>
  <c r="M87" i="25"/>
  <c r="H87" i="25"/>
  <c r="D87" i="25"/>
  <c r="O86" i="25"/>
  <c r="N86" i="25"/>
  <c r="M86" i="25"/>
  <c r="L86" i="25"/>
  <c r="H86" i="25"/>
  <c r="D86" i="25"/>
  <c r="O85" i="25"/>
  <c r="N85" i="25"/>
  <c r="L85" i="25" s="1"/>
  <c r="M85" i="25"/>
  <c r="H85" i="25"/>
  <c r="D85" i="25"/>
  <c r="O84" i="25"/>
  <c r="N84" i="25"/>
  <c r="M84" i="25"/>
  <c r="L84" i="25"/>
  <c r="H84" i="25"/>
  <c r="D84" i="25"/>
  <c r="O83" i="25"/>
  <c r="N83" i="25"/>
  <c r="M83" i="25"/>
  <c r="L83" i="25" s="1"/>
  <c r="H83" i="25"/>
  <c r="D83" i="25"/>
  <c r="O82" i="25"/>
  <c r="N82" i="25"/>
  <c r="M82" i="25"/>
  <c r="M95" i="25" s="1"/>
  <c r="L82" i="25"/>
  <c r="H82" i="25"/>
  <c r="D82" i="25"/>
  <c r="O81" i="25"/>
  <c r="O95" i="25" s="1"/>
  <c r="N81" i="25"/>
  <c r="N95" i="25" s="1"/>
  <c r="M81" i="25"/>
  <c r="L81" i="25" s="1"/>
  <c r="H81" i="25"/>
  <c r="D81" i="25"/>
  <c r="D95" i="25" s="1"/>
  <c r="K79" i="25"/>
  <c r="J79" i="25"/>
  <c r="I79" i="25"/>
  <c r="G79" i="25"/>
  <c r="F79" i="25"/>
  <c r="E79" i="25"/>
  <c r="O78" i="25"/>
  <c r="N78" i="25"/>
  <c r="M78" i="25"/>
  <c r="L78" i="25"/>
  <c r="H78" i="25"/>
  <c r="D78" i="25"/>
  <c r="O77" i="25"/>
  <c r="N77" i="25"/>
  <c r="L77" i="25" s="1"/>
  <c r="M77" i="25"/>
  <c r="H77" i="25"/>
  <c r="D77" i="25"/>
  <c r="O76" i="25"/>
  <c r="N76" i="25"/>
  <c r="M76" i="25"/>
  <c r="L76" i="25"/>
  <c r="H76" i="25"/>
  <c r="D76" i="25"/>
  <c r="O75" i="25"/>
  <c r="N75" i="25"/>
  <c r="L75" i="25" s="1"/>
  <c r="M75" i="25"/>
  <c r="H75" i="25"/>
  <c r="D75" i="25"/>
  <c r="O74" i="25"/>
  <c r="N74" i="25"/>
  <c r="M74" i="25"/>
  <c r="L74" i="25"/>
  <c r="H74" i="25"/>
  <c r="D74" i="25"/>
  <c r="O73" i="25"/>
  <c r="N73" i="25"/>
  <c r="L73" i="25" s="1"/>
  <c r="M73" i="25"/>
  <c r="H73" i="25"/>
  <c r="D73" i="25"/>
  <c r="O72" i="25"/>
  <c r="N72" i="25"/>
  <c r="M72" i="25"/>
  <c r="L72" i="25"/>
  <c r="H72" i="25"/>
  <c r="D72" i="25"/>
  <c r="O71" i="25"/>
  <c r="N71" i="25"/>
  <c r="L71" i="25" s="1"/>
  <c r="M71" i="25"/>
  <c r="H71" i="25"/>
  <c r="D71" i="25"/>
  <c r="O70" i="25"/>
  <c r="N70" i="25"/>
  <c r="M70" i="25"/>
  <c r="L70" i="25"/>
  <c r="H70" i="25"/>
  <c r="D70" i="25"/>
  <c r="O69" i="25"/>
  <c r="N69" i="25"/>
  <c r="L69" i="25" s="1"/>
  <c r="M69" i="25"/>
  <c r="H69" i="25"/>
  <c r="D69" i="25"/>
  <c r="O68" i="25"/>
  <c r="N68" i="25"/>
  <c r="M68" i="25"/>
  <c r="L68" i="25"/>
  <c r="H68" i="25"/>
  <c r="D68" i="25"/>
  <c r="O67" i="25"/>
  <c r="N67" i="25"/>
  <c r="L67" i="25" s="1"/>
  <c r="M67" i="25"/>
  <c r="H67" i="25"/>
  <c r="D67" i="25"/>
  <c r="O66" i="25"/>
  <c r="N66" i="25"/>
  <c r="M66" i="25"/>
  <c r="L66" i="25"/>
  <c r="H66" i="25"/>
  <c r="D66" i="25"/>
  <c r="O65" i="25"/>
  <c r="N65" i="25"/>
  <c r="L65" i="25" s="1"/>
  <c r="M65" i="25"/>
  <c r="H65" i="25"/>
  <c r="D65" i="25"/>
  <c r="O64" i="25"/>
  <c r="N64" i="25"/>
  <c r="M64" i="25"/>
  <c r="L64" i="25"/>
  <c r="H64" i="25"/>
  <c r="D64" i="25"/>
  <c r="O63" i="25"/>
  <c r="N63" i="25"/>
  <c r="L63" i="25" s="1"/>
  <c r="M63" i="25"/>
  <c r="H63" i="25"/>
  <c r="D63" i="25"/>
  <c r="O62" i="25"/>
  <c r="N62" i="25"/>
  <c r="M62" i="25"/>
  <c r="L62" i="25"/>
  <c r="H62" i="25"/>
  <c r="D62" i="25"/>
  <c r="O61" i="25"/>
  <c r="N61" i="25"/>
  <c r="L61" i="25" s="1"/>
  <c r="M61" i="25"/>
  <c r="H61" i="25"/>
  <c r="D61" i="25"/>
  <c r="O60" i="25"/>
  <c r="N60" i="25"/>
  <c r="M60" i="25"/>
  <c r="L60" i="25"/>
  <c r="H60" i="25"/>
  <c r="D60" i="25"/>
  <c r="O59" i="25"/>
  <c r="N59" i="25"/>
  <c r="L59" i="25" s="1"/>
  <c r="M59" i="25"/>
  <c r="H59" i="25"/>
  <c r="D59" i="25"/>
  <c r="D79" i="25" s="1"/>
  <c r="O58" i="25"/>
  <c r="N58" i="25"/>
  <c r="M58" i="25"/>
  <c r="L58" i="25"/>
  <c r="D58" i="25"/>
  <c r="O57" i="25"/>
  <c r="N57" i="25"/>
  <c r="M57" i="25"/>
  <c r="L57" i="25" s="1"/>
  <c r="H57" i="25"/>
  <c r="D57" i="25"/>
  <c r="O56" i="25"/>
  <c r="L56" i="25" s="1"/>
  <c r="N56" i="25"/>
  <c r="M56" i="25"/>
  <c r="H56" i="25"/>
  <c r="D56" i="25"/>
  <c r="O55" i="25"/>
  <c r="N55" i="25"/>
  <c r="M55" i="25"/>
  <c r="L55" i="25" s="1"/>
  <c r="H55" i="25"/>
  <c r="D55" i="25"/>
  <c r="O54" i="25"/>
  <c r="L54" i="25" s="1"/>
  <c r="N54" i="25"/>
  <c r="M54" i="25"/>
  <c r="H54" i="25"/>
  <c r="D54" i="25"/>
  <c r="O53" i="25"/>
  <c r="N53" i="25"/>
  <c r="M53" i="25"/>
  <c r="L53" i="25" s="1"/>
  <c r="H53" i="25"/>
  <c r="D53" i="25"/>
  <c r="O52" i="25"/>
  <c r="L52" i="25" s="1"/>
  <c r="N52" i="25"/>
  <c r="M52" i="25"/>
  <c r="H52" i="25"/>
  <c r="D52" i="25"/>
  <c r="O51" i="25"/>
  <c r="N51" i="25"/>
  <c r="M51" i="25"/>
  <c r="L51" i="25" s="1"/>
  <c r="H51" i="25"/>
  <c r="D51" i="25"/>
  <c r="O50" i="25"/>
  <c r="L50" i="25" s="1"/>
  <c r="N50" i="25"/>
  <c r="M50" i="25"/>
  <c r="H50" i="25"/>
  <c r="D50" i="25"/>
  <c r="O49" i="25"/>
  <c r="N49" i="25"/>
  <c r="M49" i="25"/>
  <c r="L49" i="25" s="1"/>
  <c r="H49" i="25"/>
  <c r="D49" i="25"/>
  <c r="O48" i="25"/>
  <c r="O79" i="25" s="1"/>
  <c r="N48" i="25"/>
  <c r="N79" i="25" s="1"/>
  <c r="M48" i="25"/>
  <c r="H48" i="25"/>
  <c r="H79" i="25" s="1"/>
  <c r="D48" i="25"/>
  <c r="K46" i="25"/>
  <c r="J46" i="25"/>
  <c r="I46" i="25"/>
  <c r="G46" i="25"/>
  <c r="F46" i="25"/>
  <c r="E46" i="25"/>
  <c r="O45" i="25"/>
  <c r="N45" i="25"/>
  <c r="M45" i="25"/>
  <c r="L45" i="25" s="1"/>
  <c r="H45" i="25"/>
  <c r="O44" i="25"/>
  <c r="O46" i="25" s="1"/>
  <c r="N44" i="25"/>
  <c r="N46" i="25" s="1"/>
  <c r="M44" i="25"/>
  <c r="H44" i="25"/>
  <c r="H46" i="25" s="1"/>
  <c r="D44" i="25"/>
  <c r="D46" i="25" s="1"/>
  <c r="K42" i="25"/>
  <c r="J42" i="25"/>
  <c r="I42" i="25"/>
  <c r="I102" i="25" s="1"/>
  <c r="H42" i="25"/>
  <c r="G42" i="25"/>
  <c r="F42" i="25"/>
  <c r="E42" i="25"/>
  <c r="E102" i="25" s="1"/>
  <c r="O41" i="25"/>
  <c r="N41" i="25"/>
  <c r="M41" i="25"/>
  <c r="L41" i="25"/>
  <c r="H41" i="25"/>
  <c r="D41" i="25"/>
  <c r="O40" i="25"/>
  <c r="N40" i="25"/>
  <c r="L40" i="25" s="1"/>
  <c r="M40" i="25"/>
  <c r="H40" i="25"/>
  <c r="D40" i="25"/>
  <c r="O39" i="25"/>
  <c r="N39" i="25"/>
  <c r="M39" i="25"/>
  <c r="L39" i="25"/>
  <c r="H39" i="25"/>
  <c r="D39" i="25"/>
  <c r="O38" i="25"/>
  <c r="N38" i="25"/>
  <c r="L38" i="25" s="1"/>
  <c r="M38" i="25"/>
  <c r="H38" i="25"/>
  <c r="D38" i="25"/>
  <c r="O37" i="25"/>
  <c r="N37" i="25"/>
  <c r="M37" i="25"/>
  <c r="L37" i="25"/>
  <c r="H37" i="25"/>
  <c r="D37" i="25"/>
  <c r="O36" i="25"/>
  <c r="N36" i="25"/>
  <c r="L36" i="25" s="1"/>
  <c r="M36" i="25"/>
  <c r="H36" i="25"/>
  <c r="D36" i="25"/>
  <c r="O35" i="25"/>
  <c r="N35" i="25"/>
  <c r="M35" i="25"/>
  <c r="L35" i="25"/>
  <c r="H35" i="25"/>
  <c r="D35" i="25"/>
  <c r="O34" i="25"/>
  <c r="N34" i="25"/>
  <c r="L34" i="25" s="1"/>
  <c r="M34" i="25"/>
  <c r="H34" i="25"/>
  <c r="D34" i="25"/>
  <c r="O33" i="25"/>
  <c r="N33" i="25"/>
  <c r="M33" i="25"/>
  <c r="L33" i="25"/>
  <c r="H33" i="25"/>
  <c r="D33" i="25"/>
  <c r="O32" i="25"/>
  <c r="N32" i="25"/>
  <c r="L32" i="25" s="1"/>
  <c r="M32" i="25"/>
  <c r="H32" i="25"/>
  <c r="D32" i="25"/>
  <c r="D42" i="25" s="1"/>
  <c r="O31" i="25"/>
  <c r="O42" i="25" s="1"/>
  <c r="N31" i="25"/>
  <c r="N42" i="25" s="1"/>
  <c r="M31" i="25"/>
  <c r="M42" i="25" s="1"/>
  <c r="L31" i="25"/>
  <c r="H31" i="25"/>
  <c r="D31" i="25"/>
  <c r="K29" i="25"/>
  <c r="K102" i="25" s="1"/>
  <c r="J29" i="25"/>
  <c r="J102" i="25" s="1"/>
  <c r="I29" i="25"/>
  <c r="G29" i="25"/>
  <c r="G102" i="25" s="1"/>
  <c r="F29" i="25"/>
  <c r="F102" i="25" s="1"/>
  <c r="E29" i="25"/>
  <c r="O28" i="25"/>
  <c r="N28" i="25"/>
  <c r="M28" i="25"/>
  <c r="L28" i="25" s="1"/>
  <c r="H28" i="25"/>
  <c r="D28" i="25"/>
  <c r="O27" i="25"/>
  <c r="N27" i="25"/>
  <c r="M27" i="25"/>
  <c r="L27" i="25"/>
  <c r="H27" i="25"/>
  <c r="D27" i="25"/>
  <c r="O26" i="25"/>
  <c r="N26" i="25"/>
  <c r="M26" i="25"/>
  <c r="L26" i="25" s="1"/>
  <c r="H26" i="25"/>
  <c r="D26" i="25"/>
  <c r="O25" i="25"/>
  <c r="N25" i="25"/>
  <c r="M25" i="25"/>
  <c r="L25" i="25"/>
  <c r="H25" i="25"/>
  <c r="D25" i="25"/>
  <c r="O24" i="25"/>
  <c r="N24" i="25"/>
  <c r="M24" i="25"/>
  <c r="L24" i="25" s="1"/>
  <c r="H24" i="25"/>
  <c r="D24" i="25"/>
  <c r="M23" i="25"/>
  <c r="L23" i="25" s="1"/>
  <c r="H23" i="25"/>
  <c r="D23" i="25"/>
  <c r="O22" i="25"/>
  <c r="N22" i="25"/>
  <c r="M22" i="25"/>
  <c r="L22" i="25"/>
  <c r="H22" i="25"/>
  <c r="D22" i="25"/>
  <c r="O21" i="25"/>
  <c r="N21" i="25"/>
  <c r="M21" i="25"/>
  <c r="L21" i="25" s="1"/>
  <c r="H21" i="25"/>
  <c r="D21" i="25"/>
  <c r="O20" i="25"/>
  <c r="N20" i="25"/>
  <c r="M20" i="25"/>
  <c r="L20" i="25"/>
  <c r="H20" i="25"/>
  <c r="D20" i="25"/>
  <c r="O19" i="25"/>
  <c r="N19" i="25"/>
  <c r="N29" i="25" s="1"/>
  <c r="N102" i="25" s="1"/>
  <c r="M19" i="25"/>
  <c r="L19" i="25" s="1"/>
  <c r="D19" i="25"/>
  <c r="O18" i="25"/>
  <c r="L18" i="25" s="1"/>
  <c r="N18" i="25"/>
  <c r="M18" i="25"/>
  <c r="M29" i="25" s="1"/>
  <c r="H18" i="25"/>
  <c r="H29" i="25" s="1"/>
  <c r="D18" i="25"/>
  <c r="D29" i="25" s="1"/>
  <c r="D102" i="25" s="1"/>
  <c r="E102" i="24"/>
  <c r="E101" i="24"/>
  <c r="E100" i="24"/>
  <c r="E97" i="24" s="1"/>
  <c r="E99" i="24"/>
  <c r="E98" i="24"/>
  <c r="D97" i="24"/>
  <c r="C97" i="24"/>
  <c r="E96" i="24"/>
  <c r="E94" i="24"/>
  <c r="E93" i="24"/>
  <c r="E92" i="24"/>
  <c r="E91" i="24"/>
  <c r="E90" i="24"/>
  <c r="E89" i="24"/>
  <c r="E88" i="24"/>
  <c r="E87" i="24"/>
  <c r="E86" i="24"/>
  <c r="E85" i="24"/>
  <c r="E84" i="24"/>
  <c r="E83" i="24"/>
  <c r="E82" i="24"/>
  <c r="E81" i="24"/>
  <c r="E80" i="24"/>
  <c r="E79" i="24"/>
  <c r="E78" i="24"/>
  <c r="E77" i="24"/>
  <c r="E76" i="24" s="1"/>
  <c r="D77" i="24"/>
  <c r="C77" i="24"/>
  <c r="C76" i="24" s="1"/>
  <c r="D76" i="24"/>
  <c r="E74" i="24"/>
  <c r="E73" i="24"/>
  <c r="E72" i="24"/>
  <c r="E71" i="24"/>
  <c r="E70" i="24"/>
  <c r="E69" i="24"/>
  <c r="E68" i="24"/>
  <c r="E67" i="24"/>
  <c r="E66" i="24"/>
  <c r="E65" i="24"/>
  <c r="E64" i="24"/>
  <c r="E63" i="24"/>
  <c r="E62" i="24"/>
  <c r="E61" i="24"/>
  <c r="E60" i="24"/>
  <c r="E59" i="24"/>
  <c r="E58" i="24"/>
  <c r="E57" i="24"/>
  <c r="E56" i="24"/>
  <c r="E55" i="24"/>
  <c r="E54" i="24"/>
  <c r="E53" i="24"/>
  <c r="E52" i="24"/>
  <c r="E51" i="24" s="1"/>
  <c r="E50" i="24" s="1"/>
  <c r="D52" i="24"/>
  <c r="C52" i="24"/>
  <c r="C51" i="24" s="1"/>
  <c r="C50" i="24" s="1"/>
  <c r="D51" i="24"/>
  <c r="D50" i="24" s="1"/>
  <c r="E49" i="24"/>
  <c r="E48" i="24"/>
  <c r="E47" i="24"/>
  <c r="E46" i="24"/>
  <c r="E45" i="24" s="1"/>
  <c r="E44" i="24" s="1"/>
  <c r="D45" i="24"/>
  <c r="D44" i="24" s="1"/>
  <c r="C45" i="24"/>
  <c r="C44" i="24" s="1"/>
  <c r="E43" i="24"/>
  <c r="E42" i="24"/>
  <c r="E41" i="24"/>
  <c r="E40" i="24"/>
  <c r="E39" i="24"/>
  <c r="E38" i="24"/>
  <c r="E36" i="24" s="1"/>
  <c r="E37" i="24"/>
  <c r="D36" i="24"/>
  <c r="C36" i="24"/>
  <c r="E35" i="24"/>
  <c r="E34" i="24"/>
  <c r="E33" i="24"/>
  <c r="E32" i="24"/>
  <c r="E31" i="24" s="1"/>
  <c r="D32" i="24"/>
  <c r="C32" i="24"/>
  <c r="C31" i="24" s="1"/>
  <c r="D31" i="24"/>
  <c r="E30" i="24"/>
  <c r="E29" i="24"/>
  <c r="E28" i="24"/>
  <c r="E27" i="24" s="1"/>
  <c r="D27" i="24"/>
  <c r="C27" i="24"/>
  <c r="E26" i="24"/>
  <c r="E23" i="24" s="1"/>
  <c r="E25" i="24"/>
  <c r="E24" i="24"/>
  <c r="D23" i="24"/>
  <c r="C23" i="24"/>
  <c r="E22" i="24"/>
  <c r="E21" i="24"/>
  <c r="E20" i="24"/>
  <c r="E19" i="24" s="1"/>
  <c r="E18" i="24" s="1"/>
  <c r="E17" i="24" s="1"/>
  <c r="E103" i="24" s="1"/>
  <c r="D19" i="24"/>
  <c r="D18" i="24" s="1"/>
  <c r="D17" i="24" s="1"/>
  <c r="C19" i="24"/>
  <c r="C18" i="24" s="1"/>
  <c r="C17" i="24" s="1"/>
  <c r="C103" i="24" s="1"/>
  <c r="K26" i="33" l="1"/>
  <c r="Q29" i="33" s="1"/>
  <c r="C22" i="33"/>
  <c r="C26" i="33" s="1"/>
  <c r="N102" i="31"/>
  <c r="H29" i="31"/>
  <c r="H102" i="31" s="1"/>
  <c r="Q26" i="31"/>
  <c r="L42" i="31"/>
  <c r="D95" i="31"/>
  <c r="D101" i="31"/>
  <c r="M29" i="31"/>
  <c r="K102" i="31"/>
  <c r="H42" i="31"/>
  <c r="L44" i="31"/>
  <c r="M46" i="31"/>
  <c r="Q30" i="31"/>
  <c r="L101" i="31"/>
  <c r="D29" i="31"/>
  <c r="L29" i="31"/>
  <c r="Q20" i="31"/>
  <c r="Q28" i="31"/>
  <c r="O29" i="31"/>
  <c r="N42" i="31"/>
  <c r="M42" i="31"/>
  <c r="O42" i="31"/>
  <c r="D79" i="31"/>
  <c r="L79" i="31"/>
  <c r="Q29" i="31"/>
  <c r="O79" i="31"/>
  <c r="O95" i="31"/>
  <c r="O101" i="31"/>
  <c r="Q18" i="6"/>
  <c r="Q24" i="6" s="1"/>
  <c r="L17" i="6"/>
  <c r="L21" i="6" s="1"/>
  <c r="Q28" i="6" s="1"/>
  <c r="O17" i="6"/>
  <c r="O21" i="6" s="1"/>
  <c r="L20" i="6"/>
  <c r="O251" i="30"/>
  <c r="R79" i="30"/>
  <c r="N68" i="30"/>
  <c r="R73" i="30"/>
  <c r="L82" i="30"/>
  <c r="L90" i="30"/>
  <c r="M258" i="30"/>
  <c r="L185" i="30"/>
  <c r="H214" i="30"/>
  <c r="M214" i="30"/>
  <c r="L214" i="30" s="1"/>
  <c r="L241" i="30"/>
  <c r="R85" i="30" s="1"/>
  <c r="L243" i="30"/>
  <c r="M248" i="30"/>
  <c r="O258" i="30"/>
  <c r="O80" i="30"/>
  <c r="L85" i="30"/>
  <c r="D255" i="30"/>
  <c r="O178" i="30"/>
  <c r="O206" i="30"/>
  <c r="L218" i="30"/>
  <c r="L222" i="30"/>
  <c r="O256" i="30"/>
  <c r="L252" i="30"/>
  <c r="L77" i="30"/>
  <c r="H85" i="30"/>
  <c r="H255" i="30"/>
  <c r="L88" i="30"/>
  <c r="D90" i="30"/>
  <c r="M94" i="30"/>
  <c r="L94" i="30" s="1"/>
  <c r="L95" i="30"/>
  <c r="H115" i="30"/>
  <c r="L117" i="30"/>
  <c r="L255" i="30" s="1"/>
  <c r="L120" i="30"/>
  <c r="N164" i="30"/>
  <c r="N254" i="30" s="1"/>
  <c r="G236" i="30"/>
  <c r="H198" i="30"/>
  <c r="M198" i="30"/>
  <c r="L198" i="30" s="1"/>
  <c r="H230" i="30"/>
  <c r="M230" i="30"/>
  <c r="L230" i="30" s="1"/>
  <c r="L239" i="30"/>
  <c r="O241" i="30"/>
  <c r="O248" i="30" s="1"/>
  <c r="D241" i="30"/>
  <c r="D243" i="30"/>
  <c r="E248" i="30"/>
  <c r="J248" i="30"/>
  <c r="N243" i="30"/>
  <c r="N248" i="30" s="1"/>
  <c r="H182" i="30"/>
  <c r="M182" i="30"/>
  <c r="L182" i="30" s="1"/>
  <c r="K251" i="30"/>
  <c r="O70" i="30"/>
  <c r="O75" i="30" s="1"/>
  <c r="O253" i="30"/>
  <c r="G172" i="30"/>
  <c r="N255" i="30"/>
  <c r="L115" i="30"/>
  <c r="D164" i="30"/>
  <c r="D254" i="30" s="1"/>
  <c r="E254" i="30"/>
  <c r="M164" i="30"/>
  <c r="H181" i="30"/>
  <c r="I178" i="30"/>
  <c r="L186" i="30"/>
  <c r="N70" i="30"/>
  <c r="N75" i="30" s="1"/>
  <c r="M253" i="30"/>
  <c r="L74" i="30"/>
  <c r="L253" i="30" s="1"/>
  <c r="E251" i="30"/>
  <c r="E249" i="30" s="1"/>
  <c r="D82" i="30"/>
  <c r="E172" i="30"/>
  <c r="J251" i="30"/>
  <c r="J249" i="30" s="1"/>
  <c r="J172" i="30"/>
  <c r="D85" i="30"/>
  <c r="O255" i="30"/>
  <c r="H94" i="30"/>
  <c r="L96" i="30"/>
  <c r="D115" i="30"/>
  <c r="L118" i="30"/>
  <c r="L158" i="30"/>
  <c r="E178" i="30"/>
  <c r="D181" i="30"/>
  <c r="M181" i="30"/>
  <c r="L181" i="30" s="1"/>
  <c r="L184" i="30"/>
  <c r="O190" i="30"/>
  <c r="L190" i="30" s="1"/>
  <c r="D258" i="30"/>
  <c r="H194" i="30"/>
  <c r="M202" i="30"/>
  <c r="L202" i="30" s="1"/>
  <c r="L206" i="30"/>
  <c r="L209" i="30"/>
  <c r="L216" i="30"/>
  <c r="O222" i="30"/>
  <c r="H226" i="30"/>
  <c r="M259" i="30"/>
  <c r="L240" i="30"/>
  <c r="L259" i="30" s="1"/>
  <c r="G251" i="30"/>
  <c r="G249" i="30" s="1"/>
  <c r="F251" i="30"/>
  <c r="F249" i="30" s="1"/>
  <c r="F172" i="30"/>
  <c r="M255" i="30"/>
  <c r="H243" i="30"/>
  <c r="H248" i="30" s="1"/>
  <c r="I248" i="30"/>
  <c r="M68" i="30"/>
  <c r="L68" i="30" s="1"/>
  <c r="M70" i="30"/>
  <c r="I251" i="30"/>
  <c r="N82" i="30"/>
  <c r="H158" i="30"/>
  <c r="I254" i="30"/>
  <c r="H167" i="30"/>
  <c r="K164" i="30"/>
  <c r="K254" i="30" s="1"/>
  <c r="O167" i="30"/>
  <c r="L167" i="30" s="1"/>
  <c r="I172" i="30"/>
  <c r="F236" i="30"/>
  <c r="N178" i="30"/>
  <c r="N236" i="30" s="1"/>
  <c r="L194" i="30"/>
  <c r="L210" i="30"/>
  <c r="L226" i="30"/>
  <c r="D158" i="30"/>
  <c r="M168" i="30"/>
  <c r="L168" i="30" s="1"/>
  <c r="L174" i="30"/>
  <c r="L176" i="30" s="1"/>
  <c r="D194" i="30"/>
  <c r="D210" i="30"/>
  <c r="D226" i="30"/>
  <c r="O141" i="28"/>
  <c r="O84" i="28"/>
  <c r="O88" i="28" s="1"/>
  <c r="H82" i="28"/>
  <c r="L114" i="28"/>
  <c r="L70" i="28"/>
  <c r="L76" i="28"/>
  <c r="L74" i="28" s="1"/>
  <c r="M74" i="28"/>
  <c r="N142" i="28"/>
  <c r="N125" i="28" s="1"/>
  <c r="M133" i="28"/>
  <c r="L133" i="28" s="1"/>
  <c r="L28" i="28"/>
  <c r="M138" i="28"/>
  <c r="L138" i="28" s="1"/>
  <c r="L35" i="28"/>
  <c r="R29" i="28" s="1"/>
  <c r="M143" i="28"/>
  <c r="L143" i="28" s="1"/>
  <c r="O146" i="28"/>
  <c r="L44" i="28"/>
  <c r="L42" i="28" s="1"/>
  <c r="M42" i="28"/>
  <c r="H74" i="28"/>
  <c r="K146" i="28"/>
  <c r="H146" i="28" s="1"/>
  <c r="H125" i="28" s="1"/>
  <c r="H78" i="28"/>
  <c r="L86" i="28"/>
  <c r="M84" i="28"/>
  <c r="M88" i="28" s="1"/>
  <c r="M141" i="28"/>
  <c r="O128" i="28"/>
  <c r="O125" i="28" s="1"/>
  <c r="O20" i="28"/>
  <c r="L29" i="28"/>
  <c r="M134" i="28"/>
  <c r="L134" i="28" s="1"/>
  <c r="M136" i="28"/>
  <c r="L136" i="28" s="1"/>
  <c r="L31" i="28"/>
  <c r="M144" i="28"/>
  <c r="L144" i="28" s="1"/>
  <c r="L36" i="28"/>
  <c r="D38" i="28"/>
  <c r="N38" i="28"/>
  <c r="N82" i="28" s="1"/>
  <c r="L60" i="28"/>
  <c r="L58" i="28" s="1"/>
  <c r="M58" i="28"/>
  <c r="D62" i="28"/>
  <c r="N62" i="28"/>
  <c r="L68" i="28"/>
  <c r="L66" i="28" s="1"/>
  <c r="M66" i="28"/>
  <c r="D70" i="28"/>
  <c r="N70" i="28"/>
  <c r="O74" i="28"/>
  <c r="L78" i="28"/>
  <c r="R23" i="28" s="1"/>
  <c r="L87" i="28"/>
  <c r="K125" i="28"/>
  <c r="F114" i="28"/>
  <c r="M20" i="28"/>
  <c r="M82" i="28" s="1"/>
  <c r="M128" i="28"/>
  <c r="L23" i="28"/>
  <c r="L27" i="28"/>
  <c r="M132" i="28"/>
  <c r="L132" i="28" s="1"/>
  <c r="L62" i="28"/>
  <c r="G146" i="28"/>
  <c r="D146" i="28" s="1"/>
  <c r="D125" i="28" s="1"/>
  <c r="D78" i="28"/>
  <c r="G125" i="28"/>
  <c r="L127" i="28"/>
  <c r="G82" i="28"/>
  <c r="K82" i="28"/>
  <c r="L32" i="28"/>
  <c r="M137" i="28"/>
  <c r="L137" i="28" s="1"/>
  <c r="O138" i="28"/>
  <c r="L142" i="28"/>
  <c r="L37" i="28"/>
  <c r="M145" i="28"/>
  <c r="L145" i="28" s="1"/>
  <c r="M146" i="28"/>
  <c r="L146" i="28" s="1"/>
  <c r="O42" i="28"/>
  <c r="L46" i="28"/>
  <c r="L52" i="28"/>
  <c r="L50" i="28" s="1"/>
  <c r="M50" i="28"/>
  <c r="D54" i="28"/>
  <c r="D82" i="28" s="1"/>
  <c r="N54" i="28"/>
  <c r="L61" i="28"/>
  <c r="L69" i="28"/>
  <c r="N114" i="28"/>
  <c r="D90" i="28"/>
  <c r="D114" i="28" s="1"/>
  <c r="G114" i="28"/>
  <c r="K114" i="28"/>
  <c r="O114" i="28"/>
  <c r="M139" i="28"/>
  <c r="L139" i="28" s="1"/>
  <c r="Q23" i="27"/>
  <c r="Q26" i="27"/>
  <c r="Q20" i="27"/>
  <c r="L22" i="27"/>
  <c r="M21" i="27"/>
  <c r="L65" i="27"/>
  <c r="M63" i="27"/>
  <c r="D138" i="27"/>
  <c r="L94" i="27"/>
  <c r="F84" i="27"/>
  <c r="J84" i="27"/>
  <c r="J217" i="27" s="1"/>
  <c r="L25" i="27"/>
  <c r="L27" i="27"/>
  <c r="M26" i="27"/>
  <c r="L29" i="27"/>
  <c r="L31" i="27"/>
  <c r="O32" i="27"/>
  <c r="O63" i="27"/>
  <c r="L66" i="27"/>
  <c r="D68" i="27"/>
  <c r="D84" i="27" s="1"/>
  <c r="H73" i="27"/>
  <c r="H84" i="27" s="1"/>
  <c r="L75" i="27"/>
  <c r="L83" i="27"/>
  <c r="Q22" i="27" s="1"/>
  <c r="K138" i="27"/>
  <c r="K217" i="27" s="1"/>
  <c r="H217" i="27" s="1"/>
  <c r="G138" i="27"/>
  <c r="M94" i="27"/>
  <c r="L96" i="27"/>
  <c r="M106" i="27"/>
  <c r="L206" i="27"/>
  <c r="O84" i="27"/>
  <c r="O217" i="27" s="1"/>
  <c r="L76" i="27"/>
  <c r="L73" i="27" s="1"/>
  <c r="D78" i="27"/>
  <c r="F138" i="27"/>
  <c r="L34" i="27"/>
  <c r="L32" i="27" s="1"/>
  <c r="M32" i="27"/>
  <c r="O73" i="27"/>
  <c r="M84" i="27"/>
  <c r="H86" i="27"/>
  <c r="M102" i="27"/>
  <c r="M138" i="27" s="1"/>
  <c r="L106" i="27"/>
  <c r="M110" i="27"/>
  <c r="L111" i="27"/>
  <c r="M114" i="27"/>
  <c r="H114" i="27"/>
  <c r="L121" i="27"/>
  <c r="L118" i="27" s="1"/>
  <c r="L124" i="27"/>
  <c r="M206" i="27"/>
  <c r="N84" i="27"/>
  <c r="N110" i="27"/>
  <c r="M118" i="27"/>
  <c r="M122" i="27"/>
  <c r="H122" i="27"/>
  <c r="O139" i="27"/>
  <c r="H186" i="27"/>
  <c r="H189" i="27" s="1"/>
  <c r="L210" i="27"/>
  <c r="L216" i="27" s="1"/>
  <c r="L122" i="27"/>
  <c r="L143" i="27"/>
  <c r="G189" i="27"/>
  <c r="G217" i="27" s="1"/>
  <c r="D217" i="27" s="1"/>
  <c r="O206" i="27"/>
  <c r="L67" i="27"/>
  <c r="L70" i="27"/>
  <c r="L68" i="27" s="1"/>
  <c r="H78" i="27"/>
  <c r="L87" i="27"/>
  <c r="L86" i="27" s="1"/>
  <c r="N94" i="27"/>
  <c r="N138" i="27" s="1"/>
  <c r="L103" i="27"/>
  <c r="L102" i="27" s="1"/>
  <c r="H106" i="27"/>
  <c r="L113" i="27"/>
  <c r="L116" i="27"/>
  <c r="L114" i="27" s="1"/>
  <c r="N126" i="27"/>
  <c r="M208" i="27"/>
  <c r="M215" i="27" s="1"/>
  <c r="L209" i="27"/>
  <c r="L208" i="27" s="1"/>
  <c r="L215" i="27" s="1"/>
  <c r="M216" i="27"/>
  <c r="M186" i="27"/>
  <c r="O216" i="27"/>
  <c r="H102" i="25"/>
  <c r="M102" i="25"/>
  <c r="L95" i="25"/>
  <c r="L29" i="25"/>
  <c r="L42" i="25"/>
  <c r="O29" i="25"/>
  <c r="O102" i="25" s="1"/>
  <c r="L44" i="25"/>
  <c r="L46" i="25" s="1"/>
  <c r="L97" i="25"/>
  <c r="L101" i="25" s="1"/>
  <c r="M46" i="25"/>
  <c r="L48" i="25"/>
  <c r="L79" i="25" s="1"/>
  <c r="M79" i="25"/>
  <c r="D103" i="24"/>
  <c r="O102" i="31" l="1"/>
  <c r="D102" i="31"/>
  <c r="Q27" i="31"/>
  <c r="L46" i="31"/>
  <c r="Q31" i="31"/>
  <c r="L102" i="31"/>
  <c r="Q35" i="31" s="1"/>
  <c r="M102" i="31"/>
  <c r="Q26" i="6"/>
  <c r="L80" i="30"/>
  <c r="R81" i="30"/>
  <c r="N172" i="30"/>
  <c r="L164" i="30"/>
  <c r="L254" i="30" s="1"/>
  <c r="M254" i="30"/>
  <c r="K172" i="30"/>
  <c r="D248" i="30"/>
  <c r="D256" i="30"/>
  <c r="O236" i="30"/>
  <c r="I249" i="30"/>
  <c r="M178" i="30"/>
  <c r="D178" i="30"/>
  <c r="E236" i="30"/>
  <c r="K249" i="30"/>
  <c r="R77" i="30"/>
  <c r="L172" i="30"/>
  <c r="R84" i="30"/>
  <c r="H164" i="30"/>
  <c r="H254" i="30" s="1"/>
  <c r="M75" i="30"/>
  <c r="L70" i="30"/>
  <c r="L75" i="30" s="1"/>
  <c r="O164" i="30"/>
  <c r="D172" i="30"/>
  <c r="H178" i="30"/>
  <c r="I236" i="30"/>
  <c r="N251" i="30"/>
  <c r="N249" i="30" s="1"/>
  <c r="L248" i="30"/>
  <c r="L258" i="30"/>
  <c r="M172" i="30"/>
  <c r="L84" i="28"/>
  <c r="L88" i="28" s="1"/>
  <c r="R26" i="28"/>
  <c r="M125" i="28"/>
  <c r="L20" i="28"/>
  <c r="L82" i="28" s="1"/>
  <c r="L141" i="28"/>
  <c r="L128" i="28"/>
  <c r="L125" i="28" s="1"/>
  <c r="R21" i="28"/>
  <c r="O82" i="28"/>
  <c r="R20" i="28"/>
  <c r="N217" i="27"/>
  <c r="L138" i="27"/>
  <c r="L110" i="27"/>
  <c r="Q25" i="27"/>
  <c r="Q31" i="27" s="1"/>
  <c r="Q33" i="27" s="1"/>
  <c r="F217" i="27"/>
  <c r="M189" i="27"/>
  <c r="L186" i="27"/>
  <c r="L189" i="27" s="1"/>
  <c r="H138" i="27"/>
  <c r="L26" i="27"/>
  <c r="L21" i="27"/>
  <c r="M217" i="27"/>
  <c r="L217" i="27" s="1"/>
  <c r="Q30" i="27"/>
  <c r="L63" i="27"/>
  <c r="L102" i="25"/>
  <c r="Q33" i="31" l="1"/>
  <c r="H236" i="30"/>
  <c r="H251" i="30"/>
  <c r="H249" i="30" s="1"/>
  <c r="D236" i="30"/>
  <c r="D251" i="30"/>
  <c r="D249" i="30" s="1"/>
  <c r="L178" i="30"/>
  <c r="M236" i="30"/>
  <c r="M251" i="30"/>
  <c r="M249" i="30" s="1"/>
  <c r="O254" i="30"/>
  <c r="O249" i="30" s="1"/>
  <c r="O172" i="30"/>
  <c r="H172" i="30"/>
  <c r="R34" i="28"/>
  <c r="R30" i="28"/>
  <c r="R32" i="28" s="1"/>
  <c r="Q35" i="27"/>
  <c r="L84" i="27"/>
  <c r="R82" i="30" l="1"/>
  <c r="R87" i="30" s="1"/>
  <c r="L236" i="30"/>
  <c r="L251" i="30"/>
  <c r="L249" i="30" s="1"/>
  <c r="R88" i="30" s="1"/>
  <c r="E16" i="32"/>
  <c r="E19" i="32" s="1"/>
  <c r="E35" i="32" s="1"/>
  <c r="F16" i="32"/>
  <c r="G16" i="32"/>
  <c r="G19" i="32" s="1"/>
  <c r="G35" i="32" s="1"/>
  <c r="I16" i="32"/>
  <c r="I19" i="32" s="1"/>
  <c r="I35" i="32" s="1"/>
  <c r="J16" i="32"/>
  <c r="K16" i="32"/>
  <c r="K19" i="32" s="1"/>
  <c r="K35" i="32" s="1"/>
  <c r="D17" i="32"/>
  <c r="D16" i="32" s="1"/>
  <c r="D19" i="32" s="1"/>
  <c r="H17" i="32"/>
  <c r="H16" i="32" s="1"/>
  <c r="H19" i="32" s="1"/>
  <c r="M17" i="32"/>
  <c r="L17" i="32" s="1"/>
  <c r="N17" i="32"/>
  <c r="N16" i="32" s="1"/>
  <c r="N19" i="32" s="1"/>
  <c r="N35" i="32" s="1"/>
  <c r="O17" i="32"/>
  <c r="O16" i="32" s="1"/>
  <c r="O19" i="32" s="1"/>
  <c r="D18" i="32"/>
  <c r="H18" i="32"/>
  <c r="M18" i="32"/>
  <c r="L18" i="32" s="1"/>
  <c r="Q19" i="32" s="1"/>
  <c r="N18" i="32"/>
  <c r="O18" i="32"/>
  <c r="F19" i="32"/>
  <c r="F35" i="32" s="1"/>
  <c r="J19" i="32"/>
  <c r="J35" i="32" s="1"/>
  <c r="D21" i="32"/>
  <c r="H21" i="32"/>
  <c r="M21" i="32"/>
  <c r="L21" i="32" s="1"/>
  <c r="N21" i="32"/>
  <c r="O21" i="32"/>
  <c r="O22" i="32" s="1"/>
  <c r="D22" i="32"/>
  <c r="E22" i="32"/>
  <c r="F22" i="32"/>
  <c r="G22" i="32"/>
  <c r="H22" i="32"/>
  <c r="I22" i="32"/>
  <c r="J22" i="32"/>
  <c r="K22" i="32"/>
  <c r="N22" i="32"/>
  <c r="D24" i="32"/>
  <c r="D25" i="32" s="1"/>
  <c r="H24" i="32"/>
  <c r="H25" i="32" s="1"/>
  <c r="L24" i="32"/>
  <c r="Q23" i="32" s="1"/>
  <c r="M24" i="32"/>
  <c r="N24" i="32"/>
  <c r="N25" i="32" s="1"/>
  <c r="O24" i="32"/>
  <c r="E25" i="32"/>
  <c r="F25" i="32"/>
  <c r="G25" i="32"/>
  <c r="I25" i="32"/>
  <c r="J25" i="32"/>
  <c r="K25" i="32"/>
  <c r="M25" i="32"/>
  <c r="O25" i="32"/>
  <c r="D27" i="32"/>
  <c r="D28" i="32" s="1"/>
  <c r="H27" i="32"/>
  <c r="H28" i="32" s="1"/>
  <c r="L27" i="32"/>
  <c r="L28" i="32" s="1"/>
  <c r="M27" i="32"/>
  <c r="N27" i="32"/>
  <c r="N28" i="32" s="1"/>
  <c r="O27" i="32"/>
  <c r="E28" i="32"/>
  <c r="F28" i="32"/>
  <c r="G28" i="32"/>
  <c r="I28" i="32"/>
  <c r="J28" i="32"/>
  <c r="K28" i="32"/>
  <c r="M28" i="32"/>
  <c r="O28" i="32"/>
  <c r="D30" i="32"/>
  <c r="H30" i="32"/>
  <c r="H31" i="32" s="1"/>
  <c r="M30" i="32"/>
  <c r="L30" i="32" s="1"/>
  <c r="N30" i="32"/>
  <c r="O30" i="32"/>
  <c r="D31" i="32"/>
  <c r="E31" i="32"/>
  <c r="F31" i="32"/>
  <c r="G31" i="32"/>
  <c r="I31" i="32"/>
  <c r="J31" i="32"/>
  <c r="K31" i="32"/>
  <c r="M31" i="32"/>
  <c r="N31" i="32"/>
  <c r="O31" i="32"/>
  <c r="D33" i="32"/>
  <c r="D34" i="32" s="1"/>
  <c r="H33" i="32"/>
  <c r="H34" i="32" s="1"/>
  <c r="M33" i="32"/>
  <c r="L33" i="32" s="1"/>
  <c r="N33" i="32"/>
  <c r="O33" i="32"/>
  <c r="E34" i="32"/>
  <c r="F34" i="32"/>
  <c r="G34" i="32"/>
  <c r="I34" i="32"/>
  <c r="J34" i="32"/>
  <c r="K34" i="32"/>
  <c r="M34" i="32"/>
  <c r="N34" i="32"/>
  <c r="O34" i="32"/>
  <c r="E14" i="29"/>
  <c r="E54" i="29" s="1"/>
  <c r="F14" i="29"/>
  <c r="G14" i="29"/>
  <c r="I14" i="29"/>
  <c r="J14" i="29"/>
  <c r="K14" i="29"/>
  <c r="D15" i="29"/>
  <c r="D14" i="29" s="1"/>
  <c r="D54" i="29" s="1"/>
  <c r="H15" i="29"/>
  <c r="H14" i="29" s="1"/>
  <c r="H54" i="29" s="1"/>
  <c r="M15" i="29"/>
  <c r="L15" i="29" s="1"/>
  <c r="N15" i="29"/>
  <c r="N14" i="29" s="1"/>
  <c r="N54" i="29" s="1"/>
  <c r="O15" i="29"/>
  <c r="O14" i="29" s="1"/>
  <c r="O54" i="29" s="1"/>
  <c r="D16" i="29"/>
  <c r="H16" i="29"/>
  <c r="M16" i="29"/>
  <c r="L16" i="29" s="1"/>
  <c r="N16" i="29"/>
  <c r="O16" i="29"/>
  <c r="D17" i="29"/>
  <c r="H17" i="29"/>
  <c r="M17" i="29"/>
  <c r="L17" i="29" s="1"/>
  <c r="N17" i="29"/>
  <c r="O17" i="29"/>
  <c r="D18" i="29"/>
  <c r="H18" i="29"/>
  <c r="M18" i="29"/>
  <c r="L18" i="29" s="1"/>
  <c r="N18" i="29"/>
  <c r="O18" i="29"/>
  <c r="D19" i="29"/>
  <c r="H19" i="29"/>
  <c r="M19" i="29"/>
  <c r="L19" i="29" s="1"/>
  <c r="N19" i="29"/>
  <c r="O19" i="29"/>
  <c r="D20" i="29"/>
  <c r="H20" i="29"/>
  <c r="M20" i="29"/>
  <c r="L20" i="29" s="1"/>
  <c r="N20" i="29"/>
  <c r="O20" i="29"/>
  <c r="D21" i="29"/>
  <c r="H21" i="29"/>
  <c r="M21" i="29"/>
  <c r="L21" i="29" s="1"/>
  <c r="N21" i="29"/>
  <c r="O21" i="29"/>
  <c r="D22" i="29"/>
  <c r="H22" i="29"/>
  <c r="L22" i="29"/>
  <c r="M22" i="29"/>
  <c r="N22" i="29"/>
  <c r="O22" i="29"/>
  <c r="D23" i="29"/>
  <c r="H23" i="29"/>
  <c r="M23" i="29"/>
  <c r="L23" i="29" s="1"/>
  <c r="N23" i="29"/>
  <c r="O23" i="29"/>
  <c r="D24" i="29"/>
  <c r="H24" i="29"/>
  <c r="M24" i="29"/>
  <c r="N24" i="29"/>
  <c r="O24" i="29"/>
  <c r="D25" i="29"/>
  <c r="H25" i="29"/>
  <c r="L25" i="29"/>
  <c r="M25" i="29"/>
  <c r="N25" i="29"/>
  <c r="O25" i="29"/>
  <c r="D26" i="29"/>
  <c r="H26" i="29"/>
  <c r="L26" i="29"/>
  <c r="M26" i="29"/>
  <c r="N26" i="29"/>
  <c r="O26" i="29"/>
  <c r="D27" i="29"/>
  <c r="H27" i="29"/>
  <c r="M27" i="29"/>
  <c r="N27" i="29"/>
  <c r="O27" i="29"/>
  <c r="D28" i="29"/>
  <c r="H28" i="29"/>
  <c r="M28" i="29"/>
  <c r="L28" i="29" s="1"/>
  <c r="N28" i="29"/>
  <c r="O28" i="29"/>
  <c r="D29" i="29"/>
  <c r="H29" i="29"/>
  <c r="L29" i="29"/>
  <c r="M29" i="29"/>
  <c r="N29" i="29"/>
  <c r="O29" i="29"/>
  <c r="D30" i="29"/>
  <c r="H30" i="29"/>
  <c r="L30" i="29"/>
  <c r="M30" i="29"/>
  <c r="N30" i="29"/>
  <c r="O30" i="29"/>
  <c r="D31" i="29"/>
  <c r="H31" i="29"/>
  <c r="L31" i="29"/>
  <c r="M31" i="29"/>
  <c r="N31" i="29"/>
  <c r="O31" i="29"/>
  <c r="D32" i="29"/>
  <c r="H32" i="29"/>
  <c r="L32" i="29"/>
  <c r="M32" i="29"/>
  <c r="N32" i="29"/>
  <c r="O32" i="29"/>
  <c r="D33" i="29"/>
  <c r="H33" i="29"/>
  <c r="L33" i="29"/>
  <c r="M33" i="29"/>
  <c r="N33" i="29"/>
  <c r="D34" i="29"/>
  <c r="H34" i="29"/>
  <c r="M34" i="29"/>
  <c r="L34" i="29" s="1"/>
  <c r="N34" i="29"/>
  <c r="O34" i="29"/>
  <c r="D35" i="29"/>
  <c r="H35" i="29"/>
  <c r="M35" i="29"/>
  <c r="L35" i="29" s="1"/>
  <c r="N35" i="29"/>
  <c r="O35" i="29"/>
  <c r="D36" i="29"/>
  <c r="H36" i="29"/>
  <c r="M36" i="29"/>
  <c r="L36" i="29" s="1"/>
  <c r="N36" i="29"/>
  <c r="O36" i="29"/>
  <c r="D37" i="29"/>
  <c r="H37" i="29"/>
  <c r="M37" i="29"/>
  <c r="L37" i="29" s="1"/>
  <c r="N37" i="29"/>
  <c r="O37" i="29"/>
  <c r="D38" i="29"/>
  <c r="H38" i="29"/>
  <c r="M38" i="29"/>
  <c r="L38" i="29" s="1"/>
  <c r="N38" i="29"/>
  <c r="O38" i="29"/>
  <c r="D39" i="29"/>
  <c r="H39" i="29"/>
  <c r="M39" i="29"/>
  <c r="L39" i="29" s="1"/>
  <c r="N39" i="29"/>
  <c r="O39" i="29"/>
  <c r="D40" i="29"/>
  <c r="H40" i="29"/>
  <c r="M40" i="29"/>
  <c r="L40" i="29" s="1"/>
  <c r="N40" i="29"/>
  <c r="O40" i="29"/>
  <c r="D41" i="29"/>
  <c r="H41" i="29"/>
  <c r="M41" i="29"/>
  <c r="L41" i="29" s="1"/>
  <c r="N41" i="29"/>
  <c r="O41" i="29"/>
  <c r="D42" i="29"/>
  <c r="H42" i="29"/>
  <c r="M42" i="29"/>
  <c r="L42" i="29" s="1"/>
  <c r="N42" i="29"/>
  <c r="O42" i="29"/>
  <c r="D43" i="29"/>
  <c r="H43" i="29"/>
  <c r="M43" i="29"/>
  <c r="N43" i="29"/>
  <c r="O43" i="29"/>
  <c r="D44" i="29"/>
  <c r="H44" i="29"/>
  <c r="M44" i="29"/>
  <c r="L44" i="29" s="1"/>
  <c r="N44" i="29"/>
  <c r="O44" i="29"/>
  <c r="D45" i="29"/>
  <c r="H45" i="29"/>
  <c r="M45" i="29"/>
  <c r="L45" i="29" s="1"/>
  <c r="N45" i="29"/>
  <c r="O45" i="29"/>
  <c r="D46" i="29"/>
  <c r="H46" i="29"/>
  <c r="M46" i="29"/>
  <c r="L46" i="29" s="1"/>
  <c r="N46" i="29"/>
  <c r="O46" i="29"/>
  <c r="D47" i="29"/>
  <c r="H47" i="29"/>
  <c r="M47" i="29"/>
  <c r="L47" i="29" s="1"/>
  <c r="N47" i="29"/>
  <c r="O47" i="29"/>
  <c r="D48" i="29"/>
  <c r="H48" i="29"/>
  <c r="M48" i="29"/>
  <c r="L48" i="29" s="1"/>
  <c r="N48" i="29"/>
  <c r="O48" i="29"/>
  <c r="D49" i="29"/>
  <c r="H49" i="29"/>
  <c r="M49" i="29"/>
  <c r="L49" i="29" s="1"/>
  <c r="N49" i="29"/>
  <c r="O49" i="29"/>
  <c r="D50" i="29"/>
  <c r="H50" i="29"/>
  <c r="M50" i="29"/>
  <c r="L50" i="29" s="1"/>
  <c r="N50" i="29"/>
  <c r="O50" i="29"/>
  <c r="D51" i="29"/>
  <c r="H51" i="29"/>
  <c r="M51" i="29"/>
  <c r="L51" i="29" s="1"/>
  <c r="N51" i="29"/>
  <c r="O51" i="29"/>
  <c r="D52" i="29"/>
  <c r="H52" i="29"/>
  <c r="M52" i="29"/>
  <c r="L52" i="29" s="1"/>
  <c r="N52" i="29"/>
  <c r="O52" i="29"/>
  <c r="D53" i="29"/>
  <c r="H53" i="29"/>
  <c r="M53" i="29"/>
  <c r="L53" i="29" s="1"/>
  <c r="N53" i="29"/>
  <c r="O53" i="29"/>
  <c r="F54" i="29"/>
  <c r="G54" i="29"/>
  <c r="J54" i="29"/>
  <c r="K54" i="29"/>
  <c r="H35" i="32" l="1"/>
  <c r="L31" i="32"/>
  <c r="Q22" i="32"/>
  <c r="O35" i="32"/>
  <c r="D35" i="32"/>
  <c r="Q24" i="32"/>
  <c r="L34" i="32"/>
  <c r="Q21" i="32"/>
  <c r="L22" i="32"/>
  <c r="L16" i="32"/>
  <c r="L19" i="32" s="1"/>
  <c r="L35" i="32" s="1"/>
  <c r="Q18" i="32"/>
  <c r="L25" i="32"/>
  <c r="M22" i="32"/>
  <c r="M16" i="32"/>
  <c r="M19" i="32" s="1"/>
  <c r="M35" i="32" s="1"/>
  <c r="L14" i="29"/>
  <c r="Q21" i="29"/>
  <c r="I54" i="29"/>
  <c r="L43" i="29"/>
  <c r="L27" i="29"/>
  <c r="L24" i="29"/>
  <c r="Q22" i="29" s="1"/>
  <c r="M14" i="29"/>
  <c r="M54" i="29" s="1"/>
  <c r="Q25" i="32" l="1"/>
  <c r="Q27" i="32"/>
  <c r="L54" i="29"/>
  <c r="Q24" i="29"/>
  <c r="Q26" i="29" s="1"/>
  <c r="Q28" i="29" l="1"/>
  <c r="Q20" i="23" l="1"/>
  <c r="Q19" i="23"/>
  <c r="N19" i="23"/>
  <c r="M19" i="23"/>
  <c r="L19" i="23"/>
  <c r="J19" i="23"/>
  <c r="I19" i="23"/>
  <c r="H19" i="23"/>
  <c r="F19" i="23"/>
  <c r="E19" i="23"/>
  <c r="D19" i="23"/>
  <c r="Q18" i="23"/>
  <c r="N18" i="23"/>
  <c r="M18" i="23"/>
  <c r="L18" i="23"/>
  <c r="J18" i="23"/>
  <c r="I18" i="23"/>
  <c r="H18" i="23"/>
  <c r="F18" i="23"/>
  <c r="E18" i="23"/>
  <c r="D18" i="23"/>
  <c r="Q17" i="23"/>
  <c r="N17" i="23"/>
  <c r="M17" i="23"/>
  <c r="L17" i="23"/>
  <c r="J17" i="23"/>
  <c r="I17" i="23"/>
  <c r="H17" i="23"/>
  <c r="F17" i="23"/>
  <c r="E17" i="23"/>
  <c r="D17" i="23"/>
  <c r="Q16" i="23"/>
  <c r="N16" i="23"/>
  <c r="M16" i="23"/>
  <c r="L16" i="23"/>
  <c r="K16" i="23"/>
  <c r="J16" i="23"/>
  <c r="I16" i="23"/>
  <c r="H16" i="23"/>
  <c r="G16" i="23"/>
  <c r="F16" i="23"/>
  <c r="E16" i="23"/>
  <c r="D16" i="23"/>
  <c r="Q15" i="23"/>
  <c r="N15" i="23"/>
  <c r="M15" i="23"/>
  <c r="L15" i="23"/>
  <c r="K15" i="23"/>
  <c r="J15" i="23"/>
  <c r="I15" i="23"/>
  <c r="H15" i="23"/>
  <c r="G15" i="23"/>
  <c r="F15" i="23"/>
  <c r="E15" i="23"/>
  <c r="D15" i="23"/>
  <c r="Q14" i="23"/>
  <c r="N14" i="23"/>
  <c r="M14" i="23"/>
  <c r="L14" i="23"/>
  <c r="K14" i="23"/>
  <c r="J14" i="23"/>
  <c r="I14" i="23"/>
  <c r="H14" i="23"/>
  <c r="G14" i="23"/>
  <c r="F14" i="23"/>
  <c r="E14" i="23"/>
  <c r="D14" i="23"/>
  <c r="Q13" i="23"/>
  <c r="N13" i="23"/>
  <c r="M13" i="23"/>
  <c r="M20" i="23" s="1"/>
  <c r="L13" i="23"/>
  <c r="K13" i="23"/>
  <c r="J13" i="23"/>
  <c r="I13" i="23"/>
  <c r="I20" i="23" s="1"/>
  <c r="H13" i="23"/>
  <c r="G13" i="23"/>
  <c r="F13" i="23"/>
  <c r="E13" i="23"/>
  <c r="E20" i="23" s="1"/>
  <c r="D13" i="23"/>
  <c r="Q12" i="23"/>
  <c r="Q11" i="23"/>
  <c r="E14" i="22"/>
  <c r="F14" i="22"/>
  <c r="G14" i="22"/>
  <c r="D14" i="22" s="1"/>
  <c r="I14" i="22"/>
  <c r="J14" i="22"/>
  <c r="K14" i="22"/>
  <c r="N14" i="22"/>
  <c r="O14" i="22"/>
  <c r="D15" i="22"/>
  <c r="H15" i="22"/>
  <c r="L15" i="22"/>
  <c r="M15" i="22"/>
  <c r="M14" i="22" s="1"/>
  <c r="N15" i="22"/>
  <c r="O15" i="22"/>
  <c r="O22" i="22" s="1"/>
  <c r="D16" i="22"/>
  <c r="E16" i="22"/>
  <c r="F16" i="22"/>
  <c r="G16" i="22"/>
  <c r="H16" i="22"/>
  <c r="I16" i="22"/>
  <c r="J16" i="22"/>
  <c r="K16" i="22"/>
  <c r="O16" i="22"/>
  <c r="D17" i="22"/>
  <c r="H17" i="22"/>
  <c r="H23" i="22" s="1"/>
  <c r="M17" i="22"/>
  <c r="N17" i="22"/>
  <c r="N16" i="22" s="1"/>
  <c r="Q17" i="22" s="1"/>
  <c r="O17" i="22"/>
  <c r="E18" i="22"/>
  <c r="D18" i="22" s="1"/>
  <c r="F18" i="22"/>
  <c r="G18" i="22"/>
  <c r="H18" i="22"/>
  <c r="I18" i="22"/>
  <c r="J18" i="22"/>
  <c r="K18" i="22"/>
  <c r="D19" i="22"/>
  <c r="H19" i="22"/>
  <c r="M19" i="22"/>
  <c r="L19" i="22" s="1"/>
  <c r="L18" i="22" s="1"/>
  <c r="N19" i="22"/>
  <c r="N18" i="22" s="1"/>
  <c r="O19" i="22"/>
  <c r="O18" i="22" s="1"/>
  <c r="E20" i="22"/>
  <c r="Q21" i="22"/>
  <c r="E22" i="22"/>
  <c r="F22" i="22"/>
  <c r="G22" i="22"/>
  <c r="I22" i="22"/>
  <c r="J22" i="22"/>
  <c r="K22" i="22"/>
  <c r="K20" i="22" s="1"/>
  <c r="N22" i="22"/>
  <c r="E23" i="22"/>
  <c r="F23" i="22"/>
  <c r="F73" i="22" s="1"/>
  <c r="G23" i="22"/>
  <c r="I23" i="22"/>
  <c r="J23" i="22"/>
  <c r="K23" i="22"/>
  <c r="M23" i="22"/>
  <c r="O23" i="22"/>
  <c r="K25" i="22"/>
  <c r="D26" i="22"/>
  <c r="E26" i="22"/>
  <c r="F26" i="22"/>
  <c r="F25" i="22" s="1"/>
  <c r="G26" i="22"/>
  <c r="G25" i="22" s="1"/>
  <c r="H26" i="22"/>
  <c r="N26" i="22"/>
  <c r="O26" i="22"/>
  <c r="O25" i="22" s="1"/>
  <c r="D27" i="22"/>
  <c r="H27" i="22"/>
  <c r="M27" i="22"/>
  <c r="N27" i="22"/>
  <c r="N33" i="22" s="1"/>
  <c r="N75" i="22" s="1"/>
  <c r="O27" i="22"/>
  <c r="E28" i="22"/>
  <c r="M28" i="22" s="1"/>
  <c r="L28" i="22" s="1"/>
  <c r="F28" i="22"/>
  <c r="G28" i="22"/>
  <c r="H28" i="22"/>
  <c r="I28" i="22"/>
  <c r="I25" i="22" s="1"/>
  <c r="H25" i="22" s="1"/>
  <c r="J28" i="22"/>
  <c r="J25" i="22" s="1"/>
  <c r="N28" i="22"/>
  <c r="O28" i="22"/>
  <c r="D29" i="22"/>
  <c r="H29" i="22"/>
  <c r="L29" i="22"/>
  <c r="L32" i="22" s="1"/>
  <c r="M29" i="22"/>
  <c r="N29" i="22"/>
  <c r="O29" i="22"/>
  <c r="E32" i="22"/>
  <c r="E30" i="22" s="1"/>
  <c r="F32" i="22"/>
  <c r="F30" i="22" s="1"/>
  <c r="G32" i="22"/>
  <c r="D32" i="22" s="1"/>
  <c r="I32" i="22"/>
  <c r="I30" i="22" s="1"/>
  <c r="J32" i="22"/>
  <c r="J30" i="22" s="1"/>
  <c r="K32" i="22"/>
  <c r="H32" i="22" s="1"/>
  <c r="M32" i="22"/>
  <c r="N32" i="22"/>
  <c r="N30" i="22" s="1"/>
  <c r="O32" i="22"/>
  <c r="O30" i="22" s="1"/>
  <c r="E33" i="22"/>
  <c r="F33" i="22"/>
  <c r="G33" i="22"/>
  <c r="D33" i="22" s="1"/>
  <c r="H33" i="22"/>
  <c r="I33" i="22"/>
  <c r="J33" i="22"/>
  <c r="K33" i="22"/>
  <c r="K75" i="22" s="1"/>
  <c r="H75" i="22" s="1"/>
  <c r="O33" i="22"/>
  <c r="D35" i="22"/>
  <c r="E35" i="22"/>
  <c r="F35" i="22"/>
  <c r="G35" i="22"/>
  <c r="I35" i="22"/>
  <c r="J35" i="22"/>
  <c r="K35" i="22"/>
  <c r="O35" i="22"/>
  <c r="D36" i="22"/>
  <c r="H36" i="22"/>
  <c r="M36" i="22"/>
  <c r="N36" i="22"/>
  <c r="O36" i="22"/>
  <c r="D37" i="22"/>
  <c r="H37" i="22"/>
  <c r="H35" i="22" s="1"/>
  <c r="L37" i="22"/>
  <c r="M37" i="22"/>
  <c r="N37" i="22"/>
  <c r="O37" i="22"/>
  <c r="D40" i="22"/>
  <c r="E40" i="22"/>
  <c r="E38" i="22" s="1"/>
  <c r="F40" i="22"/>
  <c r="F38" i="22" s="1"/>
  <c r="G40" i="22"/>
  <c r="G38" i="22" s="1"/>
  <c r="D38" i="22" s="1"/>
  <c r="H40" i="22"/>
  <c r="H38" i="22" s="1"/>
  <c r="I40" i="22"/>
  <c r="I38" i="22" s="1"/>
  <c r="J40" i="22"/>
  <c r="J38" i="22" s="1"/>
  <c r="K40" i="22"/>
  <c r="O40" i="22"/>
  <c r="O38" i="22" s="1"/>
  <c r="D41" i="22"/>
  <c r="E41" i="22"/>
  <c r="F41" i="22"/>
  <c r="G41" i="22"/>
  <c r="H41" i="22"/>
  <c r="I41" i="22"/>
  <c r="J41" i="22"/>
  <c r="K41" i="22"/>
  <c r="K73" i="22" s="1"/>
  <c r="L41" i="22"/>
  <c r="M41" i="22"/>
  <c r="N41" i="22"/>
  <c r="O41" i="22"/>
  <c r="D43" i="22"/>
  <c r="E43" i="22"/>
  <c r="F43" i="22"/>
  <c r="G43" i="22"/>
  <c r="H43" i="22"/>
  <c r="I43" i="22"/>
  <c r="J43" i="22"/>
  <c r="K43" i="22"/>
  <c r="O43" i="22"/>
  <c r="D44" i="22"/>
  <c r="H44" i="22"/>
  <c r="M44" i="22"/>
  <c r="M63" i="22" s="1"/>
  <c r="M61" i="22" s="1"/>
  <c r="N44" i="22"/>
  <c r="N43" i="22" s="1"/>
  <c r="O44" i="22"/>
  <c r="E45" i="22"/>
  <c r="D45" i="22" s="1"/>
  <c r="F45" i="22"/>
  <c r="G45" i="22"/>
  <c r="I45" i="22"/>
  <c r="J45" i="22"/>
  <c r="K45" i="22"/>
  <c r="M45" i="22"/>
  <c r="N45" i="22"/>
  <c r="D46" i="22"/>
  <c r="H46" i="22"/>
  <c r="H45" i="22" s="1"/>
  <c r="M46" i="22"/>
  <c r="N46" i="22"/>
  <c r="O46" i="22"/>
  <c r="E47" i="22"/>
  <c r="F47" i="22"/>
  <c r="G47" i="22"/>
  <c r="D47" i="22" s="1"/>
  <c r="H47" i="22"/>
  <c r="I47" i="22"/>
  <c r="J47" i="22"/>
  <c r="K47" i="22"/>
  <c r="O47" i="22"/>
  <c r="D48" i="22"/>
  <c r="H48" i="22"/>
  <c r="M48" i="22"/>
  <c r="N48" i="22"/>
  <c r="N47" i="22" s="1"/>
  <c r="O48" i="22"/>
  <c r="E49" i="22"/>
  <c r="D49" i="22" s="1"/>
  <c r="F49" i="22"/>
  <c r="G49" i="22"/>
  <c r="I49" i="22"/>
  <c r="J49" i="22"/>
  <c r="K49" i="22"/>
  <c r="M49" i="22"/>
  <c r="N49" i="22"/>
  <c r="D50" i="22"/>
  <c r="H50" i="22"/>
  <c r="H49" i="22" s="1"/>
  <c r="L50" i="22"/>
  <c r="L49" i="22" s="1"/>
  <c r="M50" i="22"/>
  <c r="N50" i="22"/>
  <c r="O50" i="22"/>
  <c r="O49" i="22" s="1"/>
  <c r="D51" i="22"/>
  <c r="E51" i="22"/>
  <c r="F51" i="22"/>
  <c r="G51" i="22"/>
  <c r="H51" i="22"/>
  <c r="I51" i="22"/>
  <c r="J51" i="22"/>
  <c r="K51" i="22"/>
  <c r="O51" i="22"/>
  <c r="D52" i="22"/>
  <c r="H52" i="22"/>
  <c r="M52" i="22"/>
  <c r="N52" i="22"/>
  <c r="N51" i="22" s="1"/>
  <c r="O52" i="22"/>
  <c r="E53" i="22"/>
  <c r="D53" i="22" s="1"/>
  <c r="F53" i="22"/>
  <c r="G53" i="22"/>
  <c r="I53" i="22"/>
  <c r="J53" i="22"/>
  <c r="K53" i="22"/>
  <c r="M53" i="22"/>
  <c r="N53" i="22"/>
  <c r="D54" i="22"/>
  <c r="H54" i="22"/>
  <c r="H53" i="22" s="1"/>
  <c r="L54" i="22"/>
  <c r="L53" i="22" s="1"/>
  <c r="M54" i="22"/>
  <c r="N54" i="22"/>
  <c r="O54" i="22"/>
  <c r="O53" i="22" s="1"/>
  <c r="D55" i="22"/>
  <c r="E55" i="22"/>
  <c r="F55" i="22"/>
  <c r="G55" i="22"/>
  <c r="H55" i="22"/>
  <c r="I55" i="22"/>
  <c r="J55" i="22"/>
  <c r="K55" i="22"/>
  <c r="O55" i="22"/>
  <c r="D56" i="22"/>
  <c r="H56" i="22"/>
  <c r="M56" i="22"/>
  <c r="N56" i="22"/>
  <c r="N55" i="22" s="1"/>
  <c r="O56" i="22"/>
  <c r="E57" i="22"/>
  <c r="D57" i="22" s="1"/>
  <c r="F57" i="22"/>
  <c r="G57" i="22"/>
  <c r="I57" i="22"/>
  <c r="J57" i="22"/>
  <c r="K57" i="22"/>
  <c r="M57" i="22"/>
  <c r="N57" i="22"/>
  <c r="D58" i="22"/>
  <c r="H58" i="22"/>
  <c r="H57" i="22" s="1"/>
  <c r="L58" i="22"/>
  <c r="L57" i="22" s="1"/>
  <c r="M58" i="22"/>
  <c r="N58" i="22"/>
  <c r="O58" i="22"/>
  <c r="O57" i="22" s="1"/>
  <c r="D59" i="22"/>
  <c r="E59" i="22"/>
  <c r="F59" i="22"/>
  <c r="G59" i="22"/>
  <c r="H59" i="22"/>
  <c r="I59" i="22"/>
  <c r="J59" i="22"/>
  <c r="K59" i="22"/>
  <c r="O59" i="22"/>
  <c r="D60" i="22"/>
  <c r="H60" i="22"/>
  <c r="M60" i="22"/>
  <c r="N60" i="22"/>
  <c r="N59" i="22" s="1"/>
  <c r="O60" i="22"/>
  <c r="E61" i="22"/>
  <c r="F61" i="22"/>
  <c r="J61" i="22"/>
  <c r="E63" i="22"/>
  <c r="D63" i="22" s="1"/>
  <c r="F63" i="22"/>
  <c r="G63" i="22"/>
  <c r="G61" i="22" s="1"/>
  <c r="I63" i="22"/>
  <c r="H63" i="22" s="1"/>
  <c r="J63" i="22"/>
  <c r="K63" i="22"/>
  <c r="K61" i="22" s="1"/>
  <c r="N63" i="22"/>
  <c r="N61" i="22" s="1"/>
  <c r="E65" i="22"/>
  <c r="D65" i="22" s="1"/>
  <c r="F65" i="22"/>
  <c r="G65" i="22"/>
  <c r="I65" i="22"/>
  <c r="J65" i="22"/>
  <c r="K65" i="22"/>
  <c r="M65" i="22"/>
  <c r="N65" i="22"/>
  <c r="D66" i="22"/>
  <c r="H66" i="22"/>
  <c r="H65" i="22" s="1"/>
  <c r="L66" i="22"/>
  <c r="L65" i="22" s="1"/>
  <c r="Q23" i="22" s="1"/>
  <c r="M66" i="22"/>
  <c r="N66" i="22"/>
  <c r="O66" i="22"/>
  <c r="O65" i="22" s="1"/>
  <c r="E69" i="22"/>
  <c r="E67" i="22" s="1"/>
  <c r="F69" i="22"/>
  <c r="F67" i="22" s="1"/>
  <c r="G69" i="22"/>
  <c r="D69" i="22" s="1"/>
  <c r="I69" i="22"/>
  <c r="I67" i="22" s="1"/>
  <c r="J69" i="22"/>
  <c r="J67" i="22" s="1"/>
  <c r="K69" i="22"/>
  <c r="K67" i="22" s="1"/>
  <c r="M69" i="22"/>
  <c r="M67" i="22" s="1"/>
  <c r="N69" i="22"/>
  <c r="N67" i="22" s="1"/>
  <c r="O69" i="22"/>
  <c r="O67" i="22" s="1"/>
  <c r="E72" i="22"/>
  <c r="I72" i="22"/>
  <c r="K72" i="22"/>
  <c r="G73" i="22"/>
  <c r="E74" i="22"/>
  <c r="F74" i="22"/>
  <c r="G74" i="22"/>
  <c r="D74" i="22" s="1"/>
  <c r="I74" i="22"/>
  <c r="J74" i="22"/>
  <c r="K74" i="22"/>
  <c r="H74" i="22" s="1"/>
  <c r="E75" i="22"/>
  <c r="F75" i="22"/>
  <c r="I75" i="22"/>
  <c r="J75" i="22"/>
  <c r="O75" i="22"/>
  <c r="K19" i="23" l="1"/>
  <c r="G19" i="23"/>
  <c r="C19" i="23"/>
  <c r="G18" i="23"/>
  <c r="C14" i="23"/>
  <c r="C15" i="23"/>
  <c r="C17" i="23"/>
  <c r="K18" i="23"/>
  <c r="K17" i="23"/>
  <c r="G17" i="23"/>
  <c r="C16" i="23"/>
  <c r="J20" i="23"/>
  <c r="N20" i="23"/>
  <c r="C18" i="23"/>
  <c r="D20" i="23"/>
  <c r="H20" i="23"/>
  <c r="L20" i="23"/>
  <c r="G20" i="23"/>
  <c r="Q21" i="23"/>
  <c r="K20" i="23"/>
  <c r="C13" i="23"/>
  <c r="F20" i="23"/>
  <c r="O20" i="22"/>
  <c r="O72" i="22"/>
  <c r="K70" i="22"/>
  <c r="H67" i="22"/>
  <c r="O45" i="22"/>
  <c r="O63" i="22"/>
  <c r="N35" i="22"/>
  <c r="N40" i="22"/>
  <c r="G30" i="22"/>
  <c r="D30" i="22" s="1"/>
  <c r="M33" i="22"/>
  <c r="M75" i="22" s="1"/>
  <c r="M26" i="22"/>
  <c r="M73" i="22"/>
  <c r="N20" i="22"/>
  <c r="N72" i="22"/>
  <c r="K38" i="22"/>
  <c r="D28" i="22"/>
  <c r="L27" i="22"/>
  <c r="E25" i="22"/>
  <c r="D25" i="22" s="1"/>
  <c r="F20" i="22"/>
  <c r="F72" i="22"/>
  <c r="F70" i="22" s="1"/>
  <c r="M18" i="22"/>
  <c r="M16" i="22"/>
  <c r="L17" i="22"/>
  <c r="L14" i="22"/>
  <c r="L22" i="22"/>
  <c r="Q19" i="22"/>
  <c r="G75" i="22"/>
  <c r="D75" i="22" s="1"/>
  <c r="O74" i="22"/>
  <c r="M51" i="22"/>
  <c r="L52" i="22"/>
  <c r="L51" i="22" s="1"/>
  <c r="M30" i="22"/>
  <c r="K30" i="22"/>
  <c r="H30" i="22" s="1"/>
  <c r="J73" i="22"/>
  <c r="E73" i="22"/>
  <c r="D73" i="22" s="1"/>
  <c r="D23" i="22"/>
  <c r="J20" i="22"/>
  <c r="J72" i="22"/>
  <c r="J70" i="22" s="1"/>
  <c r="H14" i="22"/>
  <c r="H22" i="22"/>
  <c r="G67" i="22"/>
  <c r="D67" i="22" s="1"/>
  <c r="M59" i="22"/>
  <c r="L60" i="22"/>
  <c r="L59" i="22" s="1"/>
  <c r="M43" i="22"/>
  <c r="L44" i="22"/>
  <c r="D22" i="22"/>
  <c r="G20" i="22"/>
  <c r="D20" i="22" s="1"/>
  <c r="D61" i="22"/>
  <c r="M55" i="22"/>
  <c r="L56" i="22"/>
  <c r="L55" i="22" s="1"/>
  <c r="M35" i="22"/>
  <c r="M40" i="22"/>
  <c r="L36" i="22"/>
  <c r="N25" i="22"/>
  <c r="G72" i="22"/>
  <c r="L69" i="22"/>
  <c r="L67" i="22" s="1"/>
  <c r="H69" i="22"/>
  <c r="I61" i="22"/>
  <c r="H61" i="22" s="1"/>
  <c r="M47" i="22"/>
  <c r="L48" i="22"/>
  <c r="L47" i="22" s="1"/>
  <c r="L46" i="22"/>
  <c r="L45" i="22" s="1"/>
  <c r="N23" i="22"/>
  <c r="N73" i="22" s="1"/>
  <c r="I73" i="22"/>
  <c r="H73" i="22" s="1"/>
  <c r="I20" i="22"/>
  <c r="M22" i="22"/>
  <c r="Q23" i="23" l="1"/>
  <c r="C20" i="23"/>
  <c r="L72" i="22"/>
  <c r="M72" i="22"/>
  <c r="M70" i="22" s="1"/>
  <c r="M20" i="22"/>
  <c r="D72" i="22"/>
  <c r="G70" i="22"/>
  <c r="L40" i="22"/>
  <c r="L35" i="22"/>
  <c r="Q20" i="22"/>
  <c r="Q14" i="22"/>
  <c r="Q24" i="22" s="1"/>
  <c r="L23" i="22"/>
  <c r="L20" i="22" s="1"/>
  <c r="L16" i="22"/>
  <c r="N38" i="22"/>
  <c r="N74" i="22"/>
  <c r="N70" i="22" s="1"/>
  <c r="E70" i="22"/>
  <c r="H72" i="22"/>
  <c r="H70" i="22" s="1"/>
  <c r="H20" i="22"/>
  <c r="L33" i="22"/>
  <c r="Q18" i="22"/>
  <c r="O61" i="22"/>
  <c r="O73" i="22"/>
  <c r="O70" i="22" s="1"/>
  <c r="M38" i="22"/>
  <c r="M74" i="22"/>
  <c r="Q22" i="22"/>
  <c r="L63" i="22"/>
  <c r="L61" i="22" s="1"/>
  <c r="L43" i="22"/>
  <c r="I70" i="22"/>
  <c r="M25" i="22"/>
  <c r="L26" i="22"/>
  <c r="L25" i="22" s="1"/>
  <c r="L75" i="22" l="1"/>
  <c r="L30" i="22"/>
  <c r="D70" i="22"/>
  <c r="L73" i="22"/>
  <c r="L70" i="22" s="1"/>
  <c r="L74" i="22"/>
  <c r="L38" i="22"/>
</calcChain>
</file>

<file path=xl/sharedStrings.xml><?xml version="1.0" encoding="utf-8"?>
<sst xmlns="http://schemas.openxmlformats.org/spreadsheetml/2006/main" count="2678" uniqueCount="526">
  <si>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</si>
  <si>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</si>
  <si>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</si>
  <si>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</si>
  <si>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</si>
  <si>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</si>
  <si>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</si>
  <si>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</si>
  <si>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</si>
  <si>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</si>
  <si>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</si>
  <si>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</si>
  <si>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</si>
  <si>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</si>
  <si>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</si>
  <si>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</si>
  <si>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</si>
  <si>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</si>
  <si>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</si>
  <si>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</si>
  <si>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</si>
  <si>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</si>
  <si>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</si>
  <si>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</si>
  <si>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</si>
  <si>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</si>
  <si>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</si>
  <si>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</si>
  <si>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</si>
  <si>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</si>
  <si>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</si>
  <si>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</si>
  <si>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</si>
  <si>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</si>
  <si>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</si>
  <si>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</si>
  <si>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</si>
  <si>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</si>
  <si>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</si>
  <si>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</si>
  <si>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</si>
  <si>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</si>
  <si>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</si>
  <si>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</si>
  <si>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</si>
  <si>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</si>
  <si>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</si>
  <si>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</si>
  <si>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</si>
  <si>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</si>
  <si>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</si>
  <si>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</si>
  <si>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</si>
  <si>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</si>
  <si>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</si>
  <si>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</si>
  <si>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</si>
  <si>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</si>
  <si>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</si>
  <si>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</si>
  <si>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</si>
  <si>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</si>
  <si>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</si>
  <si>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</si>
  <si>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</si>
  <si>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</si>
  <si>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</si>
  <si>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</si>
  <si>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</si>
  <si>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</si>
  <si>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</si>
  <si>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</si>
  <si>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</si>
  <si>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</si>
  <si>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</si>
  <si>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</si>
  <si>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</si>
  <si>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</si>
  <si>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</si>
  <si>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</si>
  <si>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</si>
  <si>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</si>
  <si>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</si>
  <si>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</si>
  <si>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</si>
  <si>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</si>
  <si>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</si>
  <si>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</si>
  <si>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</si>
  <si>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</si>
  <si>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</si>
  <si>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</si>
  <si>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</si>
  <si>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</si>
  <si>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</si>
  <si>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</si>
  <si>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</si>
  <si>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</si>
  <si>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</si>
  <si>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</si>
  <si>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</si>
  <si>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</si>
  <si>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</si>
  <si>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</si>
  <si>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</si>
  <si>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</si>
  <si>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</si>
  <si>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</si>
  <si>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</si>
  <si>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</si>
  <si>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</si>
  <si>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</si>
  <si>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</si>
  <si>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</si>
  <si>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</si>
  <si>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</si>
  <si>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</si>
  <si>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</si>
  <si>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</si>
  <si>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</si>
  <si>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</si>
  <si>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</si>
  <si>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</si>
  <si>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</si>
  <si>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</si>
  <si>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</si>
  <si>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</si>
  <si>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</si>
  <si>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</si>
  <si>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</si>
  <si>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</si>
  <si>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</si>
  <si>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</si>
  <si>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</si>
  <si>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</si>
  <si>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</si>
  <si>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</si>
  <si>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</si>
  <si>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</si>
  <si>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</si>
  <si>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</si>
  <si>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</si>
  <si>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</si>
  <si>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</si>
  <si>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</si>
  <si>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</si>
  <si>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</si>
  <si>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</si>
  <si>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</si>
  <si>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</si>
  <si>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</si>
  <si>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</si>
  <si>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</si>
  <si>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</si>
  <si>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„Germanto“ pagrindinė mokykla</t>
  </si>
  <si>
    <t>„Atžalyno“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</si>
  <si>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</si>
  <si>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</si>
  <si>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</si>
  <si>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</si>
  <si>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</si>
  <si>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</si>
  <si>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</si>
  <si>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</si>
  <si>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</si>
  <si>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</si>
  <si>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</si>
  <si>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</si>
  <si>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</si>
  <si>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</si>
  <si>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</si>
  <si>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</si>
  <si>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</si>
  <si>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</si>
  <si>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</si>
  <si>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</si>
  <si>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</si>
  <si>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</si>
  <si>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</si>
  <si>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</si>
  <si>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</si>
  <si>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</si>
  <si>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</si>
  <si>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</si>
  <si>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</si>
  <si>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</si>
  <si>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</si>
  <si>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</si>
  <si>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</si>
  <si>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</si>
  <si>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</si>
  <si>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</si>
  <si>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</si>
  <si>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</si>
  <si>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</si>
  <si>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</si>
  <si>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</si>
  <si>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</si>
  <si>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</si>
  <si>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</si>
  <si>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</si>
  <si>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</si>
  <si>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</si>
  <si>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</si>
  <si>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</si>
  <si>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</si>
  <si>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</si>
  <si>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</si>
  <si>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</si>
  <si>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</si>
  <si>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</si>
  <si>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</si>
  <si>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</si>
  <si>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</si>
  <si>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</si>
  <si>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</si>
  <si>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</si>
  <si>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</si>
  <si>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</si>
  <si>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</si>
  <si>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</si>
  <si>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</si>
  <si>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</si>
  <si>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</si>
  <si>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</si>
  <si>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</si>
  <si>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</si>
  <si>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</si>
  <si>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</si>
  <si>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</si>
  <si>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</si>
  <si>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</si>
  <si>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</si>
  <si>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 xml:space="preserve">ASIGNAVIMAI  </t>
  </si>
  <si>
    <t>iš jų – savarankiškos funkcijos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</si>
  <si>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</si>
  <si>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</si>
  <si>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</si>
  <si>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</si>
  <si>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</si>
  <si>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</si>
  <si>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</si>
  <si>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</si>
  <si>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</si>
  <si>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</si>
  <si>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</si>
  <si>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</si>
  <si>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</si>
  <si>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</si>
  <si>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</si>
  <si>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</si>
  <si>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</si>
  <si>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</si>
  <si>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</si>
  <si>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</si>
  <si>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</si>
  <si>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</si>
  <si>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</si>
  <si>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</si>
  <si>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</si>
  <si>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</si>
  <si>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</si>
  <si>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</si>
  <si>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</si>
  <si>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</si>
  <si>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</si>
  <si>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</si>
  <si>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</si>
  <si>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</si>
  <si>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</si>
  <si>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</si>
  <si>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</si>
  <si>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</si>
  <si>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</si>
  <si>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</si>
  <si>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</si>
  <si>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</si>
  <si>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</si>
  <si>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</si>
  <si>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</si>
  <si>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</si>
  <si>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</si>
  <si>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</si>
  <si>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</si>
  <si>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</si>
  <si>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</si>
  <si>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</si>
  <si>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</si>
  <si>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</si>
  <si>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</si>
  <si>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</si>
  <si>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</si>
  <si>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</si>
  <si>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</si>
  <si>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</si>
  <si>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</si>
  <si>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</si>
  <si>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</si>
  <si>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</si>
  <si>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</si>
  <si>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</si>
  <si>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</si>
  <si>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</si>
  <si>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</si>
  <si>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</si>
  <si>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</si>
  <si>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</si>
  <si>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</si>
  <si>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</si>
  <si>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</si>
  <si>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</si>
  <si>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</si>
  <si>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</si>
  <si>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</si>
  <si>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</si>
  <si>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</si>
  <si>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</si>
  <si>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</si>
  <si>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</si>
  <si>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</si>
  <si>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</si>
  <si>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</si>
  <si>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</si>
  <si>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</si>
  <si>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</si>
  <si>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</si>
  <si>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</si>
  <si>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</si>
  <si>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</si>
  <si>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</si>
  <si>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</si>
  <si>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</si>
  <si>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</si>
  <si>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</si>
  <si>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</si>
  <si>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</si>
  <si>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</si>
  <si>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</si>
  <si>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</si>
  <si>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</si>
  <si>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>Europos Sąjungos finansinės paramos lėšos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</si>
  <si>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</si>
  <si>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</si>
  <si>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</si>
  <si>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</si>
  <si>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</si>
  <si>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</si>
  <si>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</si>
  <si>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</si>
  <si>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</si>
  <si>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</si>
  <si>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</si>
  <si>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</si>
  <si>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</si>
  <si>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</si>
  <si>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</si>
  <si>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</si>
  <si>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</si>
  <si>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</si>
  <si>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</si>
  <si>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</si>
  <si>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</si>
  <si>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</si>
  <si>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</si>
  <si>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</si>
  <si>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</si>
  <si>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</si>
  <si>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</si>
  <si>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</si>
  <si>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</si>
  <si>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</si>
  <si>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</si>
  <si>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</si>
  <si>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</si>
  <si>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</si>
  <si>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 savarankiškos funkcijos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</si>
  <si>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</si>
  <si>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</si>
  <si>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</si>
  <si>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</si>
  <si>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</si>
  <si>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</si>
  <si>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</si>
  <si>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</si>
  <si>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</si>
  <si>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</si>
  <si>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</si>
  <si>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</si>
  <si>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</si>
  <si>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</si>
  <si>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</si>
  <si>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</si>
  <si>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</si>
  <si>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</si>
  <si>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</si>
  <si>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</si>
  <si>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</si>
  <si>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</si>
  <si>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</si>
  <si>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</si>
  <si>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</si>
  <si>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</si>
  <si>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</si>
  <si>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Mokinio krepšeliui finansuoti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</si>
  <si>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</si>
  <si>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</si>
  <si>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</si>
  <si>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</si>
  <si>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</si>
  <si>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</si>
  <si>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</si>
  <si>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</si>
  <si>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</si>
  <si>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</si>
  <si>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</si>
  <si>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4.1.3.1.6.</t>
  </si>
  <si>
    <t>4.1.3.1.7.</t>
  </si>
  <si>
    <t>4.1.3.1.8.</t>
  </si>
  <si>
    <t>Pagal teisės aktus savivaldybėms perduotoms įstaigoms išlaikyti</t>
  </si>
  <si>
    <t>kultūros ir meno darbuotojų darbo užmokesčiui padidinti</t>
  </si>
  <si>
    <t>minimaliai mėnesinei algai padidinti</t>
  </si>
  <si>
    <t>Kitos dotacijos ir lėšos iš kitų valdymo lygių, iš jų: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</si>
  <si>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</si>
  <si>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</si>
  <si>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</si>
  <si>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</si>
  <si>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</si>
  <si>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</si>
  <si>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</si>
  <si>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</si>
  <si>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</si>
  <si>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</si>
  <si>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</si>
  <si>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4.1.3.6.</t>
  </si>
  <si>
    <t>4.1.3.6.1.</t>
  </si>
  <si>
    <t>4.1.3.6.2.</t>
  </si>
  <si>
    <t>4.1.3.6.3.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</si>
  <si>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</si>
  <si>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</si>
  <si>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</si>
  <si>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</si>
  <si>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</si>
  <si>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</si>
  <si>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</si>
  <si>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 xml:space="preserve">Telšių rajono savivaldybės tarybos 2016 m. sausio 28 d. </t>
  </si>
  <si>
    <t xml:space="preserve">  TELŠIŲ RAJONO SAVIVALDYBĖS 2016 METŲ BIUDŽETO PAJAMOS</t>
  </si>
  <si>
    <t>2016 METŲ BIUDŽETINIŲ ĮSTAIGŲ PAJAMŲ ĮMOKOS Į SAVIVALDYBĖS BIUDŽETĄ PAGAL ASIGNAVIMŲ VALDYTOJUS</t>
  </si>
  <si>
    <t>2016 METŲ SPECIALIOJI TIKSLINĖ DOTACIJA VALSTYBINĖMS (PERDUOTOMS SAVIVALDYBĖMS) FUNKCIJOMS ATLIKTI PAGAL ASIGNAVIMŲ VALDYTOJUS</t>
  </si>
  <si>
    <t>2016 METŲ SPECIALIOJI TIKSLINĖ DOTACIJA MOKINIO KREPŠELIUI FINANSUOTI PAGAL ASIGNAVIMŲ VALDYTOJUS</t>
  </si>
  <si>
    <t>2016 METŲ KITA TIKSLINĖ DOTACIJA PAGAL ASIGNAVIMŲ VALDYTOJUS</t>
  </si>
  <si>
    <t>2016 METŲ APLINKOS APSAUGOS SPECIALIOJI PROGRAMA PAGAL ASIGNAVIMŲ VALDYTOJAMS</t>
  </si>
  <si>
    <t>2016 METŲ ASIGNAVIMAI IŠ BIUDŽETINIŲ ĮSTAIGŲ PAJAMŲ PAGAL ASIGNAVIMŲ VALDYTOJUS</t>
  </si>
  <si>
    <t>2016 METŲ SKOLINTOS LĖŠOS INVESTICINIAMS PROJEKTAMS FINANSUOTI PAGAL ASIGNAVIMŲ VALDYTOJUS</t>
  </si>
  <si>
    <t>2016 METŲ ASIGNAVIMAI  PAGAL PROGRAMAS</t>
  </si>
  <si>
    <t>APYVARTINĖS LĖŠOS 2016 M. SAUSIO 1D. ESANČIAM ĮSISKOLINIMUI UŽ SUTEIKTAS PASLAUGAS, ATLIKTUS DARBUS IR ĮSIGYTAS PREKES PADENGTI, TIKSLINĖMS PROGRAMOMS FINANSUOTI</t>
  </si>
  <si>
    <t>Tūkst. Eur</t>
  </si>
  <si>
    <t>skolintos lėšos</t>
  </si>
  <si>
    <t>iš jų – skolintos lėšos</t>
  </si>
  <si>
    <t xml:space="preserve">      įstaigos pajamos</t>
  </si>
  <si>
    <t>iš jų – aplinkos apsaugos rėmimo specialioji programa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</si>
  <si>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</si>
  <si>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</si>
  <si>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</si>
  <si>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>iš jų: neformaliojo vaikų švietimui</t>
  </si>
  <si>
    <t>sprendimo Nr. T1-21</t>
  </si>
  <si>
    <t xml:space="preserve"> (Telšių rajono savivaldybės tarybos 2016 m. kovo 31 d.</t>
  </si>
  <si>
    <t>2016 METŲ ASIGNAVIMAI SAVARANKIŠKOMS FUNKCIJOMS VYKDYTI PAGAL ASIGNAVIMŲ VALDYTOJUS</t>
  </si>
  <si>
    <t xml:space="preserve">        (Telšių rajono savivaldybės tarybos 2016 m. kovo 31 d.</t>
  </si>
  <si>
    <t xml:space="preserve">            (Telšių rajono savivaldybės tarybos 2016 m. kovo 31 d.</t>
  </si>
  <si>
    <t>Iš viso 07 programai</t>
  </si>
  <si>
    <t xml:space="preserve">               sprendimo Nr. T1-       redakcija)</t>
  </si>
  <si>
    <t xml:space="preserve">               (Telšių rajono savivaldybės tarybos 2016 m. kovo 31 d.</t>
  </si>
  <si>
    <t xml:space="preserve">            sprendimo Nr. T1-103 redakcija)</t>
  </si>
  <si>
    <t xml:space="preserve"> (Telšių rajono savivaldybės tarybos 2016 m. balandžio 28 d.</t>
  </si>
  <si>
    <t>sprendimo Nr. T1- 103  redakcija)</t>
  </si>
  <si>
    <t xml:space="preserve">  (Telšių rajono savivaldybės tarybos 2016 m. balandžio 28 d.</t>
  </si>
  <si>
    <t xml:space="preserve">       sprendimo Nr. T1-162 redakcija)</t>
  </si>
  <si>
    <t xml:space="preserve">        (Telšių rajono savivaldybės tarybos 2016 m. balandžio 28 d.</t>
  </si>
  <si>
    <t xml:space="preserve">       sprendimo Nr. T1- 103 redakcija)</t>
  </si>
  <si>
    <t xml:space="preserve">       sprendimo Nr. T1-103  redakcija)</t>
  </si>
  <si>
    <t xml:space="preserve">           sprendimo Nr. T1-162 redakcija)</t>
  </si>
  <si>
    <t xml:space="preserve">           (Telšių rajono savivaldybės tarybos 2016 m. balandžio 28 d.</t>
  </si>
  <si>
    <t xml:space="preserve">           sprendimo Nr. T1- 103 redakcija)</t>
  </si>
  <si>
    <t xml:space="preserve">            sprendimo Nr. T1- 103 redakcija)</t>
  </si>
  <si>
    <t xml:space="preserve">            (Telšių rajono savivaldybės tarybos 2016 m. balandžio 28  d.</t>
  </si>
  <si>
    <t>sprendimo Nr. T1- 162 redakcija)</t>
  </si>
  <si>
    <t xml:space="preserve"> (Telšių rajono savivaldybės tarybos 2016 m. gegužės 26 d.</t>
  </si>
  <si>
    <t>sprendimo Nr. T1-201 redakcija)</t>
  </si>
  <si>
    <t>4.1.3.1.9.</t>
  </si>
  <si>
    <t>Telšių „Džiugo“ gimnazijai, Sedos g. 29, Telšiai</t>
  </si>
  <si>
    <t>4.1.3.1.10.</t>
  </si>
  <si>
    <t>Telšių „Kranto“ progimnazijai, Masčio g. 14, Telšiai</t>
  </si>
  <si>
    <t>4.1.3.1.11.</t>
  </si>
  <si>
    <t>Telšių r. Žarėnų „Minijos“ pagrindinei mokyklai, Mokyklos g. 7, Žarėnų mstl., Telšių r. sav.</t>
  </si>
  <si>
    <t>4.1.3.1.12.</t>
  </si>
  <si>
    <t>Telšių menų mokyklai, Respublikos g. 28, Telšiai</t>
  </si>
  <si>
    <t>4.1.3.1.13.</t>
  </si>
  <si>
    <t>Telšių r. Luokės gimnazijai, Mokyklos g. 5, Luokės mstl., Telšių . sav.</t>
  </si>
  <si>
    <t xml:space="preserve"> sprendimo Nr. T1- 162  redakcija)</t>
  </si>
  <si>
    <t xml:space="preserve">  (Telšių rajono savivaldybės tarybos 2016 m. gegužės 26 d.</t>
  </si>
  <si>
    <t xml:space="preserve">       sprendimo Nr. T1- 162 redakcija)</t>
  </si>
  <si>
    <t xml:space="preserve">        (Telšių rajono savivaldybės tarybos 2016 m. gegužės 26 d.</t>
  </si>
  <si>
    <t xml:space="preserve">       sprendimo Nr. T1-201 redakcija)</t>
  </si>
  <si>
    <t xml:space="preserve">       sprendimo Nr. T1-  162 redakcija)</t>
  </si>
  <si>
    <t xml:space="preserve">       sprendimo Nr. T1-201  redakcija)</t>
  </si>
  <si>
    <t>(Telšių rajono savivaldybės tarybos 2016 m. gegužės 26 d.</t>
  </si>
  <si>
    <t xml:space="preserve">    sprendimo Nr. T1-  162 redakcija)</t>
  </si>
  <si>
    <t xml:space="preserve">    sprendimo Nr. T1-201 redakcija)</t>
  </si>
  <si>
    <t xml:space="preserve">            sprendimo Nr. T1-  162 redakcija)</t>
  </si>
  <si>
    <t xml:space="preserve">            (Telšių rajono savivaldybės tarybos 2016 m. gegužės 26 d.</t>
  </si>
  <si>
    <t xml:space="preserve">            sprendimo Nr. T1-201 redakcija)</t>
  </si>
  <si>
    <t xml:space="preserve"> (Telšių rajono savivaldybės tarybos 2016 m. birželio 30 d.</t>
  </si>
  <si>
    <t>sprendimo Nr. T1-242 redakcija)</t>
  </si>
  <si>
    <t>Telšių civilinės metrikacijos pastato kapitaliniam remontui</t>
  </si>
  <si>
    <t>4.1.3.4.</t>
  </si>
  <si>
    <t>Suteikta valstybės finansinė parama užsienyje mirusio (žuvusio) Lietuvos Respublikos piliečio palaikams parvežti į Lietuvos Respubliką</t>
  </si>
  <si>
    <t>4.1.3.5.</t>
  </si>
  <si>
    <t xml:space="preserve"> sprendimo Nr. T1-201  redakcija)</t>
  </si>
  <si>
    <t xml:space="preserve">  (Telšių rajono savivaldybės tarybos 2016 m. birželio 30 d.</t>
  </si>
  <si>
    <t xml:space="preserve"> sprendimo Nr. T1-242 redakcija)</t>
  </si>
  <si>
    <t xml:space="preserve">        (Telšių rajono savivaldybės tarybos 2016 m. birželio 30 d.</t>
  </si>
  <si>
    <t xml:space="preserve">       sprendimo Nr. T1-242 redakcija)</t>
  </si>
  <si>
    <t>(Telšių rajono savivaldybės tarybos 2016 m. birželio 30 d.</t>
  </si>
  <si>
    <t xml:space="preserve">    sprendimo Nr. T1-242 redakcija)</t>
  </si>
  <si>
    <t xml:space="preserve">            (Telšių rajono savivaldybės tarybos 2016 m.birželio 30 d.</t>
  </si>
  <si>
    <t xml:space="preserve">            sprendimo Nr. T1-242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</si>
</sst>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9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544">
    <xf numFmtId="0" fontId="0" fillId="0" borderId="0" xfId="0"/>
    <xf numFmtId="1" fontId="6" fillId="0" borderId="7" xfId="0" applyNumberFormat="1" applyFont="1" applyFill="1" applyBorder="1" applyAlignment="1">
      <alignment horizontal="center"/>
    </xf>
    <xf numFmtId="164" fontId="2" fillId="0" borderId="0" xfId="0" applyNumberFormat="1" applyFont="1"/>
    <xf numFmtId="164" fontId="6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0" xfId="0" applyNumberFormat="1" applyFont="1" applyBorder="1"/>
    <xf numFmtId="164" fontId="6" fillId="0" borderId="11" xfId="0" applyNumberFormat="1" applyFont="1" applyBorder="1" applyAlignment="1">
      <alignment horizontal="center"/>
    </xf>
    <xf numFmtId="164" fontId="2" fillId="6" borderId="11" xfId="0" applyNumberFormat="1" applyFont="1" applyFill="1" applyBorder="1"/>
    <xf numFmtId="164" fontId="2" fillId="7" borderId="11" xfId="0" applyNumberFormat="1" applyFont="1" applyFill="1" applyBorder="1"/>
    <xf numFmtId="164" fontId="2" fillId="7" borderId="1" xfId="0" applyNumberFormat="1" applyFont="1" applyFill="1" applyBorder="1"/>
    <xf numFmtId="164" fontId="2" fillId="0" borderId="11" xfId="0" applyNumberFormat="1" applyFont="1" applyBorder="1"/>
    <xf numFmtId="164" fontId="2" fillId="0" borderId="1" xfId="0" applyNumberFormat="1" applyFont="1" applyBorder="1"/>
    <xf numFmtId="164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wrapText="1"/>
    </xf>
    <xf numFmtId="164" fontId="6" fillId="0" borderId="1" xfId="0" applyNumberFormat="1" applyFont="1" applyBorder="1" applyAlignment="1">
      <alignment horizontal="center"/>
    </xf>
    <xf numFmtId="164" fontId="2" fillId="6" borderId="1" xfId="0" applyNumberFormat="1" applyFont="1" applyFill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164" fontId="2" fillId="0" borderId="5" xfId="0" applyNumberFormat="1" applyFont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/>
    <xf numFmtId="164" fontId="10" fillId="3" borderId="4" xfId="0" applyNumberFormat="1" applyFont="1" applyFill="1" applyBorder="1" applyAlignment="1">
      <alignment horizontal="center"/>
    </xf>
    <xf numFmtId="164" fontId="3" fillId="6" borderId="1" xfId="0" applyNumberFormat="1" applyFont="1" applyFill="1" applyBorder="1"/>
    <xf numFmtId="164" fontId="3" fillId="7" borderId="1" xfId="0" applyNumberFormat="1" applyFont="1" applyFill="1" applyBorder="1"/>
    <xf numFmtId="164" fontId="6" fillId="3" borderId="4" xfId="0" applyNumberFormat="1" applyFont="1" applyFill="1" applyBorder="1" applyAlignment="1">
      <alignment horizontal="center"/>
    </xf>
    <xf numFmtId="164" fontId="2" fillId="0" borderId="13" xfId="0" applyNumberFormat="1" applyFont="1" applyBorder="1"/>
    <xf numFmtId="164" fontId="3" fillId="3" borderId="4" xfId="0" applyNumberFormat="1" applyFont="1" applyFill="1" applyBorder="1"/>
    <xf numFmtId="164" fontId="6" fillId="3" borderId="1" xfId="0" applyNumberFormat="1" applyFont="1" applyFill="1" applyBorder="1" applyAlignment="1">
      <alignment horizontal="center"/>
    </xf>
    <xf numFmtId="164" fontId="2" fillId="0" borderId="2" xfId="0" applyNumberFormat="1" applyFont="1" applyBorder="1"/>
    <xf numFmtId="164" fontId="6" fillId="0" borderId="4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left" wrapText="1"/>
    </xf>
    <xf numFmtId="164" fontId="2" fillId="0" borderId="2" xfId="0" applyNumberFormat="1" applyFont="1" applyFill="1" applyBorder="1" applyAlignment="1">
      <alignment horizontal="center"/>
    </xf>
    <xf numFmtId="164" fontId="2" fillId="0" borderId="2" xfId="0" applyNumberFormat="1" applyFont="1" applyFill="1" applyBorder="1"/>
    <xf numFmtId="164" fontId="2" fillId="0" borderId="2" xfId="0" applyNumberFormat="1" applyFont="1" applyFill="1" applyBorder="1" applyAlignment="1">
      <alignment horizontal="left"/>
    </xf>
    <xf numFmtId="164" fontId="2" fillId="0" borderId="6" xfId="0" applyNumberFormat="1" applyFont="1" applyBorder="1"/>
    <xf numFmtId="164" fontId="2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2" fillId="0" borderId="1" xfId="0" applyNumberFormat="1" applyFont="1" applyFill="1" applyBorder="1" applyAlignment="1">
      <alignment horizontal="center"/>
    </xf>
    <xf numFmtId="164" fontId="6" fillId="0" borderId="7" xfId="0" applyNumberFormat="1" applyFont="1" applyFill="1" applyBorder="1" applyAlignment="1">
      <alignment horizontal="center"/>
    </xf>
    <xf numFmtId="164" fontId="2" fillId="0" borderId="5" xfId="0" applyNumberFormat="1" applyFont="1" applyFill="1" applyBorder="1" applyAlignment="1">
      <alignment horizontal="center"/>
    </xf>
    <xf numFmtId="164" fontId="2" fillId="0" borderId="5" xfId="0" applyNumberFormat="1" applyFont="1" applyFill="1" applyBorder="1"/>
    <xf numFmtId="164" fontId="2" fillId="6" borderId="11" xfId="0" applyNumberFormat="1" applyFont="1" applyFill="1" applyBorder="1" applyAlignment="1">
      <alignment horizontal="right"/>
    </xf>
    <xf numFmtId="164" fontId="2" fillId="6" borderId="1" xfId="0" applyNumberFormat="1" applyFont="1" applyFill="1" applyBorder="1" applyAlignment="1">
      <alignment horizontal="right"/>
    </xf>
    <xf numFmtId="164" fontId="3" fillId="3" borderId="2" xfId="0" applyNumberFormat="1" applyFont="1" applyFill="1" applyBorder="1"/>
    <xf numFmtId="164" fontId="3" fillId="3" borderId="4" xfId="0" applyNumberFormat="1" applyFont="1" applyFill="1" applyBorder="1" applyAlignment="1">
      <alignment vertical="center"/>
    </xf>
    <xf numFmtId="164" fontId="6" fillId="3" borderId="4" xfId="0" applyNumberFormat="1" applyFont="1" applyFill="1" applyBorder="1" applyAlignment="1">
      <alignment horizontal="center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3" fillId="3" borderId="1" xfId="0" applyNumberFormat="1" applyFont="1" applyFill="1" applyBorder="1" applyAlignment="1">
      <alignment vertical="distributed"/>
    </xf>
    <xf numFmtId="164" fontId="2" fillId="0" borderId="7" xfId="0" applyNumberFormat="1" applyFont="1" applyBorder="1"/>
    <xf numFmtId="164" fontId="6" fillId="0" borderId="7" xfId="0" applyNumberFormat="1" applyFont="1" applyBorder="1" applyAlignment="1">
      <alignment horizontal="right"/>
    </xf>
    <xf numFmtId="164" fontId="6" fillId="0" borderId="0" xfId="0" applyNumberFormat="1" applyFont="1" applyBorder="1" applyAlignment="1">
      <alignment horizontal="right"/>
    </xf>
    <xf numFmtId="164" fontId="6" fillId="0" borderId="0" xfId="0" applyNumberFormat="1" applyFont="1" applyAlignment="1">
      <alignment horizontal="right"/>
    </xf>
    <xf numFmtId="164" fontId="2" fillId="3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 vertical="center"/>
    </xf>
    <xf numFmtId="164" fontId="17" fillId="0" borderId="0" xfId="0" applyNumberFormat="1" applyFont="1" applyAlignment="1">
      <alignment horizontal="center" wrapText="1"/>
    </xf>
    <xf numFmtId="164" fontId="18" fillId="0" borderId="0" xfId="0" applyNumberFormat="1" applyFont="1" applyAlignment="1">
      <alignment horizontal="center" wrapText="1"/>
    </xf>
    <xf numFmtId="164" fontId="2" fillId="0" borderId="0" xfId="0" applyNumberFormat="1" applyFont="1" applyBorder="1" applyAlignment="1">
      <alignment horizontal="center" wrapText="1"/>
    </xf>
    <xf numFmtId="164" fontId="6" fillId="6" borderId="9" xfId="0" applyNumberFormat="1" applyFont="1" applyFill="1" applyBorder="1" applyAlignment="1">
      <alignment horizontal="center" vertical="center"/>
    </xf>
    <xf numFmtId="164" fontId="6" fillId="7" borderId="2" xfId="0" applyNumberFormat="1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vertical="top" wrapText="1"/>
    </xf>
    <xf numFmtId="164" fontId="2" fillId="6" borderId="1" xfId="0" applyNumberFormat="1" applyFont="1" applyFill="1" applyBorder="1" applyAlignment="1">
      <alignment vertical="top"/>
    </xf>
    <xf numFmtId="164" fontId="2" fillId="7" borderId="1" xfId="0" applyNumberFormat="1" applyFont="1" applyFill="1" applyBorder="1" applyAlignment="1">
      <alignment vertical="top"/>
    </xf>
    <xf numFmtId="164" fontId="2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0" fillId="3" borderId="9" xfId="0" applyNumberFormat="1" applyFont="1" applyFill="1" applyBorder="1" applyAlignment="1">
      <alignment horizontal="center"/>
    </xf>
    <xf numFmtId="164" fontId="3" fillId="6" borderId="2" xfId="0" applyNumberFormat="1" applyFont="1" applyFill="1" applyBorder="1"/>
    <xf numFmtId="164" fontId="3" fillId="7" borderId="2" xfId="0" applyNumberFormat="1" applyFont="1" applyFill="1" applyBorder="1"/>
    <xf numFmtId="164" fontId="15" fillId="6" borderId="0" xfId="0" applyNumberFormat="1" applyFont="1" applyFill="1" applyAlignment="1">
      <alignment horizontal="right"/>
    </xf>
    <xf numFmtId="164" fontId="15" fillId="6" borderId="0" xfId="0" applyNumberFormat="1" applyFont="1" applyFill="1"/>
    <xf numFmtId="164" fontId="2" fillId="6" borderId="0" xfId="0" applyNumberFormat="1" applyFont="1" applyFill="1"/>
    <xf numFmtId="164" fontId="6" fillId="3" borderId="2" xfId="0" applyNumberFormat="1" applyFont="1" applyFill="1" applyBorder="1" applyAlignment="1">
      <alignment horizontal="center"/>
    </xf>
    <xf numFmtId="164" fontId="2" fillId="7" borderId="2" xfId="0" applyNumberFormat="1" applyFont="1" applyFill="1" applyBorder="1"/>
    <xf numFmtId="164" fontId="2" fillId="0" borderId="5" xfId="0" applyNumberFormat="1" applyFont="1" applyBorder="1"/>
    <xf numFmtId="164" fontId="6" fillId="0" borderId="12" xfId="0" applyNumberFormat="1" applyFont="1" applyBorder="1" applyAlignment="1">
      <alignment horizontal="center"/>
    </xf>
    <xf numFmtId="164" fontId="6" fillId="0" borderId="4" xfId="0" applyNumberFormat="1" applyFont="1" applyFill="1" applyBorder="1" applyAlignment="1">
      <alignment horizontal="center"/>
    </xf>
    <xf numFmtId="164" fontId="6" fillId="3" borderId="9" xfId="0" applyNumberFormat="1" applyFont="1" applyFill="1" applyBorder="1" applyAlignment="1">
      <alignment horizontal="center"/>
    </xf>
    <xf numFmtId="164" fontId="3" fillId="3" borderId="5" xfId="0" applyNumberFormat="1" applyFont="1" applyFill="1" applyBorder="1"/>
    <xf numFmtId="164" fontId="6" fillId="3" borderId="12" xfId="0" applyNumberFormat="1" applyFont="1" applyFill="1" applyBorder="1" applyAlignment="1">
      <alignment horizontal="center"/>
    </xf>
    <xf numFmtId="164" fontId="3" fillId="6" borderId="11" xfId="0" applyNumberFormat="1" applyFont="1" applyFill="1" applyBorder="1"/>
    <xf numFmtId="164" fontId="3" fillId="3" borderId="11" xfId="0" applyNumberFormat="1" applyFont="1" applyFill="1" applyBorder="1"/>
    <xf numFmtId="164" fontId="2" fillId="0" borderId="2" xfId="0" applyNumberFormat="1" applyFont="1" applyBorder="1" applyAlignment="1">
      <alignment wrapText="1"/>
    </xf>
    <xf numFmtId="164" fontId="2" fillId="0" borderId="2" xfId="0" applyNumberFormat="1" applyFont="1" applyBorder="1" applyAlignment="1">
      <alignment horizontal="left"/>
    </xf>
    <xf numFmtId="164" fontId="2" fillId="0" borderId="1" xfId="0" applyNumberFormat="1" applyFont="1" applyFill="1" applyBorder="1"/>
    <xf numFmtId="164" fontId="3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6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2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7" fillId="3" borderId="0" xfId="0" applyNumberFormat="1" applyFont="1" applyFill="1" applyBorder="1"/>
    <xf numFmtId="164" fontId="15" fillId="7" borderId="1" xfId="0" applyNumberFormat="1" applyFont="1" applyFill="1" applyBorder="1"/>
    <xf numFmtId="164" fontId="2" fillId="0" borderId="1" xfId="0" applyNumberFormat="1" applyFont="1" applyFill="1" applyBorder="1" applyAlignment="1">
      <alignment horizontal="right"/>
    </xf>
    <xf numFmtId="164" fontId="2" fillId="7" borderId="1" xfId="0" applyNumberFormat="1" applyFont="1" applyFill="1" applyBorder="1" applyAlignment="1">
      <alignment horizontal="right"/>
    </xf>
    <xf numFmtId="164" fontId="2" fillId="3" borderId="2" xfId="0" applyNumberFormat="1" applyFont="1" applyFill="1" applyBorder="1" applyAlignment="1">
      <alignment horizontal="center" vertical="center"/>
    </xf>
    <xf numFmtId="164" fontId="3" fillId="3" borderId="2" xfId="0" applyNumberFormat="1" applyFont="1" applyFill="1" applyBorder="1" applyAlignment="1">
      <alignment vertical="center"/>
    </xf>
    <xf numFmtId="164" fontId="7" fillId="3" borderId="5" xfId="0" applyNumberFormat="1" applyFont="1" applyFill="1" applyBorder="1" applyAlignment="1">
      <alignment horizontal="left" wrapText="1" indent="1"/>
    </xf>
    <xf numFmtId="164" fontId="2" fillId="0" borderId="0" xfId="0" applyNumberFormat="1" applyFont="1" applyBorder="1" applyAlignment="1">
      <alignment horizontal="center"/>
    </xf>
    <xf numFmtId="164" fontId="6" fillId="0" borderId="7" xfId="0" applyNumberFormat="1" applyFont="1" applyBorder="1" applyAlignment="1">
      <alignment horizontal="center"/>
    </xf>
    <xf numFmtId="164" fontId="2" fillId="0" borderId="7" xfId="0" applyNumberFormat="1" applyFont="1" applyBorder="1" applyAlignment="1">
      <alignment horizontal="right"/>
    </xf>
    <xf numFmtId="164" fontId="6" fillId="0" borderId="0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right"/>
    </xf>
    <xf numFmtId="164" fontId="14" fillId="0" borderId="0" xfId="0" applyNumberFormat="1" applyFont="1" applyAlignment="1"/>
    <xf numFmtId="164" fontId="6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left"/>
    </xf>
    <xf numFmtId="164" fontId="16" fillId="0" borderId="0" xfId="0" applyNumberFormat="1" applyFont="1" applyAlignment="1">
      <alignment horizontal="center"/>
    </xf>
    <xf numFmtId="164" fontId="2" fillId="3" borderId="1" xfId="0" applyNumberFormat="1" applyFont="1" applyFill="1" applyBorder="1" applyAlignment="1">
      <alignment horizontal="center" vertical="center"/>
    </xf>
    <xf numFmtId="164" fontId="2" fillId="0" borderId="8" xfId="0" applyNumberFormat="1" applyFont="1" applyBorder="1"/>
    <xf numFmtId="164" fontId="6" fillId="0" borderId="8" xfId="0" applyNumberFormat="1" applyFont="1" applyBorder="1" applyAlignment="1">
      <alignment horizontal="center"/>
    </xf>
    <xf numFmtId="164" fontId="3" fillId="6" borderId="0" xfId="0" applyNumberFormat="1" applyFont="1" applyFill="1" applyAlignment="1">
      <alignment horizontal="center"/>
    </xf>
    <xf numFmtId="164" fontId="3" fillId="0" borderId="0" xfId="0" applyNumberFormat="1" applyFont="1"/>
    <xf numFmtId="164" fontId="1" fillId="0" borderId="0" xfId="0" applyNumberFormat="1" applyFont="1" applyAlignment="1">
      <alignment horizontal="right"/>
    </xf>
    <xf numFmtId="164" fontId="10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left" vertical="center"/>
    </xf>
    <xf numFmtId="164" fontId="10" fillId="3" borderId="1" xfId="0" applyNumberFormat="1" applyFont="1" applyFill="1" applyBorder="1" applyAlignment="1">
      <alignment horizontal="center" vertical="center"/>
    </xf>
    <xf numFmtId="164" fontId="3" fillId="0" borderId="0" xfId="0" applyNumberFormat="1" applyFont="1" applyBorder="1"/>
    <xf numFmtId="164" fontId="6" fillId="0" borderId="8" xfId="0" applyNumberFormat="1" applyFont="1" applyBorder="1" applyAlignment="1">
      <alignment horizontal="right"/>
    </xf>
    <xf numFmtId="164" fontId="3" fillId="0" borderId="8" xfId="0" applyNumberFormat="1" applyFont="1" applyBorder="1"/>
    <xf numFmtId="164" fontId="6" fillId="0" borderId="0" xfId="0" applyNumberFormat="1" applyFont="1" applyBorder="1"/>
    <xf numFmtId="164" fontId="2" fillId="0" borderId="5" xfId="0" applyNumberFormat="1" applyFont="1" applyBorder="1" applyAlignment="1">
      <alignment wrapText="1"/>
    </xf>
    <xf numFmtId="164" fontId="16" fillId="6" borderId="0" xfId="0" applyNumberFormat="1" applyFont="1" applyFill="1" applyAlignment="1">
      <alignment horizontal="center"/>
    </xf>
    <xf numFmtId="164" fontId="2" fillId="0" borderId="11" xfId="0" applyNumberFormat="1" applyFont="1" applyBorder="1" applyAlignment="1">
      <alignment horizontal="center"/>
    </xf>
    <xf numFmtId="164" fontId="2" fillId="0" borderId="11" xfId="0" applyNumberFormat="1" applyFont="1" applyBorder="1" applyAlignment="1">
      <alignment wrapText="1"/>
    </xf>
    <xf numFmtId="164" fontId="3" fillId="3" borderId="1" xfId="0" applyNumberFormat="1" applyFont="1" applyFill="1" applyBorder="1" applyAlignment="1">
      <alignment vertical="center"/>
    </xf>
    <xf numFmtId="164" fontId="6" fillId="3" borderId="1" xfId="0" applyNumberFormat="1" applyFont="1" applyFill="1" applyBorder="1" applyAlignment="1">
      <alignment horizontal="center" vertical="center"/>
    </xf>
    <xf numFmtId="164" fontId="2" fillId="0" borderId="6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164" fontId="2" fillId="6" borderId="5" xfId="0" applyNumberFormat="1" applyFont="1" applyFill="1" applyBorder="1"/>
    <xf numFmtId="164" fontId="2" fillId="7" borderId="5" xfId="0" applyNumberFormat="1" applyFont="1" applyFill="1" applyBorder="1"/>
    <xf numFmtId="164" fontId="2" fillId="0" borderId="13" xfId="0" applyNumberFormat="1" applyFont="1" applyBorder="1" applyAlignment="1">
      <alignment horizontal="center"/>
    </xf>
    <xf numFmtId="164" fontId="7" fillId="0" borderId="13" xfId="0" applyNumberFormat="1" applyFont="1" applyBorder="1"/>
    <xf numFmtId="164" fontId="6" fillId="0" borderId="2" xfId="0" applyNumberFormat="1" applyFont="1" applyBorder="1" applyAlignment="1">
      <alignment horizontal="center"/>
    </xf>
    <xf numFmtId="164" fontId="2" fillId="6" borderId="2" xfId="0" applyNumberFormat="1" applyFont="1" applyFill="1" applyBorder="1"/>
    <xf numFmtId="164" fontId="7" fillId="0" borderId="13" xfId="0" applyNumberFormat="1" applyFont="1" applyBorder="1" applyAlignment="1">
      <alignment horizontal="left" wrapText="1" indent="1"/>
    </xf>
    <xf numFmtId="164" fontId="7" fillId="0" borderId="5" xfId="0" applyNumberFormat="1" applyFont="1" applyBorder="1" applyAlignment="1">
      <alignment horizontal="left" wrapText="1" indent="1"/>
    </xf>
    <xf numFmtId="164" fontId="6" fillId="0" borderId="9" xfId="0" applyNumberFormat="1" applyFont="1" applyBorder="1" applyAlignment="1">
      <alignment horizontal="center"/>
    </xf>
    <xf numFmtId="164" fontId="2" fillId="0" borderId="14" xfId="0" applyNumberFormat="1" applyFont="1" applyBorder="1" applyAlignment="1">
      <alignment horizontal="center"/>
    </xf>
    <xf numFmtId="164" fontId="7" fillId="0" borderId="11" xfId="0" applyNumberFormat="1" applyFont="1" applyBorder="1" applyAlignment="1">
      <alignment horizontal="left" wrapText="1" indent="1"/>
    </xf>
    <xf numFmtId="164" fontId="2" fillId="6" borderId="2" xfId="0" applyNumberFormat="1" applyFont="1" applyFill="1" applyBorder="1" applyAlignment="1">
      <alignment vertical="top"/>
    </xf>
    <xf numFmtId="164" fontId="2" fillId="7" borderId="2" xfId="0" applyNumberFormat="1" applyFont="1" applyFill="1" applyBorder="1" applyAlignment="1">
      <alignment vertical="top"/>
    </xf>
    <xf numFmtId="164" fontId="2" fillId="0" borderId="2" xfId="0" applyNumberFormat="1" applyFont="1" applyBorder="1" applyAlignment="1">
      <alignment vertical="top"/>
    </xf>
    <xf numFmtId="164" fontId="2" fillId="6" borderId="11" xfId="0" applyNumberFormat="1" applyFont="1" applyFill="1" applyBorder="1" applyAlignment="1">
      <alignment vertical="top"/>
    </xf>
    <xf numFmtId="164" fontId="2" fillId="7" borderId="11" xfId="0" applyNumberFormat="1" applyFont="1" applyFill="1" applyBorder="1" applyAlignment="1">
      <alignment vertical="top"/>
    </xf>
    <xf numFmtId="164" fontId="2" fillId="0" borderId="11" xfId="0" applyNumberFormat="1" applyFont="1" applyBorder="1" applyAlignment="1">
      <alignment vertical="top"/>
    </xf>
    <xf numFmtId="164" fontId="2" fillId="0" borderId="2" xfId="0" applyNumberFormat="1" applyFont="1" applyBorder="1" applyAlignment="1"/>
    <xf numFmtId="164" fontId="3" fillId="3" borderId="12" xfId="0" applyNumberFormat="1" applyFont="1" applyFill="1" applyBorder="1"/>
    <xf numFmtId="164" fontId="2" fillId="6" borderId="5" xfId="0" applyNumberFormat="1" applyFont="1" applyFill="1" applyBorder="1" applyAlignment="1">
      <alignment vertical="top"/>
    </xf>
    <xf numFmtId="164" fontId="2" fillId="7" borderId="5" xfId="0" applyNumberFormat="1" applyFont="1" applyFill="1" applyBorder="1" applyAlignment="1">
      <alignment vertical="top"/>
    </xf>
    <xf numFmtId="164" fontId="2" fillId="0" borderId="5" xfId="0" applyNumberFormat="1" applyFont="1" applyBorder="1" applyAlignment="1">
      <alignment vertical="top"/>
    </xf>
    <xf numFmtId="164" fontId="7" fillId="0" borderId="10" xfId="0" applyNumberFormat="1" applyFont="1" applyBorder="1" applyAlignment="1">
      <alignment horizontal="left" wrapText="1" indent="1"/>
    </xf>
    <xf numFmtId="164" fontId="6" fillId="0" borderId="0" xfId="0" applyNumberFormat="1" applyFont="1" applyFill="1" applyBorder="1" applyAlignment="1">
      <alignment horizontal="center"/>
    </xf>
    <xf numFmtId="164" fontId="6" fillId="0" borderId="2" xfId="0" applyNumberFormat="1" applyFont="1" applyFill="1" applyBorder="1" applyAlignment="1">
      <alignment horizontal="center"/>
    </xf>
    <xf numFmtId="164" fontId="6" fillId="0" borderId="11" xfId="0" applyNumberFormat="1" applyFont="1" applyFill="1" applyBorder="1" applyAlignment="1">
      <alignment horizontal="center"/>
    </xf>
    <xf numFmtId="164" fontId="2" fillId="0" borderId="14" xfId="0" applyNumberFormat="1" applyFont="1" applyFill="1" applyBorder="1"/>
    <xf numFmtId="164" fontId="2" fillId="0" borderId="14" xfId="0" applyNumberFormat="1" applyFont="1" applyBorder="1" applyAlignment="1"/>
    <xf numFmtId="164" fontId="2" fillId="0" borderId="11" xfId="0" applyNumberFormat="1" applyFont="1" applyBorder="1" applyAlignment="1"/>
    <xf numFmtId="164" fontId="2" fillId="0" borderId="5" xfId="0" applyNumberFormat="1" applyFont="1" applyBorder="1" applyAlignment="1"/>
    <xf numFmtId="164" fontId="7" fillId="0" borderId="11" xfId="0" applyNumberFormat="1" applyFont="1" applyFill="1" applyBorder="1" applyAlignment="1">
      <alignment horizontal="left" wrapText="1" indent="1"/>
    </xf>
    <xf numFmtId="164" fontId="3" fillId="3" borderId="9" xfId="0" applyNumberFormat="1" applyFont="1" applyFill="1" applyBorder="1" applyAlignment="1">
      <alignment vertical="center"/>
    </xf>
    <xf numFmtId="164" fontId="3" fillId="6" borderId="2" xfId="0" applyNumberFormat="1" applyFont="1" applyFill="1" applyBorder="1" applyAlignment="1">
      <alignment vertical="distributed"/>
    </xf>
    <xf numFmtId="164" fontId="3" fillId="7" borderId="2" xfId="0" applyNumberFormat="1" applyFont="1" applyFill="1" applyBorder="1" applyAlignment="1">
      <alignment vertical="distributed"/>
    </xf>
    <xf numFmtId="164" fontId="3" fillId="3" borderId="2" xfId="0" applyNumberFormat="1" applyFont="1" applyFill="1" applyBorder="1" applyAlignment="1">
      <alignment vertical="distributed"/>
    </xf>
    <xf numFmtId="164" fontId="8" fillId="6" borderId="2" xfId="0" applyNumberFormat="1" applyFont="1" applyFill="1" applyBorder="1"/>
    <xf numFmtId="164" fontId="8" fillId="6" borderId="2" xfId="0" applyNumberFormat="1" applyFont="1" applyFill="1" applyBorder="1" applyAlignment="1">
      <alignment horizontal="right"/>
    </xf>
    <xf numFmtId="164" fontId="8" fillId="7" borderId="2" xfId="0" applyNumberFormat="1" applyFont="1" applyFill="1" applyBorder="1"/>
    <xf numFmtId="164" fontId="8" fillId="7" borderId="2" xfId="0" applyNumberFormat="1" applyFont="1" applyFill="1" applyBorder="1" applyAlignment="1">
      <alignment horizontal="right"/>
    </xf>
    <xf numFmtId="164" fontId="8" fillId="3" borderId="2" xfId="0" applyNumberFormat="1" applyFont="1" applyFill="1" applyBorder="1"/>
    <xf numFmtId="164" fontId="8" fillId="3" borderId="2" xfId="0" applyNumberFormat="1" applyFont="1" applyFill="1" applyBorder="1" applyAlignment="1">
      <alignment horizontal="right"/>
    </xf>
    <xf numFmtId="164" fontId="7" fillId="3" borderId="0" xfId="0" applyNumberFormat="1" applyFont="1" applyFill="1" applyBorder="1" applyAlignment="1">
      <alignment horizontal="left" wrapText="1" indent="1"/>
    </xf>
    <xf numFmtId="164" fontId="6" fillId="3" borderId="11" xfId="0" applyNumberFormat="1" applyFont="1" applyFill="1" applyBorder="1" applyAlignment="1">
      <alignment horizontal="center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2" fillId="3" borderId="5" xfId="0" applyNumberFormat="1" applyFont="1" applyFill="1" applyBorder="1"/>
    <xf numFmtId="164" fontId="2" fillId="3" borderId="11" xfId="0" applyNumberFormat="1" applyFont="1" applyFill="1" applyBorder="1"/>
    <xf numFmtId="164" fontId="7" fillId="3" borderId="12" xfId="0" applyNumberFormat="1" applyFont="1" applyFill="1" applyBorder="1" applyAlignment="1">
      <alignment horizontal="left" wrapText="1" indent="1"/>
    </xf>
    <xf numFmtId="164" fontId="7" fillId="3" borderId="1" xfId="0" applyNumberFormat="1" applyFont="1" applyFill="1" applyBorder="1"/>
    <xf numFmtId="164" fontId="2" fillId="0" borderId="1" xfId="0" applyNumberFormat="1" applyFont="1" applyBorder="1" applyAlignment="1">
      <alignment horizontal="left"/>
    </xf>
    <xf numFmtId="164" fontId="6" fillId="0" borderId="0" xfId="0" applyNumberFormat="1" applyFont="1" applyAlignment="1">
      <alignment vertical="top"/>
    </xf>
    <xf numFmtId="164" fontId="3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6" fillId="0" borderId="1" xfId="0" applyNumberFormat="1" applyFont="1" applyBorder="1" applyAlignment="1">
      <alignment horizontal="center" vertical="top"/>
    </xf>
    <xf numFmtId="164" fontId="2" fillId="7" borderId="15" xfId="0" applyNumberFormat="1" applyFont="1" applyFill="1" applyBorder="1"/>
    <xf numFmtId="164" fontId="6" fillId="3" borderId="11" xfId="0" applyNumberFormat="1" applyFont="1" applyFill="1" applyBorder="1" applyAlignment="1">
      <alignment horizontal="center" vertical="top"/>
    </xf>
    <xf numFmtId="164" fontId="6" fillId="0" borderId="4" xfId="0" applyNumberFormat="1" applyFont="1" applyBorder="1" applyAlignment="1">
      <alignment horizontal="center" vertical="top"/>
    </xf>
    <xf numFmtId="164" fontId="2" fillId="3" borderId="11" xfId="0" applyNumberFormat="1" applyFont="1" applyFill="1" applyBorder="1" applyAlignment="1">
      <alignment horizontal="center"/>
    </xf>
    <xf numFmtId="164" fontId="7" fillId="0" borderId="5" xfId="0" applyNumberFormat="1" applyFont="1" applyBorder="1" applyAlignment="1">
      <alignment horizontal="left" indent="1"/>
    </xf>
    <xf numFmtId="164" fontId="2" fillId="6" borderId="6" xfId="0" applyNumberFormat="1" applyFont="1" applyFill="1" applyBorder="1" applyAlignment="1">
      <alignment vertical="top"/>
    </xf>
    <xf numFmtId="164" fontId="2" fillId="7" borderId="9" xfId="0" applyNumberFormat="1" applyFont="1" applyFill="1" applyBorder="1" applyAlignment="1">
      <alignment vertical="top"/>
    </xf>
    <xf numFmtId="164" fontId="2" fillId="6" borderId="14" xfId="0" applyNumberFormat="1" applyFont="1" applyFill="1" applyBorder="1" applyAlignment="1">
      <alignment vertical="top"/>
    </xf>
    <xf numFmtId="164" fontId="2" fillId="7" borderId="12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right"/>
    </xf>
    <xf numFmtId="164" fontId="15" fillId="0" borderId="0" xfId="0" applyNumberFormat="1" applyFont="1" applyFill="1"/>
    <xf numFmtId="164" fontId="2" fillId="0" borderId="2" xfId="0" applyNumberFormat="1" applyFont="1" applyBorder="1" applyAlignment="1">
      <alignment horizontal="left" wrapText="1"/>
    </xf>
    <xf numFmtId="164" fontId="2" fillId="0" borderId="9" xfId="0" applyNumberFormat="1" applyFont="1" applyBorder="1" applyAlignment="1">
      <alignment vertical="top"/>
    </xf>
    <xf numFmtId="164" fontId="2" fillId="0" borderId="12" xfId="0" applyNumberFormat="1" applyFont="1" applyBorder="1" applyAlignment="1">
      <alignment vertical="top"/>
    </xf>
    <xf numFmtId="164" fontId="7" fillId="0" borderId="0" xfId="0" applyNumberFormat="1" applyFont="1" applyBorder="1" applyAlignment="1">
      <alignment horizontal="left" vertical="top" indent="1"/>
    </xf>
    <xf numFmtId="164" fontId="7" fillId="0" borderId="11" xfId="0" applyNumberFormat="1" applyFont="1" applyBorder="1" applyAlignment="1">
      <alignment horizontal="left" vertical="top" wrapText="1" indent="1"/>
    </xf>
    <xf numFmtId="164" fontId="7" fillId="0" borderId="10" xfId="0" applyNumberFormat="1" applyFont="1" applyBorder="1" applyAlignment="1">
      <alignment horizontal="left" vertical="top" indent="1"/>
    </xf>
    <xf numFmtId="164" fontId="2" fillId="0" borderId="0" xfId="0" applyNumberFormat="1" applyFont="1" applyFill="1"/>
    <xf numFmtId="164" fontId="3" fillId="7" borderId="11" xfId="0" applyNumberFormat="1" applyFont="1" applyFill="1" applyBorder="1"/>
    <xf numFmtId="164" fontId="6" fillId="0" borderId="1" xfId="0" applyNumberFormat="1" applyFont="1" applyFill="1" applyBorder="1" applyAlignment="1">
      <alignment horizontal="center" vertical="top"/>
    </xf>
    <xf numFmtId="164" fontId="6" fillId="0" borderId="7" xfId="0" applyNumberFormat="1" applyFont="1" applyFill="1" applyBorder="1" applyAlignment="1">
      <alignment horizontal="center" vertical="top"/>
    </xf>
    <xf numFmtId="164" fontId="2" fillId="6" borderId="9" xfId="0" applyNumberFormat="1" applyFont="1" applyFill="1" applyBorder="1" applyAlignment="1">
      <alignment vertical="top"/>
    </xf>
    <xf numFmtId="164" fontId="2" fillId="6" borderId="12" xfId="0" applyNumberFormat="1" applyFont="1" applyFill="1" applyBorder="1" applyAlignment="1">
      <alignment vertical="top"/>
    </xf>
    <xf numFmtId="164" fontId="6" fillId="3" borderId="1" xfId="0" applyNumberFormat="1" applyFont="1" applyFill="1" applyBorder="1" applyAlignment="1">
      <alignment horizontal="center" vertical="top"/>
    </xf>
    <xf numFmtId="164" fontId="6" fillId="0" borderId="9" xfId="0" applyNumberFormat="1" applyFont="1" applyBorder="1" applyAlignment="1">
      <alignment horizontal="center" vertical="center"/>
    </xf>
    <xf numFmtId="164" fontId="2" fillId="6" borderId="3" xfId="0" applyNumberFormat="1" applyFont="1" applyFill="1" applyBorder="1" applyAlignment="1">
      <alignment vertical="top"/>
    </xf>
    <xf numFmtId="164" fontId="2" fillId="7" borderId="3" xfId="0" applyNumberFormat="1" applyFont="1" applyFill="1" applyBorder="1" applyAlignment="1">
      <alignment vertical="top"/>
    </xf>
    <xf numFmtId="164" fontId="2" fillId="0" borderId="3" xfId="0" applyNumberFormat="1" applyFont="1" applyBorder="1" applyAlignment="1">
      <alignment vertical="top"/>
    </xf>
    <xf numFmtId="164" fontId="7" fillId="3" borderId="5" xfId="0" applyNumberFormat="1" applyFont="1" applyFill="1" applyBorder="1" applyAlignment="1">
      <alignment horizontal="left" vertical="center"/>
    </xf>
    <xf numFmtId="164" fontId="2" fillId="6" borderId="1" xfId="0" applyNumberFormat="1" applyFont="1" applyFill="1" applyBorder="1" applyAlignment="1">
      <alignment vertical="distributed"/>
    </xf>
    <xf numFmtId="164" fontId="2" fillId="7" borderId="1" xfId="0" applyNumberFormat="1" applyFont="1" applyFill="1" applyBorder="1" applyAlignment="1">
      <alignment vertical="distributed"/>
    </xf>
    <xf numFmtId="164" fontId="2" fillId="3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horizontal="right"/>
    </xf>
    <xf numFmtId="164" fontId="7" fillId="3" borderId="11" xfId="0" applyNumberFormat="1" applyFont="1" applyFill="1" applyBorder="1" applyAlignment="1">
      <alignment horizontal="left" wrapText="1" indent="1"/>
    </xf>
    <xf numFmtId="164" fontId="6" fillId="0" borderId="8" xfId="0" applyNumberFormat="1" applyFont="1" applyBorder="1" applyAlignment="1">
      <alignment horizontal="center" vertical="top"/>
    </xf>
    <xf numFmtId="164" fontId="2" fillId="0" borderId="8" xfId="0" applyNumberFormat="1" applyFont="1" applyBorder="1" applyAlignment="1">
      <alignment horizontal="right"/>
    </xf>
    <xf numFmtId="164" fontId="6" fillId="0" borderId="0" xfId="0" applyNumberFormat="1" applyFont="1" applyBorder="1" applyAlignment="1">
      <alignment horizontal="center" vertical="top"/>
    </xf>
    <xf numFmtId="164" fontId="6" fillId="0" borderId="0" xfId="0" applyNumberFormat="1" applyFont="1" applyBorder="1" applyAlignment="1">
      <alignment horizontal="right" vertical="top"/>
    </xf>
    <xf numFmtId="164" fontId="6" fillId="0" borderId="0" xfId="0" applyNumberFormat="1" applyFont="1" applyAlignment="1">
      <alignment horizontal="right" vertical="top"/>
    </xf>
    <xf numFmtId="164" fontId="2" fillId="7" borderId="14" xfId="0" applyNumberFormat="1" applyFont="1" applyFill="1" applyBorder="1"/>
    <xf numFmtId="164" fontId="8" fillId="0" borderId="5" xfId="0" applyNumberFormat="1" applyFont="1" applyBorder="1"/>
    <xf numFmtId="164" fontId="8" fillId="0" borderId="11" xfId="0" applyNumberFormat="1" applyFont="1" applyBorder="1"/>
    <xf numFmtId="164" fontId="2" fillId="0" borderId="0" xfId="0" applyNumberFormat="1" applyFont="1" applyFill="1" applyBorder="1"/>
    <xf numFmtId="164" fontId="2" fillId="0" borderId="13" xfId="0" applyNumberFormat="1" applyFont="1" applyFill="1" applyBorder="1" applyAlignment="1">
      <alignment horizontal="center"/>
    </xf>
    <xf numFmtId="164" fontId="2" fillId="0" borderId="9" xfId="0" applyNumberFormat="1" applyFont="1" applyBorder="1"/>
    <xf numFmtId="164" fontId="2" fillId="0" borderId="10" xfId="0" applyNumberFormat="1" applyFont="1" applyBorder="1"/>
    <xf numFmtId="164" fontId="2" fillId="0" borderId="11" xfId="0" applyNumberFormat="1" applyFont="1" applyFill="1" applyBorder="1" applyAlignment="1">
      <alignment horizontal="center"/>
    </xf>
    <xf numFmtId="164" fontId="2" fillId="0" borderId="12" xfId="0" applyNumberFormat="1" applyFont="1" applyFill="1" applyBorder="1"/>
    <xf numFmtId="164" fontId="2" fillId="0" borderId="3" xfId="0" applyNumberFormat="1" applyFont="1" applyBorder="1" applyAlignment="1">
      <alignment wrapText="1"/>
    </xf>
    <xf numFmtId="164" fontId="3" fillId="3" borderId="9" xfId="0" applyNumberFormat="1" applyFont="1" applyFill="1" applyBorder="1"/>
    <xf numFmtId="164" fontId="3" fillId="7" borderId="6" xfId="0" applyNumberFormat="1" applyFont="1" applyFill="1" applyBorder="1"/>
    <xf numFmtId="164" fontId="2" fillId="0" borderId="13" xfId="0" applyNumberFormat="1" applyFont="1" applyFill="1" applyBorder="1"/>
    <xf numFmtId="164" fontId="2" fillId="6" borderId="4" xfId="0" applyNumberFormat="1" applyFont="1" applyFill="1" applyBorder="1"/>
    <xf numFmtId="164" fontId="2" fillId="4" borderId="5" xfId="0" applyNumberFormat="1" applyFont="1" applyFill="1" applyBorder="1" applyAlignment="1">
      <alignment horizontal="center"/>
    </xf>
    <xf numFmtId="164" fontId="5" fillId="4" borderId="13" xfId="0" applyNumberFormat="1" applyFont="1" applyFill="1" applyBorder="1"/>
    <xf numFmtId="164" fontId="6" fillId="4" borderId="5" xfId="0" applyNumberFormat="1" applyFont="1" applyFill="1" applyBorder="1" applyAlignment="1">
      <alignment horizontal="center"/>
    </xf>
    <xf numFmtId="164" fontId="2" fillId="4" borderId="4" xfId="0" applyNumberFormat="1" applyFont="1" applyFill="1" applyBorder="1"/>
    <xf numFmtId="164" fontId="2" fillId="4" borderId="1" xfId="0" applyNumberFormat="1" applyFont="1" applyFill="1" applyBorder="1"/>
    <xf numFmtId="164" fontId="7" fillId="0" borderId="13" xfId="0" applyNumberFormat="1" applyFont="1" applyFill="1" applyBorder="1" applyAlignment="1">
      <alignment horizontal="left" wrapText="1"/>
    </xf>
    <xf numFmtId="164" fontId="6" fillId="0" borderId="12" xfId="0" applyNumberFormat="1" applyFont="1" applyFill="1" applyBorder="1" applyAlignment="1">
      <alignment horizontal="center"/>
    </xf>
    <xf numFmtId="164" fontId="2" fillId="0" borderId="10" xfId="0" applyNumberFormat="1" applyFont="1" applyFill="1" applyBorder="1"/>
    <xf numFmtId="164" fontId="3" fillId="7" borderId="15" xfId="0" applyNumberFormat="1" applyFont="1" applyFill="1" applyBorder="1"/>
    <xf numFmtId="164" fontId="7" fillId="3" borderId="5" xfId="0" applyNumberFormat="1" applyFont="1" applyFill="1" applyBorder="1" applyAlignment="1">
      <alignment horizontal="left" wrapText="1"/>
    </xf>
    <xf numFmtId="164" fontId="1" fillId="6" borderId="2" xfId="0" applyNumberFormat="1" applyFont="1" applyFill="1" applyBorder="1"/>
    <xf numFmtId="164" fontId="1" fillId="7" borderId="2" xfId="0" applyNumberFormat="1" applyFont="1" applyFill="1" applyBorder="1"/>
    <xf numFmtId="164" fontId="1" fillId="7" borderId="6" xfId="0" applyNumberFormat="1" applyFont="1" applyFill="1" applyBorder="1"/>
    <xf numFmtId="164" fontId="2" fillId="3" borderId="2" xfId="0" applyNumberFormat="1" applyFont="1" applyFill="1" applyBorder="1" applyAlignment="1">
      <alignment horizontal="center" vertical="top"/>
    </xf>
    <xf numFmtId="164" fontId="2" fillId="0" borderId="15" xfId="0" applyNumberFormat="1" applyFont="1" applyBorder="1" applyAlignment="1">
      <alignment horizontal="center"/>
    </xf>
    <xf numFmtId="164" fontId="9" fillId="0" borderId="8" xfId="0" applyNumberFormat="1" applyFont="1" applyBorder="1" applyAlignment="1">
      <alignment horizontal="center"/>
    </xf>
    <xf numFmtId="164" fontId="8" fillId="0" borderId="1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6" fillId="0" borderId="8" xfId="0" applyNumberFormat="1" applyFont="1" applyFill="1" applyBorder="1" applyAlignment="1">
      <alignment horizontal="center"/>
    </xf>
    <xf numFmtId="164" fontId="3" fillId="6" borderId="4" xfId="0" applyNumberFormat="1" applyFont="1" applyFill="1" applyBorder="1"/>
    <xf numFmtId="164" fontId="5" fillId="4" borderId="0" xfId="0" applyNumberFormat="1" applyFont="1" applyFill="1" applyBorder="1"/>
    <xf numFmtId="164" fontId="7" fillId="0" borderId="8" xfId="0" applyNumberFormat="1" applyFont="1" applyFill="1" applyBorder="1"/>
    <xf numFmtId="164" fontId="7" fillId="3" borderId="10" xfId="0" applyNumberFormat="1" applyFont="1" applyFill="1" applyBorder="1"/>
    <xf numFmtId="164" fontId="1" fillId="7" borderId="15" xfId="0" applyNumberFormat="1" applyFont="1" applyFill="1" applyBorder="1"/>
    <xf numFmtId="164" fontId="2" fillId="3" borderId="5" xfId="0" applyNumberFormat="1" applyFont="1" applyFill="1" applyBorder="1" applyAlignment="1">
      <alignment horizontal="center" vertical="center"/>
    </xf>
    <xf numFmtId="164" fontId="7" fillId="3" borderId="10" xfId="0" applyNumberFormat="1" applyFont="1" applyFill="1" applyBorder="1" applyAlignment="1">
      <alignment horizontal="left" indent="1"/>
    </xf>
    <xf numFmtId="164" fontId="2" fillId="0" borderId="1" xfId="0" applyNumberFormat="1" applyFont="1" applyBorder="1" applyAlignment="1">
      <alignment horizontal="left" wrapText="1"/>
    </xf>
    <xf numFmtId="164" fontId="2" fillId="0" borderId="1" xfId="0" applyNumberFormat="1" applyFont="1" applyFill="1" applyBorder="1" applyAlignment="1">
      <alignment horizontal="left"/>
    </xf>
    <xf numFmtId="164" fontId="2" fillId="0" borderId="5" xfId="0" applyNumberFormat="1" applyFont="1" applyFill="1" applyBorder="1" applyAlignment="1">
      <alignment horizontal="center" vertical="top"/>
    </xf>
    <xf numFmtId="1" fontId="6" fillId="0" borderId="4" xfId="0" applyNumberFormat="1" applyFont="1" applyBorder="1" applyAlignment="1">
      <alignment horizontal="center"/>
    </xf>
    <xf numFmtId="164" fontId="7" fillId="0" borderId="13" xfId="0" applyNumberFormat="1" applyFont="1" applyBorder="1" applyAlignment="1">
      <alignment horizontal="left" vertical="top" indent="1"/>
    </xf>
    <xf numFmtId="164" fontId="7" fillId="0" borderId="14" xfId="0" applyNumberFormat="1" applyFont="1" applyFill="1" applyBorder="1" applyAlignment="1">
      <alignment horizontal="left" wrapText="1" indent="1"/>
    </xf>
    <xf numFmtId="164" fontId="2" fillId="6" borderId="13" xfId="0" applyNumberFormat="1" applyFont="1" applyFill="1" applyBorder="1" applyAlignment="1">
      <alignment vertical="top"/>
    </xf>
    <xf numFmtId="164" fontId="2" fillId="7" borderId="10" xfId="0" applyNumberFormat="1" applyFont="1" applyFill="1" applyBorder="1" applyAlignment="1">
      <alignment vertical="top"/>
    </xf>
    <xf numFmtId="164" fontId="2" fillId="6" borderId="0" xfId="0" applyNumberFormat="1" applyFont="1" applyFill="1" applyBorder="1" applyAlignment="1">
      <alignment vertical="top"/>
    </xf>
    <xf numFmtId="164" fontId="2" fillId="7" borderId="0" xfId="0" applyNumberFormat="1" applyFont="1" applyFill="1" applyBorder="1" applyAlignment="1">
      <alignment vertical="top"/>
    </xf>
    <xf numFmtId="164" fontId="2" fillId="0" borderId="0" xfId="0" applyNumberFormat="1" applyFont="1" applyBorder="1" applyAlignment="1">
      <alignment vertical="top"/>
    </xf>
    <xf numFmtId="164" fontId="7" fillId="0" borderId="13" xfId="0" applyNumberFormat="1" applyFont="1" applyBorder="1" applyAlignment="1">
      <alignment horizontal="left" vertical="top" wrapText="1" indent="1"/>
    </xf>
    <xf numFmtId="164" fontId="2" fillId="0" borderId="10" xfId="0" applyNumberFormat="1" applyFont="1" applyBorder="1" applyAlignment="1">
      <alignment vertical="top"/>
    </xf>
    <xf numFmtId="164" fontId="2" fillId="6" borderId="0" xfId="0" applyNumberFormat="1" applyFont="1" applyFill="1" applyBorder="1"/>
    <xf numFmtId="164" fontId="2" fillId="7" borderId="0" xfId="0" applyNumberFormat="1" applyFont="1" applyFill="1" applyBorder="1"/>
    <xf numFmtId="164" fontId="12" fillId="0" borderId="0" xfId="0" applyNumberFormat="1" applyFont="1"/>
    <xf numFmtId="164" fontId="14" fillId="0" borderId="0" xfId="0" applyNumberFormat="1" applyFont="1" applyAlignment="1">
      <alignment horizontal="left" wrapText="1" indent="22"/>
    </xf>
    <xf numFmtId="164" fontId="12" fillId="0" borderId="0" xfId="0" applyNumberFormat="1" applyFont="1" applyAlignment="1">
      <alignment wrapText="1"/>
    </xf>
    <xf numFmtId="164" fontId="12" fillId="0" borderId="0" xfId="0" applyNumberFormat="1" applyFont="1" applyAlignment="1">
      <alignment vertical="center"/>
    </xf>
    <xf numFmtId="164" fontId="2" fillId="0" borderId="1" xfId="0" applyNumberFormat="1" applyFont="1" applyBorder="1" applyAlignment="1">
      <alignment horizontal="center" vertical="center"/>
    </xf>
    <xf numFmtId="164" fontId="12" fillId="0" borderId="1" xfId="0" applyNumberFormat="1" applyFont="1" applyBorder="1" applyAlignment="1">
      <alignment horizontal="center" vertical="center" wrapText="1"/>
    </xf>
    <xf numFmtId="164" fontId="12" fillId="6" borderId="1" xfId="0" applyNumberFormat="1" applyFont="1" applyFill="1" applyBorder="1" applyAlignment="1">
      <alignment horizontal="center" vertical="center" wrapText="1"/>
    </xf>
    <xf numFmtId="164" fontId="12" fillId="7" borderId="1" xfId="0" applyNumberFormat="1" applyFont="1" applyFill="1" applyBorder="1" applyAlignment="1">
      <alignment horizontal="center" vertical="center" wrapText="1"/>
    </xf>
    <xf numFmtId="164" fontId="12" fillId="0" borderId="1" xfId="0" applyNumberFormat="1" applyFont="1" applyBorder="1" applyAlignment="1">
      <alignment horizontal="left"/>
    </xf>
    <xf numFmtId="164" fontId="13" fillId="0" borderId="1" xfId="0" applyNumberFormat="1" applyFont="1" applyBorder="1" applyAlignment="1">
      <alignment vertical="center" wrapText="1"/>
    </xf>
    <xf numFmtId="164" fontId="13" fillId="6" borderId="1" xfId="0" applyNumberFormat="1" applyFont="1" applyFill="1" applyBorder="1" applyAlignment="1">
      <alignment horizontal="right" vertical="center"/>
    </xf>
    <xf numFmtId="164" fontId="13" fillId="7" borderId="1" xfId="0" applyNumberFormat="1" applyFont="1" applyFill="1" applyBorder="1" applyAlignment="1">
      <alignment horizontal="right" vertical="center"/>
    </xf>
    <xf numFmtId="164" fontId="13" fillId="0" borderId="1" xfId="0" applyNumberFormat="1" applyFont="1" applyBorder="1" applyAlignment="1">
      <alignment horizontal="right" vertical="center"/>
    </xf>
    <xf numFmtId="164" fontId="12" fillId="0" borderId="1" xfId="0" applyNumberFormat="1" applyFont="1" applyBorder="1" applyAlignment="1">
      <alignment horizontal="left" vertical="center" wrapText="1"/>
    </xf>
    <xf numFmtId="164" fontId="2" fillId="6" borderId="1" xfId="0" applyNumberFormat="1" applyFont="1" applyFill="1" applyBorder="1" applyAlignment="1">
      <alignment horizontal="right" vertical="center"/>
    </xf>
    <xf numFmtId="164" fontId="12" fillId="7" borderId="1" xfId="0" applyNumberFormat="1" applyFont="1" applyFill="1" applyBorder="1" applyAlignment="1">
      <alignment horizontal="right" vertical="center"/>
    </xf>
    <xf numFmtId="164" fontId="2" fillId="0" borderId="1" xfId="0" applyNumberFormat="1" applyFont="1" applyBorder="1" applyAlignment="1">
      <alignment horizontal="right" vertical="center"/>
    </xf>
    <xf numFmtId="164" fontId="12" fillId="6" borderId="1" xfId="0" applyNumberFormat="1" applyFont="1" applyFill="1" applyBorder="1" applyAlignment="1">
      <alignment horizontal="right" vertical="center"/>
    </xf>
    <xf numFmtId="164" fontId="12" fillId="0" borderId="1" xfId="0" applyNumberFormat="1" applyFont="1" applyBorder="1" applyAlignment="1">
      <alignment horizontal="right" vertical="center"/>
    </xf>
    <xf numFmtId="164" fontId="2" fillId="0" borderId="1" xfId="1" applyNumberFormat="1" applyFont="1" applyBorder="1" applyAlignment="1" applyProtection="1">
      <alignment horizontal="left" vertical="center" wrapText="1"/>
      <protection hidden="1"/>
    </xf>
    <xf numFmtId="164" fontId="13" fillId="2" borderId="1" xfId="0" applyNumberFormat="1" applyFont="1" applyFill="1" applyBorder="1" applyAlignment="1">
      <alignment vertical="center" wrapText="1"/>
    </xf>
    <xf numFmtId="164" fontId="2" fillId="7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Border="1" applyAlignment="1">
      <alignment horizontal="right" vertical="center"/>
    </xf>
    <xf numFmtId="164" fontId="7" fillId="0" borderId="1" xfId="0" applyNumberFormat="1" applyFont="1" applyBorder="1" applyAlignment="1">
      <alignment vertical="center" wrapText="1"/>
    </xf>
    <xf numFmtId="164" fontId="16" fillId="6" borderId="1" xfId="0" applyNumberFormat="1" applyFont="1" applyFill="1" applyBorder="1" applyAlignment="1">
      <alignment horizontal="right" vertical="center"/>
    </xf>
    <xf numFmtId="164" fontId="7" fillId="7" borderId="1" xfId="0" applyNumberFormat="1" applyFont="1" applyFill="1" applyBorder="1" applyAlignment="1">
      <alignment horizontal="right" vertical="center"/>
    </xf>
    <xf numFmtId="164" fontId="7" fillId="0" borderId="1" xfId="0" applyNumberFormat="1" applyFont="1" applyBorder="1" applyAlignment="1">
      <alignment horizontal="right" vertical="center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7" fillId="0" borderId="1" xfId="0" applyNumberFormat="1" applyFont="1" applyBorder="1" applyAlignment="1">
      <alignment horizontal="left"/>
    </xf>
    <xf numFmtId="164" fontId="7" fillId="0" borderId="0" xfId="0" applyNumberFormat="1" applyFont="1"/>
    <xf numFmtId="164" fontId="2" fillId="0" borderId="1" xfId="0" applyNumberFormat="1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vertical="center" wrapText="1"/>
    </xf>
    <xf numFmtId="164" fontId="3" fillId="0" borderId="1" xfId="0" applyNumberFormat="1" applyFont="1" applyBorder="1" applyAlignment="1">
      <alignment horizontal="left"/>
    </xf>
    <xf numFmtId="164" fontId="3" fillId="0" borderId="1" xfId="0" applyNumberFormat="1" applyFont="1" applyBorder="1" applyAlignment="1">
      <alignment vertical="center" wrapText="1"/>
    </xf>
    <xf numFmtId="164" fontId="13" fillId="0" borderId="1" xfId="0" applyNumberFormat="1" applyFont="1" applyFill="1" applyBorder="1" applyAlignment="1">
      <alignment horizontal="right" vertical="center"/>
    </xf>
    <xf numFmtId="164" fontId="2" fillId="0" borderId="1" xfId="0" applyNumberFormat="1" applyFont="1" applyFill="1" applyBorder="1" applyAlignment="1">
      <alignment horizontal="right" vertical="center"/>
    </xf>
    <xf numFmtId="164" fontId="12" fillId="0" borderId="1" xfId="0" applyNumberFormat="1" applyFont="1" applyBorder="1" applyAlignment="1">
      <alignment vertical="center" wrapText="1"/>
    </xf>
    <xf numFmtId="164" fontId="7" fillId="0" borderId="1" xfId="0" applyNumberFormat="1" applyFont="1" applyBorder="1" applyAlignment="1">
      <alignment horizontal="left" vertical="center" wrapText="1"/>
    </xf>
    <xf numFmtId="164" fontId="7" fillId="6" borderId="1" xfId="0" applyNumberFormat="1" applyFont="1" applyFill="1" applyBorder="1" applyAlignment="1">
      <alignment horizontal="right" vertical="center"/>
    </xf>
    <xf numFmtId="164" fontId="8" fillId="0" borderId="0" xfId="0" applyNumberFormat="1" applyFont="1"/>
    <xf numFmtId="164" fontId="8" fillId="0" borderId="0" xfId="0" applyNumberFormat="1" applyFont="1" applyFill="1"/>
    <xf numFmtId="164" fontId="12" fillId="3" borderId="1" xfId="0" applyNumberFormat="1" applyFont="1" applyFill="1" applyBorder="1" applyAlignment="1">
      <alignment horizontal="left"/>
    </xf>
    <xf numFmtId="164" fontId="13" fillId="3" borderId="1" xfId="0" applyNumberFormat="1" applyFont="1" applyFill="1" applyBorder="1" applyAlignment="1">
      <alignment vertical="center" wrapText="1"/>
    </xf>
    <xf numFmtId="164" fontId="13" fillId="3" borderId="1" xfId="0" applyNumberFormat="1" applyFont="1" applyFill="1" applyBorder="1" applyAlignment="1">
      <alignment horizontal="right" vertical="center"/>
    </xf>
    <xf numFmtId="164" fontId="13" fillId="0" borderId="1" xfId="0" applyNumberFormat="1" applyFont="1" applyBorder="1" applyAlignment="1">
      <alignment wrapText="1"/>
    </xf>
    <xf numFmtId="164" fontId="1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wrapText="1"/>
    </xf>
    <xf numFmtId="164" fontId="12" fillId="5" borderId="1" xfId="0" applyNumberFormat="1" applyFont="1" applyFill="1" applyBorder="1" applyAlignment="1">
      <alignment horizontal="left"/>
    </xf>
    <xf numFmtId="164" fontId="3" fillId="5" borderId="1" xfId="0" applyNumberFormat="1" applyFont="1" applyFill="1" applyBorder="1" applyAlignment="1">
      <alignment wrapText="1"/>
    </xf>
    <xf numFmtId="164" fontId="3" fillId="5" borderId="1" xfId="0" applyNumberFormat="1" applyFont="1" applyFill="1" applyBorder="1" applyAlignment="1">
      <alignment vertical="center"/>
    </xf>
    <xf numFmtId="164" fontId="12" fillId="5" borderId="0" xfId="0" applyNumberFormat="1" applyFont="1" applyFill="1"/>
    <xf numFmtId="164" fontId="12" fillId="0" borderId="1" xfId="0" applyNumberFormat="1" applyFont="1" applyBorder="1" applyAlignment="1">
      <alignment wrapText="1"/>
    </xf>
    <xf numFmtId="164" fontId="12" fillId="5" borderId="1" xfId="0" applyNumberFormat="1" applyFont="1" applyFill="1" applyBorder="1" applyAlignment="1">
      <alignment horizontal="right" vertical="center"/>
    </xf>
    <xf numFmtId="164" fontId="12" fillId="0" borderId="7" xfId="0" applyNumberFormat="1" applyFont="1" applyBorder="1" applyAlignment="1">
      <alignment wrapText="1"/>
    </xf>
    <xf numFmtId="164" fontId="6" fillId="0" borderId="11" xfId="0" applyNumberFormat="1" applyFont="1" applyBorder="1" applyAlignment="1">
      <alignment vertical="top"/>
    </xf>
    <xf numFmtId="164" fontId="7" fillId="0" borderId="13" xfId="0" applyNumberFormat="1" applyFont="1" applyBorder="1" applyAlignment="1">
      <alignment horizontal="left" indent="1"/>
    </xf>
    <xf numFmtId="164" fontId="2" fillId="7" borderId="8" xfId="0" applyNumberFormat="1" applyFont="1" applyFill="1" applyBorder="1" applyAlignment="1">
      <alignment vertical="top"/>
    </xf>
    <xf numFmtId="164" fontId="2" fillId="0" borderId="8" xfId="0" applyNumberFormat="1" applyFont="1" applyBorder="1" applyAlignment="1">
      <alignment vertical="top"/>
    </xf>
    <xf numFmtId="164" fontId="6" fillId="0" borderId="10" xfId="0" applyNumberFormat="1" applyFont="1" applyBorder="1" applyAlignment="1">
      <alignment horizontal="center" vertical="top"/>
    </xf>
    <xf numFmtId="164" fontId="6" fillId="0" borderId="6" xfId="0" applyNumberFormat="1" applyFont="1" applyFill="1" applyBorder="1" applyAlignment="1">
      <alignment horizontal="center" vertical="top"/>
    </xf>
    <xf numFmtId="164" fontId="6" fillId="0" borderId="13" xfId="0" applyNumberFormat="1" applyFont="1" applyFill="1" applyBorder="1" applyAlignment="1">
      <alignment horizontal="center" vertical="top"/>
    </xf>
    <xf numFmtId="164" fontId="6" fillId="3" borderId="2" xfId="0" applyNumberFormat="1" applyFont="1" applyFill="1" applyBorder="1" applyAlignment="1">
      <alignment vertical="top"/>
    </xf>
    <xf numFmtId="164" fontId="6" fillId="3" borderId="5" xfId="0" applyNumberFormat="1" applyFont="1" applyFill="1" applyBorder="1" applyAlignment="1">
      <alignment vertical="top"/>
    </xf>
    <xf numFmtId="164" fontId="6" fillId="3" borderId="11" xfId="0" applyNumberFormat="1" applyFont="1" applyFill="1" applyBorder="1" applyAlignment="1">
      <alignment vertical="top"/>
    </xf>
    <xf numFmtId="164" fontId="2" fillId="3" borderId="11" xfId="0" applyNumberFormat="1" applyFont="1" applyFill="1" applyBorder="1" applyAlignment="1">
      <alignment vertical="top"/>
    </xf>
    <xf numFmtId="164" fontId="2" fillId="6" borderId="10" xfId="0" applyNumberFormat="1" applyFont="1" applyFill="1" applyBorder="1" applyAlignment="1">
      <alignment vertical="top"/>
    </xf>
    <xf numFmtId="164" fontId="2" fillId="6" borderId="3" xfId="0" applyNumberFormat="1" applyFont="1" applyFill="1" applyBorder="1"/>
    <xf numFmtId="164" fontId="2" fillId="7" borderId="3" xfId="0" applyNumberFormat="1" applyFont="1" applyFill="1" applyBorder="1"/>
    <xf numFmtId="164" fontId="1" fillId="6" borderId="8" xfId="0" applyNumberFormat="1" applyFont="1" applyFill="1" applyBorder="1"/>
    <xf numFmtId="164" fontId="2" fillId="7" borderId="8" xfId="0" applyNumberFormat="1" applyFont="1" applyFill="1" applyBorder="1"/>
    <xf numFmtId="164" fontId="1" fillId="0" borderId="11" xfId="0" applyNumberFormat="1" applyFont="1" applyFill="1" applyBorder="1" applyAlignment="1">
      <alignment horizontal="center"/>
    </xf>
    <xf numFmtId="164" fontId="7" fillId="0" borderId="11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7" fillId="0" borderId="5" xfId="0" applyNumberFormat="1" applyFont="1" applyFill="1" applyBorder="1"/>
    <xf numFmtId="164" fontId="2" fillId="0" borderId="14" xfId="0" applyNumberFormat="1" applyFont="1" applyFill="1" applyBorder="1" applyAlignment="1">
      <alignment horizontal="center"/>
    </xf>
    <xf numFmtId="164" fontId="7" fillId="0" borderId="12" xfId="0" applyNumberFormat="1" applyFont="1" applyFill="1" applyBorder="1"/>
    <xf numFmtId="164" fontId="7" fillId="3" borderId="0" xfId="0" applyNumberFormat="1" applyFont="1" applyFill="1" applyBorder="1" applyAlignment="1">
      <alignment horizontal="left" indent="1"/>
    </xf>
    <xf numFmtId="164" fontId="1" fillId="3" borderId="5" xfId="0" applyNumberFormat="1" applyFont="1" applyFill="1" applyBorder="1" applyAlignment="1">
      <alignment horizontal="center"/>
    </xf>
    <xf numFmtId="164" fontId="1" fillId="3" borderId="11" xfId="0" applyNumberFormat="1" applyFont="1" applyFill="1" applyBorder="1" applyAlignment="1">
      <alignment horizontal="center"/>
    </xf>
    <xf numFmtId="164" fontId="7" fillId="0" borderId="11" xfId="0" applyNumberFormat="1" applyFont="1" applyBorder="1" applyAlignment="1">
      <alignment horizontal="left" indent="1"/>
    </xf>
    <xf numFmtId="164" fontId="3" fillId="3" borderId="3" xfId="0" applyNumberFormat="1" applyFont="1" applyFill="1" applyBorder="1"/>
    <xf numFmtId="164" fontId="7" fillId="3" borderId="8" xfId="0" applyNumberFormat="1" applyFont="1" applyFill="1" applyBorder="1" applyAlignment="1">
      <alignment horizontal="left" indent="1"/>
    </xf>
    <xf numFmtId="164" fontId="1" fillId="6" borderId="4" xfId="0" applyNumberFormat="1" applyFont="1" applyFill="1" applyBorder="1"/>
    <xf numFmtId="164" fontId="6" fillId="0" borderId="9" xfId="0" applyNumberFormat="1" applyFont="1" applyFill="1" applyBorder="1" applyAlignment="1">
      <alignment horizontal="center"/>
    </xf>
    <xf numFmtId="164" fontId="6" fillId="3" borderId="5" xfId="0" applyNumberFormat="1" applyFont="1" applyFill="1" applyBorder="1" applyAlignment="1">
      <alignment horizontal="center"/>
    </xf>
    <xf numFmtId="164" fontId="3" fillId="3" borderId="6" xfId="0" applyNumberFormat="1" applyFont="1" applyFill="1" applyBorder="1"/>
    <xf numFmtId="164" fontId="7" fillId="3" borderId="13" xfId="0" applyNumberFormat="1" applyFont="1" applyFill="1" applyBorder="1"/>
    <xf numFmtId="164" fontId="7" fillId="3" borderId="13" xfId="0" applyNumberFormat="1" applyFont="1" applyFill="1" applyBorder="1" applyAlignment="1">
      <alignment horizontal="left" indent="1"/>
    </xf>
    <xf numFmtId="164" fontId="7" fillId="3" borderId="14" xfId="0" applyNumberFormat="1" applyFont="1" applyFill="1" applyBorder="1" applyAlignment="1">
      <alignment horizontal="left" indent="1"/>
    </xf>
    <xf numFmtId="164" fontId="2" fillId="0" borderId="5" xfId="0" applyNumberFormat="1" applyFont="1" applyBorder="1" applyAlignment="1">
      <alignment horizontal="left"/>
    </xf>
    <xf numFmtId="164" fontId="1" fillId="0" borderId="11" xfId="0" applyNumberFormat="1" applyFont="1" applyBorder="1" applyAlignment="1">
      <alignment horizontal="center"/>
    </xf>
    <xf numFmtId="164" fontId="3" fillId="3" borderId="13" xfId="0" applyNumberFormat="1" applyFont="1" applyFill="1" applyBorder="1"/>
    <xf numFmtId="164" fontId="3" fillId="6" borderId="4" xfId="0" applyNumberFormat="1" applyFont="1" applyFill="1" applyBorder="1" applyAlignment="1">
      <alignment vertical="distributed"/>
    </xf>
    <xf numFmtId="164" fontId="6" fillId="3" borderId="2" xfId="0" applyNumberFormat="1" applyFont="1" applyFill="1" applyBorder="1" applyAlignment="1">
      <alignment horizontal="center" vertical="center"/>
    </xf>
    <xf numFmtId="164" fontId="6" fillId="3" borderId="5" xfId="0" applyNumberFormat="1" applyFont="1" applyFill="1" applyBorder="1" applyAlignment="1">
      <alignment horizontal="center" vertical="center"/>
    </xf>
    <xf numFmtId="164" fontId="3" fillId="3" borderId="3" xfId="0" applyNumberFormat="1" applyFont="1" applyFill="1" applyBorder="1" applyAlignment="1">
      <alignment vertical="center"/>
    </xf>
    <xf numFmtId="164" fontId="7" fillId="3" borderId="8" xfId="0" applyNumberFormat="1" applyFont="1" applyFill="1" applyBorder="1" applyAlignment="1">
      <alignment horizontal="left" wrapText="1" indent="1"/>
    </xf>
    <xf numFmtId="164" fontId="3" fillId="6" borderId="9" xfId="0" applyNumberFormat="1" applyFont="1" applyFill="1" applyBorder="1" applyAlignment="1">
      <alignment vertical="distributed"/>
    </xf>
    <xf numFmtId="164" fontId="8" fillId="6" borderId="9" xfId="0" applyNumberFormat="1" applyFont="1" applyFill="1" applyBorder="1"/>
    <xf numFmtId="164" fontId="1" fillId="6" borderId="12" xfId="0" applyNumberFormat="1" applyFont="1" applyFill="1" applyBorder="1"/>
    <xf numFmtId="164" fontId="6" fillId="3" borderId="5" xfId="0" applyNumberFormat="1" applyFont="1" applyFill="1" applyBorder="1" applyAlignment="1">
      <alignment horizontal="right"/>
    </xf>
    <xf numFmtId="164" fontId="6" fillId="3" borderId="11" xfId="0" applyNumberFormat="1" applyFont="1" applyFill="1" applyBorder="1" applyAlignment="1">
      <alignment horizontal="right"/>
    </xf>
    <xf numFmtId="164" fontId="2" fillId="6" borderId="14" xfId="0" applyNumberFormat="1" applyFont="1" applyFill="1" applyBorder="1"/>
    <xf numFmtId="164" fontId="2" fillId="6" borderId="8" xfId="0" applyNumberFormat="1" applyFont="1" applyFill="1" applyBorder="1"/>
    <xf numFmtId="164" fontId="2" fillId="7" borderId="12" xfId="0" applyNumberFormat="1" applyFont="1" applyFill="1" applyBorder="1"/>
    <xf numFmtId="164" fontId="6" fillId="0" borderId="1" xfId="0" applyNumberFormat="1" applyFont="1" applyBorder="1" applyAlignment="1">
      <alignment horizontal="center" vertical="center"/>
    </xf>
    <xf numFmtId="164" fontId="6" fillId="6" borderId="4" xfId="0" applyNumberFormat="1" applyFont="1" applyFill="1" applyBorder="1" applyAlignment="1">
      <alignment horizontal="center" vertical="center"/>
    </xf>
    <xf numFmtId="164" fontId="6" fillId="6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164" fontId="6" fillId="7" borderId="1" xfId="0" applyNumberFormat="1" applyFont="1" applyFill="1" applyBorder="1" applyAlignment="1">
      <alignment horizontal="center" vertical="center" wrapText="1"/>
    </xf>
    <xf numFmtId="164" fontId="6" fillId="6" borderId="1" xfId="0" applyNumberFormat="1" applyFont="1" applyFill="1" applyBorder="1" applyAlignment="1">
      <alignment horizontal="center" vertical="center"/>
    </xf>
    <xf numFmtId="164" fontId="6" fillId="7" borderId="1" xfId="0" applyNumberFormat="1" applyFont="1" applyFill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wrapText="1"/>
    </xf>
    <xf numFmtId="164" fontId="6" fillId="0" borderId="1" xfId="0" applyNumberFormat="1" applyFont="1" applyBorder="1" applyAlignment="1">
      <alignment horizontal="center" vertical="center" wrapText="1"/>
    </xf>
    <xf numFmtId="164" fontId="6" fillId="7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/>
    </xf>
    <xf numFmtId="164" fontId="6" fillId="6" borderId="4" xfId="0" applyNumberFormat="1" applyFont="1" applyFill="1" applyBorder="1" applyAlignment="1">
      <alignment horizontal="center" vertical="center"/>
    </xf>
    <xf numFmtId="164" fontId="6" fillId="6" borderId="1" xfId="0" applyNumberFormat="1" applyFont="1" applyFill="1" applyBorder="1" applyAlignment="1">
      <alignment horizontal="center" vertical="center" wrapText="1"/>
    </xf>
    <xf numFmtId="164" fontId="6" fillId="7" borderId="1" xfId="0" applyNumberFormat="1" applyFont="1" applyFill="1" applyBorder="1" applyAlignment="1">
      <alignment horizontal="center" vertical="center"/>
    </xf>
    <xf numFmtId="164" fontId="6" fillId="6" borderId="1" xfId="0" applyNumberFormat="1" applyFont="1" applyFill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wrapText="1"/>
    </xf>
    <xf numFmtId="0" fontId="12" fillId="0" borderId="0" xfId="0" applyFont="1"/>
    <xf numFmtId="164" fontId="1" fillId="3" borderId="1" xfId="0" applyNumberFormat="1" applyFont="1" applyFill="1" applyBorder="1" applyAlignment="1"/>
    <xf numFmtId="1" fontId="2" fillId="0" borderId="0" xfId="0" applyNumberFormat="1" applyFont="1"/>
    <xf numFmtId="0" fontId="14" fillId="0" borderId="0" xfId="0" applyFont="1" applyAlignment="1">
      <alignment horizontal="left" wrapText="1" indent="23"/>
    </xf>
    <xf numFmtId="164" fontId="7" fillId="3" borderId="11" xfId="0" applyNumberFormat="1" applyFont="1" applyFill="1" applyBorder="1" applyAlignment="1">
      <alignment horizontal="left" indent="1"/>
    </xf>
    <xf numFmtId="164" fontId="7" fillId="3" borderId="5" xfId="0" applyNumberFormat="1" applyFont="1" applyFill="1" applyBorder="1" applyAlignment="1">
      <alignment horizontal="left" indent="1"/>
    </xf>
    <xf numFmtId="164" fontId="7" fillId="3" borderId="5" xfId="0" applyNumberFormat="1" applyFont="1" applyFill="1" applyBorder="1"/>
    <xf numFmtId="1" fontId="6" fillId="0" borderId="1" xfId="0" applyNumberFormat="1" applyFont="1" applyBorder="1" applyAlignment="1">
      <alignment horizontal="center"/>
    </xf>
    <xf numFmtId="164" fontId="12" fillId="0" borderId="0" xfId="0" applyNumberFormat="1" applyFont="1" applyFill="1"/>
    <xf numFmtId="0" fontId="14" fillId="0" borderId="0" xfId="0" applyFont="1" applyAlignment="1">
      <alignment horizontal="left" wrapText="1" indent="22"/>
    </xf>
    <xf numFmtId="164" fontId="6" fillId="0" borderId="2" xfId="0" applyNumberFormat="1" applyFont="1" applyBorder="1" applyAlignment="1">
      <alignment horizontal="center" vertical="center" wrapText="1"/>
    </xf>
    <xf numFmtId="164" fontId="6" fillId="7" borderId="2" xfId="0" applyNumberFormat="1" applyFont="1" applyFill="1" applyBorder="1" applyAlignment="1">
      <alignment horizontal="center" vertical="center" wrapText="1"/>
    </xf>
    <xf numFmtId="164" fontId="6" fillId="7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/>
    </xf>
    <xf numFmtId="164" fontId="6" fillId="6" borderId="2" xfId="0" applyNumberFormat="1" applyFont="1" applyFill="1" applyBorder="1" applyAlignment="1">
      <alignment horizontal="center" vertical="center" wrapText="1"/>
    </xf>
    <xf numFmtId="164" fontId="6" fillId="6" borderId="4" xfId="0" applyNumberFormat="1" applyFont="1" applyFill="1" applyBorder="1" applyAlignment="1">
      <alignment horizontal="center" vertical="center"/>
    </xf>
    <xf numFmtId="164" fontId="6" fillId="6" borderId="1" xfId="0" applyNumberFormat="1" applyFont="1" applyFill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/>
    </xf>
    <xf numFmtId="0" fontId="14" fillId="0" borderId="0" xfId="0" applyFont="1" applyAlignment="1">
      <alignment horizontal="left" wrapText="1" indent="23"/>
    </xf>
    <xf numFmtId="164" fontId="14" fillId="0" borderId="0" xfId="0" applyNumberFormat="1" applyFont="1" applyAlignment="1">
      <alignment horizontal="left" indent="23"/>
    </xf>
    <xf numFmtId="164" fontId="6" fillId="0" borderId="1" xfId="0" applyNumberFormat="1" applyFont="1" applyFill="1" applyBorder="1" applyAlignment="1">
      <alignment horizontal="center" vertical="center" wrapText="1"/>
    </xf>
    <xf numFmtId="164" fontId="6" fillId="7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6" fillId="6" borderId="1" xfId="0" applyNumberFormat="1" applyFont="1" applyFill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top"/>
    </xf>
    <xf numFmtId="164" fontId="6" fillId="0" borderId="12" xfId="0" applyNumberFormat="1" applyFont="1" applyBorder="1" applyAlignment="1">
      <alignment horizontal="center" vertical="top"/>
    </xf>
    <xf numFmtId="164" fontId="6" fillId="0" borderId="2" xfId="0" applyNumberFormat="1" applyFont="1" applyBorder="1" applyAlignment="1">
      <alignment horizontal="center" vertical="top"/>
    </xf>
    <xf numFmtId="164" fontId="6" fillId="0" borderId="11" xfId="0" applyNumberFormat="1" applyFont="1" applyBorder="1" applyAlignment="1">
      <alignment horizontal="center" vertical="top"/>
    </xf>
    <xf numFmtId="164" fontId="6" fillId="0" borderId="5" xfId="0" applyNumberFormat="1" applyFont="1" applyBorder="1" applyAlignment="1">
      <alignment horizontal="center" vertical="top"/>
    </xf>
    <xf numFmtId="164" fontId="3" fillId="0" borderId="0" xfId="0" applyNumberFormat="1" applyFont="1" applyBorder="1" applyAlignment="1">
      <alignment horizontal="center" wrapText="1"/>
    </xf>
    <xf numFmtId="164" fontId="6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left" vertical="top" indent="1"/>
    </xf>
    <xf numFmtId="164" fontId="7" fillId="0" borderId="11" xfId="0" applyNumberFormat="1" applyFont="1" applyBorder="1" applyAlignment="1">
      <alignment horizontal="left" vertical="top" indent="1"/>
    </xf>
    <xf numFmtId="164" fontId="7" fillId="0" borderId="5" xfId="0" applyNumberFormat="1" applyFont="1" applyFill="1" applyBorder="1" applyAlignment="1">
      <alignment horizontal="left" wrapText="1" indent="1"/>
    </xf>
    <xf numFmtId="164" fontId="14" fillId="0" borderId="0" xfId="0" applyNumberFormat="1" applyFont="1" applyAlignment="1">
      <alignment horizontal="left" indent="26"/>
    </xf>
    <xf numFmtId="0" fontId="7" fillId="0" borderId="1" xfId="0" applyFont="1" applyBorder="1" applyAlignment="1">
      <alignment horizontal="left" vertical="center" wrapText="1"/>
    </xf>
    <xf numFmtId="164" fontId="13" fillId="0" borderId="0" xfId="0" applyNumberFormat="1" applyFont="1" applyAlignment="1">
      <alignment horizontal="center" vertical="center" wrapText="1"/>
    </xf>
    <xf numFmtId="164" fontId="14" fillId="0" borderId="0" xfId="0" applyNumberFormat="1" applyFont="1" applyAlignment="1">
      <alignment horizontal="left" indent="22"/>
    </xf>
    <xf numFmtId="0" fontId="14" fillId="0" borderId="0" xfId="0" applyFont="1" applyAlignment="1">
      <alignment horizontal="left" wrapText="1" indent="22"/>
    </xf>
    <xf numFmtId="164" fontId="4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center"/>
    </xf>
    <xf numFmtId="164" fontId="4" fillId="0" borderId="7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0" fontId="14" fillId="0" borderId="0" xfId="0" applyFont="1" applyAlignment="1">
      <alignment horizontal="left" wrapText="1" indent="23"/>
    </xf>
    <xf numFmtId="164" fontId="3" fillId="0" borderId="0" xfId="0" applyNumberFormat="1" applyFont="1" applyAlignment="1">
      <alignment horizont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164" fontId="2" fillId="0" borderId="11" xfId="0" applyNumberFormat="1" applyFont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center" wrapText="1"/>
    </xf>
    <xf numFmtId="164" fontId="6" fillId="0" borderId="5" xfId="0" applyNumberFormat="1" applyFont="1" applyBorder="1" applyAlignment="1">
      <alignment horizontal="center" vertical="center" wrapText="1"/>
    </xf>
    <xf numFmtId="164" fontId="6" fillId="0" borderId="11" xfId="0" applyNumberFormat="1" applyFont="1" applyBorder="1" applyAlignment="1">
      <alignment horizontal="center" vertical="center" wrapText="1"/>
    </xf>
    <xf numFmtId="164" fontId="6" fillId="6" borderId="2" xfId="0" applyNumberFormat="1" applyFont="1" applyFill="1" applyBorder="1" applyAlignment="1">
      <alignment horizontal="center" vertical="center" wrapText="1"/>
    </xf>
    <xf numFmtId="164" fontId="6" fillId="6" borderId="5" xfId="0" applyNumberFormat="1" applyFont="1" applyFill="1" applyBorder="1" applyAlignment="1">
      <alignment horizontal="center" vertical="center" wrapText="1"/>
    </xf>
    <xf numFmtId="164" fontId="6" fillId="6" borderId="11" xfId="0" applyNumberFormat="1" applyFont="1" applyFill="1" applyBorder="1" applyAlignment="1">
      <alignment horizontal="center" vertical="center" wrapText="1"/>
    </xf>
    <xf numFmtId="164" fontId="6" fillId="6" borderId="15" xfId="0" applyNumberFormat="1" applyFont="1" applyFill="1" applyBorder="1" applyAlignment="1">
      <alignment horizontal="center" vertical="center"/>
    </xf>
    <xf numFmtId="164" fontId="6" fillId="6" borderId="7" xfId="0" applyNumberFormat="1" applyFont="1" applyFill="1" applyBorder="1" applyAlignment="1">
      <alignment horizontal="center" vertical="center"/>
    </xf>
    <xf numFmtId="164" fontId="6" fillId="6" borderId="4" xfId="0" applyNumberFormat="1" applyFont="1" applyFill="1" applyBorder="1" applyAlignment="1">
      <alignment horizontal="center" vertical="center"/>
    </xf>
    <xf numFmtId="164" fontId="6" fillId="7" borderId="2" xfId="0" applyNumberFormat="1" applyFont="1" applyFill="1" applyBorder="1" applyAlignment="1">
      <alignment horizontal="center" vertical="center" wrapText="1"/>
    </xf>
    <xf numFmtId="164" fontId="6" fillId="7" borderId="5" xfId="0" applyNumberFormat="1" applyFont="1" applyFill="1" applyBorder="1" applyAlignment="1">
      <alignment horizontal="center" vertical="center" wrapText="1"/>
    </xf>
    <xf numFmtId="164" fontId="6" fillId="7" borderId="11" xfId="0" applyNumberFormat="1" applyFont="1" applyFill="1" applyBorder="1" applyAlignment="1">
      <alignment horizontal="center" vertical="center" wrapText="1"/>
    </xf>
    <xf numFmtId="164" fontId="6" fillId="7" borderId="15" xfId="0" applyNumberFormat="1" applyFont="1" applyFill="1" applyBorder="1" applyAlignment="1">
      <alignment horizontal="center" vertical="center"/>
    </xf>
    <xf numFmtId="164" fontId="6" fillId="7" borderId="7" xfId="0" applyNumberFormat="1" applyFont="1" applyFill="1" applyBorder="1" applyAlignment="1">
      <alignment horizontal="center" vertical="center"/>
    </xf>
    <xf numFmtId="164" fontId="6" fillId="7" borderId="4" xfId="0" applyNumberFormat="1" applyFont="1" applyFill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6" fillId="0" borderId="15" xfId="0" applyNumberFormat="1" applyFont="1" applyBorder="1" applyAlignment="1">
      <alignment horizontal="center" vertical="center"/>
    </xf>
    <xf numFmtId="164" fontId="6" fillId="0" borderId="7" xfId="0" applyNumberFormat="1" applyFont="1" applyBorder="1" applyAlignment="1">
      <alignment horizontal="center" vertical="center"/>
    </xf>
    <xf numFmtId="164" fontId="6" fillId="0" borderId="4" xfId="0" applyNumberFormat="1" applyFont="1" applyBorder="1" applyAlignment="1">
      <alignment horizontal="center" vertical="center"/>
    </xf>
    <xf numFmtId="164" fontId="6" fillId="6" borderId="1" xfId="0" applyNumberFormat="1" applyFont="1" applyFill="1" applyBorder="1" applyAlignment="1">
      <alignment horizontal="center" vertical="center" wrapText="1"/>
    </xf>
    <xf numFmtId="164" fontId="6" fillId="6" borderId="9" xfId="0" applyNumberFormat="1" applyFont="1" applyFill="1" applyBorder="1" applyAlignment="1">
      <alignment horizontal="center" vertical="center" wrapText="1"/>
    </xf>
    <xf numFmtId="164" fontId="6" fillId="6" borderId="12" xfId="0" applyNumberFormat="1" applyFont="1" applyFill="1" applyBorder="1" applyAlignment="1">
      <alignment horizontal="center" vertical="center" wrapText="1"/>
    </xf>
    <xf numFmtId="164" fontId="6" fillId="7" borderId="1" xfId="0" applyNumberFormat="1" applyFont="1" applyFill="1" applyBorder="1" applyAlignment="1">
      <alignment horizontal="center" vertical="center" wrapText="1"/>
    </xf>
    <xf numFmtId="164" fontId="14" fillId="0" borderId="0" xfId="0" applyNumberFormat="1" applyFont="1" applyAlignment="1">
      <alignment horizontal="left" indent="23"/>
    </xf>
    <xf numFmtId="164" fontId="6" fillId="7" borderId="9" xfId="0" applyNumberFormat="1" applyFont="1" applyFill="1" applyBorder="1" applyAlignment="1">
      <alignment horizontal="center" vertical="center" wrapText="1"/>
    </xf>
    <xf numFmtId="164" fontId="6" fillId="7" borderId="12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164" fontId="6" fillId="0" borderId="9" xfId="0" applyNumberFormat="1" applyFont="1" applyBorder="1" applyAlignment="1">
      <alignment horizontal="center" vertical="center" wrapText="1"/>
    </xf>
    <xf numFmtId="164" fontId="6" fillId="0" borderId="12" xfId="0" applyNumberFormat="1" applyFont="1" applyBorder="1" applyAlignment="1">
      <alignment horizontal="center" vertical="center" wrapText="1"/>
    </xf>
    <xf numFmtId="164" fontId="6" fillId="6" borderId="1" xfId="0" applyNumberFormat="1" applyFont="1" applyFill="1" applyBorder="1" applyAlignment="1">
      <alignment horizontal="center" vertical="center"/>
    </xf>
    <xf numFmtId="164" fontId="6" fillId="7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6" fillId="0" borderId="15" xfId="0" applyNumberFormat="1" applyFont="1" applyFill="1" applyBorder="1" applyAlignment="1">
      <alignment horizontal="center" vertical="center"/>
    </xf>
    <xf numFmtId="164" fontId="6" fillId="0" borderId="7" xfId="0" applyNumberFormat="1" applyFont="1" applyFill="1" applyBorder="1" applyAlignment="1">
      <alignment horizontal="center" vertical="center"/>
    </xf>
    <xf numFmtId="164" fontId="6" fillId="0" borderId="4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/>
    </xf>
    <xf numFmtId="164" fontId="4" fillId="0" borderId="1" xfId="0" applyNumberFormat="1" applyFont="1" applyFill="1" applyBorder="1" applyAlignment="1">
      <alignment horizontal="center"/>
    </xf>
    <xf numFmtId="164" fontId="6" fillId="7" borderId="6" xfId="0" applyNumberFormat="1" applyFont="1" applyFill="1" applyBorder="1" applyAlignment="1">
      <alignment horizontal="center" vertical="center" wrapText="1"/>
    </xf>
    <xf numFmtId="164" fontId="6" fillId="7" borderId="14" xfId="0" applyNumberFormat="1" applyFont="1" applyFill="1" applyBorder="1" applyAlignment="1">
      <alignment horizontal="center" vertical="center" wrapText="1"/>
    </xf>
    <xf numFmtId="164" fontId="14" fillId="0" borderId="0" xfId="0" applyNumberFormat="1" applyFont="1" applyAlignment="1">
      <alignment horizontal="left" indent="24"/>
    </xf>
    <xf numFmtId="164" fontId="2" fillId="0" borderId="2" xfId="0" applyNumberFormat="1" applyFont="1" applyBorder="1" applyAlignment="1">
      <alignment horizontal="center" vertical="top"/>
    </xf>
    <xf numFmtId="164" fontId="2" fillId="0" borderId="11" xfId="0" applyNumberFormat="1" applyFont="1" applyBorder="1" applyAlignment="1">
      <alignment horizontal="center" vertical="top"/>
    </xf>
    <xf numFmtId="164" fontId="6" fillId="0" borderId="2" xfId="0" applyNumberFormat="1" applyFont="1" applyBorder="1" applyAlignment="1">
      <alignment horizontal="center" vertical="top"/>
    </xf>
    <xf numFmtId="164" fontId="6" fillId="0" borderId="11" xfId="0" applyNumberFormat="1" applyFont="1" applyBorder="1" applyAlignment="1">
      <alignment horizontal="center" vertical="top"/>
    </xf>
    <xf numFmtId="164" fontId="6" fillId="0" borderId="2" xfId="0" applyNumberFormat="1" applyFont="1" applyFill="1" applyBorder="1" applyAlignment="1">
      <alignment horizontal="center" vertical="top"/>
    </xf>
    <xf numFmtId="164" fontId="6" fillId="0" borderId="11" xfId="0" applyNumberFormat="1" applyFont="1" applyFill="1" applyBorder="1" applyAlignment="1">
      <alignment horizontal="center" vertical="top"/>
    </xf>
    <xf numFmtId="164" fontId="2" fillId="0" borderId="6" xfId="0" applyNumberFormat="1" applyFont="1" applyBorder="1" applyAlignment="1">
      <alignment horizontal="center" vertical="top"/>
    </xf>
    <xf numFmtId="164" fontId="2" fillId="0" borderId="13" xfId="0" applyNumberFormat="1" applyFont="1" applyBorder="1" applyAlignment="1">
      <alignment horizontal="center" vertical="top"/>
    </xf>
    <xf numFmtId="164" fontId="2" fillId="0" borderId="14" xfId="0" applyNumberFormat="1" applyFont="1" applyBorder="1" applyAlignment="1">
      <alignment horizontal="center" vertical="top"/>
    </xf>
    <xf numFmtId="164" fontId="6" fillId="0" borderId="5" xfId="0" applyNumberFormat="1" applyFont="1" applyBorder="1" applyAlignment="1">
      <alignment horizontal="center" vertical="top"/>
    </xf>
    <xf numFmtId="164" fontId="2" fillId="0" borderId="6" xfId="0" applyNumberFormat="1" applyFont="1" applyFill="1" applyBorder="1" applyAlignment="1">
      <alignment horizontal="center" vertical="top"/>
    </xf>
    <xf numFmtId="164" fontId="2" fillId="0" borderId="13" xfId="0" applyNumberFormat="1" applyFont="1" applyFill="1" applyBorder="1" applyAlignment="1">
      <alignment horizontal="center" vertical="top"/>
    </xf>
    <xf numFmtId="164" fontId="14" fillId="0" borderId="0" xfId="0" applyNumberFormat="1" applyFont="1" applyAlignment="1">
      <alignment horizontal="left" indent="25"/>
    </xf>
    <xf numFmtId="164" fontId="6" fillId="0" borderId="9" xfId="0" applyNumberFormat="1" applyFont="1" applyBorder="1" applyAlignment="1">
      <alignment horizontal="center" vertical="top"/>
    </xf>
    <xf numFmtId="164" fontId="6" fillId="0" borderId="12" xfId="0" applyNumberFormat="1" applyFont="1" applyBorder="1" applyAlignment="1">
      <alignment horizontal="center" vertical="top"/>
    </xf>
    <xf numFmtId="164" fontId="3" fillId="0" borderId="0" xfId="0" applyNumberFormat="1" applyFont="1" applyBorder="1" applyAlignment="1">
      <alignment horizontal="center" wrapText="1"/>
    </xf>
    <xf numFmtId="164" fontId="6" fillId="0" borderId="2" xfId="0" applyNumberFormat="1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/>
    </xf>
    <xf numFmtId="164" fontId="6" fillId="0" borderId="11" xfId="0" applyNumberFormat="1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/>
    </xf>
    <xf numFmtId="164" fontId="7" fillId="0" borderId="5" xfId="0" applyNumberFormat="1" applyFont="1" applyBorder="1" applyAlignment="1">
      <alignment horizontal="left" vertical="top" indent="1"/>
    </xf>
    <xf numFmtId="164" fontId="7" fillId="0" borderId="11" xfId="0" applyNumberFormat="1" applyFont="1" applyBorder="1" applyAlignment="1">
      <alignment horizontal="left" vertical="top" indent="1"/>
    </xf>
    <xf numFmtId="164" fontId="4" fillId="0" borderId="6" xfId="0" applyNumberFormat="1" applyFont="1" applyBorder="1" applyAlignment="1">
      <alignment horizontal="center"/>
    </xf>
    <xf numFmtId="164" fontId="7" fillId="0" borderId="5" xfId="0" applyNumberFormat="1" applyFont="1" applyFill="1" applyBorder="1" applyAlignment="1">
      <alignment horizontal="left" wrapText="1" indent="1"/>
    </xf>
    <xf numFmtId="164" fontId="6" fillId="0" borderId="2" xfId="0" applyNumberFormat="1" applyFont="1" applyBorder="1" applyAlignment="1">
      <alignment horizontal="center" vertical="top" wrapText="1"/>
    </xf>
    <xf numFmtId="164" fontId="6" fillId="0" borderId="5" xfId="0" applyNumberFormat="1" applyFont="1" applyBorder="1" applyAlignment="1">
      <alignment horizontal="center" vertical="top" wrapText="1"/>
    </xf>
    <xf numFmtId="164" fontId="6" fillId="0" borderId="11" xfId="0" applyNumberFormat="1" applyFont="1" applyBorder="1" applyAlignment="1">
      <alignment horizontal="center" vertical="top" wrapText="1"/>
    </xf>
    <xf numFmtId="164" fontId="4" fillId="0" borderId="5" xfId="0" applyNumberFormat="1" applyFont="1" applyBorder="1" applyAlignment="1">
      <alignment horizontal="center"/>
    </xf>
    <xf numFmtId="164" fontId="14" fillId="0" borderId="0" xfId="0" applyNumberFormat="1" applyFont="1" applyAlignment="1">
      <alignment horizontal="left"/>
    </xf>
    <xf numFmtId="164" fontId="2" fillId="0" borderId="1" xfId="0" applyNumberFormat="1" applyFont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center"/>
    </xf>
    <xf numFmtId="164" fontId="4" fillId="0" borderId="0" xfId="0" applyNumberFormat="1" applyFont="1" applyBorder="1" applyAlignment="1">
      <alignment horizontal="center"/>
    </xf>
    <xf numFmtId="164" fontId="16" fillId="0" borderId="0" xfId="0" applyNumberFormat="1" applyFont="1" applyAlignment="1">
      <alignment horizontal="right"/>
    </xf>
    <xf numFmtId="164" fontId="14" fillId="0" borderId="0" xfId="0" applyNumberFormat="1" applyFont="1" applyAlignment="1">
      <alignment horizontal="left" indent="26"/>
    </xf>
    <xf numFmtId="164" fontId="4" fillId="0" borderId="9" xfId="0" applyNumberFormat="1" applyFont="1" applyBorder="1" applyAlignment="1">
      <alignment horizontal="center"/>
    </xf>
    <xf numFmtId="1" fontId="3" fillId="0" borderId="0" xfId="0" applyNumberFormat="1" applyFont="1" applyAlignment="1">
      <alignment horizontal="center" wrapText="1"/>
    </xf>
    <xf numFmtId="164" fontId="14" fillId="0" borderId="0" xfId="0" applyNumberFormat="1" applyFont="1" applyAlignment="1">
      <alignment horizontal="left" indent="27"/>
    </xf>
    <xf numFmtId="164" fontId="4" fillId="0" borderId="11" xfId="0" applyNumberFormat="1" applyFont="1" applyBorder="1" applyAlignment="1">
      <alignment horizontal="center"/>
    </xf>
    <xf numFmtId="0" fontId="2" fillId="0" borderId="1" xfId="0" applyFont="1" applyBorder="1" applyAlignment="1">
      <alignment vertical="center" wrapText="1"/>
    </xf>
    <xf numFmtId="164" fontId="2" fillId="0" borderId="1" xfId="0" applyNumberFormat="1" applyFont="1" applyBorder="1" applyAlignment="1"/>
    <xf numFmtId="164" fontId="7" fillId="0" borderId="13" xfId="0" applyNumberFormat="1" applyFont="1" applyFill="1" applyBorder="1" applyAlignment="1">
      <alignment horizontal="left" wrapText="1" indent="1"/>
    </xf>
    <xf numFmtId="164" fontId="2" fillId="3" borderId="6" xfId="0" applyNumberFormat="1" applyFont="1" applyFill="1" applyBorder="1" applyAlignment="1">
      <alignment horizontal="center" vertical="top"/>
    </xf>
    <xf numFmtId="164" fontId="3" fillId="3" borderId="6" xfId="0" applyNumberFormat="1" applyFont="1" applyFill="1" applyBorder="1" applyAlignment="1">
      <alignment vertical="center"/>
    </xf>
    <xf numFmtId="164" fontId="2" fillId="3" borderId="13" xfId="0" applyNumberFormat="1" applyFont="1" applyFill="1" applyBorder="1" applyAlignment="1">
      <alignment vertical="top"/>
    </xf>
    <xf numFmtId="164" fontId="7" fillId="3" borderId="13" xfId="0" applyNumberFormat="1" applyFont="1" applyFill="1" applyBorder="1" applyAlignment="1">
      <alignment horizontal="left" vertical="center"/>
    </xf>
    <xf numFmtId="164" fontId="2" fillId="6" borderId="4" xfId="0" applyNumberFormat="1" applyFont="1" applyFill="1" applyBorder="1" applyAlignment="1">
      <alignment vertical="distributed"/>
    </xf>
    <xf numFmtId="164" fontId="7" fillId="3" borderId="13" xfId="0" applyNumberFormat="1" applyFont="1" applyFill="1" applyBorder="1" applyAlignment="1">
      <alignment horizontal="left" vertical="center" wrapText="1" indent="1"/>
    </xf>
    <xf numFmtId="164" fontId="1" fillId="6" borderId="4" xfId="0" applyNumberFormat="1" applyFont="1" applyFill="1" applyBorder="1" applyAlignment="1">
      <alignment horizontal="right"/>
    </xf>
    <xf numFmtId="164" fontId="7" fillId="3" borderId="13" xfId="0" applyNumberFormat="1" applyFont="1" applyFill="1" applyBorder="1" applyAlignment="1">
      <alignment horizontal="left" wrapText="1" indent="1"/>
    </xf>
    <xf numFmtId="164" fontId="2" fillId="3" borderId="14" xfId="0" applyNumberFormat="1" applyFont="1" applyFill="1" applyBorder="1" applyAlignment="1">
      <alignment vertical="top"/>
    </xf>
    <xf numFmtId="164" fontId="7" fillId="3" borderId="14" xfId="0" applyNumberFormat="1" applyFont="1" applyFill="1" applyBorder="1" applyAlignment="1">
      <alignment horizontal="left" wrapText="1" indent="1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ar.e-tar.lt/Users/RUZGYT~1.E/AppData/Local/Temp/03-31_103+priedai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ar.e-tar.lt/tar/actDHSLaunchOidAttachment/docOid=63fb10a041d011e6a8ae9e1795984391/readVersionId=lastVersion/attachmentAttrName=bodyAttachments/attachmentId=50661940428911e6a8ae9e1795984391/action=show/06-30_242%20pried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 f-jos"/>
      <sheetName val="5 pr._valstybinės f-jos"/>
      <sheetName val="6 pr._mokinio krepšelis"/>
      <sheetName val="7 pr._kita dotacija"/>
      <sheetName val="8 pr._aplinkos apsaugos s. p."/>
      <sheetName val="9 pr._įstaigų pajamos"/>
      <sheetName val="10 pr._skolintos lėšos"/>
      <sheetName val="11 pr._apyvartinės lėšos"/>
      <sheetName val="12 pr._suvestinė pagal progr."/>
    </sheetNames>
    <sheetDataSet>
      <sheetData sheetId="0"/>
      <sheetData sheetId="1"/>
      <sheetData sheetId="2"/>
      <sheetData sheetId="3"/>
      <sheetData sheetId="4"/>
      <sheetData sheetId="5">
        <row r="12">
          <cell r="E12">
            <v>1020.1999999999999</v>
          </cell>
          <cell r="Q12">
            <v>0</v>
          </cell>
        </row>
        <row r="13">
          <cell r="Q13">
            <v>0</v>
          </cell>
        </row>
        <row r="14">
          <cell r="Q14">
            <v>0</v>
          </cell>
        </row>
        <row r="15">
          <cell r="Q15">
            <v>0</v>
          </cell>
        </row>
        <row r="16">
          <cell r="Q16">
            <v>0</v>
          </cell>
        </row>
        <row r="17">
          <cell r="Q17">
            <v>0</v>
          </cell>
        </row>
        <row r="18">
          <cell r="Q18">
            <v>0</v>
          </cell>
        </row>
        <row r="19">
          <cell r="Q19">
            <v>11.1</v>
          </cell>
        </row>
        <row r="20">
          <cell r="Q20">
            <v>9126.8999999999978</v>
          </cell>
        </row>
        <row r="21">
          <cell r="Q21">
            <v>0</v>
          </cell>
        </row>
        <row r="52">
          <cell r="E52">
            <v>9138.0000000000036</v>
          </cell>
          <cell r="F52">
            <v>6648.9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9138.0000000000036</v>
          </cell>
          <cell r="M52">
            <v>9138.0000000000036</v>
          </cell>
          <cell r="N52">
            <v>6648.9</v>
          </cell>
          <cell r="O52">
            <v>0</v>
          </cell>
        </row>
      </sheetData>
      <sheetData sheetId="6"/>
      <sheetData sheetId="7">
        <row r="10">
          <cell r="Q10">
            <v>0</v>
          </cell>
        </row>
        <row r="11">
          <cell r="Q11">
            <v>0</v>
          </cell>
        </row>
        <row r="12">
          <cell r="Q12">
            <v>0</v>
          </cell>
        </row>
        <row r="13">
          <cell r="E13">
            <v>113.6</v>
          </cell>
          <cell r="F13">
            <v>0</v>
          </cell>
          <cell r="G13">
            <v>4.3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117.89999999999999</v>
          </cell>
          <cell r="M13">
            <v>113.6</v>
          </cell>
          <cell r="N13">
            <v>0</v>
          </cell>
          <cell r="O13">
            <v>4.3</v>
          </cell>
          <cell r="Q13">
            <v>0</v>
          </cell>
        </row>
        <row r="14">
          <cell r="Q14">
            <v>117.89999999999999</v>
          </cell>
        </row>
        <row r="15">
          <cell r="Q15">
            <v>0</v>
          </cell>
        </row>
        <row r="16">
          <cell r="E16">
            <v>26.9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26.9</v>
          </cell>
          <cell r="M16">
            <v>26.9</v>
          </cell>
          <cell r="N16">
            <v>0</v>
          </cell>
          <cell r="O16">
            <v>0</v>
          </cell>
          <cell r="Q16">
            <v>26.9</v>
          </cell>
        </row>
        <row r="17">
          <cell r="Q17">
            <v>0</v>
          </cell>
        </row>
        <row r="18">
          <cell r="Q18">
            <v>0</v>
          </cell>
        </row>
        <row r="19">
          <cell r="Q19">
            <v>0</v>
          </cell>
        </row>
      </sheetData>
      <sheetData sheetId="8">
        <row r="12">
          <cell r="E12">
            <v>4</v>
          </cell>
        </row>
        <row r="14">
          <cell r="Q14">
            <v>14.299999999999999</v>
          </cell>
        </row>
        <row r="15">
          <cell r="Q15">
            <v>0</v>
          </cell>
        </row>
        <row r="16">
          <cell r="Q16">
            <v>0</v>
          </cell>
        </row>
        <row r="17">
          <cell r="Q17">
            <v>0</v>
          </cell>
        </row>
        <row r="18">
          <cell r="Q18">
            <v>0</v>
          </cell>
        </row>
        <row r="19">
          <cell r="Q19">
            <v>38.5</v>
          </cell>
        </row>
        <row r="20">
          <cell r="Q20">
            <v>98.8</v>
          </cell>
        </row>
        <row r="21">
          <cell r="Q21">
            <v>54.1</v>
          </cell>
        </row>
        <row r="22">
          <cell r="E22">
            <v>14.299999999999999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14.299999999999999</v>
          </cell>
          <cell r="M22">
            <v>14.299999999999999</v>
          </cell>
          <cell r="N22">
            <v>0</v>
          </cell>
          <cell r="O22">
            <v>0</v>
          </cell>
          <cell r="Q22">
            <v>596</v>
          </cell>
        </row>
        <row r="23">
          <cell r="Q23">
            <v>251.1</v>
          </cell>
        </row>
        <row r="35">
          <cell r="E35">
            <v>35.5</v>
          </cell>
          <cell r="F35">
            <v>0</v>
          </cell>
          <cell r="G35">
            <v>3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38.5</v>
          </cell>
          <cell r="M35">
            <v>35.5</v>
          </cell>
          <cell r="N35">
            <v>0</v>
          </cell>
          <cell r="O35">
            <v>3</v>
          </cell>
        </row>
        <row r="38">
          <cell r="E38">
            <v>33</v>
          </cell>
          <cell r="F38">
            <v>0</v>
          </cell>
          <cell r="G38">
            <v>65.8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98.8</v>
          </cell>
          <cell r="M38">
            <v>33</v>
          </cell>
          <cell r="N38">
            <v>0</v>
          </cell>
          <cell r="O38">
            <v>65.8</v>
          </cell>
        </row>
        <row r="69">
          <cell r="E69">
            <v>596</v>
          </cell>
          <cell r="F69">
            <v>53.800000000000004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596</v>
          </cell>
          <cell r="M69">
            <v>596</v>
          </cell>
          <cell r="N69">
            <v>53.800000000000004</v>
          </cell>
          <cell r="O69">
            <v>0</v>
          </cell>
        </row>
        <row r="85">
          <cell r="E85">
            <v>53.400000000000006</v>
          </cell>
          <cell r="F85">
            <v>0</v>
          </cell>
          <cell r="G85">
            <v>0.7</v>
          </cell>
          <cell r="I85">
            <v>0</v>
          </cell>
          <cell r="J85">
            <v>0</v>
          </cell>
          <cell r="K85">
            <v>0</v>
          </cell>
          <cell r="M85">
            <v>53.400000000000006</v>
          </cell>
          <cell r="N85">
            <v>0</v>
          </cell>
          <cell r="O85">
            <v>0.7</v>
          </cell>
        </row>
        <row r="91">
          <cell r="E91">
            <v>251.1</v>
          </cell>
          <cell r="F91">
            <v>85.3</v>
          </cell>
          <cell r="G91">
            <v>0</v>
          </cell>
          <cell r="I91">
            <v>0</v>
          </cell>
          <cell r="J91">
            <v>0</v>
          </cell>
          <cell r="K91">
            <v>0</v>
          </cell>
          <cell r="M91">
            <v>251.1</v>
          </cell>
          <cell r="N91">
            <v>85.3</v>
          </cell>
          <cell r="O91">
            <v>0</v>
          </cell>
        </row>
      </sheetData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 f-jos"/>
      <sheetName val="5 pr._valstybinės f-jos"/>
      <sheetName val="6 pr._mokinio krepšelis"/>
      <sheetName val="7 pr._kita dotacija"/>
      <sheetName val="8 pr._aplinkos apsaugos s. p."/>
      <sheetName val="9 pr._įstaigų pajamos"/>
      <sheetName val="10 pr._skolintos lėšos"/>
      <sheetName val="11 pr._apyvartinės lėšos"/>
      <sheetName val="12 pr._suvestinė pagal progr."/>
    </sheetNames>
    <sheetDataSet>
      <sheetData sheetId="0"/>
      <sheetData sheetId="1"/>
      <sheetData sheetId="2"/>
      <sheetData sheetId="3">
        <row r="20">
          <cell r="E20">
            <v>71.8</v>
          </cell>
          <cell r="F20">
            <v>53.4</v>
          </cell>
          <cell r="M20">
            <v>71.8</v>
          </cell>
          <cell r="N20">
            <v>53.4</v>
          </cell>
          <cell r="O20">
            <v>0</v>
          </cell>
          <cell r="Q20">
            <v>3739</v>
          </cell>
        </row>
        <row r="21">
          <cell r="E21">
            <v>2848.4</v>
          </cell>
          <cell r="F21">
            <v>1259.8</v>
          </cell>
          <cell r="G21">
            <v>195.6</v>
          </cell>
          <cell r="I21">
            <v>95.3</v>
          </cell>
          <cell r="J21">
            <v>34.700000000000003</v>
          </cell>
          <cell r="K21">
            <v>1.5</v>
          </cell>
          <cell r="M21">
            <v>2943.7000000000003</v>
          </cell>
          <cell r="N21">
            <v>1294.5</v>
          </cell>
          <cell r="O21">
            <v>197.1</v>
          </cell>
          <cell r="Q21">
            <v>0</v>
          </cell>
        </row>
        <row r="22">
          <cell r="Q22">
            <v>101.89999999999999</v>
          </cell>
        </row>
        <row r="23">
          <cell r="Q23">
            <v>773.5</v>
          </cell>
        </row>
        <row r="25">
          <cell r="Q25">
            <v>1429.1000000000001</v>
          </cell>
        </row>
        <row r="26">
          <cell r="E26">
            <v>77.400000000000006</v>
          </cell>
          <cell r="F26">
            <v>49.6</v>
          </cell>
          <cell r="G26">
            <v>0</v>
          </cell>
          <cell r="I26">
            <v>0</v>
          </cell>
          <cell r="J26">
            <v>0</v>
          </cell>
          <cell r="K26">
            <v>0</v>
          </cell>
          <cell r="M26">
            <v>77.400000000000006</v>
          </cell>
          <cell r="N26">
            <v>49.6</v>
          </cell>
          <cell r="O26">
            <v>0</v>
          </cell>
          <cell r="Q26">
            <v>1491.7000000000003</v>
          </cell>
        </row>
        <row r="27">
          <cell r="Q27">
            <v>39.299999999999997</v>
          </cell>
        </row>
        <row r="28">
          <cell r="Q28">
            <v>2253.3999999999996</v>
          </cell>
        </row>
        <row r="29">
          <cell r="Q29">
            <v>5708.4299999999994</v>
          </cell>
        </row>
        <row r="30">
          <cell r="Q30">
            <v>4160.3</v>
          </cell>
        </row>
        <row r="32">
          <cell r="E32">
            <v>70.899999999999991</v>
          </cell>
          <cell r="F32">
            <v>50.7</v>
          </cell>
          <cell r="G32">
            <v>6.7</v>
          </cell>
          <cell r="I32">
            <v>0</v>
          </cell>
          <cell r="J32">
            <v>0</v>
          </cell>
          <cell r="K32">
            <v>0</v>
          </cell>
          <cell r="M32">
            <v>70.899999999999991</v>
          </cell>
          <cell r="N32">
            <v>50.7</v>
          </cell>
          <cell r="O32">
            <v>6.7</v>
          </cell>
        </row>
        <row r="37">
          <cell r="E37">
            <v>126.8</v>
          </cell>
          <cell r="F37">
            <v>84.299999999999983</v>
          </cell>
          <cell r="G37">
            <v>0</v>
          </cell>
          <cell r="I37">
            <v>0</v>
          </cell>
          <cell r="J37">
            <v>0</v>
          </cell>
          <cell r="K37">
            <v>0</v>
          </cell>
          <cell r="M37">
            <v>126.8</v>
          </cell>
          <cell r="N37">
            <v>84.299999999999983</v>
          </cell>
          <cell r="O37">
            <v>0</v>
          </cell>
        </row>
        <row r="43">
          <cell r="E43">
            <v>114</v>
          </cell>
          <cell r="F43">
            <v>75.3</v>
          </cell>
          <cell r="G43">
            <v>0</v>
          </cell>
          <cell r="I43">
            <v>0</v>
          </cell>
          <cell r="J43">
            <v>0</v>
          </cell>
          <cell r="K43">
            <v>0</v>
          </cell>
          <cell r="M43">
            <v>114</v>
          </cell>
          <cell r="N43">
            <v>75.3</v>
          </cell>
          <cell r="O43">
            <v>0</v>
          </cell>
        </row>
        <row r="48">
          <cell r="E48">
            <v>69.599999999999994</v>
          </cell>
          <cell r="F48">
            <v>46.4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M48">
            <v>69.599999999999994</v>
          </cell>
          <cell r="N48">
            <v>46.4</v>
          </cell>
          <cell r="O48">
            <v>0</v>
          </cell>
        </row>
        <row r="53">
          <cell r="E53">
            <v>76.099999999999994</v>
          </cell>
          <cell r="F53">
            <v>53.1</v>
          </cell>
          <cell r="G53">
            <v>0</v>
          </cell>
          <cell r="I53">
            <v>0</v>
          </cell>
          <cell r="J53">
            <v>0</v>
          </cell>
          <cell r="K53">
            <v>0</v>
          </cell>
          <cell r="M53">
            <v>76.099999999999994</v>
          </cell>
          <cell r="N53">
            <v>53.1</v>
          </cell>
          <cell r="O53">
            <v>0</v>
          </cell>
        </row>
        <row r="58">
          <cell r="E58">
            <v>83.4</v>
          </cell>
          <cell r="F58">
            <v>60.1</v>
          </cell>
          <cell r="G58">
            <v>0</v>
          </cell>
          <cell r="I58">
            <v>0</v>
          </cell>
          <cell r="J58">
            <v>0</v>
          </cell>
          <cell r="K58">
            <v>0</v>
          </cell>
          <cell r="M58">
            <v>83.4</v>
          </cell>
          <cell r="N58">
            <v>60.1</v>
          </cell>
          <cell r="O58">
            <v>0</v>
          </cell>
        </row>
        <row r="63">
          <cell r="E63">
            <v>158.1</v>
          </cell>
          <cell r="F63">
            <v>111.4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M63">
            <v>158.1</v>
          </cell>
          <cell r="N63">
            <v>111.4</v>
          </cell>
          <cell r="O63">
            <v>0</v>
          </cell>
        </row>
        <row r="68">
          <cell r="E68">
            <v>79.2</v>
          </cell>
          <cell r="F68">
            <v>55.5</v>
          </cell>
          <cell r="G68">
            <v>0</v>
          </cell>
          <cell r="I68">
            <v>0</v>
          </cell>
          <cell r="J68">
            <v>0</v>
          </cell>
          <cell r="K68">
            <v>0</v>
          </cell>
          <cell r="M68">
            <v>79.2</v>
          </cell>
          <cell r="N68">
            <v>55.5</v>
          </cell>
          <cell r="O68">
            <v>0</v>
          </cell>
        </row>
        <row r="73">
          <cell r="E73">
            <v>58.2</v>
          </cell>
          <cell r="F73">
            <v>42.099999999999994</v>
          </cell>
          <cell r="G73">
            <v>0</v>
          </cell>
          <cell r="I73">
            <v>0</v>
          </cell>
          <cell r="J73">
            <v>0</v>
          </cell>
          <cell r="K73">
            <v>0</v>
          </cell>
          <cell r="M73">
            <v>58.2</v>
          </cell>
          <cell r="N73">
            <v>42.099999999999994</v>
          </cell>
          <cell r="O73">
            <v>0</v>
          </cell>
        </row>
        <row r="78">
          <cell r="E78">
            <v>139.70000000000002</v>
          </cell>
          <cell r="F78">
            <v>92.6</v>
          </cell>
          <cell r="G78">
            <v>8.5</v>
          </cell>
          <cell r="I78">
            <v>0</v>
          </cell>
          <cell r="J78">
            <v>0</v>
          </cell>
          <cell r="K78">
            <v>0</v>
          </cell>
          <cell r="M78">
            <v>139.70000000000002</v>
          </cell>
          <cell r="N78">
            <v>92.6</v>
          </cell>
          <cell r="O78">
            <v>8.5</v>
          </cell>
        </row>
        <row r="82">
          <cell r="E82">
            <v>345.5</v>
          </cell>
          <cell r="G82">
            <v>636.1</v>
          </cell>
          <cell r="I82">
            <v>-45.4</v>
          </cell>
          <cell r="K82">
            <v>-20</v>
          </cell>
          <cell r="M82">
            <v>300.10000000000002</v>
          </cell>
          <cell r="N82">
            <v>0</v>
          </cell>
          <cell r="O82">
            <v>616.1</v>
          </cell>
        </row>
        <row r="83">
          <cell r="E83">
            <v>1</v>
          </cell>
          <cell r="G83">
            <v>21</v>
          </cell>
          <cell r="M83">
            <v>1</v>
          </cell>
          <cell r="N83">
            <v>0</v>
          </cell>
          <cell r="O83">
            <v>21</v>
          </cell>
        </row>
        <row r="84">
          <cell r="E84">
            <v>4320.1000000000004</v>
          </cell>
          <cell r="F84">
            <v>2034.2999999999997</v>
          </cell>
          <cell r="G84">
            <v>867.9</v>
          </cell>
          <cell r="H84">
            <v>31.399999999999991</v>
          </cell>
          <cell r="I84">
            <v>49.9</v>
          </cell>
          <cell r="J84">
            <v>34.700000000000003</v>
          </cell>
          <cell r="K84">
            <v>-18.5</v>
          </cell>
          <cell r="L84">
            <v>5219.3999999999996</v>
          </cell>
          <cell r="M84">
            <v>4370</v>
          </cell>
          <cell r="N84">
            <v>2069</v>
          </cell>
          <cell r="O84">
            <v>849.4</v>
          </cell>
        </row>
        <row r="86">
          <cell r="E86">
            <v>1325.1</v>
          </cell>
          <cell r="F86">
            <v>0</v>
          </cell>
          <cell r="G86">
            <v>141.30000000000001</v>
          </cell>
          <cell r="I86">
            <v>17.100000000000001</v>
          </cell>
          <cell r="J86">
            <v>0</v>
          </cell>
          <cell r="K86">
            <v>47</v>
          </cell>
          <cell r="M86">
            <v>1342.2</v>
          </cell>
          <cell r="N86">
            <v>0</v>
          </cell>
          <cell r="O86">
            <v>188.3</v>
          </cell>
        </row>
        <row r="94">
          <cell r="E94">
            <v>15.6</v>
          </cell>
          <cell r="F94">
            <v>0</v>
          </cell>
          <cell r="G94">
            <v>0</v>
          </cell>
          <cell r="I94">
            <v>0</v>
          </cell>
          <cell r="J94">
            <v>0</v>
          </cell>
          <cell r="K94">
            <v>0</v>
          </cell>
          <cell r="M94">
            <v>15.6</v>
          </cell>
          <cell r="N94">
            <v>0</v>
          </cell>
          <cell r="O94">
            <v>0</v>
          </cell>
        </row>
        <row r="98">
          <cell r="E98">
            <v>14.5</v>
          </cell>
          <cell r="F98">
            <v>0</v>
          </cell>
          <cell r="G98">
            <v>10</v>
          </cell>
          <cell r="I98">
            <v>0</v>
          </cell>
          <cell r="J98">
            <v>0</v>
          </cell>
          <cell r="K98">
            <v>8.1999999999999993</v>
          </cell>
          <cell r="M98">
            <v>14.5</v>
          </cell>
          <cell r="N98">
            <v>0</v>
          </cell>
          <cell r="O98">
            <v>18.2</v>
          </cell>
        </row>
        <row r="102">
          <cell r="E102">
            <v>19.3</v>
          </cell>
          <cell r="F102">
            <v>0</v>
          </cell>
          <cell r="G102">
            <v>0</v>
          </cell>
          <cell r="I102">
            <v>0</v>
          </cell>
          <cell r="J102">
            <v>0</v>
          </cell>
          <cell r="K102">
            <v>0</v>
          </cell>
          <cell r="M102">
            <v>19.3</v>
          </cell>
          <cell r="N102">
            <v>0</v>
          </cell>
          <cell r="O102">
            <v>0</v>
          </cell>
        </row>
        <row r="106">
          <cell r="E106">
            <v>17.7</v>
          </cell>
          <cell r="F106">
            <v>0</v>
          </cell>
          <cell r="G106">
            <v>17.5</v>
          </cell>
          <cell r="I106">
            <v>0</v>
          </cell>
          <cell r="J106">
            <v>0</v>
          </cell>
          <cell r="K106">
            <v>0</v>
          </cell>
          <cell r="M106">
            <v>17.7</v>
          </cell>
          <cell r="N106">
            <v>0</v>
          </cell>
          <cell r="O106">
            <v>17.5</v>
          </cell>
        </row>
        <row r="110">
          <cell r="E110">
            <v>13.8</v>
          </cell>
          <cell r="F110">
            <v>0</v>
          </cell>
          <cell r="G110">
            <v>0</v>
          </cell>
          <cell r="I110">
            <v>0</v>
          </cell>
          <cell r="J110">
            <v>0</v>
          </cell>
          <cell r="K110">
            <v>0</v>
          </cell>
          <cell r="M110">
            <v>13.8</v>
          </cell>
          <cell r="N110">
            <v>0</v>
          </cell>
          <cell r="O110">
            <v>0</v>
          </cell>
        </row>
        <row r="114">
          <cell r="E114">
            <v>24.799999999999997</v>
          </cell>
          <cell r="F114">
            <v>0</v>
          </cell>
          <cell r="G114">
            <v>0</v>
          </cell>
          <cell r="I114">
            <v>0.5</v>
          </cell>
          <cell r="J114">
            <v>0</v>
          </cell>
          <cell r="K114">
            <v>0</v>
          </cell>
          <cell r="M114">
            <v>25.299999999999997</v>
          </cell>
          <cell r="N114">
            <v>0</v>
          </cell>
          <cell r="O114">
            <v>0</v>
          </cell>
        </row>
        <row r="118">
          <cell r="E118">
            <v>17.5</v>
          </cell>
          <cell r="F118">
            <v>0</v>
          </cell>
          <cell r="G118">
            <v>0</v>
          </cell>
          <cell r="I118">
            <v>0.2</v>
          </cell>
          <cell r="J118">
            <v>0</v>
          </cell>
          <cell r="K118">
            <v>0</v>
          </cell>
          <cell r="M118">
            <v>17.700000000000003</v>
          </cell>
          <cell r="N118">
            <v>0</v>
          </cell>
          <cell r="O118">
            <v>0</v>
          </cell>
        </row>
        <row r="122">
          <cell r="E122">
            <v>37.700000000000003</v>
          </cell>
          <cell r="F122">
            <v>0</v>
          </cell>
          <cell r="G122">
            <v>0</v>
          </cell>
          <cell r="I122">
            <v>2</v>
          </cell>
          <cell r="J122">
            <v>0</v>
          </cell>
          <cell r="K122">
            <v>0</v>
          </cell>
          <cell r="M122">
            <v>39.700000000000003</v>
          </cell>
          <cell r="N122">
            <v>0</v>
          </cell>
          <cell r="O122">
            <v>0</v>
          </cell>
        </row>
        <row r="126">
          <cell r="E126">
            <v>19</v>
          </cell>
          <cell r="F126">
            <v>0</v>
          </cell>
          <cell r="G126">
            <v>10</v>
          </cell>
          <cell r="I126">
            <v>0.1</v>
          </cell>
          <cell r="J126">
            <v>0</v>
          </cell>
          <cell r="K126">
            <v>0</v>
          </cell>
          <cell r="M126">
            <v>19.100000000000001</v>
          </cell>
          <cell r="N126">
            <v>0</v>
          </cell>
          <cell r="O126">
            <v>10</v>
          </cell>
        </row>
        <row r="130">
          <cell r="E130">
            <v>11.6</v>
          </cell>
          <cell r="F130">
            <v>0</v>
          </cell>
          <cell r="G130">
            <v>0</v>
          </cell>
          <cell r="I130">
            <v>0.1</v>
          </cell>
          <cell r="J130">
            <v>0</v>
          </cell>
          <cell r="K130">
            <v>0</v>
          </cell>
          <cell r="M130">
            <v>11.7</v>
          </cell>
          <cell r="N130">
            <v>0</v>
          </cell>
          <cell r="O130">
            <v>0</v>
          </cell>
        </row>
        <row r="134">
          <cell r="E134">
            <v>495.09999999999997</v>
          </cell>
          <cell r="F134">
            <v>0</v>
          </cell>
          <cell r="G134">
            <v>6.1</v>
          </cell>
          <cell r="I134">
            <v>32.299999999999997</v>
          </cell>
          <cell r="K134">
            <v>0</v>
          </cell>
          <cell r="M134">
            <v>527.4</v>
          </cell>
          <cell r="N134">
            <v>0</v>
          </cell>
          <cell r="O134">
            <v>6.1</v>
          </cell>
        </row>
        <row r="138">
          <cell r="E138">
            <v>2011.6999999999996</v>
          </cell>
          <cell r="F138">
            <v>0</v>
          </cell>
          <cell r="G138">
            <v>184.9</v>
          </cell>
          <cell r="H138">
            <v>107.49999999999999</v>
          </cell>
          <cell r="I138">
            <v>52.3</v>
          </cell>
          <cell r="J138">
            <v>0</v>
          </cell>
          <cell r="K138">
            <v>55.2</v>
          </cell>
          <cell r="L138">
            <v>2304.1000000000004</v>
          </cell>
          <cell r="M138">
            <v>2064</v>
          </cell>
          <cell r="N138">
            <v>0</v>
          </cell>
          <cell r="O138">
            <v>240.1</v>
          </cell>
        </row>
        <row r="141">
          <cell r="E141">
            <v>10.1</v>
          </cell>
          <cell r="M141">
            <v>10.1</v>
          </cell>
          <cell r="N141">
            <v>0</v>
          </cell>
          <cell r="O141">
            <v>0</v>
          </cell>
        </row>
        <row r="142">
          <cell r="E142">
            <v>29.2</v>
          </cell>
          <cell r="F142">
            <v>22.3</v>
          </cell>
          <cell r="M142">
            <v>29.2</v>
          </cell>
          <cell r="N142">
            <v>22.3</v>
          </cell>
          <cell r="O142">
            <v>0</v>
          </cell>
        </row>
        <row r="143">
          <cell r="E143">
            <v>39.299999999999997</v>
          </cell>
          <cell r="F143">
            <v>22.3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39.299999999999997</v>
          </cell>
          <cell r="M143">
            <v>39.299999999999997</v>
          </cell>
          <cell r="N143">
            <v>22.3</v>
          </cell>
          <cell r="O143">
            <v>0</v>
          </cell>
        </row>
        <row r="145">
          <cell r="E145">
            <v>469.2</v>
          </cell>
          <cell r="F145">
            <v>77.5</v>
          </cell>
          <cell r="G145">
            <v>100.4</v>
          </cell>
          <cell r="I145">
            <v>80.099999999999994</v>
          </cell>
          <cell r="J145">
            <v>0</v>
          </cell>
          <cell r="K145">
            <v>-7.5</v>
          </cell>
          <cell r="M145">
            <v>549.29999999999995</v>
          </cell>
          <cell r="N145">
            <v>77.5</v>
          </cell>
          <cell r="O145">
            <v>92.9</v>
          </cell>
        </row>
        <row r="148">
          <cell r="E148">
            <v>145</v>
          </cell>
          <cell r="F148">
            <v>92.2</v>
          </cell>
          <cell r="I148">
            <v>0.3</v>
          </cell>
          <cell r="M148">
            <v>145.30000000000001</v>
          </cell>
          <cell r="N148">
            <v>92.2</v>
          </cell>
          <cell r="O148">
            <v>0</v>
          </cell>
        </row>
        <row r="149">
          <cell r="E149">
            <v>114.3</v>
          </cell>
          <cell r="F149">
            <v>64.400000000000006</v>
          </cell>
          <cell r="I149">
            <v>0.4</v>
          </cell>
          <cell r="M149">
            <v>114.7</v>
          </cell>
          <cell r="N149">
            <v>64.400000000000006</v>
          </cell>
          <cell r="O149">
            <v>0</v>
          </cell>
        </row>
        <row r="150">
          <cell r="E150">
            <v>175.2</v>
          </cell>
          <cell r="F150">
            <v>83.4</v>
          </cell>
          <cell r="I150">
            <v>0.6</v>
          </cell>
          <cell r="M150">
            <v>175.79999999999998</v>
          </cell>
          <cell r="N150">
            <v>83.4</v>
          </cell>
          <cell r="O150">
            <v>0</v>
          </cell>
        </row>
        <row r="151">
          <cell r="E151">
            <v>152.30000000000001</v>
          </cell>
          <cell r="F151">
            <v>92.2</v>
          </cell>
          <cell r="I151">
            <v>0.3</v>
          </cell>
          <cell r="M151">
            <v>152.60000000000002</v>
          </cell>
          <cell r="N151">
            <v>92.2</v>
          </cell>
          <cell r="O151">
            <v>0</v>
          </cell>
        </row>
        <row r="152">
          <cell r="E152">
            <v>80.900000000000006</v>
          </cell>
          <cell r="F152">
            <v>51.7</v>
          </cell>
          <cell r="I152">
            <v>0.2</v>
          </cell>
          <cell r="M152">
            <v>81.100000000000009</v>
          </cell>
          <cell r="N152">
            <v>51.7</v>
          </cell>
          <cell r="O152">
            <v>0</v>
          </cell>
        </row>
        <row r="153">
          <cell r="E153">
            <v>150.1</v>
          </cell>
          <cell r="F153">
            <v>95.8</v>
          </cell>
          <cell r="I153">
            <v>0.3</v>
          </cell>
          <cell r="M153">
            <v>150.4</v>
          </cell>
          <cell r="N153">
            <v>95.8</v>
          </cell>
          <cell r="O153">
            <v>0</v>
          </cell>
        </row>
        <row r="154">
          <cell r="E154">
            <v>231.8</v>
          </cell>
          <cell r="F154">
            <v>115.1</v>
          </cell>
          <cell r="I154">
            <v>0.3</v>
          </cell>
          <cell r="K154">
            <v>7.3</v>
          </cell>
          <cell r="M154">
            <v>232.10000000000002</v>
          </cell>
          <cell r="N154">
            <v>115.1</v>
          </cell>
          <cell r="O154">
            <v>7.3</v>
          </cell>
        </row>
        <row r="155">
          <cell r="E155">
            <v>171.6</v>
          </cell>
          <cell r="F155">
            <v>91.5</v>
          </cell>
          <cell r="I155">
            <v>0.4</v>
          </cell>
          <cell r="M155">
            <v>172</v>
          </cell>
          <cell r="N155">
            <v>91.5</v>
          </cell>
          <cell r="O155">
            <v>0</v>
          </cell>
        </row>
        <row r="156">
          <cell r="E156">
            <v>143.6</v>
          </cell>
          <cell r="F156">
            <v>79.599999999999994</v>
          </cell>
          <cell r="I156">
            <v>8.5</v>
          </cell>
          <cell r="M156">
            <v>152.1</v>
          </cell>
          <cell r="N156">
            <v>79.599999999999994</v>
          </cell>
          <cell r="O156">
            <v>0</v>
          </cell>
        </row>
        <row r="157">
          <cell r="E157">
            <v>159.19999999999999</v>
          </cell>
          <cell r="F157">
            <v>86</v>
          </cell>
          <cell r="I157">
            <v>0.4</v>
          </cell>
          <cell r="M157">
            <v>159.6</v>
          </cell>
          <cell r="N157">
            <v>86</v>
          </cell>
          <cell r="O157">
            <v>0</v>
          </cell>
        </row>
        <row r="158">
          <cell r="E158">
            <v>99.1</v>
          </cell>
          <cell r="F158">
            <v>65.099999999999994</v>
          </cell>
          <cell r="M158">
            <v>99.1</v>
          </cell>
          <cell r="N158">
            <v>65.099999999999994</v>
          </cell>
          <cell r="O158">
            <v>0</v>
          </cell>
        </row>
        <row r="159">
          <cell r="E159">
            <v>100.9</v>
          </cell>
          <cell r="F159">
            <v>65.3</v>
          </cell>
          <cell r="I159">
            <v>0.1</v>
          </cell>
          <cell r="M159">
            <v>101</v>
          </cell>
          <cell r="N159">
            <v>65.3</v>
          </cell>
          <cell r="O159">
            <v>0</v>
          </cell>
        </row>
        <row r="160">
          <cell r="E160">
            <v>80.7</v>
          </cell>
          <cell r="F160">
            <v>52.6</v>
          </cell>
          <cell r="I160">
            <v>0.1</v>
          </cell>
          <cell r="M160">
            <v>80.8</v>
          </cell>
          <cell r="N160">
            <v>52.6</v>
          </cell>
          <cell r="O160">
            <v>0</v>
          </cell>
        </row>
        <row r="161">
          <cell r="E161">
            <v>138.69999999999999</v>
          </cell>
          <cell r="F161">
            <v>83.8</v>
          </cell>
          <cell r="I161">
            <v>0.1</v>
          </cell>
          <cell r="M161">
            <v>138.79999999999998</v>
          </cell>
          <cell r="N161">
            <v>83.8</v>
          </cell>
          <cell r="O161">
            <v>0</v>
          </cell>
        </row>
        <row r="162">
          <cell r="E162">
            <v>79.599999999999994</v>
          </cell>
          <cell r="F162">
            <v>51</v>
          </cell>
          <cell r="M162">
            <v>79.599999999999994</v>
          </cell>
          <cell r="N162">
            <v>51</v>
          </cell>
          <cell r="O162">
            <v>0</v>
          </cell>
        </row>
        <row r="163">
          <cell r="E163">
            <v>104</v>
          </cell>
          <cell r="F163">
            <v>59.9</v>
          </cell>
          <cell r="I163">
            <v>0.1</v>
          </cell>
          <cell r="M163">
            <v>104.1</v>
          </cell>
          <cell r="N163">
            <v>59.9</v>
          </cell>
          <cell r="O163">
            <v>0</v>
          </cell>
        </row>
        <row r="164">
          <cell r="E164">
            <v>116.1</v>
          </cell>
          <cell r="F164">
            <v>72.3</v>
          </cell>
          <cell r="I164">
            <v>0.1</v>
          </cell>
          <cell r="M164">
            <v>116.19999999999999</v>
          </cell>
          <cell r="N164">
            <v>72.3</v>
          </cell>
          <cell r="O164">
            <v>0</v>
          </cell>
        </row>
        <row r="165">
          <cell r="E165">
            <v>87.9</v>
          </cell>
          <cell r="F165">
            <v>52.5</v>
          </cell>
          <cell r="M165">
            <v>87.9</v>
          </cell>
          <cell r="N165">
            <v>52.5</v>
          </cell>
          <cell r="O165">
            <v>0</v>
          </cell>
        </row>
        <row r="166">
          <cell r="E166">
            <v>154.80000000000001</v>
          </cell>
          <cell r="F166">
            <v>88.7</v>
          </cell>
          <cell r="I166">
            <v>0.2</v>
          </cell>
          <cell r="M166">
            <v>155</v>
          </cell>
          <cell r="N166">
            <v>88.7</v>
          </cell>
          <cell r="O166">
            <v>0</v>
          </cell>
        </row>
        <row r="167">
          <cell r="E167">
            <v>98.7</v>
          </cell>
          <cell r="F167">
            <v>58.8</v>
          </cell>
          <cell r="M167">
            <v>98.7</v>
          </cell>
          <cell r="N167">
            <v>58.8</v>
          </cell>
          <cell r="O167">
            <v>0</v>
          </cell>
        </row>
        <row r="168">
          <cell r="E168">
            <v>74.7</v>
          </cell>
          <cell r="F168">
            <v>42.7</v>
          </cell>
          <cell r="I168">
            <v>0.1</v>
          </cell>
          <cell r="M168">
            <v>74.8</v>
          </cell>
          <cell r="N168">
            <v>42.7</v>
          </cell>
          <cell r="O168">
            <v>0</v>
          </cell>
        </row>
        <row r="169">
          <cell r="E169">
            <v>117.6</v>
          </cell>
          <cell r="F169">
            <v>69.5</v>
          </cell>
          <cell r="M169">
            <v>117.6</v>
          </cell>
          <cell r="N169">
            <v>69.5</v>
          </cell>
          <cell r="O169">
            <v>0</v>
          </cell>
        </row>
        <row r="170">
          <cell r="E170">
            <v>243.7</v>
          </cell>
          <cell r="F170">
            <v>142.5</v>
          </cell>
          <cell r="I170">
            <v>4.8</v>
          </cell>
          <cell r="M170">
            <v>248.5</v>
          </cell>
          <cell r="N170">
            <v>142.5</v>
          </cell>
          <cell r="O170">
            <v>0</v>
          </cell>
        </row>
        <row r="171">
          <cell r="E171">
            <v>142.4</v>
          </cell>
          <cell r="F171">
            <v>90.2</v>
          </cell>
          <cell r="I171">
            <v>0.1</v>
          </cell>
          <cell r="M171">
            <v>142.5</v>
          </cell>
          <cell r="N171">
            <v>90.2</v>
          </cell>
          <cell r="O171">
            <v>0</v>
          </cell>
        </row>
        <row r="172">
          <cell r="E172">
            <v>162.69999999999999</v>
          </cell>
          <cell r="F172">
            <v>94.7</v>
          </cell>
          <cell r="I172">
            <v>0.1</v>
          </cell>
          <cell r="M172">
            <v>162.79999999999998</v>
          </cell>
          <cell r="N172">
            <v>94.7</v>
          </cell>
          <cell r="O172">
            <v>0</v>
          </cell>
        </row>
        <row r="173">
          <cell r="E173">
            <v>266.60000000000002</v>
          </cell>
          <cell r="F173">
            <v>155.5</v>
          </cell>
          <cell r="I173">
            <v>0.2</v>
          </cell>
          <cell r="M173">
            <v>266.8</v>
          </cell>
          <cell r="N173">
            <v>155.5</v>
          </cell>
          <cell r="O173">
            <v>0</v>
          </cell>
        </row>
        <row r="174">
          <cell r="E174">
            <v>149.9</v>
          </cell>
          <cell r="F174">
            <v>94.7</v>
          </cell>
          <cell r="I174">
            <v>0.1</v>
          </cell>
          <cell r="M174">
            <v>150</v>
          </cell>
          <cell r="N174">
            <v>94.7</v>
          </cell>
          <cell r="O174">
            <v>0</v>
          </cell>
        </row>
        <row r="175">
          <cell r="E175">
            <v>243.6</v>
          </cell>
          <cell r="F175">
            <v>136.69999999999999</v>
          </cell>
          <cell r="G175">
            <v>40</v>
          </cell>
          <cell r="I175">
            <v>0.2</v>
          </cell>
          <cell r="M175">
            <v>243.79999999999998</v>
          </cell>
          <cell r="N175">
            <v>136.69999999999999</v>
          </cell>
          <cell r="O175">
            <v>40</v>
          </cell>
        </row>
        <row r="176">
          <cell r="E176">
            <v>59.6</v>
          </cell>
          <cell r="F176">
            <v>38.299999999999997</v>
          </cell>
          <cell r="M176">
            <v>59.6</v>
          </cell>
          <cell r="N176">
            <v>38.299999999999997</v>
          </cell>
          <cell r="O176">
            <v>0</v>
          </cell>
        </row>
        <row r="177">
          <cell r="E177">
            <v>87.1</v>
          </cell>
          <cell r="F177">
            <v>57.5</v>
          </cell>
          <cell r="M177">
            <v>87.1</v>
          </cell>
          <cell r="N177">
            <v>57.5</v>
          </cell>
          <cell r="O177">
            <v>0</v>
          </cell>
        </row>
        <row r="178">
          <cell r="E178">
            <v>67.7</v>
          </cell>
          <cell r="F178">
            <v>51.6</v>
          </cell>
          <cell r="M178">
            <v>67.7</v>
          </cell>
          <cell r="N178">
            <v>51.6</v>
          </cell>
          <cell r="O178">
            <v>0</v>
          </cell>
        </row>
        <row r="179">
          <cell r="E179">
            <v>506.5</v>
          </cell>
          <cell r="F179">
            <v>379.3</v>
          </cell>
          <cell r="I179">
            <v>0.4</v>
          </cell>
          <cell r="M179">
            <v>506.9</v>
          </cell>
          <cell r="N179">
            <v>379.3</v>
          </cell>
          <cell r="O179">
            <v>0</v>
          </cell>
        </row>
        <row r="180">
          <cell r="E180">
            <v>58.23</v>
          </cell>
          <cell r="F180">
            <v>42.1</v>
          </cell>
          <cell r="I180">
            <v>0.1</v>
          </cell>
          <cell r="M180">
            <v>58.33</v>
          </cell>
          <cell r="N180">
            <v>42.1</v>
          </cell>
          <cell r="O180">
            <v>0</v>
          </cell>
        </row>
        <row r="181">
          <cell r="E181">
            <v>58.3</v>
          </cell>
          <cell r="F181">
            <v>42.3</v>
          </cell>
          <cell r="M181">
            <v>58.3</v>
          </cell>
          <cell r="N181">
            <v>42.3</v>
          </cell>
          <cell r="O181">
            <v>0</v>
          </cell>
        </row>
        <row r="182">
          <cell r="E182">
            <v>170.3</v>
          </cell>
          <cell r="F182">
            <v>100.7</v>
          </cell>
          <cell r="I182">
            <v>0.1</v>
          </cell>
          <cell r="M182">
            <v>170.4</v>
          </cell>
          <cell r="N182">
            <v>100.7</v>
          </cell>
          <cell r="O182">
            <v>0</v>
          </cell>
        </row>
        <row r="183">
          <cell r="E183">
            <v>13</v>
          </cell>
          <cell r="F183">
            <v>9.9</v>
          </cell>
          <cell r="I183">
            <v>1.9</v>
          </cell>
          <cell r="M183">
            <v>14.9</v>
          </cell>
          <cell r="N183">
            <v>9.9</v>
          </cell>
          <cell r="O183">
            <v>0</v>
          </cell>
        </row>
        <row r="184">
          <cell r="E184">
            <v>5475.63</v>
          </cell>
          <cell r="F184">
            <v>3127.6000000000004</v>
          </cell>
          <cell r="G184">
            <v>140.4</v>
          </cell>
          <cell r="H184">
            <v>100.39999999999995</v>
          </cell>
          <cell r="I184">
            <v>100.59999999999995</v>
          </cell>
          <cell r="J184">
            <v>0</v>
          </cell>
          <cell r="K184">
            <v>-0.20000000000000018</v>
          </cell>
          <cell r="L184">
            <v>5716.4299999999994</v>
          </cell>
          <cell r="M184">
            <v>5576.23</v>
          </cell>
          <cell r="N184">
            <v>3127.6000000000004</v>
          </cell>
          <cell r="O184">
            <v>140.19999999999999</v>
          </cell>
        </row>
        <row r="186">
          <cell r="E186">
            <v>221</v>
          </cell>
          <cell r="F186">
            <v>0</v>
          </cell>
          <cell r="G186">
            <v>1.4</v>
          </cell>
          <cell r="I186">
            <v>0</v>
          </cell>
          <cell r="J186">
            <v>0</v>
          </cell>
          <cell r="K186">
            <v>0</v>
          </cell>
          <cell r="M186">
            <v>221</v>
          </cell>
          <cell r="N186">
            <v>0</v>
          </cell>
          <cell r="O186">
            <v>1.4</v>
          </cell>
        </row>
        <row r="189">
          <cell r="E189">
            <v>221</v>
          </cell>
          <cell r="F189">
            <v>0</v>
          </cell>
          <cell r="G189">
            <v>1.4</v>
          </cell>
          <cell r="I189">
            <v>0</v>
          </cell>
          <cell r="J189">
            <v>0</v>
          </cell>
          <cell r="K189">
            <v>0</v>
          </cell>
          <cell r="M189">
            <v>221</v>
          </cell>
          <cell r="N189">
            <v>0</v>
          </cell>
          <cell r="O189">
            <v>1.4</v>
          </cell>
        </row>
        <row r="191">
          <cell r="E191">
            <v>503.1</v>
          </cell>
          <cell r="G191">
            <v>134.1</v>
          </cell>
          <cell r="I191">
            <v>39.4</v>
          </cell>
          <cell r="K191">
            <v>-3.5</v>
          </cell>
          <cell r="M191">
            <v>542.5</v>
          </cell>
          <cell r="N191">
            <v>0</v>
          </cell>
          <cell r="O191">
            <v>130.6</v>
          </cell>
        </row>
        <row r="192">
          <cell r="E192">
            <v>27</v>
          </cell>
          <cell r="F192">
            <v>15.1</v>
          </cell>
          <cell r="M192">
            <v>27</v>
          </cell>
          <cell r="N192">
            <v>15.1</v>
          </cell>
          <cell r="O192">
            <v>0</v>
          </cell>
        </row>
        <row r="193">
          <cell r="E193">
            <v>23.1</v>
          </cell>
          <cell r="F193">
            <v>13.9</v>
          </cell>
          <cell r="M193">
            <v>23.1</v>
          </cell>
          <cell r="N193">
            <v>13.9</v>
          </cell>
          <cell r="O193">
            <v>0</v>
          </cell>
        </row>
        <row r="194">
          <cell r="E194">
            <v>66.2</v>
          </cell>
          <cell r="F194">
            <v>41.4</v>
          </cell>
          <cell r="M194">
            <v>66.2</v>
          </cell>
          <cell r="N194">
            <v>41.4</v>
          </cell>
          <cell r="O194">
            <v>0</v>
          </cell>
        </row>
        <row r="195">
          <cell r="E195">
            <v>25.2</v>
          </cell>
          <cell r="F195">
            <v>15.3</v>
          </cell>
          <cell r="M195">
            <v>25.2</v>
          </cell>
          <cell r="N195">
            <v>15.3</v>
          </cell>
          <cell r="O195">
            <v>0</v>
          </cell>
        </row>
        <row r="196">
          <cell r="E196">
            <v>204.2</v>
          </cell>
          <cell r="F196">
            <v>134.19999999999999</v>
          </cell>
          <cell r="M196">
            <v>204.2</v>
          </cell>
          <cell r="N196">
            <v>134.19999999999999</v>
          </cell>
          <cell r="O196">
            <v>0</v>
          </cell>
        </row>
        <row r="197">
          <cell r="E197">
            <v>56.5</v>
          </cell>
          <cell r="F197">
            <v>40.4</v>
          </cell>
          <cell r="M197">
            <v>56.5</v>
          </cell>
          <cell r="N197">
            <v>40.4</v>
          </cell>
          <cell r="O197">
            <v>0</v>
          </cell>
        </row>
        <row r="198">
          <cell r="E198">
            <v>45.3</v>
          </cell>
          <cell r="F198">
            <v>29.3</v>
          </cell>
          <cell r="M198">
            <v>45.3</v>
          </cell>
          <cell r="N198">
            <v>29.3</v>
          </cell>
          <cell r="O198">
            <v>0</v>
          </cell>
        </row>
        <row r="199">
          <cell r="E199">
            <v>30</v>
          </cell>
          <cell r="F199">
            <v>21.7</v>
          </cell>
          <cell r="M199">
            <v>30</v>
          </cell>
          <cell r="N199">
            <v>21.7</v>
          </cell>
          <cell r="O199">
            <v>0</v>
          </cell>
        </row>
        <row r="200">
          <cell r="E200">
            <v>67.3</v>
          </cell>
          <cell r="F200">
            <v>45.5</v>
          </cell>
          <cell r="M200">
            <v>67.3</v>
          </cell>
          <cell r="N200">
            <v>45.5</v>
          </cell>
          <cell r="O200">
            <v>0</v>
          </cell>
        </row>
        <row r="201">
          <cell r="E201">
            <v>34.6</v>
          </cell>
          <cell r="F201">
            <v>24.5</v>
          </cell>
          <cell r="M201">
            <v>34.6</v>
          </cell>
          <cell r="N201">
            <v>24.5</v>
          </cell>
          <cell r="O201">
            <v>0</v>
          </cell>
        </row>
        <row r="202">
          <cell r="E202">
            <v>28.1</v>
          </cell>
          <cell r="F202">
            <v>18.5</v>
          </cell>
          <cell r="M202">
            <v>28.1</v>
          </cell>
          <cell r="N202">
            <v>18.5</v>
          </cell>
          <cell r="O202">
            <v>0</v>
          </cell>
        </row>
        <row r="203">
          <cell r="E203">
            <v>419.1</v>
          </cell>
          <cell r="F203">
            <v>276.2</v>
          </cell>
          <cell r="G203">
            <v>10.199999999999999</v>
          </cell>
          <cell r="M203">
            <v>419.1</v>
          </cell>
          <cell r="N203">
            <v>276.2</v>
          </cell>
          <cell r="O203">
            <v>10.199999999999999</v>
          </cell>
        </row>
        <row r="204">
          <cell r="E204">
            <v>118.7</v>
          </cell>
          <cell r="F204">
            <v>81.7</v>
          </cell>
          <cell r="M204">
            <v>118.7</v>
          </cell>
          <cell r="N204">
            <v>81.7</v>
          </cell>
          <cell r="O204">
            <v>0</v>
          </cell>
        </row>
        <row r="205">
          <cell r="E205">
            <v>356.6</v>
          </cell>
          <cell r="F205">
            <v>239.4</v>
          </cell>
          <cell r="M205">
            <v>356.6</v>
          </cell>
          <cell r="N205">
            <v>239.4</v>
          </cell>
          <cell r="O205">
            <v>0</v>
          </cell>
        </row>
        <row r="206">
          <cell r="E206">
            <v>2005</v>
          </cell>
          <cell r="F206">
            <v>997.1</v>
          </cell>
          <cell r="G206">
            <v>144.29999999999998</v>
          </cell>
          <cell r="I206">
            <v>39.4</v>
          </cell>
          <cell r="J206">
            <v>0</v>
          </cell>
          <cell r="K206">
            <v>-3.5</v>
          </cell>
          <cell r="M206">
            <v>2044.4</v>
          </cell>
          <cell r="N206">
            <v>997.1</v>
          </cell>
          <cell r="O206">
            <v>140.79999999999998</v>
          </cell>
        </row>
        <row r="208">
          <cell r="E208">
            <v>2617.4</v>
          </cell>
          <cell r="F208">
            <v>0</v>
          </cell>
          <cell r="G208">
            <v>134.4</v>
          </cell>
          <cell r="I208">
            <v>-23.2</v>
          </cell>
          <cell r="J208">
            <v>0</v>
          </cell>
          <cell r="K208">
            <v>0</v>
          </cell>
          <cell r="M208">
            <v>2594.1999999999998</v>
          </cell>
          <cell r="N208">
            <v>0</v>
          </cell>
          <cell r="O208">
            <v>134.4</v>
          </cell>
        </row>
        <row r="211">
          <cell r="E211">
            <v>242.2</v>
          </cell>
          <cell r="F211">
            <v>154</v>
          </cell>
          <cell r="M211">
            <v>242.2</v>
          </cell>
          <cell r="N211">
            <v>154</v>
          </cell>
          <cell r="O211">
            <v>0</v>
          </cell>
        </row>
        <row r="212">
          <cell r="E212">
            <v>460.9</v>
          </cell>
          <cell r="F212">
            <v>335.5</v>
          </cell>
          <cell r="I212">
            <v>16.600000000000001</v>
          </cell>
          <cell r="J212">
            <v>12.7</v>
          </cell>
          <cell r="M212">
            <v>477.5</v>
          </cell>
          <cell r="N212">
            <v>348.2</v>
          </cell>
          <cell r="O212">
            <v>0</v>
          </cell>
        </row>
        <row r="213">
          <cell r="E213">
            <v>77.3</v>
          </cell>
          <cell r="F213">
            <v>59</v>
          </cell>
          <cell r="M213">
            <v>77.3</v>
          </cell>
          <cell r="N213">
            <v>59</v>
          </cell>
          <cell r="O213">
            <v>0</v>
          </cell>
        </row>
        <row r="214">
          <cell r="E214">
            <v>484.2</v>
          </cell>
          <cell r="F214">
            <v>272.2</v>
          </cell>
          <cell r="M214">
            <v>484.2</v>
          </cell>
          <cell r="N214">
            <v>272.2</v>
          </cell>
          <cell r="O214">
            <v>0</v>
          </cell>
        </row>
        <row r="215">
          <cell r="E215">
            <v>3882</v>
          </cell>
          <cell r="F215">
            <v>820.7</v>
          </cell>
          <cell r="G215">
            <v>134.4</v>
          </cell>
          <cell r="I215">
            <v>-6.5999999999999979</v>
          </cell>
          <cell r="J215">
            <v>12.7</v>
          </cell>
          <cell r="K215">
            <v>0</v>
          </cell>
          <cell r="M215">
            <v>3875.3999999999996</v>
          </cell>
          <cell r="N215">
            <v>833.40000000000009</v>
          </cell>
          <cell r="O215">
            <v>134.4</v>
          </cell>
        </row>
      </sheetData>
      <sheetData sheetId="4">
        <row r="20">
          <cell r="E20">
            <v>357.49999999999994</v>
          </cell>
          <cell r="F20">
            <v>225.7</v>
          </cell>
          <cell r="G20">
            <v>0</v>
          </cell>
          <cell r="I20">
            <v>-0.7</v>
          </cell>
          <cell r="J20">
            <v>-0.5</v>
          </cell>
          <cell r="K20">
            <v>0</v>
          </cell>
          <cell r="M20">
            <v>356.79999999999995</v>
          </cell>
          <cell r="N20">
            <v>225.2</v>
          </cell>
          <cell r="O20">
            <v>0</v>
          </cell>
          <cell r="R20">
            <v>195.2</v>
          </cell>
        </row>
        <row r="21">
          <cell r="R21">
            <v>23.9</v>
          </cell>
        </row>
        <row r="22">
          <cell r="R22">
            <v>346.5</v>
          </cell>
        </row>
        <row r="23">
          <cell r="R23">
            <v>604.00000000000011</v>
          </cell>
        </row>
        <row r="26">
          <cell r="R26">
            <v>149</v>
          </cell>
        </row>
        <row r="29">
          <cell r="R29">
            <v>1172.7</v>
          </cell>
        </row>
        <row r="38">
          <cell r="E38">
            <v>10.5</v>
          </cell>
          <cell r="F38">
            <v>7.2</v>
          </cell>
          <cell r="G38">
            <v>0</v>
          </cell>
          <cell r="I38">
            <v>0</v>
          </cell>
          <cell r="J38">
            <v>0</v>
          </cell>
          <cell r="K38">
            <v>0</v>
          </cell>
          <cell r="M38">
            <v>10.5</v>
          </cell>
          <cell r="N38">
            <v>7.2</v>
          </cell>
          <cell r="O38">
            <v>0</v>
          </cell>
        </row>
        <row r="42">
          <cell r="E42">
            <v>10.3</v>
          </cell>
          <cell r="F42">
            <v>7.3000000000000007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M42">
            <v>10.3</v>
          </cell>
          <cell r="N42">
            <v>7.3000000000000007</v>
          </cell>
          <cell r="O42">
            <v>0</v>
          </cell>
        </row>
        <row r="46">
          <cell r="E46">
            <v>11.700000000000001</v>
          </cell>
          <cell r="F46">
            <v>8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  <cell r="M46">
            <v>11.700000000000001</v>
          </cell>
          <cell r="N46">
            <v>8</v>
          </cell>
          <cell r="O46">
            <v>0</v>
          </cell>
        </row>
        <row r="50">
          <cell r="E50">
            <v>8.1999999999999993</v>
          </cell>
          <cell r="F50">
            <v>5.4</v>
          </cell>
          <cell r="G50">
            <v>0</v>
          </cell>
          <cell r="I50">
            <v>0</v>
          </cell>
          <cell r="J50">
            <v>0</v>
          </cell>
          <cell r="K50">
            <v>0</v>
          </cell>
          <cell r="M50">
            <v>8.1999999999999993</v>
          </cell>
          <cell r="N50">
            <v>5.4</v>
          </cell>
          <cell r="O50">
            <v>0</v>
          </cell>
        </row>
        <row r="54">
          <cell r="E54">
            <v>10.6</v>
          </cell>
          <cell r="F54">
            <v>7.5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M54">
            <v>10.6</v>
          </cell>
          <cell r="N54">
            <v>7.5</v>
          </cell>
          <cell r="O54">
            <v>0</v>
          </cell>
        </row>
        <row r="58">
          <cell r="E58">
            <v>8.4</v>
          </cell>
          <cell r="F58">
            <v>5.7</v>
          </cell>
          <cell r="G58">
            <v>0</v>
          </cell>
          <cell r="I58">
            <v>0</v>
          </cell>
          <cell r="J58">
            <v>0</v>
          </cell>
          <cell r="K58">
            <v>0</v>
          </cell>
          <cell r="M58">
            <v>8.4</v>
          </cell>
          <cell r="N58">
            <v>5.7</v>
          </cell>
          <cell r="O58">
            <v>0</v>
          </cell>
        </row>
        <row r="62">
          <cell r="E62">
            <v>10.299999999999999</v>
          </cell>
          <cell r="F62">
            <v>7.2</v>
          </cell>
          <cell r="G62">
            <v>0</v>
          </cell>
          <cell r="I62">
            <v>0</v>
          </cell>
          <cell r="J62">
            <v>0</v>
          </cell>
          <cell r="K62">
            <v>0</v>
          </cell>
          <cell r="M62">
            <v>10.299999999999999</v>
          </cell>
          <cell r="N62">
            <v>7.2</v>
          </cell>
          <cell r="O62">
            <v>0</v>
          </cell>
        </row>
        <row r="66">
          <cell r="E66">
            <v>19</v>
          </cell>
          <cell r="F66">
            <v>12.7</v>
          </cell>
          <cell r="G66">
            <v>0</v>
          </cell>
          <cell r="K66">
            <v>0</v>
          </cell>
          <cell r="M66">
            <v>19</v>
          </cell>
          <cell r="N66">
            <v>12.7</v>
          </cell>
          <cell r="O66">
            <v>0</v>
          </cell>
        </row>
        <row r="70">
          <cell r="E70">
            <v>9.6</v>
          </cell>
          <cell r="F70">
            <v>6.7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M70">
            <v>9.6</v>
          </cell>
          <cell r="N70">
            <v>6.7</v>
          </cell>
          <cell r="O70">
            <v>0</v>
          </cell>
        </row>
        <row r="74">
          <cell r="E74">
            <v>9.5</v>
          </cell>
          <cell r="F74">
            <v>6.6</v>
          </cell>
          <cell r="G74">
            <v>0</v>
          </cell>
          <cell r="I74">
            <v>0</v>
          </cell>
          <cell r="J74">
            <v>0</v>
          </cell>
          <cell r="K74">
            <v>0</v>
          </cell>
          <cell r="M74">
            <v>9.5</v>
          </cell>
          <cell r="N74">
            <v>6.6</v>
          </cell>
          <cell r="O74">
            <v>0</v>
          </cell>
        </row>
        <row r="78">
          <cell r="E78">
            <v>4.9000000000000004</v>
          </cell>
          <cell r="F78">
            <v>3</v>
          </cell>
          <cell r="G78">
            <v>0</v>
          </cell>
          <cell r="K78">
            <v>0</v>
          </cell>
          <cell r="M78">
            <v>4.9000000000000004</v>
          </cell>
          <cell r="N78">
            <v>3</v>
          </cell>
          <cell r="O78">
            <v>0</v>
          </cell>
        </row>
        <row r="80">
          <cell r="E80">
            <v>346.5</v>
          </cell>
          <cell r="F80">
            <v>228.5</v>
          </cell>
          <cell r="K80">
            <v>0</v>
          </cell>
          <cell r="M80">
            <v>346.5</v>
          </cell>
          <cell r="N80">
            <v>228.5</v>
          </cell>
          <cell r="O80">
            <v>0</v>
          </cell>
        </row>
        <row r="82">
          <cell r="E82">
            <v>817</v>
          </cell>
          <cell r="F82">
            <v>531.5</v>
          </cell>
          <cell r="G82">
            <v>0</v>
          </cell>
          <cell r="H82">
            <v>-0.7</v>
          </cell>
          <cell r="I82">
            <v>-0.7</v>
          </cell>
          <cell r="J82">
            <v>-0.5</v>
          </cell>
          <cell r="K82">
            <v>0</v>
          </cell>
          <cell r="L82">
            <v>816.3</v>
          </cell>
          <cell r="M82">
            <v>816.3</v>
          </cell>
          <cell r="N82">
            <v>531</v>
          </cell>
          <cell r="O82">
            <v>0</v>
          </cell>
        </row>
        <row r="84">
          <cell r="E84">
            <v>149</v>
          </cell>
          <cell r="F84">
            <v>85.4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M84">
            <v>149</v>
          </cell>
          <cell r="N84">
            <v>85.4</v>
          </cell>
          <cell r="O84">
            <v>0</v>
          </cell>
        </row>
        <row r="88">
          <cell r="E88">
            <v>149</v>
          </cell>
          <cell r="F88">
            <v>85.4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149</v>
          </cell>
          <cell r="M88">
            <v>149</v>
          </cell>
          <cell r="N88">
            <v>85.4</v>
          </cell>
          <cell r="O88">
            <v>0</v>
          </cell>
        </row>
        <row r="90">
          <cell r="E90">
            <v>204</v>
          </cell>
          <cell r="F90">
            <v>0</v>
          </cell>
          <cell r="G90">
            <v>0</v>
          </cell>
          <cell r="K90">
            <v>0</v>
          </cell>
          <cell r="M90">
            <v>204</v>
          </cell>
          <cell r="N90">
            <v>0</v>
          </cell>
          <cell r="O90">
            <v>0</v>
          </cell>
        </row>
        <row r="92">
          <cell r="E92">
            <v>8.1999999999999993</v>
          </cell>
          <cell r="F92">
            <v>5.9</v>
          </cell>
          <cell r="G92">
            <v>0</v>
          </cell>
          <cell r="K92">
            <v>0</v>
          </cell>
          <cell r="M92">
            <v>8.1999999999999993</v>
          </cell>
          <cell r="N92">
            <v>5.9</v>
          </cell>
          <cell r="O92">
            <v>0</v>
          </cell>
        </row>
        <row r="94">
          <cell r="E94">
            <v>7.8</v>
          </cell>
          <cell r="F94">
            <v>5.6</v>
          </cell>
          <cell r="G94">
            <v>0</v>
          </cell>
          <cell r="K94">
            <v>0</v>
          </cell>
          <cell r="M94">
            <v>7.8</v>
          </cell>
          <cell r="N94">
            <v>5.6</v>
          </cell>
          <cell r="O94">
            <v>0</v>
          </cell>
        </row>
        <row r="96">
          <cell r="E96">
            <v>12.1</v>
          </cell>
          <cell r="F96">
            <v>8.6</v>
          </cell>
          <cell r="G96">
            <v>0</v>
          </cell>
          <cell r="K96">
            <v>0</v>
          </cell>
          <cell r="M96">
            <v>12.1</v>
          </cell>
          <cell r="N96">
            <v>8.6</v>
          </cell>
          <cell r="O96">
            <v>0</v>
          </cell>
        </row>
        <row r="98">
          <cell r="E98">
            <v>8.6999999999999993</v>
          </cell>
          <cell r="F98">
            <v>6.2</v>
          </cell>
          <cell r="G98">
            <v>0</v>
          </cell>
          <cell r="K98">
            <v>0</v>
          </cell>
          <cell r="M98">
            <v>8.6999999999999993</v>
          </cell>
          <cell r="N98">
            <v>6.2</v>
          </cell>
          <cell r="O98">
            <v>0</v>
          </cell>
        </row>
        <row r="100">
          <cell r="E100">
            <v>11.2</v>
          </cell>
          <cell r="F100">
            <v>8</v>
          </cell>
          <cell r="G100">
            <v>0</v>
          </cell>
          <cell r="K100">
            <v>0</v>
          </cell>
          <cell r="M100">
            <v>11.2</v>
          </cell>
          <cell r="N100">
            <v>8</v>
          </cell>
          <cell r="O100">
            <v>0</v>
          </cell>
        </row>
        <row r="102">
          <cell r="E102">
            <v>9.1</v>
          </cell>
          <cell r="F102">
            <v>6.5</v>
          </cell>
          <cell r="G102">
            <v>0</v>
          </cell>
          <cell r="K102">
            <v>0</v>
          </cell>
          <cell r="M102">
            <v>9.1</v>
          </cell>
          <cell r="N102">
            <v>6.5</v>
          </cell>
          <cell r="O102">
            <v>0</v>
          </cell>
        </row>
        <row r="104">
          <cell r="E104">
            <v>10</v>
          </cell>
          <cell r="F104">
            <v>7.1</v>
          </cell>
          <cell r="G104">
            <v>0</v>
          </cell>
          <cell r="K104">
            <v>0</v>
          </cell>
          <cell r="M104">
            <v>10</v>
          </cell>
          <cell r="N104">
            <v>7.1</v>
          </cell>
          <cell r="O104">
            <v>0</v>
          </cell>
        </row>
        <row r="106">
          <cell r="E106">
            <v>26.7</v>
          </cell>
          <cell r="F106">
            <v>19.100000000000001</v>
          </cell>
          <cell r="G106">
            <v>0</v>
          </cell>
          <cell r="K106">
            <v>0</v>
          </cell>
          <cell r="M106">
            <v>26.7</v>
          </cell>
          <cell r="N106">
            <v>19.100000000000001</v>
          </cell>
          <cell r="O106">
            <v>0</v>
          </cell>
        </row>
        <row r="108">
          <cell r="E108">
            <v>8.1999999999999993</v>
          </cell>
          <cell r="F108">
            <v>5.9</v>
          </cell>
          <cell r="G108">
            <v>0</v>
          </cell>
          <cell r="K108">
            <v>0</v>
          </cell>
          <cell r="M108">
            <v>8.1999999999999993</v>
          </cell>
          <cell r="N108">
            <v>5.9</v>
          </cell>
          <cell r="O108">
            <v>0</v>
          </cell>
        </row>
        <row r="110">
          <cell r="E110">
            <v>6.5</v>
          </cell>
          <cell r="F110">
            <v>4.7</v>
          </cell>
          <cell r="G110">
            <v>0</v>
          </cell>
          <cell r="K110">
            <v>0</v>
          </cell>
          <cell r="M110">
            <v>6.5</v>
          </cell>
          <cell r="N110">
            <v>4.7</v>
          </cell>
          <cell r="O110">
            <v>0</v>
          </cell>
        </row>
        <row r="112">
          <cell r="E112">
            <v>74.599999999999994</v>
          </cell>
          <cell r="F112">
            <v>47</v>
          </cell>
          <cell r="G112">
            <v>0</v>
          </cell>
          <cell r="K112">
            <v>0</v>
          </cell>
          <cell r="M112">
            <v>74.599999999999994</v>
          </cell>
          <cell r="N112">
            <v>47</v>
          </cell>
          <cell r="O112">
            <v>0</v>
          </cell>
        </row>
        <row r="114">
          <cell r="E114">
            <v>387.09999999999991</v>
          </cell>
          <cell r="F114">
            <v>124.60000000000001</v>
          </cell>
          <cell r="G114">
            <v>0</v>
          </cell>
          <cell r="I114">
            <v>0</v>
          </cell>
          <cell r="J114">
            <v>0</v>
          </cell>
          <cell r="K114">
            <v>0</v>
          </cell>
          <cell r="M114">
            <v>387.09999999999991</v>
          </cell>
          <cell r="N114">
            <v>124.60000000000001</v>
          </cell>
          <cell r="O114">
            <v>0</v>
          </cell>
        </row>
        <row r="116">
          <cell r="E116">
            <v>1039.7</v>
          </cell>
          <cell r="F116">
            <v>0</v>
          </cell>
          <cell r="G116">
            <v>0</v>
          </cell>
          <cell r="I116">
            <v>-18.3</v>
          </cell>
          <cell r="J116">
            <v>0</v>
          </cell>
          <cell r="K116">
            <v>0</v>
          </cell>
          <cell r="M116">
            <v>1021.4000000000001</v>
          </cell>
          <cell r="N116">
            <v>0</v>
          </cell>
          <cell r="O116">
            <v>0</v>
          </cell>
        </row>
        <row r="122">
          <cell r="E122">
            <v>117.5</v>
          </cell>
          <cell r="F122">
            <v>87.9</v>
          </cell>
          <cell r="M122">
            <v>117.5</v>
          </cell>
          <cell r="N122">
            <v>87.9</v>
          </cell>
          <cell r="O122">
            <v>0</v>
          </cell>
        </row>
        <row r="124">
          <cell r="E124">
            <v>1157.2</v>
          </cell>
          <cell r="F124">
            <v>87.9</v>
          </cell>
          <cell r="G124">
            <v>0</v>
          </cell>
          <cell r="I124">
            <v>-18.3</v>
          </cell>
          <cell r="J124">
            <v>0</v>
          </cell>
          <cell r="K124">
            <v>0</v>
          </cell>
          <cell r="M124">
            <v>1138.9000000000001</v>
          </cell>
          <cell r="N124">
            <v>87.9</v>
          </cell>
          <cell r="O124">
            <v>0</v>
          </cell>
        </row>
      </sheetData>
      <sheetData sheetId="5">
        <row r="16">
          <cell r="E16">
            <v>1020.1999999999999</v>
          </cell>
          <cell r="F16">
            <v>712.7</v>
          </cell>
          <cell r="G16">
            <v>0</v>
          </cell>
          <cell r="I16">
            <v>0</v>
          </cell>
          <cell r="J16">
            <v>0</v>
          </cell>
          <cell r="K16">
            <v>0</v>
          </cell>
          <cell r="M16">
            <v>1020.1999999999999</v>
          </cell>
          <cell r="N16">
            <v>712.7</v>
          </cell>
          <cell r="O16">
            <v>0</v>
          </cell>
        </row>
        <row r="19">
          <cell r="E19">
            <v>426.9</v>
          </cell>
          <cell r="F19">
            <v>317.39999999999998</v>
          </cell>
          <cell r="M19">
            <v>426.9</v>
          </cell>
          <cell r="N19">
            <v>317.39999999999998</v>
          </cell>
          <cell r="O19">
            <v>0</v>
          </cell>
        </row>
        <row r="20">
          <cell r="E20">
            <v>465.9</v>
          </cell>
          <cell r="F20">
            <v>345</v>
          </cell>
          <cell r="M20">
            <v>465.9</v>
          </cell>
          <cell r="N20">
            <v>345</v>
          </cell>
          <cell r="O20">
            <v>0</v>
          </cell>
        </row>
        <row r="21">
          <cell r="E21">
            <v>742.1</v>
          </cell>
          <cell r="F21">
            <v>550.29999999999995</v>
          </cell>
          <cell r="M21">
            <v>742.1</v>
          </cell>
          <cell r="N21">
            <v>550.29999999999995</v>
          </cell>
          <cell r="O21">
            <v>0</v>
          </cell>
        </row>
        <row r="22">
          <cell r="E22">
            <v>401.2</v>
          </cell>
          <cell r="F22">
            <v>298.5</v>
          </cell>
          <cell r="M22">
            <v>401.2</v>
          </cell>
          <cell r="N22">
            <v>298.5</v>
          </cell>
          <cell r="O22">
            <v>0</v>
          </cell>
        </row>
        <row r="23">
          <cell r="E23">
            <v>277.3</v>
          </cell>
          <cell r="F23">
            <v>205.9</v>
          </cell>
          <cell r="M23">
            <v>277.3</v>
          </cell>
          <cell r="N23">
            <v>205.9</v>
          </cell>
          <cell r="O23">
            <v>0</v>
          </cell>
          <cell r="Q23">
            <v>11.1</v>
          </cell>
        </row>
        <row r="24">
          <cell r="E24">
            <v>396.5</v>
          </cell>
          <cell r="F24">
            <v>295.39999999999998</v>
          </cell>
          <cell r="M24">
            <v>396.5</v>
          </cell>
          <cell r="N24">
            <v>295.39999999999998</v>
          </cell>
          <cell r="O24">
            <v>0</v>
          </cell>
          <cell r="Q24">
            <v>9126.8999999999978</v>
          </cell>
        </row>
        <row r="25">
          <cell r="E25">
            <v>446.4</v>
          </cell>
          <cell r="F25">
            <v>330.5</v>
          </cell>
          <cell r="M25">
            <v>446.4</v>
          </cell>
          <cell r="N25">
            <v>330.5</v>
          </cell>
          <cell r="O25">
            <v>0</v>
          </cell>
        </row>
        <row r="26">
          <cell r="E26">
            <v>522.70000000000005</v>
          </cell>
          <cell r="F26">
            <v>386.7</v>
          </cell>
          <cell r="M26">
            <v>522.70000000000005</v>
          </cell>
          <cell r="N26">
            <v>386.7</v>
          </cell>
          <cell r="O26">
            <v>0</v>
          </cell>
        </row>
        <row r="27">
          <cell r="E27">
            <v>540</v>
          </cell>
          <cell r="F27">
            <v>398.6</v>
          </cell>
          <cell r="M27">
            <v>540</v>
          </cell>
          <cell r="N27">
            <v>398.6</v>
          </cell>
          <cell r="O27">
            <v>0</v>
          </cell>
        </row>
        <row r="28">
          <cell r="E28">
            <v>565</v>
          </cell>
          <cell r="F28">
            <v>416.6</v>
          </cell>
          <cell r="M28">
            <v>565</v>
          </cell>
          <cell r="N28">
            <v>416.6</v>
          </cell>
          <cell r="O28">
            <v>0</v>
          </cell>
        </row>
        <row r="29">
          <cell r="E29">
            <v>139.19999999999999</v>
          </cell>
          <cell r="F29">
            <v>104.2</v>
          </cell>
          <cell r="M29">
            <v>139.19999999999999</v>
          </cell>
          <cell r="N29">
            <v>104.2</v>
          </cell>
          <cell r="O29">
            <v>0</v>
          </cell>
        </row>
        <row r="30">
          <cell r="E30">
            <v>196.2</v>
          </cell>
          <cell r="F30">
            <v>147.30000000000001</v>
          </cell>
          <cell r="M30">
            <v>196.2</v>
          </cell>
          <cell r="N30">
            <v>147.30000000000001</v>
          </cell>
          <cell r="O30">
            <v>0</v>
          </cell>
        </row>
        <row r="31">
          <cell r="E31">
            <v>180.8</v>
          </cell>
          <cell r="F31">
            <v>135.80000000000001</v>
          </cell>
          <cell r="M31">
            <v>180.8</v>
          </cell>
          <cell r="N31">
            <v>135.80000000000001</v>
          </cell>
          <cell r="O31">
            <v>0</v>
          </cell>
        </row>
        <row r="32">
          <cell r="E32">
            <v>281.3</v>
          </cell>
          <cell r="F32">
            <v>210</v>
          </cell>
          <cell r="M32">
            <v>281.3</v>
          </cell>
          <cell r="N32">
            <v>210</v>
          </cell>
          <cell r="O32">
            <v>0</v>
          </cell>
        </row>
        <row r="33">
          <cell r="E33">
            <v>110.4</v>
          </cell>
          <cell r="F33">
            <v>83</v>
          </cell>
          <cell r="M33">
            <v>110.4</v>
          </cell>
          <cell r="N33">
            <v>83</v>
          </cell>
          <cell r="O33">
            <v>0</v>
          </cell>
        </row>
        <row r="34">
          <cell r="E34">
            <v>256.60000000000002</v>
          </cell>
          <cell r="F34">
            <v>191.9</v>
          </cell>
          <cell r="M34">
            <v>256.60000000000002</v>
          </cell>
          <cell r="N34">
            <v>191.9</v>
          </cell>
          <cell r="O34">
            <v>0</v>
          </cell>
        </row>
        <row r="35">
          <cell r="E35">
            <v>190.5</v>
          </cell>
          <cell r="F35">
            <v>142.80000000000001</v>
          </cell>
          <cell r="M35">
            <v>190.5</v>
          </cell>
          <cell r="N35">
            <v>142.80000000000001</v>
          </cell>
        </row>
        <row r="36">
          <cell r="E36">
            <v>79.3</v>
          </cell>
          <cell r="F36">
            <v>58.7</v>
          </cell>
          <cell r="M36">
            <v>79.3</v>
          </cell>
          <cell r="N36">
            <v>58.7</v>
          </cell>
          <cell r="O36">
            <v>0</v>
          </cell>
        </row>
        <row r="37">
          <cell r="E37">
            <v>191.3</v>
          </cell>
          <cell r="F37">
            <v>140</v>
          </cell>
          <cell r="M37">
            <v>191.3</v>
          </cell>
          <cell r="N37">
            <v>140</v>
          </cell>
          <cell r="O37">
            <v>0</v>
          </cell>
        </row>
        <row r="38">
          <cell r="E38">
            <v>90.3</v>
          </cell>
          <cell r="F38">
            <v>67.400000000000006</v>
          </cell>
          <cell r="M38">
            <v>90.3</v>
          </cell>
          <cell r="N38">
            <v>67.400000000000006</v>
          </cell>
          <cell r="O38">
            <v>0</v>
          </cell>
        </row>
        <row r="39">
          <cell r="E39">
            <v>91.6</v>
          </cell>
          <cell r="F39">
            <v>67.7</v>
          </cell>
          <cell r="M39">
            <v>91.6</v>
          </cell>
          <cell r="N39">
            <v>67.7</v>
          </cell>
          <cell r="O39">
            <v>0</v>
          </cell>
        </row>
        <row r="40">
          <cell r="E40">
            <v>78.7</v>
          </cell>
          <cell r="F40">
            <v>58.8</v>
          </cell>
          <cell r="M40">
            <v>78.7</v>
          </cell>
          <cell r="N40">
            <v>58.8</v>
          </cell>
          <cell r="O40">
            <v>0</v>
          </cell>
        </row>
        <row r="41">
          <cell r="E41">
            <v>157.1</v>
          </cell>
          <cell r="F41">
            <v>114.1</v>
          </cell>
          <cell r="M41">
            <v>157.1</v>
          </cell>
          <cell r="N41">
            <v>114.1</v>
          </cell>
          <cell r="O41">
            <v>0</v>
          </cell>
        </row>
        <row r="42">
          <cell r="E42">
            <v>92.7</v>
          </cell>
          <cell r="F42">
            <v>67.400000000000006</v>
          </cell>
          <cell r="M42">
            <v>92.7</v>
          </cell>
          <cell r="N42">
            <v>67.400000000000006</v>
          </cell>
          <cell r="O42">
            <v>0</v>
          </cell>
        </row>
        <row r="43">
          <cell r="E43">
            <v>100.5</v>
          </cell>
          <cell r="F43">
            <v>73.3</v>
          </cell>
          <cell r="M43">
            <v>100.5</v>
          </cell>
          <cell r="N43">
            <v>73.3</v>
          </cell>
          <cell r="O43">
            <v>0</v>
          </cell>
        </row>
        <row r="44">
          <cell r="E44">
            <v>186.6</v>
          </cell>
          <cell r="F44">
            <v>135.9</v>
          </cell>
          <cell r="M44">
            <v>186.6</v>
          </cell>
          <cell r="N44">
            <v>135.9</v>
          </cell>
          <cell r="O44">
            <v>0</v>
          </cell>
        </row>
        <row r="45">
          <cell r="E45">
            <v>104.8</v>
          </cell>
          <cell r="F45">
            <v>76.7</v>
          </cell>
          <cell r="M45">
            <v>104.8</v>
          </cell>
          <cell r="N45">
            <v>76.7</v>
          </cell>
          <cell r="O45">
            <v>0</v>
          </cell>
        </row>
        <row r="46">
          <cell r="E46">
            <v>151.5</v>
          </cell>
          <cell r="F46">
            <v>110.2</v>
          </cell>
          <cell r="M46">
            <v>151.5</v>
          </cell>
          <cell r="N46">
            <v>110.2</v>
          </cell>
          <cell r="O46">
            <v>0</v>
          </cell>
        </row>
        <row r="47">
          <cell r="E47">
            <v>39.799999999999997</v>
          </cell>
          <cell r="F47">
            <v>29.6</v>
          </cell>
          <cell r="M47">
            <v>39.799999999999997</v>
          </cell>
          <cell r="N47">
            <v>29.6</v>
          </cell>
          <cell r="O47">
            <v>0</v>
          </cell>
        </row>
        <row r="48">
          <cell r="E48">
            <v>50.1</v>
          </cell>
          <cell r="F48">
            <v>36.799999999999997</v>
          </cell>
          <cell r="M48">
            <v>50.1</v>
          </cell>
          <cell r="N48">
            <v>36.799999999999997</v>
          </cell>
          <cell r="O48">
            <v>0</v>
          </cell>
        </row>
        <row r="49">
          <cell r="E49">
            <v>0.8</v>
          </cell>
          <cell r="F49">
            <v>0.6</v>
          </cell>
          <cell r="M49">
            <v>0.8</v>
          </cell>
          <cell r="N49">
            <v>0.6</v>
          </cell>
          <cell r="O49">
            <v>0</v>
          </cell>
        </row>
        <row r="50">
          <cell r="E50">
            <v>7.9</v>
          </cell>
          <cell r="F50">
            <v>6</v>
          </cell>
          <cell r="M50">
            <v>7.9</v>
          </cell>
          <cell r="N50">
            <v>6</v>
          </cell>
          <cell r="O50">
            <v>0</v>
          </cell>
        </row>
        <row r="51">
          <cell r="E51">
            <v>1.6</v>
          </cell>
          <cell r="F51">
            <v>1.2</v>
          </cell>
          <cell r="M51">
            <v>1.6</v>
          </cell>
          <cell r="N51">
            <v>1.2</v>
          </cell>
          <cell r="O51">
            <v>0</v>
          </cell>
        </row>
        <row r="52">
          <cell r="E52">
            <v>67.599999999999994</v>
          </cell>
          <cell r="F52">
            <v>51.6</v>
          </cell>
          <cell r="M52">
            <v>67.599999999999994</v>
          </cell>
          <cell r="N52">
            <v>51.6</v>
          </cell>
          <cell r="O52">
            <v>0</v>
          </cell>
        </row>
        <row r="53">
          <cell r="E53">
            <v>284.5</v>
          </cell>
          <cell r="F53">
            <v>215.1</v>
          </cell>
          <cell r="M53">
            <v>284.5</v>
          </cell>
          <cell r="N53">
            <v>215.1</v>
          </cell>
          <cell r="O53">
            <v>0</v>
          </cell>
        </row>
        <row r="54">
          <cell r="E54">
            <v>194.3</v>
          </cell>
          <cell r="F54">
            <v>147</v>
          </cell>
          <cell r="M54">
            <v>194.3</v>
          </cell>
          <cell r="N54">
            <v>147</v>
          </cell>
          <cell r="O54">
            <v>0</v>
          </cell>
        </row>
        <row r="55">
          <cell r="E55">
            <v>7.8</v>
          </cell>
          <cell r="F55">
            <v>6</v>
          </cell>
          <cell r="M55">
            <v>7.8</v>
          </cell>
          <cell r="N55">
            <v>6</v>
          </cell>
          <cell r="O55">
            <v>0</v>
          </cell>
        </row>
        <row r="56">
          <cell r="E56">
            <v>9138.0000000000036</v>
          </cell>
          <cell r="F56">
            <v>6736.7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9138.0000000000036</v>
          </cell>
          <cell r="M56">
            <v>9138.0000000000036</v>
          </cell>
          <cell r="N56">
            <v>6736.7</v>
          </cell>
          <cell r="O56">
            <v>0</v>
          </cell>
        </row>
      </sheetData>
      <sheetData sheetId="6">
        <row r="20">
          <cell r="G20">
            <v>111</v>
          </cell>
          <cell r="M20">
            <v>0</v>
          </cell>
          <cell r="N20">
            <v>0</v>
          </cell>
          <cell r="O20">
            <v>111</v>
          </cell>
        </row>
        <row r="24"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M24">
            <v>0</v>
          </cell>
          <cell r="N24">
            <v>0</v>
          </cell>
          <cell r="O24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I28">
            <v>0</v>
          </cell>
          <cell r="J28">
            <v>0</v>
          </cell>
          <cell r="K28">
            <v>0</v>
          </cell>
          <cell r="M28">
            <v>0</v>
          </cell>
          <cell r="N28">
            <v>0</v>
          </cell>
          <cell r="O28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I32">
            <v>0</v>
          </cell>
          <cell r="J32">
            <v>0</v>
          </cell>
          <cell r="K32">
            <v>0</v>
          </cell>
          <cell r="M32">
            <v>0</v>
          </cell>
          <cell r="N32">
            <v>0</v>
          </cell>
          <cell r="O32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M36">
            <v>0</v>
          </cell>
          <cell r="N36">
            <v>0</v>
          </cell>
          <cell r="O36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I40">
            <v>0</v>
          </cell>
          <cell r="J40">
            <v>0</v>
          </cell>
          <cell r="K40">
            <v>0</v>
          </cell>
          <cell r="M40">
            <v>0</v>
          </cell>
          <cell r="N40">
            <v>0</v>
          </cell>
          <cell r="O40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I44">
            <v>0</v>
          </cell>
          <cell r="J44">
            <v>0</v>
          </cell>
          <cell r="K44">
            <v>0</v>
          </cell>
          <cell r="M44">
            <v>0</v>
          </cell>
          <cell r="N44">
            <v>0</v>
          </cell>
          <cell r="O44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M48">
            <v>0</v>
          </cell>
          <cell r="N48">
            <v>0</v>
          </cell>
          <cell r="O48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M52">
            <v>0</v>
          </cell>
          <cell r="N52">
            <v>0</v>
          </cell>
          <cell r="O52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M56">
            <v>0</v>
          </cell>
          <cell r="N56">
            <v>0</v>
          </cell>
          <cell r="O56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I60">
            <v>0</v>
          </cell>
          <cell r="J60">
            <v>0</v>
          </cell>
          <cell r="K60">
            <v>0</v>
          </cell>
          <cell r="M60">
            <v>0</v>
          </cell>
          <cell r="N60">
            <v>0</v>
          </cell>
          <cell r="O60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0</v>
          </cell>
          <cell r="N64">
            <v>0</v>
          </cell>
          <cell r="O64">
            <v>0</v>
          </cell>
        </row>
        <row r="68">
          <cell r="E68">
            <v>0</v>
          </cell>
          <cell r="F68">
            <v>0</v>
          </cell>
          <cell r="G68">
            <v>111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111</v>
          </cell>
          <cell r="M68">
            <v>0</v>
          </cell>
          <cell r="N68">
            <v>0</v>
          </cell>
          <cell r="O68">
            <v>111</v>
          </cell>
        </row>
        <row r="70">
          <cell r="E70">
            <v>808.6</v>
          </cell>
          <cell r="F70">
            <v>0</v>
          </cell>
          <cell r="G70">
            <v>1658.5</v>
          </cell>
          <cell r="I70">
            <v>118.3</v>
          </cell>
          <cell r="J70">
            <v>0</v>
          </cell>
          <cell r="K70">
            <v>0</v>
          </cell>
          <cell r="M70">
            <v>926.9</v>
          </cell>
          <cell r="N70">
            <v>0</v>
          </cell>
          <cell r="O70">
            <v>1658.5</v>
          </cell>
        </row>
        <row r="73">
          <cell r="R73">
            <v>111</v>
          </cell>
        </row>
        <row r="75">
          <cell r="E75">
            <v>808.6</v>
          </cell>
          <cell r="F75">
            <v>0</v>
          </cell>
          <cell r="G75">
            <v>1658.5</v>
          </cell>
          <cell r="H75">
            <v>118.3</v>
          </cell>
          <cell r="I75">
            <v>118.3</v>
          </cell>
          <cell r="J75">
            <v>0</v>
          </cell>
          <cell r="K75">
            <v>0</v>
          </cell>
          <cell r="L75">
            <v>2585.4</v>
          </cell>
          <cell r="M75">
            <v>926.9</v>
          </cell>
          <cell r="N75">
            <v>0</v>
          </cell>
          <cell r="O75">
            <v>1658.5</v>
          </cell>
        </row>
        <row r="77">
          <cell r="G77">
            <v>250</v>
          </cell>
          <cell r="H77">
            <v>0</v>
          </cell>
          <cell r="L77">
            <v>250</v>
          </cell>
          <cell r="M77">
            <v>0</v>
          </cell>
          <cell r="N77">
            <v>0</v>
          </cell>
          <cell r="O77">
            <v>250</v>
          </cell>
          <cell r="R77">
            <v>2267.1</v>
          </cell>
        </row>
        <row r="79">
          <cell r="R79">
            <v>318.3</v>
          </cell>
        </row>
        <row r="80">
          <cell r="R80">
            <v>0</v>
          </cell>
        </row>
        <row r="81">
          <cell r="R81">
            <v>250</v>
          </cell>
        </row>
        <row r="82">
          <cell r="E82">
            <v>0</v>
          </cell>
          <cell r="F82">
            <v>0</v>
          </cell>
          <cell r="G82">
            <v>929</v>
          </cell>
          <cell r="I82">
            <v>0</v>
          </cell>
          <cell r="J82">
            <v>0</v>
          </cell>
          <cell r="M82">
            <v>0</v>
          </cell>
          <cell r="N82">
            <v>0</v>
          </cell>
          <cell r="O82">
            <v>929</v>
          </cell>
          <cell r="R82">
            <v>501.79999999999995</v>
          </cell>
        </row>
        <row r="84">
          <cell r="R84">
            <v>1263.8999999999999</v>
          </cell>
        </row>
        <row r="85">
          <cell r="E85">
            <v>0</v>
          </cell>
          <cell r="F85">
            <v>0</v>
          </cell>
          <cell r="G85">
            <v>0</v>
          </cell>
          <cell r="I85">
            <v>0</v>
          </cell>
          <cell r="J85">
            <v>0</v>
          </cell>
          <cell r="K85">
            <v>0</v>
          </cell>
          <cell r="M85">
            <v>0</v>
          </cell>
          <cell r="N85">
            <v>0</v>
          </cell>
          <cell r="O85">
            <v>0</v>
          </cell>
          <cell r="R85">
            <v>146.30000000000001</v>
          </cell>
        </row>
        <row r="88">
          <cell r="M88">
            <v>0</v>
          </cell>
          <cell r="N88">
            <v>0</v>
          </cell>
          <cell r="O88">
            <v>0</v>
          </cell>
        </row>
        <row r="90">
          <cell r="E90">
            <v>0</v>
          </cell>
          <cell r="F90">
            <v>0</v>
          </cell>
          <cell r="G90">
            <v>0</v>
          </cell>
          <cell r="I90">
            <v>3.1</v>
          </cell>
          <cell r="J90">
            <v>2.4</v>
          </cell>
          <cell r="K90">
            <v>0</v>
          </cell>
          <cell r="M90">
            <v>3.1</v>
          </cell>
          <cell r="N90">
            <v>2.4</v>
          </cell>
          <cell r="O90">
            <v>0</v>
          </cell>
        </row>
        <row r="94">
          <cell r="E94">
            <v>0</v>
          </cell>
          <cell r="F94">
            <v>0</v>
          </cell>
          <cell r="G94">
            <v>0</v>
          </cell>
          <cell r="I94">
            <v>0</v>
          </cell>
          <cell r="J94">
            <v>0</v>
          </cell>
          <cell r="K94">
            <v>0</v>
          </cell>
          <cell r="M94">
            <v>0</v>
          </cell>
          <cell r="N94">
            <v>0</v>
          </cell>
          <cell r="O94">
            <v>0</v>
          </cell>
        </row>
        <row r="97">
          <cell r="M97">
            <v>0</v>
          </cell>
          <cell r="N97">
            <v>0</v>
          </cell>
          <cell r="O97">
            <v>0</v>
          </cell>
        </row>
        <row r="99">
          <cell r="E99">
            <v>0</v>
          </cell>
          <cell r="F99">
            <v>0</v>
          </cell>
          <cell r="G99">
            <v>0</v>
          </cell>
          <cell r="I99">
            <v>0</v>
          </cell>
          <cell r="J99">
            <v>0</v>
          </cell>
          <cell r="K99">
            <v>0</v>
          </cell>
          <cell r="M99">
            <v>0</v>
          </cell>
          <cell r="N99">
            <v>0</v>
          </cell>
          <cell r="O99">
            <v>0</v>
          </cell>
        </row>
        <row r="102">
          <cell r="M102">
            <v>0</v>
          </cell>
          <cell r="N102">
            <v>0</v>
          </cell>
          <cell r="O102">
            <v>0</v>
          </cell>
        </row>
        <row r="104">
          <cell r="E104">
            <v>0</v>
          </cell>
          <cell r="F104">
            <v>0</v>
          </cell>
          <cell r="G104">
            <v>0</v>
          </cell>
          <cell r="I104">
            <v>0</v>
          </cell>
          <cell r="J104">
            <v>0</v>
          </cell>
          <cell r="K104">
            <v>0</v>
          </cell>
          <cell r="M104">
            <v>0</v>
          </cell>
          <cell r="N104">
            <v>0</v>
          </cell>
          <cell r="O104">
            <v>0</v>
          </cell>
        </row>
        <row r="107">
          <cell r="E107">
            <v>0</v>
          </cell>
          <cell r="F107">
            <v>0</v>
          </cell>
          <cell r="G107">
            <v>0</v>
          </cell>
          <cell r="I107">
            <v>0</v>
          </cell>
          <cell r="J107">
            <v>0</v>
          </cell>
          <cell r="K107">
            <v>0</v>
          </cell>
          <cell r="M107">
            <v>0</v>
          </cell>
          <cell r="N107">
            <v>0</v>
          </cell>
          <cell r="O107">
            <v>0</v>
          </cell>
        </row>
        <row r="110">
          <cell r="E110">
            <v>0</v>
          </cell>
          <cell r="F110">
            <v>0</v>
          </cell>
          <cell r="G110">
            <v>0</v>
          </cell>
          <cell r="I110">
            <v>0</v>
          </cell>
          <cell r="J110">
            <v>0</v>
          </cell>
          <cell r="K110">
            <v>0</v>
          </cell>
          <cell r="M110">
            <v>0</v>
          </cell>
          <cell r="N110">
            <v>0</v>
          </cell>
          <cell r="O110">
            <v>0</v>
          </cell>
        </row>
        <row r="113">
          <cell r="M113">
            <v>0</v>
          </cell>
          <cell r="N113">
            <v>0</v>
          </cell>
          <cell r="O113">
            <v>0</v>
          </cell>
        </row>
        <row r="115">
          <cell r="E115">
            <v>0</v>
          </cell>
          <cell r="F115">
            <v>0</v>
          </cell>
          <cell r="G115">
            <v>0</v>
          </cell>
          <cell r="I115">
            <v>0</v>
          </cell>
          <cell r="J115">
            <v>0</v>
          </cell>
          <cell r="K115">
            <v>0</v>
          </cell>
          <cell r="M115">
            <v>0</v>
          </cell>
          <cell r="N115">
            <v>0</v>
          </cell>
          <cell r="O115">
            <v>0</v>
          </cell>
        </row>
        <row r="118">
          <cell r="M118">
            <v>0</v>
          </cell>
          <cell r="N118">
            <v>0</v>
          </cell>
          <cell r="O118">
            <v>0</v>
          </cell>
        </row>
        <row r="120">
          <cell r="M120">
            <v>0</v>
          </cell>
          <cell r="N120">
            <v>0</v>
          </cell>
          <cell r="O120">
            <v>0</v>
          </cell>
        </row>
        <row r="122">
          <cell r="M122">
            <v>0</v>
          </cell>
          <cell r="N122">
            <v>0</v>
          </cell>
          <cell r="O122">
            <v>0</v>
          </cell>
        </row>
        <row r="124">
          <cell r="M124">
            <v>0</v>
          </cell>
          <cell r="N124">
            <v>0</v>
          </cell>
          <cell r="O124">
            <v>0</v>
          </cell>
        </row>
        <row r="126">
          <cell r="M126">
            <v>0</v>
          </cell>
          <cell r="N126">
            <v>0</v>
          </cell>
          <cell r="O126">
            <v>0</v>
          </cell>
        </row>
        <row r="128">
          <cell r="M128">
            <v>0</v>
          </cell>
          <cell r="N128">
            <v>0</v>
          </cell>
          <cell r="O128">
            <v>0</v>
          </cell>
        </row>
        <row r="130">
          <cell r="M130">
            <v>0</v>
          </cell>
          <cell r="N130">
            <v>0</v>
          </cell>
          <cell r="O130">
            <v>0</v>
          </cell>
        </row>
        <row r="132">
          <cell r="M132">
            <v>0</v>
          </cell>
          <cell r="N132">
            <v>0</v>
          </cell>
          <cell r="O132">
            <v>0</v>
          </cell>
        </row>
        <row r="134">
          <cell r="M134">
            <v>0</v>
          </cell>
          <cell r="N134">
            <v>0</v>
          </cell>
          <cell r="O134">
            <v>0</v>
          </cell>
        </row>
        <row r="136">
          <cell r="M136">
            <v>0</v>
          </cell>
          <cell r="N136">
            <v>0</v>
          </cell>
          <cell r="O136">
            <v>0</v>
          </cell>
        </row>
        <row r="138">
          <cell r="M138">
            <v>0</v>
          </cell>
          <cell r="N138">
            <v>0</v>
          </cell>
          <cell r="O138">
            <v>0</v>
          </cell>
        </row>
        <row r="140">
          <cell r="M140">
            <v>0</v>
          </cell>
          <cell r="N140">
            <v>0</v>
          </cell>
          <cell r="O140">
            <v>0</v>
          </cell>
        </row>
        <row r="142">
          <cell r="M142">
            <v>0</v>
          </cell>
          <cell r="N142">
            <v>0</v>
          </cell>
          <cell r="O142">
            <v>0</v>
          </cell>
        </row>
        <row r="144">
          <cell r="M144">
            <v>0</v>
          </cell>
          <cell r="N144">
            <v>0</v>
          </cell>
          <cell r="O144">
            <v>0</v>
          </cell>
        </row>
        <row r="146">
          <cell r="M146">
            <v>0</v>
          </cell>
          <cell r="N146">
            <v>0</v>
          </cell>
          <cell r="O146">
            <v>0</v>
          </cell>
        </row>
        <row r="148">
          <cell r="M148">
            <v>0</v>
          </cell>
          <cell r="N148">
            <v>0</v>
          </cell>
          <cell r="O148">
            <v>0</v>
          </cell>
        </row>
        <row r="150">
          <cell r="M150">
            <v>0</v>
          </cell>
          <cell r="N150">
            <v>0</v>
          </cell>
          <cell r="O150">
            <v>0</v>
          </cell>
        </row>
        <row r="152">
          <cell r="M152">
            <v>0</v>
          </cell>
          <cell r="N152">
            <v>0</v>
          </cell>
          <cell r="O152">
            <v>0</v>
          </cell>
        </row>
        <row r="154">
          <cell r="E154">
            <v>0</v>
          </cell>
          <cell r="F154">
            <v>0</v>
          </cell>
          <cell r="G154">
            <v>0</v>
          </cell>
          <cell r="I154">
            <v>0.3</v>
          </cell>
          <cell r="J154">
            <v>0.2</v>
          </cell>
          <cell r="K154">
            <v>0</v>
          </cell>
          <cell r="M154">
            <v>0.3</v>
          </cell>
          <cell r="N154">
            <v>0.2</v>
          </cell>
          <cell r="O154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I158">
            <v>0.5</v>
          </cell>
          <cell r="J158">
            <v>0.4</v>
          </cell>
          <cell r="K158">
            <v>0</v>
          </cell>
          <cell r="M158">
            <v>0.5</v>
          </cell>
          <cell r="N158">
            <v>0.4</v>
          </cell>
          <cell r="O158">
            <v>0</v>
          </cell>
        </row>
        <row r="162">
          <cell r="M162">
            <v>0</v>
          </cell>
          <cell r="N162">
            <v>0</v>
          </cell>
          <cell r="O162">
            <v>0</v>
          </cell>
        </row>
        <row r="164">
          <cell r="E164">
            <v>135.4</v>
          </cell>
          <cell r="F164">
            <v>91.9</v>
          </cell>
          <cell r="G164">
            <v>0</v>
          </cell>
          <cell r="I164">
            <v>0</v>
          </cell>
          <cell r="J164">
            <v>0</v>
          </cell>
          <cell r="K164">
            <v>0</v>
          </cell>
          <cell r="M164">
            <v>135.4</v>
          </cell>
          <cell r="N164">
            <v>91.9</v>
          </cell>
          <cell r="O164">
            <v>0</v>
          </cell>
        </row>
        <row r="168">
          <cell r="E168">
            <v>189.5</v>
          </cell>
          <cell r="F168">
            <v>113.3</v>
          </cell>
          <cell r="G168">
            <v>0</v>
          </cell>
          <cell r="I168">
            <v>6.1</v>
          </cell>
          <cell r="J168">
            <v>4.5999999999999996</v>
          </cell>
          <cell r="K168">
            <v>0</v>
          </cell>
          <cell r="M168">
            <v>195.6</v>
          </cell>
          <cell r="N168">
            <v>117.89999999999999</v>
          </cell>
          <cell r="O168">
            <v>0</v>
          </cell>
        </row>
        <row r="172">
          <cell r="E172">
            <v>324.89999999999998</v>
          </cell>
          <cell r="F172">
            <v>205.2</v>
          </cell>
          <cell r="G172">
            <v>929</v>
          </cell>
          <cell r="H172">
            <v>10</v>
          </cell>
          <cell r="I172">
            <v>10</v>
          </cell>
          <cell r="J172">
            <v>7.6</v>
          </cell>
          <cell r="K172">
            <v>0</v>
          </cell>
          <cell r="L172">
            <v>1263.8999999999999</v>
          </cell>
          <cell r="M172">
            <v>334.9</v>
          </cell>
          <cell r="N172">
            <v>212.8</v>
          </cell>
          <cell r="O172">
            <v>929</v>
          </cell>
        </row>
        <row r="174">
          <cell r="M174">
            <v>0</v>
          </cell>
          <cell r="N174">
            <v>0</v>
          </cell>
          <cell r="O174">
            <v>0</v>
          </cell>
        </row>
        <row r="176">
          <cell r="E176">
            <v>0</v>
          </cell>
          <cell r="F176">
            <v>0</v>
          </cell>
          <cell r="G176">
            <v>0</v>
          </cell>
          <cell r="I176">
            <v>0</v>
          </cell>
          <cell r="J176">
            <v>0</v>
          </cell>
          <cell r="K176">
            <v>0</v>
          </cell>
          <cell r="M176">
            <v>0</v>
          </cell>
          <cell r="N176">
            <v>0</v>
          </cell>
          <cell r="O176">
            <v>0</v>
          </cell>
        </row>
        <row r="178">
          <cell r="E178">
            <v>0</v>
          </cell>
          <cell r="F178">
            <v>0</v>
          </cell>
          <cell r="G178">
            <v>445</v>
          </cell>
          <cell r="I178">
            <v>0</v>
          </cell>
          <cell r="J178">
            <v>0</v>
          </cell>
          <cell r="K178">
            <v>0</v>
          </cell>
          <cell r="M178">
            <v>0</v>
          </cell>
          <cell r="N178">
            <v>0</v>
          </cell>
          <cell r="O178">
            <v>445</v>
          </cell>
        </row>
        <row r="182">
          <cell r="E182">
            <v>0</v>
          </cell>
          <cell r="F182">
            <v>0</v>
          </cell>
          <cell r="G182">
            <v>0</v>
          </cell>
          <cell r="I182">
            <v>1.4</v>
          </cell>
          <cell r="J182">
            <v>1.1000000000000001</v>
          </cell>
          <cell r="K182">
            <v>0</v>
          </cell>
          <cell r="M182">
            <v>1.4</v>
          </cell>
          <cell r="N182">
            <v>1.1000000000000001</v>
          </cell>
          <cell r="O182">
            <v>0</v>
          </cell>
        </row>
        <row r="186">
          <cell r="E186">
            <v>0</v>
          </cell>
          <cell r="F186">
            <v>0</v>
          </cell>
          <cell r="G186">
            <v>0</v>
          </cell>
          <cell r="I186">
            <v>1</v>
          </cell>
          <cell r="J186">
            <v>0.8</v>
          </cell>
          <cell r="K186">
            <v>0</v>
          </cell>
          <cell r="M186">
            <v>1</v>
          </cell>
          <cell r="N186">
            <v>0.8</v>
          </cell>
          <cell r="O186">
            <v>0</v>
          </cell>
        </row>
        <row r="190">
          <cell r="E190">
            <v>0</v>
          </cell>
          <cell r="F190">
            <v>0</v>
          </cell>
          <cell r="G190">
            <v>0</v>
          </cell>
          <cell r="I190">
            <v>1.7</v>
          </cell>
          <cell r="J190">
            <v>1.3</v>
          </cell>
          <cell r="K190">
            <v>0</v>
          </cell>
          <cell r="M190">
            <v>1.7</v>
          </cell>
          <cell r="N190">
            <v>1.3</v>
          </cell>
          <cell r="O190">
            <v>0</v>
          </cell>
        </row>
        <row r="194">
          <cell r="E194">
            <v>0</v>
          </cell>
          <cell r="F194">
            <v>0</v>
          </cell>
          <cell r="G194">
            <v>0</v>
          </cell>
          <cell r="I194">
            <v>1.4</v>
          </cell>
          <cell r="J194">
            <v>1.1000000000000001</v>
          </cell>
          <cell r="K194">
            <v>0</v>
          </cell>
          <cell r="M194">
            <v>1.4</v>
          </cell>
          <cell r="N194">
            <v>1.1000000000000001</v>
          </cell>
          <cell r="O194">
            <v>0</v>
          </cell>
        </row>
        <row r="198">
          <cell r="E198">
            <v>0</v>
          </cell>
          <cell r="F198">
            <v>0</v>
          </cell>
          <cell r="G198">
            <v>0</v>
          </cell>
          <cell r="I198">
            <v>10.5</v>
          </cell>
          <cell r="J198">
            <v>8</v>
          </cell>
          <cell r="K198">
            <v>0</v>
          </cell>
          <cell r="M198">
            <v>10.5</v>
          </cell>
          <cell r="N198">
            <v>8</v>
          </cell>
          <cell r="O198">
            <v>0</v>
          </cell>
        </row>
        <row r="202">
          <cell r="E202">
            <v>0</v>
          </cell>
          <cell r="F202">
            <v>0</v>
          </cell>
          <cell r="G202">
            <v>0</v>
          </cell>
          <cell r="I202">
            <v>2.5</v>
          </cell>
          <cell r="J202">
            <v>1.9</v>
          </cell>
          <cell r="K202">
            <v>0</v>
          </cell>
          <cell r="M202">
            <v>2.5</v>
          </cell>
          <cell r="N202">
            <v>1.9</v>
          </cell>
          <cell r="O202">
            <v>0</v>
          </cell>
        </row>
        <row r="206">
          <cell r="E206">
            <v>0</v>
          </cell>
          <cell r="F206">
            <v>0</v>
          </cell>
          <cell r="G206">
            <v>0</v>
          </cell>
          <cell r="I206">
            <v>2.5</v>
          </cell>
          <cell r="J206">
            <v>1.9</v>
          </cell>
          <cell r="K206">
            <v>0</v>
          </cell>
          <cell r="M206">
            <v>2.5</v>
          </cell>
          <cell r="N206">
            <v>1.9</v>
          </cell>
          <cell r="O206">
            <v>0</v>
          </cell>
        </row>
        <row r="210">
          <cell r="E210">
            <v>0</v>
          </cell>
          <cell r="F210">
            <v>0</v>
          </cell>
          <cell r="G210">
            <v>0</v>
          </cell>
          <cell r="I210">
            <v>2.1</v>
          </cell>
          <cell r="J210">
            <v>1.6</v>
          </cell>
          <cell r="K210">
            <v>0</v>
          </cell>
          <cell r="M210">
            <v>2.1</v>
          </cell>
          <cell r="N210">
            <v>1.6</v>
          </cell>
          <cell r="O210">
            <v>0</v>
          </cell>
        </row>
        <row r="214">
          <cell r="E214">
            <v>0</v>
          </cell>
          <cell r="F214">
            <v>0</v>
          </cell>
          <cell r="G214">
            <v>0</v>
          </cell>
          <cell r="I214">
            <v>3.3</v>
          </cell>
          <cell r="J214">
            <v>2.5</v>
          </cell>
          <cell r="K214">
            <v>0</v>
          </cell>
          <cell r="M214">
            <v>3.3</v>
          </cell>
          <cell r="N214">
            <v>2.5</v>
          </cell>
          <cell r="O214">
            <v>0</v>
          </cell>
        </row>
        <row r="218">
          <cell r="E218">
            <v>0</v>
          </cell>
          <cell r="F218">
            <v>0</v>
          </cell>
          <cell r="G218">
            <v>0</v>
          </cell>
          <cell r="I218">
            <v>2.1</v>
          </cell>
          <cell r="J218">
            <v>1.6</v>
          </cell>
          <cell r="K218">
            <v>0</v>
          </cell>
          <cell r="M218">
            <v>2.1</v>
          </cell>
          <cell r="N218">
            <v>1.6</v>
          </cell>
          <cell r="O218">
            <v>0</v>
          </cell>
        </row>
        <row r="222">
          <cell r="E222">
            <v>0</v>
          </cell>
          <cell r="F222">
            <v>0</v>
          </cell>
          <cell r="G222">
            <v>0</v>
          </cell>
          <cell r="I222">
            <v>1.4</v>
          </cell>
          <cell r="J222">
            <v>1.1000000000000001</v>
          </cell>
          <cell r="K222">
            <v>0</v>
          </cell>
          <cell r="M222">
            <v>1.4</v>
          </cell>
          <cell r="N222">
            <v>1.1000000000000001</v>
          </cell>
          <cell r="O222">
            <v>0</v>
          </cell>
        </row>
        <row r="226">
          <cell r="E226">
            <v>0</v>
          </cell>
          <cell r="F226">
            <v>0</v>
          </cell>
          <cell r="G226">
            <v>0</v>
          </cell>
          <cell r="I226">
            <v>22.4</v>
          </cell>
          <cell r="J226">
            <v>17.100000000000001</v>
          </cell>
          <cell r="K226">
            <v>0</v>
          </cell>
          <cell r="M226">
            <v>22.4</v>
          </cell>
          <cell r="N226">
            <v>17.100000000000001</v>
          </cell>
          <cell r="O226">
            <v>0</v>
          </cell>
        </row>
        <row r="230">
          <cell r="E230">
            <v>0</v>
          </cell>
          <cell r="F230">
            <v>0</v>
          </cell>
          <cell r="G230">
            <v>0</v>
          </cell>
          <cell r="I230">
            <v>4.5</v>
          </cell>
          <cell r="J230">
            <v>3.4</v>
          </cell>
          <cell r="K230">
            <v>0</v>
          </cell>
          <cell r="M230">
            <v>4.5</v>
          </cell>
          <cell r="N230">
            <v>3.4</v>
          </cell>
          <cell r="O230">
            <v>0</v>
          </cell>
        </row>
        <row r="234">
          <cell r="M234">
            <v>0</v>
          </cell>
          <cell r="N234">
            <v>0</v>
          </cell>
          <cell r="O234">
            <v>0</v>
          </cell>
        </row>
        <row r="236">
          <cell r="E236">
            <v>0</v>
          </cell>
          <cell r="F236">
            <v>0</v>
          </cell>
          <cell r="G236">
            <v>445</v>
          </cell>
          <cell r="I236">
            <v>56.8</v>
          </cell>
          <cell r="J236">
            <v>43.400000000000006</v>
          </cell>
          <cell r="K236">
            <v>0</v>
          </cell>
          <cell r="M236">
            <v>56.8</v>
          </cell>
          <cell r="N236">
            <v>43.400000000000006</v>
          </cell>
          <cell r="O236">
            <v>445</v>
          </cell>
        </row>
        <row r="238">
          <cell r="E238">
            <v>0</v>
          </cell>
          <cell r="F238">
            <v>0</v>
          </cell>
          <cell r="G238">
            <v>0</v>
          </cell>
          <cell r="I238">
            <v>0</v>
          </cell>
          <cell r="J238">
            <v>0</v>
          </cell>
          <cell r="K238">
            <v>0</v>
          </cell>
          <cell r="M238">
            <v>0</v>
          </cell>
          <cell r="N238">
            <v>0</v>
          </cell>
          <cell r="O238">
            <v>0</v>
          </cell>
        </row>
        <row r="241">
          <cell r="G241">
            <v>0</v>
          </cell>
          <cell r="M241">
            <v>0</v>
          </cell>
          <cell r="N241">
            <v>0</v>
          </cell>
          <cell r="O241">
            <v>0</v>
          </cell>
        </row>
        <row r="243">
          <cell r="E243">
            <v>146</v>
          </cell>
          <cell r="F243">
            <v>106.6</v>
          </cell>
          <cell r="G243">
            <v>0</v>
          </cell>
          <cell r="I243">
            <v>0.3</v>
          </cell>
          <cell r="J243">
            <v>0.2</v>
          </cell>
          <cell r="K243">
            <v>0</v>
          </cell>
          <cell r="M243">
            <v>146.30000000000001</v>
          </cell>
          <cell r="N243">
            <v>106.8</v>
          </cell>
          <cell r="O243">
            <v>0</v>
          </cell>
        </row>
        <row r="248">
          <cell r="E248">
            <v>146</v>
          </cell>
          <cell r="F248">
            <v>106.6</v>
          </cell>
          <cell r="G248">
            <v>0</v>
          </cell>
          <cell r="I248">
            <v>0.3</v>
          </cell>
          <cell r="J248">
            <v>0.2</v>
          </cell>
          <cell r="K248">
            <v>0</v>
          </cell>
          <cell r="M248">
            <v>146.30000000000001</v>
          </cell>
          <cell r="N248">
            <v>106.8</v>
          </cell>
          <cell r="O248">
            <v>0</v>
          </cell>
        </row>
      </sheetData>
      <sheetData sheetId="7">
        <row r="16">
          <cell r="E16">
            <v>111.6</v>
          </cell>
          <cell r="G16">
            <v>6.3</v>
          </cell>
          <cell r="I16">
            <v>16</v>
          </cell>
          <cell r="M16">
            <v>127.6</v>
          </cell>
          <cell r="N16">
            <v>0</v>
          </cell>
          <cell r="O16">
            <v>6.3</v>
          </cell>
        </row>
        <row r="17">
          <cell r="E17">
            <v>111.6</v>
          </cell>
          <cell r="F17">
            <v>0</v>
          </cell>
          <cell r="G17">
            <v>6.3</v>
          </cell>
          <cell r="H17">
            <v>16</v>
          </cell>
          <cell r="I17">
            <v>16</v>
          </cell>
          <cell r="J17">
            <v>0</v>
          </cell>
          <cell r="K17">
            <v>0</v>
          </cell>
          <cell r="L17">
            <v>133.9</v>
          </cell>
          <cell r="M17">
            <v>127.6</v>
          </cell>
          <cell r="N17">
            <v>0</v>
          </cell>
          <cell r="O17">
            <v>6.3</v>
          </cell>
        </row>
        <row r="18">
          <cell r="Q18">
            <v>133.9</v>
          </cell>
        </row>
        <row r="19">
          <cell r="E19">
            <v>26.9</v>
          </cell>
          <cell r="I19">
            <v>4</v>
          </cell>
          <cell r="M19">
            <v>30.9</v>
          </cell>
          <cell r="N19">
            <v>0</v>
          </cell>
          <cell r="O19">
            <v>0</v>
          </cell>
          <cell r="Q19">
            <v>0</v>
          </cell>
        </row>
        <row r="20">
          <cell r="E20">
            <v>26.9</v>
          </cell>
          <cell r="F20">
            <v>0</v>
          </cell>
          <cell r="G20">
            <v>0</v>
          </cell>
          <cell r="H20">
            <v>4</v>
          </cell>
          <cell r="I20">
            <v>4</v>
          </cell>
          <cell r="J20">
            <v>0</v>
          </cell>
          <cell r="K20">
            <v>0</v>
          </cell>
          <cell r="L20">
            <v>30.9</v>
          </cell>
          <cell r="M20">
            <v>30.9</v>
          </cell>
          <cell r="N20">
            <v>0</v>
          </cell>
          <cell r="O20">
            <v>0</v>
          </cell>
          <cell r="Q20">
            <v>30.9</v>
          </cell>
        </row>
        <row r="21">
          <cell r="Q21">
            <v>0</v>
          </cell>
        </row>
        <row r="22">
          <cell r="Q22">
            <v>0</v>
          </cell>
        </row>
        <row r="23">
          <cell r="Q23">
            <v>0</v>
          </cell>
        </row>
      </sheetData>
      <sheetData sheetId="8">
        <row r="18">
          <cell r="E18">
            <v>4</v>
          </cell>
          <cell r="I18">
            <v>1.9</v>
          </cell>
          <cell r="M18">
            <v>5.9</v>
          </cell>
          <cell r="N18">
            <v>0</v>
          </cell>
          <cell r="O18">
            <v>0</v>
          </cell>
        </row>
        <row r="19">
          <cell r="E19">
            <v>2.9</v>
          </cell>
          <cell r="M19">
            <v>2.9</v>
          </cell>
          <cell r="N19">
            <v>0</v>
          </cell>
          <cell r="O19">
            <v>0</v>
          </cell>
        </row>
        <row r="20">
          <cell r="E20">
            <v>0.6</v>
          </cell>
          <cell r="M20">
            <v>0.6</v>
          </cell>
          <cell r="N20">
            <v>0</v>
          </cell>
          <cell r="O20">
            <v>0</v>
          </cell>
          <cell r="Q20">
            <v>16.5</v>
          </cell>
        </row>
        <row r="21">
          <cell r="E21">
            <v>0.5</v>
          </cell>
          <cell r="M21">
            <v>0.5</v>
          </cell>
          <cell r="N21">
            <v>0</v>
          </cell>
          <cell r="O21">
            <v>0</v>
          </cell>
        </row>
        <row r="22">
          <cell r="E22">
            <v>1.5</v>
          </cell>
          <cell r="M22">
            <v>1.5</v>
          </cell>
          <cell r="N22">
            <v>0</v>
          </cell>
          <cell r="O22">
            <v>0</v>
          </cell>
        </row>
        <row r="23">
          <cell r="M23">
            <v>0.3</v>
          </cell>
          <cell r="N23">
            <v>0</v>
          </cell>
          <cell r="O23">
            <v>0</v>
          </cell>
        </row>
        <row r="24">
          <cell r="E24">
            <v>1.2</v>
          </cell>
          <cell r="M24">
            <v>1.2</v>
          </cell>
          <cell r="N24">
            <v>0</v>
          </cell>
          <cell r="O24">
            <v>0</v>
          </cell>
        </row>
        <row r="25">
          <cell r="E25">
            <v>0.1</v>
          </cell>
          <cell r="M25">
            <v>0.1</v>
          </cell>
          <cell r="N25">
            <v>0</v>
          </cell>
          <cell r="O25">
            <v>0</v>
          </cell>
        </row>
        <row r="26">
          <cell r="E26">
            <v>2.2000000000000002</v>
          </cell>
          <cell r="M26">
            <v>2.2000000000000002</v>
          </cell>
          <cell r="N26">
            <v>0</v>
          </cell>
          <cell r="O26">
            <v>0</v>
          </cell>
          <cell r="Q26">
            <v>38.6</v>
          </cell>
        </row>
        <row r="27">
          <cell r="E27">
            <v>0.6</v>
          </cell>
          <cell r="M27">
            <v>0.6</v>
          </cell>
          <cell r="N27">
            <v>0</v>
          </cell>
          <cell r="O27">
            <v>0</v>
          </cell>
          <cell r="Q27">
            <v>99.2</v>
          </cell>
        </row>
        <row r="28">
          <cell r="E28">
            <v>0.7</v>
          </cell>
          <cell r="M28">
            <v>0.7</v>
          </cell>
          <cell r="N28">
            <v>0</v>
          </cell>
          <cell r="O28">
            <v>0</v>
          </cell>
          <cell r="Q28">
            <v>54.1</v>
          </cell>
        </row>
        <row r="29">
          <cell r="E29">
            <v>14.6</v>
          </cell>
          <cell r="F29">
            <v>0</v>
          </cell>
          <cell r="G29">
            <v>0</v>
          </cell>
          <cell r="H29">
            <v>1.9</v>
          </cell>
          <cell r="I29">
            <v>1.9</v>
          </cell>
          <cell r="J29">
            <v>0</v>
          </cell>
          <cell r="K29">
            <v>0</v>
          </cell>
          <cell r="L29">
            <v>16.5</v>
          </cell>
          <cell r="M29">
            <v>16.5</v>
          </cell>
          <cell r="N29">
            <v>0</v>
          </cell>
          <cell r="O29">
            <v>0</v>
          </cell>
          <cell r="Q29">
            <v>596.5</v>
          </cell>
        </row>
        <row r="30">
          <cell r="Q30">
            <v>251.1</v>
          </cell>
        </row>
        <row r="31">
          <cell r="E31">
            <v>0.1</v>
          </cell>
          <cell r="M31">
            <v>0.1</v>
          </cell>
          <cell r="N31">
            <v>0</v>
          </cell>
          <cell r="O31">
            <v>0</v>
          </cell>
        </row>
        <row r="32">
          <cell r="E32">
            <v>0.7</v>
          </cell>
          <cell r="M32">
            <v>0.7</v>
          </cell>
          <cell r="N32">
            <v>0</v>
          </cell>
          <cell r="O32">
            <v>0</v>
          </cell>
        </row>
        <row r="33">
          <cell r="E33">
            <v>13.3</v>
          </cell>
          <cell r="G33">
            <v>3</v>
          </cell>
          <cell r="M33">
            <v>13.3</v>
          </cell>
          <cell r="N33">
            <v>0</v>
          </cell>
          <cell r="O33">
            <v>3</v>
          </cell>
        </row>
        <row r="34">
          <cell r="E34">
            <v>1.1000000000000001</v>
          </cell>
          <cell r="M34">
            <v>1.1000000000000001</v>
          </cell>
          <cell r="N34">
            <v>0</v>
          </cell>
          <cell r="O34">
            <v>0</v>
          </cell>
        </row>
        <row r="35">
          <cell r="E35">
            <v>1.6</v>
          </cell>
          <cell r="M35">
            <v>1.6</v>
          </cell>
          <cell r="N35">
            <v>0</v>
          </cell>
          <cell r="O35">
            <v>0</v>
          </cell>
        </row>
        <row r="36">
          <cell r="E36">
            <v>3.4</v>
          </cell>
          <cell r="M36">
            <v>3.4</v>
          </cell>
          <cell r="N36">
            <v>0</v>
          </cell>
          <cell r="O36">
            <v>0</v>
          </cell>
        </row>
        <row r="37">
          <cell r="E37">
            <v>3</v>
          </cell>
          <cell r="M37">
            <v>3</v>
          </cell>
          <cell r="N37">
            <v>0</v>
          </cell>
          <cell r="O37">
            <v>0</v>
          </cell>
        </row>
        <row r="38">
          <cell r="E38">
            <v>9.5</v>
          </cell>
          <cell r="M38">
            <v>9.5</v>
          </cell>
          <cell r="N38">
            <v>0</v>
          </cell>
          <cell r="O38">
            <v>0</v>
          </cell>
        </row>
        <row r="39">
          <cell r="E39">
            <v>0.4</v>
          </cell>
          <cell r="M39">
            <v>0.4</v>
          </cell>
          <cell r="N39">
            <v>0</v>
          </cell>
          <cell r="O39">
            <v>0</v>
          </cell>
        </row>
        <row r="40">
          <cell r="E40">
            <v>1.6</v>
          </cell>
          <cell r="M40">
            <v>1.6</v>
          </cell>
          <cell r="N40">
            <v>0</v>
          </cell>
          <cell r="O40">
            <v>0</v>
          </cell>
        </row>
        <row r="41">
          <cell r="E41">
            <v>0.9</v>
          </cell>
          <cell r="M41">
            <v>0.9</v>
          </cell>
          <cell r="N41">
            <v>0</v>
          </cell>
          <cell r="O41">
            <v>0</v>
          </cell>
        </row>
        <row r="42">
          <cell r="E42">
            <v>35.6</v>
          </cell>
          <cell r="F42">
            <v>0</v>
          </cell>
          <cell r="G42">
            <v>3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38.6</v>
          </cell>
          <cell r="M42">
            <v>35.6</v>
          </cell>
          <cell r="N42">
            <v>0</v>
          </cell>
          <cell r="O42">
            <v>3</v>
          </cell>
        </row>
        <row r="44">
          <cell r="E44">
            <v>33</v>
          </cell>
          <cell r="G44">
            <v>65.8</v>
          </cell>
          <cell r="M44">
            <v>33</v>
          </cell>
          <cell r="N44">
            <v>0</v>
          </cell>
          <cell r="O44">
            <v>65.8</v>
          </cell>
        </row>
        <row r="45">
          <cell r="I45">
            <v>0.4</v>
          </cell>
          <cell r="M45">
            <v>0.4</v>
          </cell>
          <cell r="N45">
            <v>0</v>
          </cell>
          <cell r="O45">
            <v>0</v>
          </cell>
        </row>
        <row r="46">
          <cell r="E46">
            <v>33</v>
          </cell>
          <cell r="F46">
            <v>0</v>
          </cell>
          <cell r="G46">
            <v>65.8</v>
          </cell>
          <cell r="H46">
            <v>0.4</v>
          </cell>
          <cell r="I46">
            <v>0.4</v>
          </cell>
          <cell r="J46">
            <v>0</v>
          </cell>
          <cell r="K46">
            <v>0</v>
          </cell>
          <cell r="L46">
            <v>99.2</v>
          </cell>
          <cell r="M46">
            <v>33.4</v>
          </cell>
          <cell r="N46">
            <v>0</v>
          </cell>
          <cell r="O46">
            <v>65.8</v>
          </cell>
        </row>
        <row r="48">
          <cell r="M48">
            <v>0.1</v>
          </cell>
          <cell r="N48">
            <v>0</v>
          </cell>
          <cell r="O48">
            <v>0</v>
          </cell>
        </row>
        <row r="49">
          <cell r="E49">
            <v>1.5</v>
          </cell>
          <cell r="M49">
            <v>1.5</v>
          </cell>
          <cell r="N49">
            <v>0</v>
          </cell>
          <cell r="O49">
            <v>0</v>
          </cell>
        </row>
        <row r="50">
          <cell r="E50">
            <v>6.8</v>
          </cell>
          <cell r="M50">
            <v>6.8</v>
          </cell>
          <cell r="N50">
            <v>0</v>
          </cell>
          <cell r="O50">
            <v>0</v>
          </cell>
        </row>
        <row r="51">
          <cell r="E51">
            <v>7.3</v>
          </cell>
          <cell r="M51">
            <v>7.3</v>
          </cell>
          <cell r="N51">
            <v>0</v>
          </cell>
          <cell r="O51">
            <v>0</v>
          </cell>
        </row>
        <row r="52">
          <cell r="E52">
            <v>6.6</v>
          </cell>
          <cell r="M52">
            <v>6.6</v>
          </cell>
          <cell r="N52">
            <v>0</v>
          </cell>
          <cell r="O52">
            <v>0</v>
          </cell>
        </row>
        <row r="53">
          <cell r="E53">
            <v>35.799999999999997</v>
          </cell>
          <cell r="F53">
            <v>18.100000000000001</v>
          </cell>
          <cell r="M53">
            <v>35.799999999999997</v>
          </cell>
          <cell r="N53">
            <v>18.100000000000001</v>
          </cell>
          <cell r="O53">
            <v>0</v>
          </cell>
        </row>
        <row r="54">
          <cell r="E54">
            <v>1.4</v>
          </cell>
          <cell r="M54">
            <v>1.4</v>
          </cell>
          <cell r="N54">
            <v>0</v>
          </cell>
          <cell r="O54">
            <v>0</v>
          </cell>
        </row>
        <row r="55">
          <cell r="M55">
            <v>0.1</v>
          </cell>
          <cell r="N55">
            <v>0</v>
          </cell>
          <cell r="O55">
            <v>0</v>
          </cell>
        </row>
        <row r="56">
          <cell r="E56">
            <v>1.7</v>
          </cell>
          <cell r="M56">
            <v>1.7</v>
          </cell>
          <cell r="N56">
            <v>0</v>
          </cell>
          <cell r="O56">
            <v>0</v>
          </cell>
        </row>
        <row r="57">
          <cell r="E57">
            <v>6.5</v>
          </cell>
          <cell r="M57">
            <v>6.5</v>
          </cell>
          <cell r="N57">
            <v>0</v>
          </cell>
          <cell r="O57">
            <v>0</v>
          </cell>
        </row>
        <row r="58">
          <cell r="E58">
            <v>0.1</v>
          </cell>
          <cell r="M58">
            <v>0.1</v>
          </cell>
          <cell r="N58">
            <v>0</v>
          </cell>
          <cell r="O58">
            <v>0</v>
          </cell>
        </row>
        <row r="59">
          <cell r="E59">
            <v>7</v>
          </cell>
          <cell r="M59">
            <v>7</v>
          </cell>
          <cell r="N59">
            <v>0</v>
          </cell>
          <cell r="O59">
            <v>0</v>
          </cell>
        </row>
        <row r="60">
          <cell r="E60">
            <v>9.4</v>
          </cell>
          <cell r="M60">
            <v>9.4</v>
          </cell>
          <cell r="N60">
            <v>0</v>
          </cell>
          <cell r="O60">
            <v>0</v>
          </cell>
        </row>
        <row r="61">
          <cell r="E61">
            <v>27.1</v>
          </cell>
          <cell r="M61">
            <v>27.1</v>
          </cell>
          <cell r="N61">
            <v>0</v>
          </cell>
          <cell r="O61">
            <v>0</v>
          </cell>
        </row>
        <row r="62">
          <cell r="E62">
            <v>12</v>
          </cell>
          <cell r="M62">
            <v>12</v>
          </cell>
          <cell r="N62">
            <v>0</v>
          </cell>
          <cell r="O62">
            <v>0</v>
          </cell>
        </row>
        <row r="63">
          <cell r="E63">
            <v>22.6</v>
          </cell>
          <cell r="M63">
            <v>22.6</v>
          </cell>
          <cell r="N63">
            <v>0</v>
          </cell>
          <cell r="O63">
            <v>0</v>
          </cell>
        </row>
        <row r="64">
          <cell r="E64">
            <v>10.3</v>
          </cell>
          <cell r="M64">
            <v>10.3</v>
          </cell>
          <cell r="N64">
            <v>0</v>
          </cell>
          <cell r="O64">
            <v>0</v>
          </cell>
        </row>
        <row r="65">
          <cell r="E65">
            <v>60.4</v>
          </cell>
          <cell r="M65">
            <v>60.4</v>
          </cell>
          <cell r="N65">
            <v>0</v>
          </cell>
          <cell r="O65">
            <v>0</v>
          </cell>
        </row>
        <row r="66">
          <cell r="E66">
            <v>35.299999999999997</v>
          </cell>
          <cell r="M66">
            <v>35.299999999999997</v>
          </cell>
          <cell r="N66">
            <v>0</v>
          </cell>
          <cell r="O66">
            <v>0</v>
          </cell>
        </row>
        <row r="67">
          <cell r="E67">
            <v>34.1</v>
          </cell>
          <cell r="M67">
            <v>34.1</v>
          </cell>
          <cell r="N67">
            <v>0</v>
          </cell>
          <cell r="O67">
            <v>0</v>
          </cell>
        </row>
        <row r="68">
          <cell r="E68">
            <v>76.400000000000006</v>
          </cell>
          <cell r="M68">
            <v>76.400000000000006</v>
          </cell>
          <cell r="N68">
            <v>0</v>
          </cell>
          <cell r="O68">
            <v>0</v>
          </cell>
        </row>
        <row r="69">
          <cell r="E69">
            <v>37.9</v>
          </cell>
          <cell r="M69">
            <v>37.9</v>
          </cell>
          <cell r="N69">
            <v>0</v>
          </cell>
          <cell r="O69">
            <v>0</v>
          </cell>
        </row>
        <row r="70">
          <cell r="E70">
            <v>62</v>
          </cell>
          <cell r="M70">
            <v>62</v>
          </cell>
          <cell r="N70">
            <v>0</v>
          </cell>
          <cell r="O70">
            <v>0</v>
          </cell>
        </row>
        <row r="71">
          <cell r="E71">
            <v>9.6</v>
          </cell>
          <cell r="M71">
            <v>9.6</v>
          </cell>
          <cell r="N71">
            <v>0</v>
          </cell>
          <cell r="O71">
            <v>0</v>
          </cell>
        </row>
        <row r="72">
          <cell r="E72">
            <v>16.100000000000001</v>
          </cell>
          <cell r="M72">
            <v>16.100000000000001</v>
          </cell>
          <cell r="N72">
            <v>0</v>
          </cell>
          <cell r="O72">
            <v>0</v>
          </cell>
        </row>
        <row r="73">
          <cell r="E73">
            <v>4</v>
          </cell>
          <cell r="F73">
            <v>1.7</v>
          </cell>
          <cell r="M73">
            <v>4</v>
          </cell>
          <cell r="N73">
            <v>1.7</v>
          </cell>
          <cell r="O73">
            <v>0</v>
          </cell>
        </row>
        <row r="74">
          <cell r="E74">
            <v>52.3</v>
          </cell>
          <cell r="F74">
            <v>30.4</v>
          </cell>
          <cell r="M74">
            <v>52.3</v>
          </cell>
          <cell r="N74">
            <v>30.4</v>
          </cell>
          <cell r="O74">
            <v>0</v>
          </cell>
        </row>
        <row r="75">
          <cell r="E75">
            <v>9.4</v>
          </cell>
          <cell r="F75">
            <v>3.6</v>
          </cell>
          <cell r="M75">
            <v>9.4</v>
          </cell>
          <cell r="N75">
            <v>3.6</v>
          </cell>
          <cell r="O75">
            <v>0</v>
          </cell>
        </row>
        <row r="76">
          <cell r="E76">
            <v>26.5</v>
          </cell>
          <cell r="M76">
            <v>26.5</v>
          </cell>
          <cell r="N76">
            <v>0</v>
          </cell>
          <cell r="O76">
            <v>0</v>
          </cell>
        </row>
        <row r="77">
          <cell r="E77">
            <v>14.2</v>
          </cell>
          <cell r="M77">
            <v>14.2</v>
          </cell>
          <cell r="N77">
            <v>0</v>
          </cell>
          <cell r="O77">
            <v>0</v>
          </cell>
        </row>
        <row r="78">
          <cell r="E78">
            <v>2</v>
          </cell>
          <cell r="M78">
            <v>2</v>
          </cell>
          <cell r="N78">
            <v>0</v>
          </cell>
          <cell r="O78">
            <v>0</v>
          </cell>
        </row>
        <row r="79">
          <cell r="E79">
            <v>596.5</v>
          </cell>
          <cell r="F79">
            <v>53.800000000000004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596.5</v>
          </cell>
          <cell r="M79">
            <v>596.5</v>
          </cell>
          <cell r="N79">
            <v>53.800000000000004</v>
          </cell>
          <cell r="O79">
            <v>0</v>
          </cell>
        </row>
        <row r="81">
          <cell r="E81">
            <v>0.7</v>
          </cell>
          <cell r="M81">
            <v>0.7</v>
          </cell>
          <cell r="N81">
            <v>0</v>
          </cell>
          <cell r="O81">
            <v>0</v>
          </cell>
        </row>
        <row r="82">
          <cell r="E82">
            <v>0.8</v>
          </cell>
          <cell r="M82">
            <v>0.8</v>
          </cell>
          <cell r="N82">
            <v>0</v>
          </cell>
          <cell r="O82">
            <v>0</v>
          </cell>
        </row>
        <row r="83">
          <cell r="E83">
            <v>2</v>
          </cell>
          <cell r="M83">
            <v>2</v>
          </cell>
          <cell r="N83">
            <v>0</v>
          </cell>
          <cell r="O83">
            <v>0</v>
          </cell>
        </row>
        <row r="84">
          <cell r="E84">
            <v>1</v>
          </cell>
          <cell r="M84">
            <v>1</v>
          </cell>
          <cell r="N84">
            <v>0</v>
          </cell>
          <cell r="O84">
            <v>0</v>
          </cell>
        </row>
        <row r="85">
          <cell r="E85">
            <v>12.1</v>
          </cell>
          <cell r="G85">
            <v>0.7</v>
          </cell>
          <cell r="M85">
            <v>12.1</v>
          </cell>
          <cell r="N85">
            <v>0</v>
          </cell>
          <cell r="O85">
            <v>0.7</v>
          </cell>
        </row>
        <row r="86">
          <cell r="E86">
            <v>2.8</v>
          </cell>
          <cell r="M86">
            <v>2.8</v>
          </cell>
          <cell r="N86">
            <v>0</v>
          </cell>
          <cell r="O86">
            <v>0</v>
          </cell>
        </row>
        <row r="87">
          <cell r="E87">
            <v>2.1</v>
          </cell>
          <cell r="M87">
            <v>2.1</v>
          </cell>
          <cell r="N87">
            <v>0</v>
          </cell>
          <cell r="O87">
            <v>0</v>
          </cell>
        </row>
        <row r="88">
          <cell r="E88">
            <v>2.6</v>
          </cell>
          <cell r="M88">
            <v>2.6</v>
          </cell>
          <cell r="N88">
            <v>0</v>
          </cell>
          <cell r="O88">
            <v>0</v>
          </cell>
        </row>
        <row r="89">
          <cell r="E89">
            <v>0.8</v>
          </cell>
          <cell r="M89">
            <v>0.8</v>
          </cell>
          <cell r="N89">
            <v>0</v>
          </cell>
          <cell r="O89">
            <v>0</v>
          </cell>
        </row>
        <row r="90">
          <cell r="E90">
            <v>1.5</v>
          </cell>
          <cell r="M90">
            <v>1.5</v>
          </cell>
          <cell r="N90">
            <v>0</v>
          </cell>
          <cell r="O90">
            <v>0</v>
          </cell>
        </row>
        <row r="91">
          <cell r="E91">
            <v>1.1000000000000001</v>
          </cell>
          <cell r="M91">
            <v>1.1000000000000001</v>
          </cell>
          <cell r="N91">
            <v>0</v>
          </cell>
          <cell r="O91">
            <v>0</v>
          </cell>
        </row>
        <row r="92">
          <cell r="E92">
            <v>1.3</v>
          </cell>
          <cell r="M92">
            <v>1.3</v>
          </cell>
          <cell r="N92">
            <v>0</v>
          </cell>
          <cell r="O92">
            <v>0</v>
          </cell>
        </row>
        <row r="93">
          <cell r="E93">
            <v>11.6</v>
          </cell>
          <cell r="M93">
            <v>11.6</v>
          </cell>
          <cell r="N93">
            <v>0</v>
          </cell>
          <cell r="O93">
            <v>0</v>
          </cell>
        </row>
        <row r="94">
          <cell r="E94">
            <v>13</v>
          </cell>
          <cell r="M94">
            <v>13</v>
          </cell>
          <cell r="N94">
            <v>0</v>
          </cell>
          <cell r="O94">
            <v>0</v>
          </cell>
        </row>
        <row r="95">
          <cell r="E95">
            <v>53.400000000000006</v>
          </cell>
          <cell r="F95">
            <v>0</v>
          </cell>
          <cell r="G95">
            <v>0.7</v>
          </cell>
          <cell r="I95">
            <v>0</v>
          </cell>
          <cell r="J95">
            <v>0</v>
          </cell>
          <cell r="K95">
            <v>0</v>
          </cell>
          <cell r="M95">
            <v>53.400000000000006</v>
          </cell>
          <cell r="N95">
            <v>0</v>
          </cell>
          <cell r="O95">
            <v>0.7</v>
          </cell>
        </row>
        <row r="97">
          <cell r="E97">
            <v>218.5</v>
          </cell>
          <cell r="F97">
            <v>85.3</v>
          </cell>
          <cell r="M97">
            <v>218.5</v>
          </cell>
          <cell r="N97">
            <v>85.3</v>
          </cell>
          <cell r="O97">
            <v>0</v>
          </cell>
        </row>
        <row r="98">
          <cell r="E98">
            <v>23</v>
          </cell>
          <cell r="M98">
            <v>23</v>
          </cell>
          <cell r="N98">
            <v>0</v>
          </cell>
          <cell r="O98">
            <v>0</v>
          </cell>
        </row>
        <row r="99">
          <cell r="E99">
            <v>7.6</v>
          </cell>
          <cell r="M99">
            <v>7.6</v>
          </cell>
          <cell r="N99">
            <v>0</v>
          </cell>
          <cell r="O99">
            <v>0</v>
          </cell>
        </row>
        <row r="100">
          <cell r="E100">
            <v>2</v>
          </cell>
          <cell r="M100">
            <v>2</v>
          </cell>
          <cell r="N100">
            <v>0</v>
          </cell>
          <cell r="O100">
            <v>0</v>
          </cell>
        </row>
        <row r="101">
          <cell r="E101">
            <v>251.1</v>
          </cell>
          <cell r="F101">
            <v>85.3</v>
          </cell>
          <cell r="G101">
            <v>0</v>
          </cell>
          <cell r="I101">
            <v>0</v>
          </cell>
          <cell r="J101">
            <v>0</v>
          </cell>
          <cell r="K101">
            <v>0</v>
          </cell>
          <cell r="M101">
            <v>251.1</v>
          </cell>
          <cell r="N101">
            <v>85.3</v>
          </cell>
          <cell r="O101">
            <v>0</v>
          </cell>
        </row>
      </sheetData>
      <sheetData sheetId="9">
        <row r="18">
          <cell r="E18">
            <v>52.4</v>
          </cell>
          <cell r="F18">
            <v>2</v>
          </cell>
          <cell r="G18">
            <v>568.5</v>
          </cell>
          <cell r="I18">
            <v>0</v>
          </cell>
          <cell r="J18">
            <v>0</v>
          </cell>
          <cell r="K18">
            <v>0</v>
          </cell>
          <cell r="M18">
            <v>52.4</v>
          </cell>
          <cell r="N18">
            <v>2</v>
          </cell>
          <cell r="O18">
            <v>568.5</v>
          </cell>
        </row>
        <row r="20">
          <cell r="Q20">
            <v>617.20000000000005</v>
          </cell>
        </row>
        <row r="21">
          <cell r="E21">
            <v>52.4</v>
          </cell>
          <cell r="F21">
            <v>2</v>
          </cell>
          <cell r="G21">
            <v>568.5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620.9</v>
          </cell>
          <cell r="M21">
            <v>52.4</v>
          </cell>
          <cell r="N21">
            <v>2</v>
          </cell>
          <cell r="O21">
            <v>568.5</v>
          </cell>
          <cell r="Q21">
            <v>447.09999999999997</v>
          </cell>
        </row>
        <row r="23">
          <cell r="G23">
            <v>21.7</v>
          </cell>
          <cell r="M23">
            <v>0</v>
          </cell>
          <cell r="N23">
            <v>0</v>
          </cell>
          <cell r="O23">
            <v>21.7</v>
          </cell>
          <cell r="Q23">
            <v>21.7</v>
          </cell>
        </row>
        <row r="24">
          <cell r="E24">
            <v>0</v>
          </cell>
          <cell r="F24">
            <v>0</v>
          </cell>
          <cell r="G24">
            <v>21.7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21.7</v>
          </cell>
          <cell r="M24">
            <v>0</v>
          </cell>
          <cell r="N24">
            <v>0</v>
          </cell>
          <cell r="O24">
            <v>21.7</v>
          </cell>
          <cell r="Q24">
            <v>116.39999999999999</v>
          </cell>
        </row>
        <row r="25">
          <cell r="Q25">
            <v>29.8</v>
          </cell>
        </row>
        <row r="26">
          <cell r="E26">
            <v>29.8</v>
          </cell>
          <cell r="M26">
            <v>29.8</v>
          </cell>
          <cell r="N26">
            <v>0</v>
          </cell>
          <cell r="O26">
            <v>0</v>
          </cell>
          <cell r="Q26">
            <v>2</v>
          </cell>
        </row>
        <row r="27">
          <cell r="E27">
            <v>29.8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29.8</v>
          </cell>
          <cell r="M27">
            <v>29.8</v>
          </cell>
          <cell r="N27">
            <v>0</v>
          </cell>
          <cell r="O27">
            <v>0</v>
          </cell>
        </row>
        <row r="29">
          <cell r="E29">
            <v>2.2000000000000002</v>
          </cell>
          <cell r="F29">
            <v>1.5</v>
          </cell>
          <cell r="G29">
            <v>441.2</v>
          </cell>
          <cell r="M29">
            <v>2.2000000000000002</v>
          </cell>
          <cell r="N29">
            <v>1.5</v>
          </cell>
          <cell r="O29">
            <v>441.2</v>
          </cell>
        </row>
        <row r="30">
          <cell r="E30">
            <v>2.2000000000000002</v>
          </cell>
          <cell r="F30">
            <v>1.5</v>
          </cell>
          <cell r="G30">
            <v>441.2</v>
          </cell>
          <cell r="I30">
            <v>0</v>
          </cell>
          <cell r="J30">
            <v>0</v>
          </cell>
          <cell r="K30">
            <v>0</v>
          </cell>
          <cell r="M30">
            <v>2.2000000000000002</v>
          </cell>
          <cell r="N30">
            <v>1.5</v>
          </cell>
          <cell r="O30">
            <v>441.2</v>
          </cell>
        </row>
        <row r="32">
          <cell r="E32">
            <v>8.3000000000000007</v>
          </cell>
          <cell r="F32">
            <v>2</v>
          </cell>
          <cell r="G32">
            <v>108.1</v>
          </cell>
          <cell r="M32">
            <v>8.3000000000000007</v>
          </cell>
          <cell r="N32">
            <v>2</v>
          </cell>
          <cell r="O32">
            <v>108.1</v>
          </cell>
        </row>
        <row r="33">
          <cell r="E33">
            <v>8.3000000000000007</v>
          </cell>
          <cell r="F33">
            <v>2</v>
          </cell>
          <cell r="G33">
            <v>108.1</v>
          </cell>
          <cell r="I33">
            <v>0</v>
          </cell>
          <cell r="J33">
            <v>0</v>
          </cell>
          <cell r="K33">
            <v>0</v>
          </cell>
          <cell r="M33">
            <v>8.3000000000000007</v>
          </cell>
          <cell r="N33">
            <v>2</v>
          </cell>
          <cell r="O33">
            <v>108.1</v>
          </cell>
        </row>
        <row r="35">
          <cell r="E35">
            <v>1.4</v>
          </cell>
          <cell r="F35">
            <v>1</v>
          </cell>
          <cell r="G35">
            <v>0.6</v>
          </cell>
          <cell r="M35">
            <v>1.4</v>
          </cell>
          <cell r="N35">
            <v>1</v>
          </cell>
          <cell r="O35">
            <v>0.6</v>
          </cell>
        </row>
        <row r="36">
          <cell r="E36">
            <v>1.4</v>
          </cell>
          <cell r="F36">
            <v>1</v>
          </cell>
          <cell r="G36">
            <v>0.6</v>
          </cell>
          <cell r="I36">
            <v>0</v>
          </cell>
          <cell r="J36">
            <v>0</v>
          </cell>
          <cell r="K36">
            <v>0</v>
          </cell>
          <cell r="M36">
            <v>1.4</v>
          </cell>
          <cell r="N36">
            <v>1</v>
          </cell>
          <cell r="O36">
            <v>0.6</v>
          </cell>
        </row>
      </sheetData>
      <sheetData sheetId="10">
        <row r="14">
          <cell r="E14">
            <v>19.899999999999999</v>
          </cell>
          <cell r="F14">
            <v>0</v>
          </cell>
          <cell r="G14">
            <v>0</v>
          </cell>
          <cell r="I14">
            <v>0</v>
          </cell>
          <cell r="J14">
            <v>0</v>
          </cell>
          <cell r="K14">
            <v>0</v>
          </cell>
          <cell r="M14">
            <v>19.899999999999999</v>
          </cell>
          <cell r="N14">
            <v>0</v>
          </cell>
          <cell r="O14">
            <v>0</v>
          </cell>
          <cell r="Q14">
            <v>371.2</v>
          </cell>
        </row>
        <row r="16">
          <cell r="E16">
            <v>0.3</v>
          </cell>
          <cell r="F16">
            <v>0</v>
          </cell>
          <cell r="G16">
            <v>0</v>
          </cell>
          <cell r="I16">
            <v>0</v>
          </cell>
          <cell r="J16">
            <v>0</v>
          </cell>
          <cell r="K16">
            <v>0</v>
          </cell>
          <cell r="M16">
            <v>0.3</v>
          </cell>
          <cell r="N16">
            <v>0</v>
          </cell>
          <cell r="O16">
            <v>0</v>
          </cell>
        </row>
        <row r="17">
          <cell r="Q17">
            <v>0</v>
          </cell>
        </row>
        <row r="18">
          <cell r="E18">
            <v>0</v>
          </cell>
          <cell r="F18">
            <v>0</v>
          </cell>
          <cell r="G18">
            <v>370.9</v>
          </cell>
          <cell r="I18">
            <v>0</v>
          </cell>
          <cell r="J18">
            <v>0</v>
          </cell>
          <cell r="K18">
            <v>0</v>
          </cell>
          <cell r="M18">
            <v>0</v>
          </cell>
          <cell r="N18">
            <v>0</v>
          </cell>
          <cell r="O18">
            <v>370.9</v>
          </cell>
          <cell r="Q18">
            <v>0.6</v>
          </cell>
        </row>
        <row r="19">
          <cell r="Q19">
            <v>19.899999999999999</v>
          </cell>
        </row>
        <row r="20">
          <cell r="E20">
            <v>20.2</v>
          </cell>
          <cell r="F20">
            <v>0</v>
          </cell>
          <cell r="G20">
            <v>370.9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391.09999999999997</v>
          </cell>
          <cell r="M20">
            <v>20.2</v>
          </cell>
          <cell r="N20">
            <v>0</v>
          </cell>
          <cell r="O20">
            <v>370.9</v>
          </cell>
          <cell r="Q20">
            <v>115.60000000000001</v>
          </cell>
        </row>
        <row r="21">
          <cell r="Q21">
            <v>0</v>
          </cell>
        </row>
        <row r="22">
          <cell r="Q22">
            <v>5.0999999999999996</v>
          </cell>
        </row>
        <row r="23">
          <cell r="Q23">
            <v>1.6</v>
          </cell>
        </row>
        <row r="25">
          <cell r="E25">
            <v>0.6</v>
          </cell>
          <cell r="F25">
            <v>0</v>
          </cell>
          <cell r="G25">
            <v>0</v>
          </cell>
          <cell r="I25">
            <v>0</v>
          </cell>
          <cell r="J25">
            <v>0</v>
          </cell>
          <cell r="K25">
            <v>0</v>
          </cell>
          <cell r="M25">
            <v>0.6</v>
          </cell>
          <cell r="N25">
            <v>0</v>
          </cell>
          <cell r="O25">
            <v>0</v>
          </cell>
        </row>
        <row r="30">
          <cell r="E30">
            <v>0.6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0.6</v>
          </cell>
          <cell r="M30">
            <v>0.6</v>
          </cell>
          <cell r="N30">
            <v>0</v>
          </cell>
          <cell r="O30">
            <v>0</v>
          </cell>
        </row>
        <row r="35">
          <cell r="E35">
            <v>0</v>
          </cell>
          <cell r="F35">
            <v>0</v>
          </cell>
          <cell r="G35">
            <v>115.60000000000001</v>
          </cell>
          <cell r="I35">
            <v>0</v>
          </cell>
          <cell r="J35">
            <v>0</v>
          </cell>
          <cell r="K35">
            <v>0</v>
          </cell>
          <cell r="M35">
            <v>0</v>
          </cell>
          <cell r="N35">
            <v>0</v>
          </cell>
          <cell r="O35">
            <v>115.60000000000001</v>
          </cell>
        </row>
        <row r="38">
          <cell r="E38">
            <v>0</v>
          </cell>
          <cell r="F38">
            <v>0</v>
          </cell>
          <cell r="G38">
            <v>115.60000000000001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115.60000000000001</v>
          </cell>
          <cell r="M38">
            <v>0</v>
          </cell>
          <cell r="N38">
            <v>0</v>
          </cell>
          <cell r="O38">
            <v>115.60000000000001</v>
          </cell>
        </row>
        <row r="43">
          <cell r="E43">
            <v>0.3</v>
          </cell>
          <cell r="F43">
            <v>0</v>
          </cell>
          <cell r="G43">
            <v>0</v>
          </cell>
          <cell r="I43">
            <v>0</v>
          </cell>
          <cell r="J43">
            <v>0</v>
          </cell>
          <cell r="K43">
            <v>0</v>
          </cell>
          <cell r="M43">
            <v>0.3</v>
          </cell>
          <cell r="N43">
            <v>0</v>
          </cell>
          <cell r="O43">
            <v>0</v>
          </cell>
        </row>
        <row r="45">
          <cell r="E45">
            <v>0.4</v>
          </cell>
          <cell r="F45">
            <v>0</v>
          </cell>
          <cell r="G45">
            <v>0</v>
          </cell>
          <cell r="I45">
            <v>0</v>
          </cell>
          <cell r="J45">
            <v>0</v>
          </cell>
          <cell r="K45">
            <v>0</v>
          </cell>
          <cell r="M45">
            <v>0.4</v>
          </cell>
          <cell r="N45">
            <v>0</v>
          </cell>
          <cell r="O45">
            <v>0</v>
          </cell>
        </row>
        <row r="47">
          <cell r="E47">
            <v>0.2</v>
          </cell>
          <cell r="F47">
            <v>0</v>
          </cell>
          <cell r="G47">
            <v>0</v>
          </cell>
          <cell r="I47">
            <v>0</v>
          </cell>
          <cell r="J47">
            <v>0</v>
          </cell>
          <cell r="K47">
            <v>0</v>
          </cell>
          <cell r="M47">
            <v>0.2</v>
          </cell>
          <cell r="N47">
            <v>0</v>
          </cell>
          <cell r="O47">
            <v>0</v>
          </cell>
        </row>
        <row r="49">
          <cell r="E49">
            <v>0.6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M49">
            <v>0.6</v>
          </cell>
          <cell r="N49">
            <v>0</v>
          </cell>
          <cell r="O49">
            <v>0</v>
          </cell>
        </row>
        <row r="51">
          <cell r="E51">
            <v>1.1000000000000001</v>
          </cell>
          <cell r="F51">
            <v>0</v>
          </cell>
          <cell r="G51">
            <v>0</v>
          </cell>
          <cell r="I51">
            <v>0</v>
          </cell>
          <cell r="J51">
            <v>0</v>
          </cell>
          <cell r="K51">
            <v>0</v>
          </cell>
          <cell r="M51">
            <v>1.1000000000000001</v>
          </cell>
          <cell r="N51">
            <v>0</v>
          </cell>
          <cell r="O51">
            <v>0</v>
          </cell>
        </row>
        <row r="53">
          <cell r="E53">
            <v>0.1</v>
          </cell>
          <cell r="F53">
            <v>0</v>
          </cell>
          <cell r="G53">
            <v>0</v>
          </cell>
          <cell r="I53">
            <v>0</v>
          </cell>
          <cell r="J53">
            <v>0</v>
          </cell>
          <cell r="K53">
            <v>0</v>
          </cell>
          <cell r="M53">
            <v>0.1</v>
          </cell>
          <cell r="N53">
            <v>0</v>
          </cell>
          <cell r="O53">
            <v>0</v>
          </cell>
        </row>
        <row r="55">
          <cell r="E55">
            <v>0.1</v>
          </cell>
          <cell r="F55">
            <v>0</v>
          </cell>
          <cell r="G55">
            <v>0</v>
          </cell>
          <cell r="I55">
            <v>0</v>
          </cell>
          <cell r="J55">
            <v>0</v>
          </cell>
          <cell r="K55">
            <v>0</v>
          </cell>
          <cell r="M55">
            <v>0.1</v>
          </cell>
          <cell r="N55">
            <v>0</v>
          </cell>
          <cell r="O55">
            <v>0</v>
          </cell>
        </row>
        <row r="57">
          <cell r="E57">
            <v>1.7</v>
          </cell>
          <cell r="F57">
            <v>0</v>
          </cell>
          <cell r="G57">
            <v>0</v>
          </cell>
          <cell r="I57">
            <v>0</v>
          </cell>
          <cell r="J57">
            <v>0</v>
          </cell>
          <cell r="K57">
            <v>0</v>
          </cell>
          <cell r="M57">
            <v>1.7</v>
          </cell>
          <cell r="N57">
            <v>0</v>
          </cell>
          <cell r="O57">
            <v>0</v>
          </cell>
        </row>
        <row r="59">
          <cell r="E59">
            <v>0.6</v>
          </cell>
          <cell r="F59">
            <v>0</v>
          </cell>
          <cell r="G59">
            <v>0</v>
          </cell>
          <cell r="I59">
            <v>0</v>
          </cell>
          <cell r="J59">
            <v>0</v>
          </cell>
          <cell r="K59">
            <v>0</v>
          </cell>
          <cell r="M59">
            <v>0.6</v>
          </cell>
          <cell r="N59">
            <v>0</v>
          </cell>
          <cell r="O59">
            <v>0</v>
          </cell>
        </row>
        <row r="61">
          <cell r="E61">
            <v>5.0999999999999996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5.0999999999999996</v>
          </cell>
          <cell r="M61">
            <v>5.0999999999999996</v>
          </cell>
          <cell r="N61">
            <v>0</v>
          </cell>
          <cell r="O61">
            <v>0</v>
          </cell>
        </row>
        <row r="65">
          <cell r="E65">
            <v>0</v>
          </cell>
          <cell r="F65">
            <v>0</v>
          </cell>
          <cell r="G65">
            <v>1.6</v>
          </cell>
          <cell r="I65">
            <v>0</v>
          </cell>
          <cell r="J65">
            <v>0</v>
          </cell>
          <cell r="K65">
            <v>0</v>
          </cell>
          <cell r="M65">
            <v>0</v>
          </cell>
          <cell r="N65">
            <v>0</v>
          </cell>
          <cell r="O65">
            <v>1.6</v>
          </cell>
        </row>
        <row r="67">
          <cell r="E67">
            <v>0</v>
          </cell>
          <cell r="F67">
            <v>0</v>
          </cell>
          <cell r="G67">
            <v>1.6</v>
          </cell>
          <cell r="I67">
            <v>0</v>
          </cell>
          <cell r="J67">
            <v>0</v>
          </cell>
          <cell r="K67">
            <v>0</v>
          </cell>
          <cell r="M67">
            <v>0</v>
          </cell>
          <cell r="N67">
            <v>0</v>
          </cell>
          <cell r="O67">
            <v>1.6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9"/>
  <sheetViews>
    <sheetView showZeros="0" workbookViewId="0">
      <selection sqref="A1:XFD1048576"/>
    </sheetView>
  </sheetViews>
  <sheetFormatPr defaultColWidth="9.42578125" defaultRowHeight="15" x14ac:dyDescent="0.25"/>
  <cols>
    <col min="1" max="1" width="9.7109375" style="281" customWidth="1"/>
    <col min="2" max="2" width="70.28515625" style="283" customWidth="1"/>
    <col min="3" max="3" width="10.42578125" style="284" hidden="1" customWidth="1"/>
    <col min="4" max="4" width="9.28515625" style="281" hidden="1" customWidth="1"/>
    <col min="5" max="5" width="10.42578125" style="281" customWidth="1"/>
    <col min="6" max="16384" width="9.42578125" style="281"/>
  </cols>
  <sheetData>
    <row r="1" spans="1:5" x14ac:dyDescent="0.25">
      <c r="B1" s="441" t="s">
        <v>354</v>
      </c>
      <c r="C1" s="441"/>
      <c r="D1" s="441"/>
      <c r="E1" s="441"/>
    </row>
    <row r="2" spans="1:5" x14ac:dyDescent="0.25">
      <c r="B2" s="441" t="s">
        <v>444</v>
      </c>
      <c r="C2" s="441"/>
      <c r="D2" s="441"/>
      <c r="E2" s="441"/>
    </row>
    <row r="3" spans="1:5" x14ac:dyDescent="0.25">
      <c r="B3" s="441" t="s">
        <v>464</v>
      </c>
      <c r="C3" s="441"/>
      <c r="D3" s="441"/>
      <c r="E3" s="441"/>
    </row>
    <row r="4" spans="1:5" x14ac:dyDescent="0.25">
      <c r="B4" s="441" t="s">
        <v>355</v>
      </c>
      <c r="C4" s="441"/>
      <c r="D4" s="441"/>
      <c r="E4" s="441"/>
    </row>
    <row r="5" spans="1:5" s="403" customFormat="1" x14ac:dyDescent="0.25">
      <c r="B5" s="442" t="s">
        <v>465</v>
      </c>
      <c r="C5" s="442"/>
      <c r="D5" s="442"/>
      <c r="E5" s="442"/>
    </row>
    <row r="6" spans="1:5" s="403" customFormat="1" x14ac:dyDescent="0.25">
      <c r="B6" s="442" t="s">
        <v>474</v>
      </c>
      <c r="C6" s="442"/>
      <c r="D6" s="442"/>
      <c r="E6" s="442"/>
    </row>
    <row r="7" spans="1:5" s="403" customFormat="1" x14ac:dyDescent="0.25">
      <c r="B7" s="442" t="s">
        <v>473</v>
      </c>
      <c r="C7" s="442"/>
      <c r="D7" s="442"/>
      <c r="E7" s="442"/>
    </row>
    <row r="8" spans="1:5" s="403" customFormat="1" x14ac:dyDescent="0.25">
      <c r="B8" s="442" t="s">
        <v>485</v>
      </c>
      <c r="C8" s="442"/>
      <c r="D8" s="442"/>
      <c r="E8" s="442"/>
    </row>
    <row r="9" spans="1:5" s="403" customFormat="1" x14ac:dyDescent="0.25">
      <c r="B9" s="442" t="s">
        <v>486</v>
      </c>
      <c r="C9" s="442"/>
      <c r="D9" s="442"/>
      <c r="E9" s="442"/>
    </row>
    <row r="10" spans="1:5" s="403" customFormat="1" x14ac:dyDescent="0.25">
      <c r="B10" s="442" t="s">
        <v>487</v>
      </c>
      <c r="C10" s="442"/>
      <c r="D10" s="442"/>
      <c r="E10" s="442"/>
    </row>
    <row r="11" spans="1:5" s="403" customFormat="1" x14ac:dyDescent="0.25">
      <c r="B11" s="442" t="s">
        <v>511</v>
      </c>
      <c r="C11" s="442"/>
      <c r="D11" s="442"/>
      <c r="E11" s="442"/>
    </row>
    <row r="12" spans="1:5" s="403" customFormat="1" x14ac:dyDescent="0.25">
      <c r="B12" s="442" t="s">
        <v>512</v>
      </c>
      <c r="C12" s="442"/>
      <c r="D12" s="442"/>
      <c r="E12" s="442"/>
    </row>
    <row r="13" spans="1:5" ht="12" customHeight="1" x14ac:dyDescent="0.25">
      <c r="B13" s="282"/>
      <c r="C13" s="282"/>
      <c r="D13" s="282"/>
      <c r="E13" s="282"/>
    </row>
    <row r="14" spans="1:5" x14ac:dyDescent="0.25">
      <c r="A14" s="440" t="s">
        <v>445</v>
      </c>
      <c r="B14" s="440"/>
      <c r="C14" s="440"/>
    </row>
    <row r="15" spans="1:5" ht="21" customHeight="1" x14ac:dyDescent="0.25">
      <c r="E15" s="4" t="s">
        <v>455</v>
      </c>
    </row>
    <row r="16" spans="1:5" ht="30" x14ac:dyDescent="0.25">
      <c r="A16" s="285" t="s">
        <v>244</v>
      </c>
      <c r="B16" s="286" t="s">
        <v>245</v>
      </c>
      <c r="C16" s="287" t="s">
        <v>343</v>
      </c>
      <c r="D16" s="288" t="s">
        <v>339</v>
      </c>
      <c r="E16" s="286" t="s">
        <v>0</v>
      </c>
    </row>
    <row r="17" spans="1:5" x14ac:dyDescent="0.25">
      <c r="A17" s="289" t="s">
        <v>72</v>
      </c>
      <c r="B17" s="290" t="s">
        <v>246</v>
      </c>
      <c r="C17" s="291">
        <f>C18+C23+C27</f>
        <v>17589.8</v>
      </c>
      <c r="D17" s="292">
        <f>D18+D23+D27</f>
        <v>268.60000000000002</v>
      </c>
      <c r="E17" s="293">
        <f>E18+E23+E27</f>
        <v>17858.400000000001</v>
      </c>
    </row>
    <row r="18" spans="1:5" x14ac:dyDescent="0.25">
      <c r="A18" s="289" t="s">
        <v>247</v>
      </c>
      <c r="B18" s="290" t="s">
        <v>248</v>
      </c>
      <c r="C18" s="291">
        <f>C19</f>
        <v>15936.3</v>
      </c>
      <c r="D18" s="292">
        <f>D19</f>
        <v>268.60000000000002</v>
      </c>
      <c r="E18" s="293">
        <f>E19</f>
        <v>16204.9</v>
      </c>
    </row>
    <row r="19" spans="1:5" ht="15" customHeight="1" x14ac:dyDescent="0.25">
      <c r="A19" s="289" t="s">
        <v>249</v>
      </c>
      <c r="B19" s="294" t="s">
        <v>313</v>
      </c>
      <c r="C19" s="295">
        <f>C20+C21+C22</f>
        <v>15936.3</v>
      </c>
      <c r="D19" s="296">
        <f>D20+D21+D22</f>
        <v>268.60000000000002</v>
      </c>
      <c r="E19" s="297">
        <f>E20+E21+E22</f>
        <v>16204.9</v>
      </c>
    </row>
    <row r="20" spans="1:5" ht="15" customHeight="1" x14ac:dyDescent="0.25">
      <c r="A20" s="289" t="s">
        <v>250</v>
      </c>
      <c r="B20" s="294" t="s">
        <v>314</v>
      </c>
      <c r="C20" s="298">
        <v>8817.2999999999993</v>
      </c>
      <c r="D20" s="296">
        <v>268.60000000000002</v>
      </c>
      <c r="E20" s="299">
        <f>C20+D20</f>
        <v>9085.9</v>
      </c>
    </row>
    <row r="21" spans="1:5" x14ac:dyDescent="0.25">
      <c r="A21" s="289" t="s">
        <v>251</v>
      </c>
      <c r="B21" s="294" t="s">
        <v>315</v>
      </c>
      <c r="C21" s="298">
        <v>3234</v>
      </c>
      <c r="D21" s="296"/>
      <c r="E21" s="299">
        <f>C21+D21</f>
        <v>3234</v>
      </c>
    </row>
    <row r="22" spans="1:5" ht="30" x14ac:dyDescent="0.25">
      <c r="A22" s="289" t="s">
        <v>252</v>
      </c>
      <c r="B22" s="300" t="s">
        <v>328</v>
      </c>
      <c r="C22" s="298">
        <v>3885</v>
      </c>
      <c r="D22" s="296"/>
      <c r="E22" s="299">
        <f>C22+D22</f>
        <v>3885</v>
      </c>
    </row>
    <row r="23" spans="1:5" x14ac:dyDescent="0.25">
      <c r="A23" s="289" t="s">
        <v>253</v>
      </c>
      <c r="B23" s="290" t="s">
        <v>254</v>
      </c>
      <c r="C23" s="291">
        <f>C24+C25+C26</f>
        <v>476</v>
      </c>
      <c r="D23" s="292">
        <f>D24+D25+D26</f>
        <v>0</v>
      </c>
      <c r="E23" s="293">
        <f>E24+E25+E26</f>
        <v>476</v>
      </c>
    </row>
    <row r="24" spans="1:5" x14ac:dyDescent="0.25">
      <c r="A24" s="289" t="s">
        <v>255</v>
      </c>
      <c r="B24" s="294" t="s">
        <v>316</v>
      </c>
      <c r="C24" s="298">
        <v>250</v>
      </c>
      <c r="D24" s="296"/>
      <c r="E24" s="299">
        <f>C24+D24</f>
        <v>250</v>
      </c>
    </row>
    <row r="25" spans="1:5" x14ac:dyDescent="0.25">
      <c r="A25" s="289" t="s">
        <v>256</v>
      </c>
      <c r="B25" s="294" t="s">
        <v>317</v>
      </c>
      <c r="C25" s="298">
        <v>6</v>
      </c>
      <c r="D25" s="296"/>
      <c r="E25" s="299">
        <f>C25+D25</f>
        <v>6</v>
      </c>
    </row>
    <row r="26" spans="1:5" x14ac:dyDescent="0.25">
      <c r="A26" s="289" t="s">
        <v>257</v>
      </c>
      <c r="B26" s="294" t="s">
        <v>318</v>
      </c>
      <c r="C26" s="298">
        <v>220</v>
      </c>
      <c r="D26" s="296"/>
      <c r="E26" s="299">
        <f>C26+D26</f>
        <v>220</v>
      </c>
    </row>
    <row r="27" spans="1:5" x14ac:dyDescent="0.25">
      <c r="A27" s="289" t="s">
        <v>258</v>
      </c>
      <c r="B27" s="301" t="s">
        <v>259</v>
      </c>
      <c r="C27" s="291">
        <f>C28+C29+C30</f>
        <v>1177.5</v>
      </c>
      <c r="D27" s="292">
        <f>D28+D29+D30</f>
        <v>0</v>
      </c>
      <c r="E27" s="293">
        <f>E28+E29+E30</f>
        <v>1177.5</v>
      </c>
    </row>
    <row r="28" spans="1:5" x14ac:dyDescent="0.25">
      <c r="A28" s="289" t="s">
        <v>260</v>
      </c>
      <c r="B28" s="294" t="s">
        <v>319</v>
      </c>
      <c r="C28" s="298">
        <v>74.8</v>
      </c>
      <c r="D28" s="296"/>
      <c r="E28" s="299">
        <f>C28+D28</f>
        <v>74.8</v>
      </c>
    </row>
    <row r="29" spans="1:5" x14ac:dyDescent="0.25">
      <c r="A29" s="289" t="s">
        <v>261</v>
      </c>
      <c r="B29" s="294" t="s">
        <v>320</v>
      </c>
      <c r="C29" s="298">
        <v>43</v>
      </c>
      <c r="D29" s="296"/>
      <c r="E29" s="299">
        <f>C29+D29</f>
        <v>43</v>
      </c>
    </row>
    <row r="30" spans="1:5" x14ac:dyDescent="0.25">
      <c r="A30" s="289" t="s">
        <v>262</v>
      </c>
      <c r="B30" s="294" t="s">
        <v>321</v>
      </c>
      <c r="C30" s="298">
        <v>1059.7</v>
      </c>
      <c r="D30" s="296"/>
      <c r="E30" s="299">
        <f>C30+D30</f>
        <v>1059.7</v>
      </c>
    </row>
    <row r="31" spans="1:5" x14ac:dyDescent="0.25">
      <c r="A31" s="289" t="s">
        <v>187</v>
      </c>
      <c r="B31" s="290" t="s">
        <v>263</v>
      </c>
      <c r="C31" s="291">
        <f>C32+C36+C40+C42</f>
        <v>1348.6999999999998</v>
      </c>
      <c r="D31" s="292">
        <f>D32+D36+D40+D42</f>
        <v>22.3</v>
      </c>
      <c r="E31" s="293">
        <f>E32+E36+E40+E42</f>
        <v>1371</v>
      </c>
    </row>
    <row r="32" spans="1:5" x14ac:dyDescent="0.25">
      <c r="A32" s="289" t="s">
        <v>264</v>
      </c>
      <c r="B32" s="290" t="s">
        <v>265</v>
      </c>
      <c r="C32" s="291">
        <f>C33+C34+C35</f>
        <v>262</v>
      </c>
      <c r="D32" s="292">
        <f>D33+D34+D35</f>
        <v>20</v>
      </c>
      <c r="E32" s="293">
        <f>E33+E34+E35</f>
        <v>282</v>
      </c>
    </row>
    <row r="33" spans="1:8" ht="30" x14ac:dyDescent="0.25">
      <c r="A33" s="289" t="s">
        <v>266</v>
      </c>
      <c r="B33" s="294" t="s">
        <v>322</v>
      </c>
      <c r="C33" s="298">
        <v>192</v>
      </c>
      <c r="D33" s="296"/>
      <c r="E33" s="299">
        <f>C33+D33</f>
        <v>192</v>
      </c>
    </row>
    <row r="34" spans="1:8" x14ac:dyDescent="0.25">
      <c r="A34" s="289" t="s">
        <v>267</v>
      </c>
      <c r="B34" s="294" t="s">
        <v>323</v>
      </c>
      <c r="C34" s="298">
        <v>18</v>
      </c>
      <c r="D34" s="296">
        <v>6</v>
      </c>
      <c r="E34" s="299">
        <f>C34+D34</f>
        <v>24</v>
      </c>
    </row>
    <row r="35" spans="1:8" x14ac:dyDescent="0.25">
      <c r="A35" s="289" t="s">
        <v>268</v>
      </c>
      <c r="B35" s="294" t="s">
        <v>324</v>
      </c>
      <c r="C35" s="298">
        <v>52</v>
      </c>
      <c r="D35" s="296">
        <v>14</v>
      </c>
      <c r="E35" s="299">
        <f>C35+D35</f>
        <v>66</v>
      </c>
    </row>
    <row r="36" spans="1:8" x14ac:dyDescent="0.25">
      <c r="A36" s="289" t="s">
        <v>269</v>
      </c>
      <c r="B36" s="290" t="s">
        <v>270</v>
      </c>
      <c r="C36" s="291">
        <f>C37+C38+C39</f>
        <v>1053.6999999999998</v>
      </c>
      <c r="D36" s="292">
        <f>D37+D38+D39</f>
        <v>2.2999999999999998</v>
      </c>
      <c r="E36" s="293">
        <f>E37+E38+E39</f>
        <v>1056</v>
      </c>
    </row>
    <row r="37" spans="1:8" x14ac:dyDescent="0.25">
      <c r="A37" s="289" t="s">
        <v>271</v>
      </c>
      <c r="B37" s="294" t="s">
        <v>325</v>
      </c>
      <c r="C37" s="295">
        <v>165.5</v>
      </c>
      <c r="D37" s="302"/>
      <c r="E37" s="299">
        <f t="shared" ref="E37:E43" si="0">C37+D37</f>
        <v>165.5</v>
      </c>
    </row>
    <row r="38" spans="1:8" ht="15.75" customHeight="1" x14ac:dyDescent="0.25">
      <c r="A38" s="289" t="s">
        <v>272</v>
      </c>
      <c r="B38" s="294" t="s">
        <v>326</v>
      </c>
      <c r="C38" s="295">
        <v>99.4</v>
      </c>
      <c r="D38" s="302">
        <v>2.2999999999999998</v>
      </c>
      <c r="E38" s="299">
        <f t="shared" si="0"/>
        <v>101.7</v>
      </c>
    </row>
    <row r="39" spans="1:8" x14ac:dyDescent="0.25">
      <c r="A39" s="289" t="s">
        <v>273</v>
      </c>
      <c r="B39" s="294" t="s">
        <v>356</v>
      </c>
      <c r="C39" s="298">
        <v>788.8</v>
      </c>
      <c r="D39" s="296"/>
      <c r="E39" s="299">
        <f t="shared" si="0"/>
        <v>788.8</v>
      </c>
    </row>
    <row r="40" spans="1:8" x14ac:dyDescent="0.25">
      <c r="A40" s="289" t="s">
        <v>274</v>
      </c>
      <c r="B40" s="290" t="s">
        <v>275</v>
      </c>
      <c r="C40" s="291">
        <v>3</v>
      </c>
      <c r="D40" s="292"/>
      <c r="E40" s="303">
        <f t="shared" si="0"/>
        <v>3</v>
      </c>
    </row>
    <row r="41" spans="1:8" hidden="1" x14ac:dyDescent="0.25">
      <c r="A41" s="289"/>
      <c r="B41" s="304" t="s">
        <v>438</v>
      </c>
      <c r="C41" s="305"/>
      <c r="D41" s="306"/>
      <c r="E41" s="307">
        <f t="shared" si="0"/>
        <v>0</v>
      </c>
    </row>
    <row r="42" spans="1:8" x14ac:dyDescent="0.25">
      <c r="A42" s="289" t="s">
        <v>276</v>
      </c>
      <c r="B42" s="290" t="s">
        <v>277</v>
      </c>
      <c r="C42" s="308">
        <v>30</v>
      </c>
      <c r="D42" s="309"/>
      <c r="E42" s="303">
        <f t="shared" si="0"/>
        <v>30</v>
      </c>
    </row>
    <row r="43" spans="1:8" s="311" customFormat="1" ht="13.5" hidden="1" x14ac:dyDescent="0.2">
      <c r="A43" s="310"/>
      <c r="B43" s="304" t="s">
        <v>431</v>
      </c>
      <c r="C43" s="305"/>
      <c r="D43" s="306"/>
      <c r="E43" s="307">
        <f t="shared" si="0"/>
        <v>0</v>
      </c>
    </row>
    <row r="44" spans="1:8" ht="28.5" x14ac:dyDescent="0.25">
      <c r="A44" s="289" t="s">
        <v>73</v>
      </c>
      <c r="B44" s="290" t="s">
        <v>278</v>
      </c>
      <c r="C44" s="308">
        <f>C45+C49</f>
        <v>154.19999999999999</v>
      </c>
      <c r="D44" s="309">
        <f t="shared" ref="D44:E44" si="1">D45+D49</f>
        <v>0</v>
      </c>
      <c r="E44" s="303">
        <f t="shared" si="1"/>
        <v>154.19999999999999</v>
      </c>
      <c r="G44" s="411"/>
      <c r="H44" s="411"/>
    </row>
    <row r="45" spans="1:8" x14ac:dyDescent="0.25">
      <c r="A45" s="289" t="s">
        <v>279</v>
      </c>
      <c r="B45" s="290" t="s">
        <v>280</v>
      </c>
      <c r="C45" s="308">
        <f>C46+C47+C48</f>
        <v>154.19999999999999</v>
      </c>
      <c r="D45" s="309">
        <f t="shared" ref="D45:E45" si="2">D46+D47+D48</f>
        <v>0</v>
      </c>
      <c r="E45" s="303">
        <f t="shared" si="2"/>
        <v>154.19999999999999</v>
      </c>
      <c r="G45" s="411"/>
      <c r="H45" s="411"/>
    </row>
    <row r="46" spans="1:8" x14ac:dyDescent="0.25">
      <c r="A46" s="180" t="s">
        <v>281</v>
      </c>
      <c r="B46" s="312" t="s">
        <v>327</v>
      </c>
      <c r="C46" s="295">
        <v>119.8</v>
      </c>
      <c r="D46" s="302"/>
      <c r="E46" s="299">
        <f t="shared" ref="E46:E49" si="3">C46+D46</f>
        <v>119.8</v>
      </c>
      <c r="G46" s="411"/>
      <c r="H46" s="411"/>
    </row>
    <row r="47" spans="1:8" x14ac:dyDescent="0.25">
      <c r="A47" s="289" t="s">
        <v>282</v>
      </c>
      <c r="B47" s="313" t="s">
        <v>440</v>
      </c>
      <c r="C47" s="295">
        <v>34.4</v>
      </c>
      <c r="D47" s="302"/>
      <c r="E47" s="299">
        <f t="shared" si="3"/>
        <v>34.4</v>
      </c>
      <c r="G47" s="411"/>
      <c r="H47" s="411"/>
    </row>
    <row r="48" spans="1:8" hidden="1" x14ac:dyDescent="0.25">
      <c r="A48" s="289" t="s">
        <v>439</v>
      </c>
      <c r="B48" s="313" t="s">
        <v>441</v>
      </c>
      <c r="C48" s="295"/>
      <c r="D48" s="302"/>
      <c r="E48" s="299">
        <f t="shared" si="3"/>
        <v>0</v>
      </c>
      <c r="G48" s="411"/>
      <c r="H48" s="411"/>
    </row>
    <row r="49" spans="1:8" hidden="1" x14ac:dyDescent="0.25">
      <c r="A49" s="314" t="s">
        <v>442</v>
      </c>
      <c r="B49" s="315" t="s">
        <v>443</v>
      </c>
      <c r="C49" s="308"/>
      <c r="D49" s="309"/>
      <c r="E49" s="303">
        <f t="shared" si="3"/>
        <v>0</v>
      </c>
      <c r="G49" s="411"/>
      <c r="H49" s="411"/>
    </row>
    <row r="50" spans="1:8" x14ac:dyDescent="0.25">
      <c r="A50" s="289" t="s">
        <v>74</v>
      </c>
      <c r="B50" s="290" t="s">
        <v>283</v>
      </c>
      <c r="C50" s="291" t="e">
        <f>C51+C101+C102</f>
        <v>#REF!</v>
      </c>
      <c r="D50" s="292" t="e">
        <f>D51+D101+D102</f>
        <v>#REF!</v>
      </c>
      <c r="E50" s="316">
        <f>E51+E101+E102</f>
        <v>18021.5</v>
      </c>
      <c r="G50" s="411"/>
      <c r="H50" s="411"/>
    </row>
    <row r="51" spans="1:8" x14ac:dyDescent="0.25">
      <c r="A51" s="289" t="s">
        <v>284</v>
      </c>
      <c r="B51" s="315" t="s">
        <v>285</v>
      </c>
      <c r="C51" s="291" t="e">
        <f>C52+C74+C76</f>
        <v>#REF!</v>
      </c>
      <c r="D51" s="292" t="e">
        <f>D52+D74+D76</f>
        <v>#REF!</v>
      </c>
      <c r="E51" s="316">
        <f>E52+E74+E76</f>
        <v>16487.7</v>
      </c>
    </row>
    <row r="52" spans="1:8" s="2" customFormat="1" x14ac:dyDescent="0.25">
      <c r="A52" s="180" t="s">
        <v>286</v>
      </c>
      <c r="B52" s="313" t="s">
        <v>382</v>
      </c>
      <c r="C52" s="295">
        <f>C53+C54+C55+C56+C57+C58+C59+C61+C62+C64+C65+C66+C67+C68+C69+C70+C71+C72+C73+C60+C63</f>
        <v>2510.2999999999997</v>
      </c>
      <c r="D52" s="302">
        <f>D53+D54+D55+D56+D57+D58+D59+D61+D62+D64+D65+D66+D67+D68+D69+D70+D71+D72+D73+D60+D63</f>
        <v>-19</v>
      </c>
      <c r="E52" s="317">
        <f>E53+E54+E55+E56+E57+E58+E59+E61+E62+E64+E65+E66+E67+E68+E69+E70+E71+E72+E73+E60+E63</f>
        <v>2491.2999999999997</v>
      </c>
    </row>
    <row r="53" spans="1:8" x14ac:dyDescent="0.25">
      <c r="A53" s="289" t="s">
        <v>287</v>
      </c>
      <c r="B53" s="294" t="s">
        <v>461</v>
      </c>
      <c r="C53" s="298">
        <v>0.6</v>
      </c>
      <c r="D53" s="296"/>
      <c r="E53" s="299">
        <f t="shared" ref="E53:E74" si="4">C53+D53</f>
        <v>0.6</v>
      </c>
    </row>
    <row r="54" spans="1:8" x14ac:dyDescent="0.25">
      <c r="A54" s="289" t="s">
        <v>288</v>
      </c>
      <c r="B54" s="294" t="s">
        <v>383</v>
      </c>
      <c r="C54" s="298">
        <v>7.6</v>
      </c>
      <c r="D54" s="296"/>
      <c r="E54" s="299">
        <f t="shared" si="4"/>
        <v>7.6</v>
      </c>
    </row>
    <row r="55" spans="1:8" x14ac:dyDescent="0.25">
      <c r="A55" s="289" t="s">
        <v>289</v>
      </c>
      <c r="B55" s="294" t="s">
        <v>384</v>
      </c>
      <c r="C55" s="298">
        <v>8</v>
      </c>
      <c r="D55" s="296"/>
      <c r="E55" s="299">
        <f t="shared" si="4"/>
        <v>8</v>
      </c>
    </row>
    <row r="56" spans="1:8" x14ac:dyDescent="0.25">
      <c r="A56" s="289" t="s">
        <v>290</v>
      </c>
      <c r="B56" s="294" t="s">
        <v>385</v>
      </c>
      <c r="C56" s="298">
        <v>214</v>
      </c>
      <c r="D56" s="296"/>
      <c r="E56" s="299">
        <f t="shared" si="4"/>
        <v>214</v>
      </c>
    </row>
    <row r="57" spans="1:8" x14ac:dyDescent="0.25">
      <c r="A57" s="289" t="s">
        <v>291</v>
      </c>
      <c r="B57" s="294" t="s">
        <v>386</v>
      </c>
      <c r="C57" s="298">
        <v>440</v>
      </c>
      <c r="D57" s="296"/>
      <c r="E57" s="299">
        <f t="shared" si="4"/>
        <v>440</v>
      </c>
    </row>
    <row r="58" spans="1:8" x14ac:dyDescent="0.25">
      <c r="A58" s="289" t="s">
        <v>292</v>
      </c>
      <c r="B58" s="294" t="s">
        <v>387</v>
      </c>
      <c r="C58" s="298">
        <v>518.70000000000005</v>
      </c>
      <c r="D58" s="296"/>
      <c r="E58" s="299">
        <f t="shared" si="4"/>
        <v>518.70000000000005</v>
      </c>
    </row>
    <row r="59" spans="1:8" x14ac:dyDescent="0.25">
      <c r="A59" s="289" t="s">
        <v>293</v>
      </c>
      <c r="B59" s="294" t="s">
        <v>388</v>
      </c>
      <c r="C59" s="298">
        <v>94.3</v>
      </c>
      <c r="D59" s="296"/>
      <c r="E59" s="299">
        <f t="shared" si="4"/>
        <v>94.3</v>
      </c>
    </row>
    <row r="60" spans="1:8" x14ac:dyDescent="0.25">
      <c r="A60" s="289" t="s">
        <v>294</v>
      </c>
      <c r="B60" s="294" t="s">
        <v>389</v>
      </c>
      <c r="C60" s="298">
        <v>13.7</v>
      </c>
      <c r="D60" s="296"/>
      <c r="E60" s="299">
        <f t="shared" si="4"/>
        <v>13.7</v>
      </c>
    </row>
    <row r="61" spans="1:8" ht="30" x14ac:dyDescent="0.25">
      <c r="A61" s="289" t="s">
        <v>295</v>
      </c>
      <c r="B61" s="294" t="s">
        <v>390</v>
      </c>
      <c r="C61" s="298">
        <v>195</v>
      </c>
      <c r="D61" s="296"/>
      <c r="E61" s="299">
        <f t="shared" si="4"/>
        <v>195</v>
      </c>
    </row>
    <row r="62" spans="1:8" x14ac:dyDescent="0.25">
      <c r="A62" s="289" t="s">
        <v>296</v>
      </c>
      <c r="B62" s="294" t="s">
        <v>391</v>
      </c>
      <c r="C62" s="298">
        <v>81.2</v>
      </c>
      <c r="D62" s="296"/>
      <c r="E62" s="299">
        <f t="shared" si="4"/>
        <v>81.2</v>
      </c>
    </row>
    <row r="63" spans="1:8" x14ac:dyDescent="0.25">
      <c r="A63" s="289" t="s">
        <v>297</v>
      </c>
      <c r="B63" s="294" t="s">
        <v>392</v>
      </c>
      <c r="C63" s="298">
        <v>67.8</v>
      </c>
      <c r="D63" s="296"/>
      <c r="E63" s="299">
        <f t="shared" si="4"/>
        <v>67.8</v>
      </c>
    </row>
    <row r="64" spans="1:8" x14ac:dyDescent="0.25">
      <c r="A64" s="289" t="s">
        <v>298</v>
      </c>
      <c r="B64" s="294" t="s">
        <v>393</v>
      </c>
      <c r="C64" s="298">
        <v>30.6</v>
      </c>
      <c r="D64" s="296"/>
      <c r="E64" s="299">
        <f t="shared" si="4"/>
        <v>30.6</v>
      </c>
    </row>
    <row r="65" spans="1:12" x14ac:dyDescent="0.25">
      <c r="A65" s="289" t="s">
        <v>299</v>
      </c>
      <c r="B65" s="294" t="s">
        <v>394</v>
      </c>
      <c r="C65" s="298">
        <v>9</v>
      </c>
      <c r="D65" s="296"/>
      <c r="E65" s="299">
        <f t="shared" si="4"/>
        <v>9</v>
      </c>
    </row>
    <row r="66" spans="1:12" x14ac:dyDescent="0.25">
      <c r="A66" s="289" t="s">
        <v>300</v>
      </c>
      <c r="B66" s="294" t="s">
        <v>395</v>
      </c>
      <c r="C66" s="298">
        <v>0.8</v>
      </c>
      <c r="D66" s="296"/>
      <c r="E66" s="299">
        <f t="shared" si="4"/>
        <v>0.8</v>
      </c>
    </row>
    <row r="67" spans="1:12" x14ac:dyDescent="0.25">
      <c r="A67" s="289" t="s">
        <v>301</v>
      </c>
      <c r="B67" s="294" t="s">
        <v>396</v>
      </c>
      <c r="C67" s="298">
        <v>16.3</v>
      </c>
      <c r="D67" s="296"/>
      <c r="E67" s="299">
        <f t="shared" si="4"/>
        <v>16.3</v>
      </c>
    </row>
    <row r="68" spans="1:12" x14ac:dyDescent="0.25">
      <c r="A68" s="289" t="s">
        <v>302</v>
      </c>
      <c r="B68" s="294" t="s">
        <v>397</v>
      </c>
      <c r="C68" s="298">
        <v>346.5</v>
      </c>
      <c r="D68" s="296"/>
      <c r="E68" s="299">
        <f t="shared" si="4"/>
        <v>346.5</v>
      </c>
    </row>
    <row r="69" spans="1:12" ht="30" x14ac:dyDescent="0.25">
      <c r="A69" s="289" t="s">
        <v>303</v>
      </c>
      <c r="B69" s="294" t="s">
        <v>398</v>
      </c>
      <c r="C69" s="298">
        <v>12.1</v>
      </c>
      <c r="D69" s="296"/>
      <c r="E69" s="299">
        <f t="shared" si="4"/>
        <v>12.1</v>
      </c>
    </row>
    <row r="70" spans="1:12" x14ac:dyDescent="0.25">
      <c r="A70" s="289" t="s">
        <v>304</v>
      </c>
      <c r="B70" s="294" t="s">
        <v>399</v>
      </c>
      <c r="C70" s="298">
        <v>205</v>
      </c>
      <c r="D70" s="296"/>
      <c r="E70" s="299">
        <f t="shared" si="4"/>
        <v>205</v>
      </c>
    </row>
    <row r="71" spans="1:12" x14ac:dyDescent="0.25">
      <c r="A71" s="289" t="s">
        <v>305</v>
      </c>
      <c r="B71" s="294" t="s">
        <v>400</v>
      </c>
      <c r="C71" s="298">
        <v>204</v>
      </c>
      <c r="D71" s="296"/>
      <c r="E71" s="299">
        <f t="shared" si="4"/>
        <v>204</v>
      </c>
    </row>
    <row r="72" spans="1:12" ht="15.75" customHeight="1" x14ac:dyDescent="0.25">
      <c r="A72" s="289" t="s">
        <v>306</v>
      </c>
      <c r="B72" s="294" t="s">
        <v>401</v>
      </c>
      <c r="C72" s="298">
        <v>26.1</v>
      </c>
      <c r="D72" s="296"/>
      <c r="E72" s="299">
        <f t="shared" si="4"/>
        <v>26.1</v>
      </c>
    </row>
    <row r="73" spans="1:12" x14ac:dyDescent="0.25">
      <c r="A73" s="289" t="s">
        <v>307</v>
      </c>
      <c r="B73" s="294" t="s">
        <v>402</v>
      </c>
      <c r="C73" s="298">
        <v>19</v>
      </c>
      <c r="D73" s="296">
        <v>-19</v>
      </c>
      <c r="E73" s="299">
        <f t="shared" si="4"/>
        <v>0</v>
      </c>
    </row>
    <row r="74" spans="1:12" s="2" customFormat="1" ht="15" customHeight="1" x14ac:dyDescent="0.25">
      <c r="A74" s="180" t="s">
        <v>308</v>
      </c>
      <c r="B74" s="318" t="s">
        <v>403</v>
      </c>
      <c r="C74" s="295">
        <v>9138</v>
      </c>
      <c r="D74" s="302"/>
      <c r="E74" s="297">
        <f t="shared" si="4"/>
        <v>9138</v>
      </c>
    </row>
    <row r="75" spans="1:12" s="2" customFormat="1" ht="15" customHeight="1" x14ac:dyDescent="0.25">
      <c r="A75" s="180"/>
      <c r="B75" s="304" t="s">
        <v>463</v>
      </c>
      <c r="C75" s="295">
        <v>39</v>
      </c>
      <c r="D75" s="302"/>
      <c r="E75" s="297">
        <v>39</v>
      </c>
    </row>
    <row r="76" spans="1:12" s="2" customFormat="1" ht="15" customHeight="1" x14ac:dyDescent="0.25">
      <c r="A76" s="180" t="s">
        <v>309</v>
      </c>
      <c r="B76" s="318" t="s">
        <v>404</v>
      </c>
      <c r="C76" s="295" t="e">
        <f>C77+C91+C92+C93+C94+C97+C96</f>
        <v>#REF!</v>
      </c>
      <c r="D76" s="302" t="e">
        <f>D77+D91+D92+D93+D94+D97+D96</f>
        <v>#REF!</v>
      </c>
      <c r="E76" s="297">
        <f>E77+E91+E92+E93+E94+E97+E96+E95</f>
        <v>4858.4000000000005</v>
      </c>
    </row>
    <row r="77" spans="1:12" s="2" customFormat="1" x14ac:dyDescent="0.25">
      <c r="A77" s="180" t="s">
        <v>381</v>
      </c>
      <c r="B77" s="318" t="s">
        <v>405</v>
      </c>
      <c r="C77" s="295">
        <f>SUM(C78:C90)</f>
        <v>1735</v>
      </c>
      <c r="D77" s="302">
        <f>SUM(D78:D90)</f>
        <v>0</v>
      </c>
      <c r="E77" s="297">
        <f>SUM(E78:E90)</f>
        <v>1735</v>
      </c>
    </row>
    <row r="78" spans="1:12" s="321" customFormat="1" x14ac:dyDescent="0.25">
      <c r="A78" s="310" t="s">
        <v>410</v>
      </c>
      <c r="B78" s="319" t="s">
        <v>513</v>
      </c>
      <c r="C78" s="320">
        <v>111</v>
      </c>
      <c r="D78" s="306"/>
      <c r="E78" s="307">
        <f t="shared" ref="E78:E100" si="5">C78+D78</f>
        <v>111</v>
      </c>
    </row>
    <row r="79" spans="1:12" s="321" customFormat="1" ht="25.5" x14ac:dyDescent="0.25">
      <c r="A79" s="310" t="s">
        <v>411</v>
      </c>
      <c r="B79" s="319" t="s">
        <v>347</v>
      </c>
      <c r="C79" s="320">
        <v>125</v>
      </c>
      <c r="D79" s="306"/>
      <c r="E79" s="307">
        <f t="shared" si="5"/>
        <v>125</v>
      </c>
    </row>
    <row r="80" spans="1:12" s="321" customFormat="1" ht="16.5" customHeight="1" x14ac:dyDescent="0.25">
      <c r="A80" s="310" t="s">
        <v>412</v>
      </c>
      <c r="B80" s="319" t="s">
        <v>348</v>
      </c>
      <c r="C80" s="320">
        <v>125</v>
      </c>
      <c r="D80" s="306"/>
      <c r="E80" s="307">
        <f t="shared" si="5"/>
        <v>125</v>
      </c>
      <c r="H80" s="322"/>
      <c r="I80" s="322"/>
      <c r="J80" s="322"/>
      <c r="K80" s="322"/>
      <c r="L80" s="322"/>
    </row>
    <row r="81" spans="1:12" s="321" customFormat="1" x14ac:dyDescent="0.25">
      <c r="A81" s="310" t="s">
        <v>413</v>
      </c>
      <c r="B81" s="319" t="s">
        <v>357</v>
      </c>
      <c r="C81" s="320">
        <v>149</v>
      </c>
      <c r="D81" s="306"/>
      <c r="E81" s="307">
        <f t="shared" si="5"/>
        <v>149</v>
      </c>
      <c r="H81" s="322"/>
      <c r="I81" s="322"/>
      <c r="J81" s="322"/>
      <c r="K81" s="322"/>
      <c r="L81" s="322"/>
    </row>
    <row r="82" spans="1:12" s="321" customFormat="1" ht="25.5" x14ac:dyDescent="0.25">
      <c r="A82" s="310" t="s">
        <v>414</v>
      </c>
      <c r="B82" s="319" t="s">
        <v>346</v>
      </c>
      <c r="C82" s="320">
        <v>116</v>
      </c>
      <c r="D82" s="306"/>
      <c r="E82" s="307">
        <f t="shared" si="5"/>
        <v>116</v>
      </c>
      <c r="H82" s="322"/>
      <c r="I82" s="322"/>
      <c r="J82" s="322"/>
      <c r="K82" s="322"/>
      <c r="L82" s="322"/>
    </row>
    <row r="83" spans="1:12" s="321" customFormat="1" ht="25.5" x14ac:dyDescent="0.25">
      <c r="A83" s="310" t="s">
        <v>415</v>
      </c>
      <c r="B83" s="319" t="s">
        <v>344</v>
      </c>
      <c r="C83" s="320">
        <v>116</v>
      </c>
      <c r="D83" s="306"/>
      <c r="E83" s="307">
        <f t="shared" si="5"/>
        <v>116</v>
      </c>
    </row>
    <row r="84" spans="1:12" s="321" customFormat="1" ht="38.25" x14ac:dyDescent="0.25">
      <c r="A84" s="310" t="s">
        <v>416</v>
      </c>
      <c r="B84" s="319" t="s">
        <v>345</v>
      </c>
      <c r="C84" s="320">
        <v>300</v>
      </c>
      <c r="D84" s="306"/>
      <c r="E84" s="307">
        <f t="shared" si="5"/>
        <v>300</v>
      </c>
    </row>
    <row r="85" spans="1:12" s="321" customFormat="1" x14ac:dyDescent="0.25">
      <c r="A85" s="310" t="s">
        <v>417</v>
      </c>
      <c r="B85" s="319" t="s">
        <v>462</v>
      </c>
      <c r="C85" s="320">
        <v>145</v>
      </c>
      <c r="D85" s="306"/>
      <c r="E85" s="307">
        <f t="shared" si="5"/>
        <v>145</v>
      </c>
    </row>
    <row r="86" spans="1:12" s="321" customFormat="1" x14ac:dyDescent="0.25">
      <c r="A86" s="310" t="s">
        <v>488</v>
      </c>
      <c r="B86" s="439" t="s">
        <v>489</v>
      </c>
      <c r="C86" s="320">
        <v>150</v>
      </c>
      <c r="D86" s="306"/>
      <c r="E86" s="307">
        <f t="shared" si="5"/>
        <v>150</v>
      </c>
    </row>
    <row r="87" spans="1:12" s="321" customFormat="1" x14ac:dyDescent="0.25">
      <c r="A87" s="310" t="s">
        <v>490</v>
      </c>
      <c r="B87" s="439" t="s">
        <v>491</v>
      </c>
      <c r="C87" s="320">
        <v>150</v>
      </c>
      <c r="D87" s="306"/>
      <c r="E87" s="307">
        <f t="shared" si="5"/>
        <v>150</v>
      </c>
    </row>
    <row r="88" spans="1:12" s="321" customFormat="1" ht="25.5" x14ac:dyDescent="0.25">
      <c r="A88" s="310" t="s">
        <v>492</v>
      </c>
      <c r="B88" s="439" t="s">
        <v>493</v>
      </c>
      <c r="C88" s="320">
        <v>25</v>
      </c>
      <c r="D88" s="306"/>
      <c r="E88" s="307">
        <f t="shared" si="5"/>
        <v>25</v>
      </c>
    </row>
    <row r="89" spans="1:12" s="321" customFormat="1" x14ac:dyDescent="0.25">
      <c r="A89" s="310" t="s">
        <v>494</v>
      </c>
      <c r="B89" s="439" t="s">
        <v>495</v>
      </c>
      <c r="C89" s="320">
        <v>103</v>
      </c>
      <c r="D89" s="306"/>
      <c r="E89" s="307">
        <f t="shared" si="5"/>
        <v>103</v>
      </c>
    </row>
    <row r="90" spans="1:12" s="321" customFormat="1" x14ac:dyDescent="0.25">
      <c r="A90" s="310" t="s">
        <v>496</v>
      </c>
      <c r="B90" s="439" t="s">
        <v>497</v>
      </c>
      <c r="C90" s="320">
        <v>120</v>
      </c>
      <c r="D90" s="306"/>
      <c r="E90" s="307">
        <f t="shared" si="5"/>
        <v>120</v>
      </c>
    </row>
    <row r="91" spans="1:12" s="2" customFormat="1" ht="30" x14ac:dyDescent="0.25">
      <c r="A91" s="180" t="s">
        <v>406</v>
      </c>
      <c r="B91" s="313" t="s">
        <v>407</v>
      </c>
      <c r="C91" s="295">
        <v>2467.1</v>
      </c>
      <c r="D91" s="302"/>
      <c r="E91" s="297">
        <f t="shared" si="5"/>
        <v>2467.1</v>
      </c>
    </row>
    <row r="92" spans="1:12" s="2" customFormat="1" hidden="1" x14ac:dyDescent="0.25">
      <c r="A92" s="180" t="s">
        <v>408</v>
      </c>
      <c r="B92" s="313" t="s">
        <v>432</v>
      </c>
      <c r="C92" s="295"/>
      <c r="D92" s="302"/>
      <c r="E92" s="297">
        <f t="shared" si="5"/>
        <v>0</v>
      </c>
    </row>
    <row r="93" spans="1:12" s="2" customFormat="1" ht="45" x14ac:dyDescent="0.25">
      <c r="A93" s="180" t="s">
        <v>408</v>
      </c>
      <c r="B93" s="313" t="s">
        <v>409</v>
      </c>
      <c r="C93" s="295">
        <v>324.89999999999998</v>
      </c>
      <c r="D93" s="302"/>
      <c r="E93" s="297">
        <f t="shared" si="5"/>
        <v>324.89999999999998</v>
      </c>
    </row>
    <row r="94" spans="1:12" s="2" customFormat="1" x14ac:dyDescent="0.25">
      <c r="A94" s="180" t="s">
        <v>514</v>
      </c>
      <c r="B94" s="313" t="s">
        <v>418</v>
      </c>
      <c r="C94" s="295">
        <v>146</v>
      </c>
      <c r="D94" s="302"/>
      <c r="E94" s="297">
        <f>C94+D94</f>
        <v>146</v>
      </c>
    </row>
    <row r="95" spans="1:12" s="2" customFormat="1" ht="30" hidden="1" x14ac:dyDescent="0.25">
      <c r="A95" s="180"/>
      <c r="B95" s="313" t="s">
        <v>515</v>
      </c>
      <c r="C95" s="295"/>
      <c r="D95" s="302"/>
      <c r="E95" s="297"/>
    </row>
    <row r="96" spans="1:12" s="2" customFormat="1" x14ac:dyDescent="0.25">
      <c r="A96" s="180" t="s">
        <v>516</v>
      </c>
      <c r="B96" s="531" t="s">
        <v>432</v>
      </c>
      <c r="C96" s="295"/>
      <c r="D96" s="302">
        <v>118.3</v>
      </c>
      <c r="E96" s="297">
        <f>C96+D96</f>
        <v>118.3</v>
      </c>
    </row>
    <row r="97" spans="1:5" s="2" customFormat="1" x14ac:dyDescent="0.25">
      <c r="A97" s="180" t="s">
        <v>433</v>
      </c>
      <c r="B97" s="313" t="s">
        <v>421</v>
      </c>
      <c r="C97" s="295" t="e">
        <f>C98+C99+C100+#REF!</f>
        <v>#REF!</v>
      </c>
      <c r="D97" s="302" t="e">
        <f>D98+D99+D100+#REF!</f>
        <v>#REF!</v>
      </c>
      <c r="E97" s="297">
        <f>E98+E99+E100</f>
        <v>67.099999999999994</v>
      </c>
    </row>
    <row r="98" spans="1:5" s="2" customFormat="1" x14ac:dyDescent="0.25">
      <c r="A98" s="310" t="s">
        <v>434</v>
      </c>
      <c r="B98" s="304" t="s">
        <v>378</v>
      </c>
      <c r="C98" s="320"/>
      <c r="D98" s="306">
        <v>9.1999999999999993</v>
      </c>
      <c r="E98" s="307">
        <f>C98+D98</f>
        <v>9.1999999999999993</v>
      </c>
    </row>
    <row r="99" spans="1:5" s="2" customFormat="1" x14ac:dyDescent="0.25">
      <c r="A99" s="310" t="s">
        <v>435</v>
      </c>
      <c r="B99" s="304" t="s">
        <v>419</v>
      </c>
      <c r="C99" s="320"/>
      <c r="D99" s="306">
        <v>57.9</v>
      </c>
      <c r="E99" s="307">
        <f>C99+D99</f>
        <v>57.9</v>
      </c>
    </row>
    <row r="100" spans="1:5" s="2" customFormat="1" hidden="1" x14ac:dyDescent="0.25">
      <c r="A100" s="310" t="s">
        <v>436</v>
      </c>
      <c r="B100" s="304" t="s">
        <v>420</v>
      </c>
      <c r="C100" s="320"/>
      <c r="D100" s="306"/>
      <c r="E100" s="307">
        <f t="shared" si="5"/>
        <v>0</v>
      </c>
    </row>
    <row r="101" spans="1:5" x14ac:dyDescent="0.25">
      <c r="A101" s="289" t="s">
        <v>310</v>
      </c>
      <c r="B101" s="315" t="s">
        <v>460</v>
      </c>
      <c r="C101" s="291">
        <v>1489</v>
      </c>
      <c r="D101" s="292"/>
      <c r="E101" s="303">
        <f>C101+D101</f>
        <v>1489</v>
      </c>
    </row>
    <row r="102" spans="1:5" x14ac:dyDescent="0.25">
      <c r="A102" s="289" t="s">
        <v>311</v>
      </c>
      <c r="B102" s="315" t="s">
        <v>340</v>
      </c>
      <c r="C102" s="291">
        <v>44.8</v>
      </c>
      <c r="D102" s="292"/>
      <c r="E102" s="303">
        <f>C102+D102</f>
        <v>44.8</v>
      </c>
    </row>
    <row r="103" spans="1:5" x14ac:dyDescent="0.25">
      <c r="A103" s="323" t="s">
        <v>75</v>
      </c>
      <c r="B103" s="324" t="s">
        <v>312</v>
      </c>
      <c r="C103" s="325" t="e">
        <f>C17+C31+C44+C50</f>
        <v>#REF!</v>
      </c>
      <c r="D103" s="325" t="e">
        <f>D17+D31+D44+D50</f>
        <v>#REF!</v>
      </c>
      <c r="E103" s="325">
        <f>E17+E31+E44+E50</f>
        <v>37405.100000000006</v>
      </c>
    </row>
    <row r="104" spans="1:5" hidden="1" x14ac:dyDescent="0.25">
      <c r="A104" s="289"/>
      <c r="B104" s="326"/>
      <c r="C104" s="327"/>
    </row>
    <row r="105" spans="1:5" hidden="1" x14ac:dyDescent="0.25">
      <c r="A105" s="289"/>
      <c r="B105" s="328"/>
      <c r="C105" s="327"/>
    </row>
    <row r="106" spans="1:5" s="332" customFormat="1" hidden="1" x14ac:dyDescent="0.25">
      <c r="A106" s="329"/>
      <c r="B106" s="330"/>
      <c r="C106" s="331"/>
    </row>
    <row r="107" spans="1:5" hidden="1" x14ac:dyDescent="0.25">
      <c r="A107" s="289"/>
      <c r="B107" s="328"/>
      <c r="C107" s="331"/>
    </row>
    <row r="108" spans="1:5" hidden="1" x14ac:dyDescent="0.25">
      <c r="A108" s="289"/>
      <c r="B108" s="333"/>
      <c r="C108" s="334"/>
    </row>
    <row r="109" spans="1:5" x14ac:dyDescent="0.25">
      <c r="B109" s="335"/>
    </row>
  </sheetData>
  <mergeCells count="13">
    <mergeCell ref="A14:C14"/>
    <mergeCell ref="B1:E1"/>
    <mergeCell ref="B3:E3"/>
    <mergeCell ref="B4:E4"/>
    <mergeCell ref="B2:E2"/>
    <mergeCell ref="B5:E5"/>
    <mergeCell ref="B6:E6"/>
    <mergeCell ref="B7:E7"/>
    <mergeCell ref="B8:E8"/>
    <mergeCell ref="B9:E9"/>
    <mergeCell ref="B10:E10"/>
    <mergeCell ref="B11:E11"/>
    <mergeCell ref="B12:E12"/>
  </mergeCells>
  <pageMargins left="1.1811023622047245" right="0.39370078740157483" top="0.78740157480314965" bottom="0.78740157480314965" header="0.31496062992125984" footer="0.31496062992125984"/>
  <pageSetup paperSize="9" scale="7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73"/>
  <sheetViews>
    <sheetView showZeros="0" workbookViewId="0">
      <selection activeCell="B8" sqref="B8:O8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13" hidden="1" customWidth="1"/>
    <col min="10" max="10" width="10.28515625" style="113" hidden="1" customWidth="1"/>
    <col min="11" max="11" width="9.140625" style="113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26" t="s">
        <v>354</v>
      </c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</row>
    <row r="2" spans="1:17" x14ac:dyDescent="0.25">
      <c r="B2" s="526" t="s">
        <v>444</v>
      </c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</row>
    <row r="3" spans="1:17" x14ac:dyDescent="0.25">
      <c r="B3" s="526" t="s">
        <v>464</v>
      </c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</row>
    <row r="4" spans="1:17" x14ac:dyDescent="0.25">
      <c r="B4" s="526" t="s">
        <v>372</v>
      </c>
      <c r="C4" s="526"/>
      <c r="D4" s="526"/>
      <c r="E4" s="526"/>
      <c r="F4" s="526"/>
      <c r="G4" s="526"/>
      <c r="H4" s="526"/>
      <c r="I4" s="526"/>
      <c r="J4" s="526"/>
      <c r="K4" s="526"/>
      <c r="L4" s="526"/>
      <c r="M4" s="526"/>
      <c r="N4" s="526"/>
      <c r="O4" s="526"/>
    </row>
    <row r="5" spans="1:17" s="403" customFormat="1" ht="15" customHeight="1" x14ac:dyDescent="0.25">
      <c r="B5" s="447" t="s">
        <v>468</v>
      </c>
      <c r="C5" s="447"/>
      <c r="D5" s="447"/>
      <c r="E5" s="447"/>
      <c r="F5" s="447"/>
      <c r="G5" s="447"/>
      <c r="H5" s="447"/>
      <c r="I5" s="447"/>
      <c r="J5" s="447"/>
      <c r="K5" s="447"/>
      <c r="L5" s="447"/>
      <c r="M5" s="447"/>
      <c r="N5" s="447"/>
      <c r="O5" s="447"/>
    </row>
    <row r="6" spans="1:17" s="403" customFormat="1" x14ac:dyDescent="0.25">
      <c r="B6" s="447" t="s">
        <v>482</v>
      </c>
      <c r="C6" s="447"/>
      <c r="D6" s="447"/>
      <c r="E6" s="447"/>
      <c r="F6" s="447"/>
      <c r="G6" s="447"/>
      <c r="H6" s="447"/>
      <c r="I6" s="447"/>
      <c r="J6" s="447"/>
      <c r="K6" s="447"/>
      <c r="L6" s="447"/>
      <c r="M6" s="447"/>
      <c r="N6" s="447"/>
      <c r="O6" s="447"/>
    </row>
    <row r="7" spans="1:17" s="403" customFormat="1" ht="14.25" customHeight="1" x14ac:dyDescent="0.25">
      <c r="B7" s="447" t="s">
        <v>481</v>
      </c>
      <c r="C7" s="447"/>
      <c r="D7" s="447"/>
      <c r="E7" s="447"/>
      <c r="F7" s="447"/>
      <c r="G7" s="447"/>
      <c r="H7" s="447"/>
      <c r="I7" s="447"/>
      <c r="J7" s="447"/>
      <c r="K7" s="447"/>
      <c r="L7" s="447"/>
      <c r="M7" s="447"/>
      <c r="N7" s="447"/>
      <c r="O7" s="447"/>
    </row>
    <row r="8" spans="1:17" s="403" customFormat="1" x14ac:dyDescent="0.25">
      <c r="B8" s="447" t="s">
        <v>480</v>
      </c>
      <c r="C8" s="447"/>
      <c r="D8" s="447"/>
      <c r="E8" s="447"/>
      <c r="F8" s="447"/>
      <c r="G8" s="447"/>
      <c r="H8" s="447"/>
      <c r="I8" s="447"/>
      <c r="J8" s="447"/>
      <c r="K8" s="447"/>
      <c r="L8" s="447"/>
      <c r="M8" s="447"/>
      <c r="N8" s="447"/>
      <c r="O8" s="447"/>
    </row>
    <row r="9" spans="1:17" s="403" customFormat="1" x14ac:dyDescent="0.25">
      <c r="B9" s="406"/>
      <c r="C9" s="406"/>
      <c r="D9" s="406"/>
      <c r="E9" s="406"/>
      <c r="F9" s="406"/>
      <c r="G9" s="406"/>
      <c r="H9" s="406"/>
      <c r="I9" s="406"/>
      <c r="J9" s="406"/>
      <c r="K9" s="406"/>
      <c r="L9" s="406"/>
      <c r="M9" s="406"/>
      <c r="N9" s="406"/>
      <c r="O9" s="406"/>
    </row>
    <row r="10" spans="1:17" s="405" customFormat="1" ht="38.25" customHeight="1" x14ac:dyDescent="0.25">
      <c r="A10" s="528" t="s">
        <v>452</v>
      </c>
      <c r="B10" s="528"/>
      <c r="C10" s="528"/>
      <c r="D10" s="528"/>
      <c r="E10" s="528"/>
      <c r="F10" s="528"/>
      <c r="G10" s="528"/>
      <c r="H10" s="528"/>
      <c r="I10" s="528"/>
      <c r="J10" s="528"/>
      <c r="K10" s="528"/>
      <c r="L10" s="528"/>
      <c r="M10" s="528"/>
      <c r="N10" s="528"/>
      <c r="O10" s="528"/>
    </row>
    <row r="11" spans="1:17" ht="18.75" customHeight="1" x14ac:dyDescent="0.25">
      <c r="A11" s="402"/>
      <c r="B11" s="402"/>
      <c r="C11" s="402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4" t="s">
        <v>455</v>
      </c>
    </row>
    <row r="12" spans="1:17" x14ac:dyDescent="0.25">
      <c r="A12" s="449" t="s">
        <v>5</v>
      </c>
      <c r="B12" s="452" t="s">
        <v>351</v>
      </c>
      <c r="C12" s="452" t="s">
        <v>54</v>
      </c>
      <c r="D12" s="455" t="s">
        <v>362</v>
      </c>
      <c r="E12" s="481" t="s">
        <v>200</v>
      </c>
      <c r="F12" s="481"/>
      <c r="G12" s="481"/>
      <c r="H12" s="461" t="s">
        <v>364</v>
      </c>
      <c r="I12" s="482" t="s">
        <v>200</v>
      </c>
      <c r="J12" s="482"/>
      <c r="K12" s="482"/>
      <c r="L12" s="467" t="s">
        <v>0</v>
      </c>
      <c r="M12" s="467" t="s">
        <v>200</v>
      </c>
      <c r="N12" s="467"/>
      <c r="O12" s="467"/>
    </row>
    <row r="13" spans="1:17" x14ac:dyDescent="0.25">
      <c r="A13" s="450"/>
      <c r="B13" s="453"/>
      <c r="C13" s="453"/>
      <c r="D13" s="456"/>
      <c r="E13" s="481" t="s">
        <v>1</v>
      </c>
      <c r="F13" s="481"/>
      <c r="G13" s="471" t="s">
        <v>2</v>
      </c>
      <c r="H13" s="462"/>
      <c r="I13" s="482" t="s">
        <v>1</v>
      </c>
      <c r="J13" s="482"/>
      <c r="K13" s="474" t="s">
        <v>2</v>
      </c>
      <c r="L13" s="467"/>
      <c r="M13" s="467" t="s">
        <v>1</v>
      </c>
      <c r="N13" s="467"/>
      <c r="O13" s="478" t="s">
        <v>2</v>
      </c>
      <c r="Q13" s="108"/>
    </row>
    <row r="14" spans="1:17" ht="30.75" customHeight="1" x14ac:dyDescent="0.25">
      <c r="A14" s="451"/>
      <c r="B14" s="454"/>
      <c r="C14" s="454"/>
      <c r="D14" s="457"/>
      <c r="E14" s="401" t="s">
        <v>3</v>
      </c>
      <c r="F14" s="399" t="s">
        <v>4</v>
      </c>
      <c r="G14" s="471"/>
      <c r="H14" s="463"/>
      <c r="I14" s="400" t="s">
        <v>3</v>
      </c>
      <c r="J14" s="396" t="s">
        <v>4</v>
      </c>
      <c r="K14" s="474"/>
      <c r="L14" s="467"/>
      <c r="M14" s="397" t="s">
        <v>3</v>
      </c>
      <c r="N14" s="395" t="s">
        <v>4</v>
      </c>
      <c r="O14" s="478"/>
      <c r="P14" s="114"/>
    </row>
    <row r="15" spans="1:17" ht="15.95" customHeight="1" x14ac:dyDescent="0.25">
      <c r="A15" s="13" t="s">
        <v>72</v>
      </c>
      <c r="B15" s="443" t="s">
        <v>59</v>
      </c>
      <c r="C15" s="443"/>
      <c r="D15" s="443"/>
      <c r="E15" s="443"/>
      <c r="F15" s="443"/>
      <c r="G15" s="443"/>
      <c r="H15" s="443"/>
      <c r="I15" s="443"/>
      <c r="J15" s="443"/>
      <c r="K15" s="443"/>
      <c r="L15" s="443"/>
      <c r="M15" s="443"/>
      <c r="N15" s="443"/>
      <c r="O15" s="443"/>
      <c r="P15" s="65" t="s">
        <v>329</v>
      </c>
      <c r="Q15" s="66"/>
    </row>
    <row r="16" spans="1:17" ht="15" customHeight="1" x14ac:dyDescent="0.25">
      <c r="A16" s="5" t="s">
        <v>187</v>
      </c>
      <c r="B16" s="75" t="s">
        <v>20</v>
      </c>
      <c r="C16" s="76"/>
      <c r="D16" s="8">
        <f t="shared" ref="D16:O16" si="0">D17+D18</f>
        <v>621.20000000000005</v>
      </c>
      <c r="E16" s="8">
        <f t="shared" si="0"/>
        <v>52.4</v>
      </c>
      <c r="F16" s="8">
        <f t="shared" si="0"/>
        <v>2</v>
      </c>
      <c r="G16" s="8">
        <f t="shared" si="0"/>
        <v>568.79999999999995</v>
      </c>
      <c r="H16" s="9">
        <f t="shared" si="0"/>
        <v>-0.3</v>
      </c>
      <c r="I16" s="9">
        <f t="shared" si="0"/>
        <v>0</v>
      </c>
      <c r="J16" s="9">
        <f t="shared" si="0"/>
        <v>0</v>
      </c>
      <c r="K16" s="9">
        <f t="shared" si="0"/>
        <v>-0.3</v>
      </c>
      <c r="L16" s="11">
        <f t="shared" si="0"/>
        <v>620.9</v>
      </c>
      <c r="M16" s="11">
        <f t="shared" si="0"/>
        <v>52.4</v>
      </c>
      <c r="N16" s="11">
        <f t="shared" si="0"/>
        <v>2</v>
      </c>
      <c r="O16" s="11">
        <f t="shared" si="0"/>
        <v>568.5</v>
      </c>
      <c r="P16" s="65" t="s">
        <v>330</v>
      </c>
      <c r="Q16" s="66"/>
    </row>
    <row r="17" spans="1:17" ht="15" customHeight="1" x14ac:dyDescent="0.25">
      <c r="A17" s="19"/>
      <c r="B17" s="75"/>
      <c r="C17" s="30" t="s">
        <v>25</v>
      </c>
      <c r="D17" s="16">
        <f>E17+G17</f>
        <v>173.8</v>
      </c>
      <c r="E17" s="16"/>
      <c r="F17" s="16"/>
      <c r="G17" s="16">
        <v>173.8</v>
      </c>
      <c r="H17" s="10">
        <f>I17+K17</f>
        <v>0</v>
      </c>
      <c r="I17" s="10"/>
      <c r="J17" s="10"/>
      <c r="K17" s="10"/>
      <c r="L17" s="12">
        <f>M17+O17</f>
        <v>173.8</v>
      </c>
      <c r="M17" s="12">
        <f t="shared" ref="M17:O18" si="1">E17+I17</f>
        <v>0</v>
      </c>
      <c r="N17" s="12">
        <f t="shared" si="1"/>
        <v>0</v>
      </c>
      <c r="O17" s="12">
        <f t="shared" si="1"/>
        <v>173.8</v>
      </c>
      <c r="P17" s="65" t="s">
        <v>331</v>
      </c>
      <c r="Q17" s="66"/>
    </row>
    <row r="18" spans="1:17" x14ac:dyDescent="0.25">
      <c r="A18" s="40"/>
      <c r="B18" s="41"/>
      <c r="C18" s="77" t="s">
        <v>31</v>
      </c>
      <c r="D18" s="16">
        <f>E18+G18</f>
        <v>447.4</v>
      </c>
      <c r="E18" s="16">
        <v>52.4</v>
      </c>
      <c r="F18" s="16">
        <v>2</v>
      </c>
      <c r="G18" s="16">
        <v>395</v>
      </c>
      <c r="H18" s="10">
        <f>I18+K18</f>
        <v>-0.3</v>
      </c>
      <c r="I18" s="10"/>
      <c r="J18" s="10"/>
      <c r="K18" s="10">
        <v>-0.3</v>
      </c>
      <c r="L18" s="12">
        <f>M18+O18</f>
        <v>447.09999999999997</v>
      </c>
      <c r="M18" s="12">
        <f t="shared" si="1"/>
        <v>52.4</v>
      </c>
      <c r="N18" s="12">
        <f t="shared" si="1"/>
        <v>2</v>
      </c>
      <c r="O18" s="12">
        <f t="shared" si="1"/>
        <v>394.7</v>
      </c>
      <c r="P18" s="65" t="s">
        <v>332</v>
      </c>
      <c r="Q18" s="66">
        <f>L17+L27</f>
        <v>617.20000000000005</v>
      </c>
    </row>
    <row r="19" spans="1:17" ht="15.95" customHeight="1" x14ac:dyDescent="0.25">
      <c r="A19" s="20" t="s">
        <v>73</v>
      </c>
      <c r="B19" s="21" t="s">
        <v>180</v>
      </c>
      <c r="C19" s="22"/>
      <c r="D19" s="23">
        <f t="shared" ref="D19:O19" si="2">D16</f>
        <v>621.20000000000005</v>
      </c>
      <c r="E19" s="23">
        <f t="shared" si="2"/>
        <v>52.4</v>
      </c>
      <c r="F19" s="23">
        <f t="shared" si="2"/>
        <v>2</v>
      </c>
      <c r="G19" s="23">
        <f t="shared" si="2"/>
        <v>568.79999999999995</v>
      </c>
      <c r="H19" s="10">
        <f t="shared" si="2"/>
        <v>-0.3</v>
      </c>
      <c r="I19" s="10">
        <f t="shared" si="2"/>
        <v>0</v>
      </c>
      <c r="J19" s="10">
        <f t="shared" si="2"/>
        <v>0</v>
      </c>
      <c r="K19" s="10">
        <f t="shared" si="2"/>
        <v>-0.3</v>
      </c>
      <c r="L19" s="21">
        <f t="shared" si="2"/>
        <v>620.9</v>
      </c>
      <c r="M19" s="21">
        <f t="shared" si="2"/>
        <v>52.4</v>
      </c>
      <c r="N19" s="21">
        <f t="shared" si="2"/>
        <v>2</v>
      </c>
      <c r="O19" s="21">
        <f t="shared" si="2"/>
        <v>568.5</v>
      </c>
      <c r="P19" s="65" t="s">
        <v>335</v>
      </c>
      <c r="Q19" s="66">
        <f>L18</f>
        <v>447.09999999999997</v>
      </c>
    </row>
    <row r="20" spans="1:17" ht="15.95" customHeight="1" x14ac:dyDescent="0.25">
      <c r="A20" s="19" t="s">
        <v>74</v>
      </c>
      <c r="B20" s="515" t="s">
        <v>63</v>
      </c>
      <c r="C20" s="488"/>
      <c r="D20" s="488"/>
      <c r="E20" s="488"/>
      <c r="F20" s="488"/>
      <c r="G20" s="488"/>
      <c r="H20" s="488"/>
      <c r="I20" s="488"/>
      <c r="J20" s="488"/>
      <c r="K20" s="488"/>
      <c r="L20" s="488"/>
      <c r="M20" s="488"/>
      <c r="N20" s="488"/>
      <c r="O20" s="527"/>
      <c r="P20" s="65" t="s">
        <v>333</v>
      </c>
      <c r="Q20" s="66"/>
    </row>
    <row r="21" spans="1:17" ht="15" customHeight="1" x14ac:dyDescent="0.25">
      <c r="A21" s="5" t="s">
        <v>75</v>
      </c>
      <c r="B21" s="35" t="s">
        <v>20</v>
      </c>
      <c r="C21" s="15" t="s">
        <v>32</v>
      </c>
      <c r="D21" s="16">
        <f>E21+G21</f>
        <v>21.7</v>
      </c>
      <c r="E21" s="16"/>
      <c r="F21" s="16"/>
      <c r="G21" s="16">
        <v>21.7</v>
      </c>
      <c r="H21" s="24">
        <f>I21+K21</f>
        <v>0</v>
      </c>
      <c r="I21" s="24"/>
      <c r="J21" s="24"/>
      <c r="K21" s="24"/>
      <c r="L21" s="12">
        <f>M21+O21</f>
        <v>21.7</v>
      </c>
      <c r="M21" s="12">
        <f>E21+I21</f>
        <v>0</v>
      </c>
      <c r="N21" s="12">
        <f>F21+J21</f>
        <v>0</v>
      </c>
      <c r="O21" s="12">
        <f>G21+K21</f>
        <v>21.7</v>
      </c>
      <c r="P21" s="65" t="s">
        <v>334</v>
      </c>
      <c r="Q21" s="66">
        <f>L21</f>
        <v>21.7</v>
      </c>
    </row>
    <row r="22" spans="1:17" ht="15.95" customHeight="1" x14ac:dyDescent="0.25">
      <c r="A22" s="20" t="s">
        <v>76</v>
      </c>
      <c r="B22" s="21" t="s">
        <v>181</v>
      </c>
      <c r="C22" s="115"/>
      <c r="D22" s="23">
        <f t="shared" ref="D22:O22" si="3">D21</f>
        <v>21.7</v>
      </c>
      <c r="E22" s="23">
        <f t="shared" si="3"/>
        <v>0</v>
      </c>
      <c r="F22" s="23">
        <f t="shared" si="3"/>
        <v>0</v>
      </c>
      <c r="G22" s="23">
        <f t="shared" si="3"/>
        <v>21.7</v>
      </c>
      <c r="H22" s="24">
        <f t="shared" si="3"/>
        <v>0</v>
      </c>
      <c r="I22" s="24">
        <f t="shared" si="3"/>
        <v>0</v>
      </c>
      <c r="J22" s="24">
        <f t="shared" si="3"/>
        <v>0</v>
      </c>
      <c r="K22" s="24">
        <f t="shared" si="3"/>
        <v>0</v>
      </c>
      <c r="L22" s="21">
        <f t="shared" si="3"/>
        <v>21.7</v>
      </c>
      <c r="M22" s="21">
        <f t="shared" si="3"/>
        <v>0</v>
      </c>
      <c r="N22" s="21">
        <f t="shared" si="3"/>
        <v>0</v>
      </c>
      <c r="O22" s="21">
        <f t="shared" si="3"/>
        <v>21.7</v>
      </c>
      <c r="P22" s="65" t="s">
        <v>336</v>
      </c>
      <c r="Q22" s="66">
        <f>L30</f>
        <v>116.39999999999999</v>
      </c>
    </row>
    <row r="23" spans="1:17" ht="15.95" customHeight="1" x14ac:dyDescent="0.25">
      <c r="A23" s="5" t="s">
        <v>77</v>
      </c>
      <c r="B23" s="444" t="s">
        <v>176</v>
      </c>
      <c r="C23" s="445"/>
      <c r="D23" s="445"/>
      <c r="E23" s="445"/>
      <c r="F23" s="445"/>
      <c r="G23" s="445"/>
      <c r="H23" s="445"/>
      <c r="I23" s="445"/>
      <c r="J23" s="445"/>
      <c r="K23" s="445"/>
      <c r="L23" s="445"/>
      <c r="M23" s="445"/>
      <c r="N23" s="445"/>
      <c r="O23" s="446"/>
      <c r="P23" s="65" t="s">
        <v>337</v>
      </c>
      <c r="Q23" s="66">
        <f>L24</f>
        <v>29.8</v>
      </c>
    </row>
    <row r="24" spans="1:17" ht="15" customHeight="1" x14ac:dyDescent="0.25">
      <c r="A24" s="5" t="s">
        <v>78</v>
      </c>
      <c r="B24" s="83" t="s">
        <v>20</v>
      </c>
      <c r="C24" s="30" t="s">
        <v>51</v>
      </c>
      <c r="D24" s="16">
        <f>E24+G24</f>
        <v>29.8</v>
      </c>
      <c r="E24" s="16">
        <v>29.8</v>
      </c>
      <c r="F24" s="16"/>
      <c r="G24" s="16"/>
      <c r="H24" s="10">
        <f>I24+K24</f>
        <v>0</v>
      </c>
      <c r="I24" s="10"/>
      <c r="J24" s="10"/>
      <c r="K24" s="10"/>
      <c r="L24" s="12">
        <f>M24+O24</f>
        <v>29.8</v>
      </c>
      <c r="M24" s="12">
        <f>E24+I24</f>
        <v>29.8</v>
      </c>
      <c r="N24" s="12">
        <f>F24+J24</f>
        <v>0</v>
      </c>
      <c r="O24" s="12">
        <f>G24+K24</f>
        <v>0</v>
      </c>
      <c r="P24" s="65" t="s">
        <v>338</v>
      </c>
      <c r="Q24" s="66">
        <f>L33</f>
        <v>2</v>
      </c>
    </row>
    <row r="25" spans="1:17" ht="15.95" customHeight="1" x14ac:dyDescent="0.25">
      <c r="A25" s="20" t="s">
        <v>79</v>
      </c>
      <c r="B25" s="21" t="s">
        <v>182</v>
      </c>
      <c r="C25" s="115"/>
      <c r="D25" s="23">
        <f t="shared" ref="D25:O25" si="4">D24</f>
        <v>29.8</v>
      </c>
      <c r="E25" s="23">
        <f t="shared" si="4"/>
        <v>29.8</v>
      </c>
      <c r="F25" s="23">
        <f t="shared" si="4"/>
        <v>0</v>
      </c>
      <c r="G25" s="23">
        <f t="shared" si="4"/>
        <v>0</v>
      </c>
      <c r="H25" s="24">
        <f t="shared" si="4"/>
        <v>0</v>
      </c>
      <c r="I25" s="24">
        <f t="shared" si="4"/>
        <v>0</v>
      </c>
      <c r="J25" s="24">
        <f t="shared" si="4"/>
        <v>0</v>
      </c>
      <c r="K25" s="24">
        <f t="shared" si="4"/>
        <v>0</v>
      </c>
      <c r="L25" s="21">
        <f t="shared" si="4"/>
        <v>29.8</v>
      </c>
      <c r="M25" s="21">
        <f t="shared" si="4"/>
        <v>29.8</v>
      </c>
      <c r="N25" s="21">
        <f t="shared" si="4"/>
        <v>0</v>
      </c>
      <c r="O25" s="21">
        <f t="shared" si="4"/>
        <v>0</v>
      </c>
      <c r="P25" s="70" t="s">
        <v>177</v>
      </c>
      <c r="Q25" s="71">
        <f>SUM(Q15:Q24)</f>
        <v>1234.2</v>
      </c>
    </row>
    <row r="26" spans="1:17" ht="15.95" customHeight="1" x14ac:dyDescent="0.25">
      <c r="A26" s="19" t="s">
        <v>80</v>
      </c>
      <c r="B26" s="444" t="s">
        <v>186</v>
      </c>
      <c r="C26" s="445"/>
      <c r="D26" s="445"/>
      <c r="E26" s="445"/>
      <c r="F26" s="445"/>
      <c r="G26" s="445"/>
      <c r="H26" s="445"/>
      <c r="I26" s="445"/>
      <c r="J26" s="445"/>
      <c r="K26" s="445"/>
      <c r="L26" s="445"/>
      <c r="M26" s="445"/>
      <c r="N26" s="445"/>
      <c r="O26" s="446"/>
    </row>
    <row r="27" spans="1:17" ht="15" customHeight="1" x14ac:dyDescent="0.25">
      <c r="A27" s="5" t="s">
        <v>81</v>
      </c>
      <c r="B27" s="29" t="s">
        <v>20</v>
      </c>
      <c r="C27" s="30" t="s">
        <v>25</v>
      </c>
      <c r="D27" s="16">
        <f>E27+G27</f>
        <v>443.4</v>
      </c>
      <c r="E27" s="43">
        <v>2.2000000000000002</v>
      </c>
      <c r="F27" s="43">
        <v>1.5</v>
      </c>
      <c r="G27" s="43">
        <v>441.2</v>
      </c>
      <c r="H27" s="24">
        <f>I27+K27</f>
        <v>0</v>
      </c>
      <c r="I27" s="24"/>
      <c r="J27" s="24"/>
      <c r="K27" s="24"/>
      <c r="L27" s="12">
        <f>M27+O27</f>
        <v>443.4</v>
      </c>
      <c r="M27" s="12">
        <f>E27+I27</f>
        <v>2.2000000000000002</v>
      </c>
      <c r="N27" s="12">
        <f>F27+J27</f>
        <v>1.5</v>
      </c>
      <c r="O27" s="12">
        <f>G27+K27</f>
        <v>441.2</v>
      </c>
      <c r="Q27" s="2">
        <f>L35-Q25</f>
        <v>0</v>
      </c>
    </row>
    <row r="28" spans="1:17" ht="15.95" customHeight="1" x14ac:dyDescent="0.25">
      <c r="A28" s="20" t="s">
        <v>82</v>
      </c>
      <c r="B28" s="21" t="s">
        <v>183</v>
      </c>
      <c r="C28" s="22"/>
      <c r="D28" s="23">
        <f t="shared" ref="D28:O28" si="5">D27</f>
        <v>443.4</v>
      </c>
      <c r="E28" s="23">
        <f t="shared" si="5"/>
        <v>2.2000000000000002</v>
      </c>
      <c r="F28" s="23">
        <f t="shared" si="5"/>
        <v>1.5</v>
      </c>
      <c r="G28" s="23">
        <f t="shared" si="5"/>
        <v>441.2</v>
      </c>
      <c r="H28" s="24">
        <f t="shared" si="5"/>
        <v>0</v>
      </c>
      <c r="I28" s="24">
        <f t="shared" si="5"/>
        <v>0</v>
      </c>
      <c r="J28" s="24">
        <f t="shared" si="5"/>
        <v>0</v>
      </c>
      <c r="K28" s="24">
        <f t="shared" si="5"/>
        <v>0</v>
      </c>
      <c r="L28" s="21">
        <f t="shared" si="5"/>
        <v>443.4</v>
      </c>
      <c r="M28" s="21">
        <f t="shared" si="5"/>
        <v>2.2000000000000002</v>
      </c>
      <c r="N28" s="21">
        <f t="shared" si="5"/>
        <v>1.5</v>
      </c>
      <c r="O28" s="21">
        <f t="shared" si="5"/>
        <v>441.2</v>
      </c>
    </row>
    <row r="29" spans="1:17" ht="15.95" customHeight="1" x14ac:dyDescent="0.25">
      <c r="A29" s="13" t="s">
        <v>83</v>
      </c>
      <c r="B29" s="443" t="s">
        <v>67</v>
      </c>
      <c r="C29" s="443"/>
      <c r="D29" s="443"/>
      <c r="E29" s="443"/>
      <c r="F29" s="443"/>
      <c r="G29" s="443"/>
      <c r="H29" s="443"/>
      <c r="I29" s="443"/>
      <c r="J29" s="443"/>
      <c r="K29" s="443"/>
      <c r="L29" s="443"/>
      <c r="M29" s="443"/>
      <c r="N29" s="443"/>
      <c r="O29" s="443"/>
    </row>
    <row r="30" spans="1:17" ht="15" customHeight="1" x14ac:dyDescent="0.25">
      <c r="A30" s="32" t="s">
        <v>84</v>
      </c>
      <c r="B30" s="29" t="s">
        <v>20</v>
      </c>
      <c r="C30" s="39" t="s">
        <v>30</v>
      </c>
      <c r="D30" s="16">
        <f>E30+G30</f>
        <v>116.1</v>
      </c>
      <c r="E30" s="16">
        <v>11.1</v>
      </c>
      <c r="F30" s="16">
        <v>1.5</v>
      </c>
      <c r="G30" s="16">
        <v>105</v>
      </c>
      <c r="H30" s="10">
        <f>I30+K30</f>
        <v>0.30000000000000027</v>
      </c>
      <c r="I30" s="10">
        <v>-2.8</v>
      </c>
      <c r="J30" s="10">
        <v>0.5</v>
      </c>
      <c r="K30" s="10">
        <v>3.1</v>
      </c>
      <c r="L30" s="12">
        <f>M30+O30</f>
        <v>116.39999999999999</v>
      </c>
      <c r="M30" s="12">
        <f>E30+I30</f>
        <v>8.3000000000000007</v>
      </c>
      <c r="N30" s="12">
        <f>F30+J30</f>
        <v>2</v>
      </c>
      <c r="O30" s="12">
        <f>G30+K30</f>
        <v>108.1</v>
      </c>
    </row>
    <row r="31" spans="1:17" ht="15.95" customHeight="1" x14ac:dyDescent="0.25">
      <c r="A31" s="20" t="s">
        <v>85</v>
      </c>
      <c r="B31" s="21" t="s">
        <v>184</v>
      </c>
      <c r="C31" s="115"/>
      <c r="D31" s="23">
        <f t="shared" ref="D31:O31" si="6">SUM(D30:D30)</f>
        <v>116.1</v>
      </c>
      <c r="E31" s="23">
        <f t="shared" si="6"/>
        <v>11.1</v>
      </c>
      <c r="F31" s="23">
        <f t="shared" si="6"/>
        <v>1.5</v>
      </c>
      <c r="G31" s="23">
        <f t="shared" si="6"/>
        <v>105</v>
      </c>
      <c r="H31" s="24">
        <f t="shared" si="6"/>
        <v>0.30000000000000027</v>
      </c>
      <c r="I31" s="24">
        <f t="shared" si="6"/>
        <v>-2.8</v>
      </c>
      <c r="J31" s="24">
        <f t="shared" si="6"/>
        <v>0.5</v>
      </c>
      <c r="K31" s="24">
        <f t="shared" si="6"/>
        <v>3.1</v>
      </c>
      <c r="L31" s="21">
        <f t="shared" si="6"/>
        <v>116.39999999999999</v>
      </c>
      <c r="M31" s="21">
        <f t="shared" si="6"/>
        <v>8.3000000000000007</v>
      </c>
      <c r="N31" s="21">
        <f t="shared" si="6"/>
        <v>2</v>
      </c>
      <c r="O31" s="21">
        <f t="shared" si="6"/>
        <v>108.1</v>
      </c>
    </row>
    <row r="32" spans="1:17" ht="15.95" customHeight="1" x14ac:dyDescent="0.25">
      <c r="A32" s="13" t="s">
        <v>86</v>
      </c>
      <c r="B32" s="443" t="s">
        <v>69</v>
      </c>
      <c r="C32" s="443"/>
      <c r="D32" s="443"/>
      <c r="E32" s="443"/>
      <c r="F32" s="443"/>
      <c r="G32" s="443"/>
      <c r="H32" s="443"/>
      <c r="I32" s="443"/>
      <c r="J32" s="443"/>
      <c r="K32" s="443"/>
      <c r="L32" s="443"/>
      <c r="M32" s="443"/>
      <c r="N32" s="443"/>
      <c r="O32" s="443"/>
    </row>
    <row r="33" spans="1:15" ht="15" customHeight="1" x14ac:dyDescent="0.25">
      <c r="A33" s="32" t="s">
        <v>87</v>
      </c>
      <c r="B33" s="29" t="s">
        <v>20</v>
      </c>
      <c r="C33" s="1">
        <v>10</v>
      </c>
      <c r="D33" s="16">
        <f>E33+G33</f>
        <v>2</v>
      </c>
      <c r="E33" s="16">
        <v>1.4</v>
      </c>
      <c r="F33" s="16">
        <v>1</v>
      </c>
      <c r="G33" s="16">
        <v>0.6</v>
      </c>
      <c r="H33" s="10">
        <f>I33+K33</f>
        <v>0</v>
      </c>
      <c r="I33" s="10"/>
      <c r="J33" s="10"/>
      <c r="K33" s="10"/>
      <c r="L33" s="12">
        <f>M33+O33</f>
        <v>2</v>
      </c>
      <c r="M33" s="12">
        <f>E33+I33</f>
        <v>1.4</v>
      </c>
      <c r="N33" s="12">
        <f>F33+J33</f>
        <v>1</v>
      </c>
      <c r="O33" s="12">
        <f>G33+K33</f>
        <v>0.6</v>
      </c>
    </row>
    <row r="34" spans="1:15" ht="15.95" customHeight="1" x14ac:dyDescent="0.25">
      <c r="A34" s="20" t="s">
        <v>88</v>
      </c>
      <c r="B34" s="21" t="s">
        <v>185</v>
      </c>
      <c r="C34" s="115"/>
      <c r="D34" s="23">
        <f t="shared" ref="D34:O34" si="7">SUM(D33:D33)</f>
        <v>2</v>
      </c>
      <c r="E34" s="23">
        <f t="shared" si="7"/>
        <v>1.4</v>
      </c>
      <c r="F34" s="23">
        <f t="shared" si="7"/>
        <v>1</v>
      </c>
      <c r="G34" s="23">
        <f t="shared" si="7"/>
        <v>0.6</v>
      </c>
      <c r="H34" s="24">
        <f t="shared" si="7"/>
        <v>0</v>
      </c>
      <c r="I34" s="24">
        <f t="shared" si="7"/>
        <v>0</v>
      </c>
      <c r="J34" s="24">
        <f t="shared" si="7"/>
        <v>0</v>
      </c>
      <c r="K34" s="24">
        <f t="shared" si="7"/>
        <v>0</v>
      </c>
      <c r="L34" s="21">
        <f t="shared" si="7"/>
        <v>2</v>
      </c>
      <c r="M34" s="21">
        <f t="shared" si="7"/>
        <v>1.4</v>
      </c>
      <c r="N34" s="21">
        <f t="shared" si="7"/>
        <v>1</v>
      </c>
      <c r="O34" s="21">
        <f t="shared" si="7"/>
        <v>0.6</v>
      </c>
    </row>
    <row r="35" spans="1:15" ht="15.95" customHeight="1" x14ac:dyDescent="0.25">
      <c r="A35" s="109" t="s">
        <v>89</v>
      </c>
      <c r="B35" s="116" t="s">
        <v>177</v>
      </c>
      <c r="C35" s="117"/>
      <c r="D35" s="47">
        <f t="shared" ref="D35:O35" si="8">D19+D22+D25+D28+D31+D34</f>
        <v>1234.1999999999998</v>
      </c>
      <c r="E35" s="47">
        <f t="shared" si="8"/>
        <v>96.9</v>
      </c>
      <c r="F35" s="47">
        <f t="shared" si="8"/>
        <v>6</v>
      </c>
      <c r="G35" s="47">
        <f t="shared" si="8"/>
        <v>1137.3</v>
      </c>
      <c r="H35" s="48">
        <f t="shared" si="8"/>
        <v>2.7755575615628914E-16</v>
      </c>
      <c r="I35" s="48">
        <f t="shared" si="8"/>
        <v>-2.8</v>
      </c>
      <c r="J35" s="48">
        <f t="shared" si="8"/>
        <v>0.5</v>
      </c>
      <c r="K35" s="48">
        <f t="shared" si="8"/>
        <v>2.8000000000000003</v>
      </c>
      <c r="L35" s="49">
        <f t="shared" si="8"/>
        <v>1234.2</v>
      </c>
      <c r="M35" s="49">
        <f t="shared" si="8"/>
        <v>94.100000000000009</v>
      </c>
      <c r="N35" s="49">
        <f t="shared" si="8"/>
        <v>6.5</v>
      </c>
      <c r="O35" s="49">
        <f t="shared" si="8"/>
        <v>1140.0999999999999</v>
      </c>
    </row>
    <row r="36" spans="1:15" x14ac:dyDescent="0.25">
      <c r="A36" s="6"/>
      <c r="B36" s="6"/>
      <c r="C36" s="52"/>
      <c r="D36" s="6"/>
      <c r="E36" s="6"/>
      <c r="F36" s="6"/>
      <c r="G36" s="6"/>
      <c r="H36" s="118"/>
      <c r="I36" s="118"/>
      <c r="J36" s="118"/>
      <c r="L36" s="6"/>
      <c r="M36" s="6"/>
      <c r="N36" s="6"/>
    </row>
    <row r="37" spans="1:15" x14ac:dyDescent="0.25">
      <c r="A37" s="6"/>
      <c r="B37" s="110"/>
      <c r="C37" s="119"/>
      <c r="D37" s="110"/>
      <c r="E37" s="110"/>
      <c r="F37" s="110"/>
      <c r="G37" s="110"/>
      <c r="H37" s="120"/>
      <c r="I37" s="120"/>
      <c r="J37" s="120"/>
      <c r="K37" s="120"/>
      <c r="L37" s="110"/>
      <c r="M37" s="110"/>
      <c r="N37" s="110"/>
    </row>
    <row r="38" spans="1:15" x14ac:dyDescent="0.25">
      <c r="A38" s="6"/>
      <c r="B38" s="6"/>
      <c r="C38" s="52"/>
      <c r="D38" s="6"/>
      <c r="E38" s="6"/>
      <c r="F38" s="6"/>
      <c r="G38" s="6"/>
      <c r="H38" s="118"/>
      <c r="I38" s="118"/>
      <c r="J38" s="118"/>
      <c r="L38" s="6"/>
      <c r="M38" s="6"/>
      <c r="N38" s="6"/>
    </row>
    <row r="39" spans="1:15" x14ac:dyDescent="0.25">
      <c r="A39" s="6"/>
      <c r="B39" s="6"/>
      <c r="C39" s="52"/>
      <c r="D39" s="6"/>
      <c r="E39" s="6"/>
      <c r="F39" s="6"/>
      <c r="G39" s="6"/>
      <c r="H39" s="118"/>
      <c r="I39" s="118"/>
      <c r="J39" s="118"/>
      <c r="L39" s="6"/>
      <c r="M39" s="6"/>
      <c r="N39" s="6"/>
    </row>
    <row r="40" spans="1:15" x14ac:dyDescent="0.25">
      <c r="A40" s="6"/>
      <c r="B40" s="6"/>
      <c r="C40" s="52"/>
      <c r="D40" s="6"/>
      <c r="E40" s="6"/>
      <c r="F40" s="6"/>
      <c r="G40" s="6"/>
      <c r="H40" s="118"/>
      <c r="I40" s="118"/>
      <c r="J40" s="118"/>
      <c r="L40" s="6"/>
      <c r="M40" s="6"/>
      <c r="N40" s="6"/>
    </row>
    <row r="41" spans="1:15" x14ac:dyDescent="0.25">
      <c r="A41" s="6"/>
      <c r="B41" s="6"/>
      <c r="C41" s="52"/>
      <c r="D41" s="6"/>
      <c r="E41" s="6"/>
      <c r="F41" s="6"/>
      <c r="G41" s="6"/>
      <c r="H41" s="118"/>
      <c r="I41" s="118"/>
      <c r="J41" s="118"/>
      <c r="L41" s="6"/>
      <c r="M41" s="6"/>
      <c r="N41" s="6"/>
    </row>
    <row r="42" spans="1:15" x14ac:dyDescent="0.25">
      <c r="A42" s="6"/>
      <c r="B42" s="6"/>
      <c r="C42" s="52"/>
      <c r="D42" s="6"/>
      <c r="E42" s="6"/>
      <c r="F42" s="6"/>
      <c r="G42" s="6"/>
      <c r="H42" s="118"/>
      <c r="I42" s="118"/>
      <c r="J42" s="118"/>
      <c r="L42" s="6"/>
      <c r="M42" s="6"/>
      <c r="N42" s="6"/>
    </row>
    <row r="43" spans="1:15" x14ac:dyDescent="0.25">
      <c r="A43" s="6"/>
      <c r="B43" s="6"/>
      <c r="C43" s="52"/>
      <c r="D43" s="6"/>
      <c r="E43" s="6"/>
      <c r="F43" s="6"/>
      <c r="G43" s="6"/>
      <c r="H43" s="118"/>
      <c r="I43" s="118"/>
      <c r="J43" s="118"/>
      <c r="L43" s="6"/>
      <c r="M43" s="6"/>
      <c r="N43" s="6"/>
    </row>
    <row r="44" spans="1:15" x14ac:dyDescent="0.25">
      <c r="A44" s="6"/>
      <c r="B44" s="6"/>
      <c r="C44" s="52"/>
      <c r="D44" s="6"/>
      <c r="E44" s="6"/>
      <c r="F44" s="6"/>
      <c r="G44" s="6"/>
      <c r="H44" s="118"/>
      <c r="I44" s="118"/>
      <c r="J44" s="118"/>
      <c r="L44" s="6"/>
      <c r="M44" s="6"/>
      <c r="N44" s="6"/>
    </row>
    <row r="45" spans="1:15" x14ac:dyDescent="0.25">
      <c r="A45" s="6"/>
      <c r="B45" s="6"/>
      <c r="C45" s="52"/>
      <c r="D45" s="6"/>
      <c r="E45" s="6"/>
      <c r="F45" s="6"/>
      <c r="G45" s="6"/>
      <c r="H45" s="118"/>
      <c r="I45" s="118"/>
      <c r="J45" s="118"/>
      <c r="L45" s="6"/>
      <c r="M45" s="6"/>
      <c r="N45" s="6"/>
    </row>
    <row r="46" spans="1:15" x14ac:dyDescent="0.25">
      <c r="A46" s="6"/>
      <c r="B46" s="6"/>
      <c r="C46" s="52"/>
      <c r="D46" s="6"/>
      <c r="E46" s="6"/>
      <c r="F46" s="6"/>
      <c r="G46" s="6"/>
      <c r="H46" s="118"/>
      <c r="I46" s="118"/>
      <c r="J46" s="118"/>
      <c r="L46" s="6"/>
      <c r="M46" s="6"/>
      <c r="N46" s="6"/>
    </row>
    <row r="47" spans="1:15" x14ac:dyDescent="0.25">
      <c r="A47" s="6"/>
      <c r="B47" s="6"/>
      <c r="C47" s="52"/>
      <c r="D47" s="6"/>
      <c r="E47" s="6"/>
      <c r="F47" s="6"/>
      <c r="G47" s="6"/>
      <c r="H47" s="118"/>
      <c r="I47" s="118"/>
      <c r="J47" s="118"/>
      <c r="L47" s="6"/>
      <c r="M47" s="6"/>
      <c r="N47" s="6"/>
    </row>
    <row r="48" spans="1:15" x14ac:dyDescent="0.25">
      <c r="A48" s="6"/>
      <c r="B48" s="6"/>
      <c r="C48" s="52"/>
      <c r="D48" s="6"/>
      <c r="E48" s="6"/>
      <c r="F48" s="6"/>
      <c r="G48" s="6"/>
      <c r="H48" s="118"/>
      <c r="I48" s="118"/>
      <c r="J48" s="118"/>
      <c r="L48" s="6"/>
      <c r="M48" s="6"/>
      <c r="N48" s="6"/>
    </row>
    <row r="49" spans="1:14" x14ac:dyDescent="0.25">
      <c r="A49" s="6"/>
      <c r="B49" s="6"/>
      <c r="C49" s="52"/>
      <c r="D49" s="6"/>
      <c r="E49" s="6"/>
      <c r="F49" s="6"/>
      <c r="G49" s="6"/>
      <c r="H49" s="118"/>
      <c r="I49" s="118"/>
      <c r="J49" s="118"/>
      <c r="L49" s="6"/>
      <c r="M49" s="6"/>
      <c r="N49" s="6"/>
    </row>
    <row r="50" spans="1:14" x14ac:dyDescent="0.25">
      <c r="A50" s="6"/>
      <c r="B50" s="6"/>
      <c r="C50" s="52"/>
      <c r="D50" s="6"/>
      <c r="E50" s="6"/>
      <c r="F50" s="6"/>
      <c r="G50" s="6"/>
      <c r="H50" s="118"/>
      <c r="I50" s="118"/>
      <c r="J50" s="118"/>
      <c r="L50" s="6"/>
      <c r="M50" s="6"/>
      <c r="N50" s="6"/>
    </row>
    <row r="51" spans="1:14" x14ac:dyDescent="0.25">
      <c r="A51" s="6"/>
      <c r="B51" s="6"/>
      <c r="C51" s="52"/>
      <c r="D51" s="6"/>
      <c r="E51" s="6"/>
      <c r="F51" s="6"/>
      <c r="G51" s="6"/>
      <c r="H51" s="118"/>
      <c r="I51" s="118"/>
      <c r="J51" s="118"/>
      <c r="L51" s="6"/>
      <c r="M51" s="6"/>
      <c r="N51" s="6"/>
    </row>
    <row r="52" spans="1:14" x14ac:dyDescent="0.25">
      <c r="A52" s="6"/>
      <c r="B52" s="6"/>
      <c r="C52" s="52"/>
      <c r="D52" s="6"/>
      <c r="E52" s="6"/>
      <c r="F52" s="6"/>
      <c r="G52" s="6"/>
      <c r="H52" s="118"/>
      <c r="I52" s="118"/>
      <c r="J52" s="118"/>
      <c r="L52" s="6"/>
      <c r="M52" s="6"/>
      <c r="N52" s="6"/>
    </row>
    <row r="53" spans="1:14" x14ac:dyDescent="0.25">
      <c r="A53" s="6"/>
      <c r="B53" s="6"/>
      <c r="C53" s="52"/>
      <c r="D53" s="6"/>
      <c r="E53" s="6"/>
      <c r="F53" s="6"/>
      <c r="G53" s="6"/>
      <c r="H53" s="118"/>
      <c r="I53" s="118"/>
      <c r="J53" s="118"/>
      <c r="L53" s="6"/>
      <c r="M53" s="6"/>
      <c r="N53" s="6"/>
    </row>
    <row r="54" spans="1:14" x14ac:dyDescent="0.25">
      <c r="A54" s="6"/>
      <c r="B54" s="6"/>
      <c r="C54" s="52"/>
      <c r="D54" s="6"/>
      <c r="E54" s="6"/>
      <c r="F54" s="6"/>
      <c r="G54" s="6"/>
      <c r="H54" s="118"/>
      <c r="I54" s="118"/>
      <c r="J54" s="118"/>
      <c r="L54" s="6"/>
      <c r="M54" s="6"/>
      <c r="N54" s="6"/>
    </row>
    <row r="55" spans="1:14" x14ac:dyDescent="0.25">
      <c r="A55" s="6"/>
      <c r="B55" s="6"/>
      <c r="C55" s="52"/>
      <c r="D55" s="6"/>
      <c r="E55" s="6"/>
      <c r="F55" s="6"/>
      <c r="G55" s="6"/>
      <c r="H55" s="118"/>
      <c r="I55" s="118"/>
      <c r="J55" s="118"/>
      <c r="L55" s="6"/>
      <c r="M55" s="6"/>
      <c r="N55" s="6"/>
    </row>
    <row r="56" spans="1:14" x14ac:dyDescent="0.25">
      <c r="A56" s="6"/>
      <c r="B56" s="6"/>
      <c r="C56" s="52"/>
      <c r="D56" s="6"/>
      <c r="E56" s="6"/>
      <c r="F56" s="6"/>
      <c r="G56" s="6"/>
      <c r="H56" s="118"/>
      <c r="I56" s="118"/>
      <c r="J56" s="118"/>
      <c r="L56" s="6"/>
      <c r="M56" s="6"/>
      <c r="N56" s="6"/>
    </row>
    <row r="57" spans="1:14" x14ac:dyDescent="0.25">
      <c r="A57" s="6"/>
      <c r="B57" s="6"/>
      <c r="C57" s="52"/>
      <c r="D57" s="6"/>
      <c r="E57" s="6"/>
      <c r="F57" s="6"/>
      <c r="G57" s="6"/>
      <c r="H57" s="118"/>
      <c r="I57" s="118"/>
      <c r="J57" s="118"/>
      <c r="L57" s="6"/>
      <c r="M57" s="6"/>
      <c r="N57" s="6"/>
    </row>
    <row r="58" spans="1:14" x14ac:dyDescent="0.25">
      <c r="A58" s="6"/>
      <c r="B58" s="6"/>
      <c r="C58" s="52"/>
      <c r="D58" s="6"/>
      <c r="E58" s="6"/>
      <c r="F58" s="6"/>
      <c r="G58" s="6"/>
      <c r="H58" s="118"/>
      <c r="I58" s="118"/>
      <c r="J58" s="118"/>
      <c r="L58" s="6"/>
      <c r="M58" s="6"/>
      <c r="N58" s="6"/>
    </row>
    <row r="59" spans="1:14" x14ac:dyDescent="0.25">
      <c r="A59" s="6"/>
      <c r="B59" s="6"/>
      <c r="C59" s="52"/>
      <c r="D59" s="6"/>
      <c r="E59" s="6"/>
      <c r="F59" s="6"/>
      <c r="G59" s="6"/>
      <c r="H59" s="118"/>
      <c r="I59" s="118"/>
      <c r="J59" s="118"/>
      <c r="L59" s="6"/>
      <c r="M59" s="6"/>
      <c r="N59" s="6"/>
    </row>
    <row r="60" spans="1:14" x14ac:dyDescent="0.25">
      <c r="A60" s="6"/>
      <c r="B60" s="6"/>
      <c r="C60" s="52"/>
      <c r="D60" s="6"/>
      <c r="E60" s="6"/>
      <c r="F60" s="6"/>
      <c r="G60" s="6"/>
      <c r="H60" s="118"/>
      <c r="I60" s="118"/>
      <c r="J60" s="118"/>
      <c r="L60" s="6"/>
      <c r="M60" s="6"/>
      <c r="N60" s="6"/>
    </row>
    <row r="61" spans="1:14" x14ac:dyDescent="0.25">
      <c r="A61" s="6"/>
      <c r="B61" s="6"/>
      <c r="C61" s="52"/>
      <c r="D61" s="6"/>
      <c r="E61" s="6"/>
      <c r="F61" s="6"/>
      <c r="G61" s="6"/>
      <c r="H61" s="118"/>
      <c r="I61" s="118"/>
      <c r="J61" s="118"/>
      <c r="L61" s="6"/>
      <c r="M61" s="6"/>
      <c r="N61" s="6"/>
    </row>
    <row r="62" spans="1:14" x14ac:dyDescent="0.25">
      <c r="A62" s="6"/>
      <c r="B62" s="6"/>
      <c r="C62" s="52"/>
      <c r="D62" s="6"/>
      <c r="E62" s="6"/>
      <c r="F62" s="6"/>
      <c r="G62" s="6"/>
      <c r="H62" s="118"/>
      <c r="I62" s="118"/>
      <c r="J62" s="118"/>
      <c r="L62" s="6"/>
      <c r="M62" s="6"/>
      <c r="N62" s="6"/>
    </row>
    <row r="63" spans="1:14" x14ac:dyDescent="0.25">
      <c r="A63" s="6"/>
      <c r="B63" s="6"/>
      <c r="C63" s="52"/>
      <c r="D63" s="6"/>
      <c r="E63" s="6"/>
      <c r="F63" s="6"/>
      <c r="G63" s="6"/>
      <c r="H63" s="118"/>
      <c r="I63" s="118"/>
      <c r="J63" s="118"/>
      <c r="L63" s="6"/>
      <c r="M63" s="6"/>
      <c r="N63" s="6"/>
    </row>
    <row r="64" spans="1:14" x14ac:dyDescent="0.25">
      <c r="A64" s="6"/>
      <c r="B64" s="6"/>
      <c r="C64" s="52"/>
      <c r="D64" s="6"/>
      <c r="E64" s="6"/>
      <c r="F64" s="6"/>
      <c r="G64" s="6"/>
      <c r="H64" s="118"/>
      <c r="I64" s="118"/>
      <c r="J64" s="118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118"/>
      <c r="I65" s="118"/>
      <c r="J65" s="118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118"/>
      <c r="I66" s="118"/>
      <c r="J66" s="118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118"/>
      <c r="I67" s="118"/>
      <c r="J67" s="118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118"/>
      <c r="I68" s="118"/>
      <c r="J68" s="118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118"/>
      <c r="I69" s="118"/>
      <c r="J69" s="118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118"/>
      <c r="I70" s="118"/>
      <c r="J70" s="118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118"/>
      <c r="I71" s="118"/>
      <c r="J71" s="118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118"/>
      <c r="I72" s="118"/>
      <c r="J72" s="118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118"/>
      <c r="I73" s="118"/>
      <c r="J73" s="118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118"/>
      <c r="I74" s="118"/>
      <c r="J74" s="118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118"/>
      <c r="I75" s="118"/>
      <c r="J75" s="118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118"/>
      <c r="I76" s="118"/>
      <c r="J76" s="118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118"/>
      <c r="I77" s="118"/>
      <c r="J77" s="118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118"/>
      <c r="I78" s="118"/>
      <c r="J78" s="118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118"/>
      <c r="I79" s="118"/>
      <c r="J79" s="118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118"/>
      <c r="I80" s="118"/>
      <c r="J80" s="118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118"/>
      <c r="I81" s="118"/>
      <c r="J81" s="118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118"/>
      <c r="I82" s="118"/>
      <c r="J82" s="118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118"/>
      <c r="I83" s="118"/>
      <c r="J83" s="118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118"/>
      <c r="I84" s="118"/>
      <c r="J84" s="118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118"/>
      <c r="I85" s="118"/>
      <c r="J85" s="118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118"/>
      <c r="I86" s="118"/>
      <c r="J86" s="118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118"/>
      <c r="I87" s="118"/>
      <c r="J87" s="118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118"/>
      <c r="I88" s="118"/>
      <c r="J88" s="118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118"/>
      <c r="I89" s="118"/>
      <c r="J89" s="118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118"/>
      <c r="I90" s="118"/>
      <c r="J90" s="118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118"/>
      <c r="I91" s="118"/>
      <c r="J91" s="118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118"/>
      <c r="I92" s="118"/>
      <c r="J92" s="118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118"/>
      <c r="I93" s="118"/>
      <c r="J93" s="118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118"/>
      <c r="I94" s="118"/>
      <c r="J94" s="118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118"/>
      <c r="I95" s="118"/>
      <c r="J95" s="118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118"/>
      <c r="I96" s="118"/>
      <c r="J96" s="118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118"/>
      <c r="I97" s="118"/>
      <c r="J97" s="118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118"/>
      <c r="I98" s="118"/>
      <c r="J98" s="118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118"/>
      <c r="I99" s="118"/>
      <c r="J99" s="118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118"/>
      <c r="I100" s="118"/>
      <c r="J100" s="118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118"/>
      <c r="I101" s="118"/>
      <c r="J101" s="118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118"/>
      <c r="I102" s="118"/>
      <c r="J102" s="118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118"/>
      <c r="I103" s="118"/>
      <c r="J103" s="118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118"/>
      <c r="I104" s="118"/>
      <c r="J104" s="118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118"/>
      <c r="I105" s="118"/>
      <c r="J105" s="118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118"/>
      <c r="I106" s="118"/>
      <c r="J106" s="118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118"/>
      <c r="I107" s="118"/>
      <c r="J107" s="118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118"/>
      <c r="I108" s="118"/>
      <c r="J108" s="118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118"/>
      <c r="I109" s="118"/>
      <c r="J109" s="118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118"/>
      <c r="I110" s="118"/>
      <c r="J110" s="118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118"/>
      <c r="I111" s="118"/>
      <c r="J111" s="118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118"/>
      <c r="I112" s="118"/>
      <c r="J112" s="118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118"/>
      <c r="I113" s="118"/>
      <c r="J113" s="118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118"/>
      <c r="I114" s="118"/>
      <c r="J114" s="118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118"/>
      <c r="I115" s="118"/>
      <c r="J115" s="118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118"/>
      <c r="I116" s="118"/>
      <c r="J116" s="118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118"/>
      <c r="I117" s="118"/>
      <c r="J117" s="118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118"/>
      <c r="I118" s="118"/>
      <c r="J118" s="118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118"/>
      <c r="I119" s="118"/>
      <c r="J119" s="118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118"/>
      <c r="I120" s="118"/>
      <c r="J120" s="118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118"/>
      <c r="I121" s="118"/>
      <c r="J121" s="118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118"/>
      <c r="I122" s="118"/>
      <c r="J122" s="118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118"/>
      <c r="I123" s="118"/>
      <c r="J123" s="118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118"/>
      <c r="I124" s="118"/>
      <c r="J124" s="118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118"/>
      <c r="I125" s="118"/>
      <c r="J125" s="118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118"/>
      <c r="I126" s="118"/>
      <c r="J126" s="118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118"/>
      <c r="I127" s="118"/>
      <c r="J127" s="118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118"/>
      <c r="I128" s="118"/>
      <c r="J128" s="118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118"/>
      <c r="I129" s="118"/>
      <c r="J129" s="118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118"/>
      <c r="I130" s="118"/>
      <c r="J130" s="118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118"/>
      <c r="I131" s="118"/>
      <c r="J131" s="118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118"/>
      <c r="I132" s="118"/>
      <c r="J132" s="118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118"/>
      <c r="I133" s="118"/>
      <c r="J133" s="118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118"/>
      <c r="I134" s="118"/>
      <c r="J134" s="118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118"/>
      <c r="I135" s="118"/>
      <c r="J135" s="118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118"/>
      <c r="I136" s="118"/>
      <c r="J136" s="118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118"/>
      <c r="I137" s="118"/>
      <c r="J137" s="118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118"/>
      <c r="I138" s="118"/>
      <c r="J138" s="118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118"/>
      <c r="I139" s="118"/>
      <c r="J139" s="118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118"/>
      <c r="I140" s="118"/>
      <c r="J140" s="118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118"/>
      <c r="I141" s="118"/>
      <c r="J141" s="118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118"/>
      <c r="I142" s="118"/>
      <c r="J142" s="118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118"/>
      <c r="I143" s="118"/>
      <c r="J143" s="118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118"/>
      <c r="I144" s="118"/>
      <c r="J144" s="118"/>
      <c r="L144" s="6"/>
      <c r="M144" s="6"/>
      <c r="N144" s="6"/>
    </row>
    <row r="145" spans="3:3" x14ac:dyDescent="0.25">
      <c r="C145" s="53"/>
    </row>
    <row r="146" spans="3:3" x14ac:dyDescent="0.25">
      <c r="C146" s="53"/>
    </row>
    <row r="147" spans="3:3" x14ac:dyDescent="0.25">
      <c r="C147" s="53"/>
    </row>
    <row r="148" spans="3:3" x14ac:dyDescent="0.25">
      <c r="C148" s="53"/>
    </row>
    <row r="149" spans="3:3" x14ac:dyDescent="0.25">
      <c r="C149" s="53"/>
    </row>
    <row r="150" spans="3:3" x14ac:dyDescent="0.25">
      <c r="C150" s="53"/>
    </row>
    <row r="151" spans="3:3" x14ac:dyDescent="0.25">
      <c r="C151" s="53"/>
    </row>
    <row r="152" spans="3:3" x14ac:dyDescent="0.25">
      <c r="C152" s="53"/>
    </row>
    <row r="153" spans="3:3" x14ac:dyDescent="0.25">
      <c r="C153" s="53"/>
    </row>
    <row r="154" spans="3:3" x14ac:dyDescent="0.25">
      <c r="C154" s="53"/>
    </row>
    <row r="155" spans="3:3" x14ac:dyDescent="0.25">
      <c r="C155" s="53"/>
    </row>
    <row r="156" spans="3:3" x14ac:dyDescent="0.25">
      <c r="C156" s="53"/>
    </row>
    <row r="157" spans="3:3" x14ac:dyDescent="0.25">
      <c r="C157" s="53"/>
    </row>
    <row r="158" spans="3:3" x14ac:dyDescent="0.25">
      <c r="C158" s="53"/>
    </row>
    <row r="159" spans="3:3" x14ac:dyDescent="0.25">
      <c r="C159" s="53"/>
    </row>
    <row r="160" spans="3:3" x14ac:dyDescent="0.25">
      <c r="C160" s="53"/>
    </row>
    <row r="161" spans="3:3" x14ac:dyDescent="0.25">
      <c r="C161" s="53"/>
    </row>
    <row r="162" spans="3:3" x14ac:dyDescent="0.25">
      <c r="C162" s="53"/>
    </row>
    <row r="163" spans="3:3" x14ac:dyDescent="0.25">
      <c r="C163" s="53"/>
    </row>
    <row r="164" spans="3:3" x14ac:dyDescent="0.25">
      <c r="C164" s="53"/>
    </row>
    <row r="165" spans="3:3" x14ac:dyDescent="0.25">
      <c r="C165" s="53"/>
    </row>
    <row r="166" spans="3:3" x14ac:dyDescent="0.25">
      <c r="C166" s="53"/>
    </row>
    <row r="167" spans="3:3" x14ac:dyDescent="0.25">
      <c r="C167" s="53"/>
    </row>
    <row r="168" spans="3:3" x14ac:dyDescent="0.25">
      <c r="C168" s="53"/>
    </row>
    <row r="169" spans="3:3" x14ac:dyDescent="0.25">
      <c r="C169" s="53"/>
    </row>
    <row r="170" spans="3:3" x14ac:dyDescent="0.25">
      <c r="C170" s="53"/>
    </row>
    <row r="171" spans="3:3" x14ac:dyDescent="0.25">
      <c r="C171" s="53"/>
    </row>
    <row r="172" spans="3:3" x14ac:dyDescent="0.25">
      <c r="C172" s="53"/>
    </row>
    <row r="173" spans="3:3" x14ac:dyDescent="0.25">
      <c r="C173" s="53"/>
    </row>
    <row r="174" spans="3:3" x14ac:dyDescent="0.25">
      <c r="C174" s="53"/>
    </row>
    <row r="175" spans="3:3" x14ac:dyDescent="0.25">
      <c r="C175" s="53"/>
    </row>
    <row r="176" spans="3:3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</sheetData>
  <mergeCells count="30">
    <mergeCell ref="A12:A14"/>
    <mergeCell ref="I13:J13"/>
    <mergeCell ref="B7:O7"/>
    <mergeCell ref="B8:O8"/>
    <mergeCell ref="B5:O5"/>
    <mergeCell ref="B6:O6"/>
    <mergeCell ref="A10:O10"/>
    <mergeCell ref="B32:O32"/>
    <mergeCell ref="B26:O26"/>
    <mergeCell ref="B20:O20"/>
    <mergeCell ref="E13:F13"/>
    <mergeCell ref="B29:O29"/>
    <mergeCell ref="B15:O15"/>
    <mergeCell ref="B23:O23"/>
    <mergeCell ref="C12:C14"/>
    <mergeCell ref="O13:O14"/>
    <mergeCell ref="B12:B14"/>
    <mergeCell ref="D12:D14"/>
    <mergeCell ref="K13:K14"/>
    <mergeCell ref="G13:G14"/>
    <mergeCell ref="B1:O1"/>
    <mergeCell ref="B2:O2"/>
    <mergeCell ref="B3:O3"/>
    <mergeCell ref="B4:O4"/>
    <mergeCell ref="E12:G12"/>
    <mergeCell ref="H12:H14"/>
    <mergeCell ref="L12:L14"/>
    <mergeCell ref="M12:O12"/>
    <mergeCell ref="M13:N13"/>
    <mergeCell ref="I12:K12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17"/>
  <sheetViews>
    <sheetView showZeros="0" workbookViewId="0">
      <selection activeCell="X41" sqref="X41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29" t="s">
        <v>354</v>
      </c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529"/>
      <c r="O1" s="529"/>
    </row>
    <row r="2" spans="1:17" x14ac:dyDescent="0.25">
      <c r="B2" s="529" t="s">
        <v>444</v>
      </c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529"/>
      <c r="N2" s="529"/>
      <c r="O2" s="529"/>
    </row>
    <row r="3" spans="1:17" x14ac:dyDescent="0.25">
      <c r="B3" s="529" t="s">
        <v>464</v>
      </c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</row>
    <row r="4" spans="1:17" x14ac:dyDescent="0.25">
      <c r="B4" s="529" t="s">
        <v>373</v>
      </c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</row>
    <row r="5" spans="1:17" s="403" customFormat="1" ht="15" customHeight="1" x14ac:dyDescent="0.25">
      <c r="B5" s="447" t="s">
        <v>471</v>
      </c>
      <c r="C5" s="447"/>
      <c r="D5" s="447"/>
      <c r="E5" s="447"/>
      <c r="F5" s="447"/>
      <c r="G5" s="447"/>
      <c r="H5" s="447"/>
      <c r="I5" s="447"/>
      <c r="J5" s="447"/>
      <c r="K5" s="447"/>
      <c r="L5" s="447"/>
      <c r="M5" s="447"/>
      <c r="N5" s="447"/>
      <c r="O5" s="447"/>
    </row>
    <row r="6" spans="1:17" s="403" customFormat="1" x14ac:dyDescent="0.25">
      <c r="B6" s="447" t="s">
        <v>470</v>
      </c>
      <c r="C6" s="447"/>
      <c r="D6" s="447"/>
      <c r="E6" s="447"/>
      <c r="F6" s="447"/>
      <c r="G6" s="447"/>
      <c r="H6" s="447"/>
      <c r="I6" s="447"/>
      <c r="J6" s="447"/>
      <c r="K6" s="447"/>
      <c r="L6" s="447"/>
      <c r="M6" s="447"/>
      <c r="N6" s="447"/>
      <c r="O6" s="447"/>
    </row>
    <row r="7" spans="1:17" x14ac:dyDescent="0.25">
      <c r="E7" s="3"/>
      <c r="F7" s="3"/>
      <c r="G7" s="3"/>
      <c r="H7" s="3"/>
      <c r="I7" s="3"/>
      <c r="J7" s="3"/>
      <c r="K7" s="3"/>
      <c r="L7" s="3"/>
      <c r="M7" s="3"/>
      <c r="N7" s="3"/>
    </row>
    <row r="8" spans="1:17" ht="44.25" customHeight="1" x14ac:dyDescent="0.25">
      <c r="A8" s="448" t="s">
        <v>454</v>
      </c>
      <c r="B8" s="448"/>
      <c r="C8" s="448"/>
      <c r="D8" s="448"/>
      <c r="E8" s="448"/>
      <c r="F8" s="448"/>
      <c r="G8" s="448"/>
      <c r="H8" s="448"/>
      <c r="I8" s="448"/>
      <c r="J8" s="448"/>
      <c r="K8" s="448"/>
      <c r="L8" s="448"/>
      <c r="M8" s="448"/>
      <c r="N8" s="448"/>
      <c r="O8" s="448"/>
    </row>
    <row r="9" spans="1:17" ht="18.75" customHeight="1" x14ac:dyDescent="0.25">
      <c r="A9" s="394"/>
      <c r="B9" s="394"/>
      <c r="C9" s="394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4" t="s">
        <v>455</v>
      </c>
    </row>
    <row r="10" spans="1:17" x14ac:dyDescent="0.25">
      <c r="A10" s="522" t="s">
        <v>5</v>
      </c>
      <c r="B10" s="478" t="s">
        <v>376</v>
      </c>
      <c r="C10" s="478" t="s">
        <v>54</v>
      </c>
      <c r="D10" s="471" t="s">
        <v>362</v>
      </c>
      <c r="E10" s="481" t="s">
        <v>200</v>
      </c>
      <c r="F10" s="481"/>
      <c r="G10" s="481"/>
      <c r="H10" s="474" t="s">
        <v>364</v>
      </c>
      <c r="I10" s="482" t="s">
        <v>200</v>
      </c>
      <c r="J10" s="482"/>
      <c r="K10" s="482"/>
      <c r="L10" s="467" t="s">
        <v>0</v>
      </c>
      <c r="M10" s="467" t="s">
        <v>200</v>
      </c>
      <c r="N10" s="467"/>
      <c r="O10" s="467"/>
    </row>
    <row r="11" spans="1:17" x14ac:dyDescent="0.25">
      <c r="A11" s="522"/>
      <c r="B11" s="478"/>
      <c r="C11" s="478"/>
      <c r="D11" s="471"/>
      <c r="E11" s="481" t="s">
        <v>1</v>
      </c>
      <c r="F11" s="481"/>
      <c r="G11" s="471" t="s">
        <v>2</v>
      </c>
      <c r="H11" s="474"/>
      <c r="I11" s="482" t="s">
        <v>1</v>
      </c>
      <c r="J11" s="482"/>
      <c r="K11" s="474" t="s">
        <v>2</v>
      </c>
      <c r="L11" s="467"/>
      <c r="M11" s="467" t="s">
        <v>1</v>
      </c>
      <c r="N11" s="467"/>
      <c r="O11" s="478" t="s">
        <v>2</v>
      </c>
    </row>
    <row r="12" spans="1:17" ht="29.25" customHeight="1" x14ac:dyDescent="0.25">
      <c r="A12" s="522"/>
      <c r="B12" s="478"/>
      <c r="C12" s="478"/>
      <c r="D12" s="471"/>
      <c r="E12" s="392" t="s">
        <v>3</v>
      </c>
      <c r="F12" s="389" t="s">
        <v>4</v>
      </c>
      <c r="G12" s="471"/>
      <c r="H12" s="474"/>
      <c r="I12" s="393" t="s">
        <v>3</v>
      </c>
      <c r="J12" s="391" t="s">
        <v>4</v>
      </c>
      <c r="K12" s="474"/>
      <c r="L12" s="467"/>
      <c r="M12" s="387" t="s">
        <v>3</v>
      </c>
      <c r="N12" s="390" t="s">
        <v>4</v>
      </c>
      <c r="O12" s="478"/>
    </row>
    <row r="13" spans="1:17" ht="15.75" customHeight="1" x14ac:dyDescent="0.25">
      <c r="A13" s="5" t="s">
        <v>72</v>
      </c>
      <c r="B13" s="512" t="s">
        <v>6</v>
      </c>
      <c r="C13" s="512"/>
      <c r="D13" s="512"/>
      <c r="E13" s="512"/>
      <c r="F13" s="512"/>
      <c r="G13" s="512"/>
      <c r="H13" s="512"/>
      <c r="I13" s="512"/>
      <c r="J13" s="512"/>
      <c r="K13" s="512"/>
      <c r="L13" s="512"/>
      <c r="M13" s="512"/>
      <c r="N13" s="512"/>
      <c r="O13" s="512"/>
    </row>
    <row r="14" spans="1:17" ht="15" customHeight="1" x14ac:dyDescent="0.25">
      <c r="A14" s="5" t="s">
        <v>187</v>
      </c>
      <c r="B14" s="29" t="s">
        <v>20</v>
      </c>
      <c r="C14" s="15" t="s">
        <v>22</v>
      </c>
      <c r="D14" s="348">
        <f t="shared" ref="D14:D20" si="0">E14+G14</f>
        <v>19.899999999999999</v>
      </c>
      <c r="E14" s="348">
        <f t="shared" ref="E14:O14" si="1">E15</f>
        <v>19.899999999999999</v>
      </c>
      <c r="F14" s="348">
        <f t="shared" si="1"/>
        <v>0</v>
      </c>
      <c r="G14" s="348">
        <f t="shared" si="1"/>
        <v>0</v>
      </c>
      <c r="H14" s="349">
        <f t="shared" si="1"/>
        <v>0</v>
      </c>
      <c r="I14" s="349">
        <f t="shared" si="1"/>
        <v>0</v>
      </c>
      <c r="J14" s="349">
        <f t="shared" si="1"/>
        <v>0</v>
      </c>
      <c r="K14" s="349">
        <f t="shared" si="1"/>
        <v>0</v>
      </c>
      <c r="L14" s="12">
        <f t="shared" si="1"/>
        <v>19.899999999999999</v>
      </c>
      <c r="M14" s="12">
        <f t="shared" si="1"/>
        <v>19.899999999999999</v>
      </c>
      <c r="N14" s="12">
        <f t="shared" si="1"/>
        <v>0</v>
      </c>
      <c r="O14" s="12">
        <f t="shared" si="1"/>
        <v>0</v>
      </c>
      <c r="P14" s="65" t="s">
        <v>329</v>
      </c>
      <c r="Q14" s="66">
        <f>L17+L19</f>
        <v>371.2</v>
      </c>
    </row>
    <row r="15" spans="1:17" s="89" customFormat="1" ht="15" customHeight="1" x14ac:dyDescent="0.25">
      <c r="A15" s="354"/>
      <c r="B15" s="355" t="s">
        <v>234</v>
      </c>
      <c r="C15" s="15" t="s">
        <v>22</v>
      </c>
      <c r="D15" s="350">
        <f t="shared" si="0"/>
        <v>19.899999999999999</v>
      </c>
      <c r="E15" s="350">
        <v>19.899999999999999</v>
      </c>
      <c r="F15" s="350"/>
      <c r="G15" s="350"/>
      <c r="H15" s="351">
        <f>I15+K15</f>
        <v>0</v>
      </c>
      <c r="I15" s="351"/>
      <c r="J15" s="351"/>
      <c r="K15" s="351"/>
      <c r="L15" s="12">
        <f>M15+O15</f>
        <v>19.899999999999999</v>
      </c>
      <c r="M15" s="12">
        <f>E15+I15</f>
        <v>19.899999999999999</v>
      </c>
      <c r="N15" s="12">
        <f>F15+J15</f>
        <v>0</v>
      </c>
      <c r="O15" s="12">
        <f>G15+K15</f>
        <v>0</v>
      </c>
      <c r="P15" s="65" t="s">
        <v>330</v>
      </c>
      <c r="Q15" s="66"/>
    </row>
    <row r="16" spans="1:17" ht="15" customHeight="1" x14ac:dyDescent="0.25">
      <c r="A16" s="128" t="s">
        <v>73</v>
      </c>
      <c r="B16" s="29" t="s">
        <v>18</v>
      </c>
      <c r="C16" s="76" t="s">
        <v>9</v>
      </c>
      <c r="D16" s="8">
        <f t="shared" si="0"/>
        <v>0.3</v>
      </c>
      <c r="E16" s="8">
        <f t="shared" ref="E16:O16" si="2">E17</f>
        <v>0.3</v>
      </c>
      <c r="F16" s="8">
        <f t="shared" si="2"/>
        <v>0</v>
      </c>
      <c r="G16" s="8">
        <f t="shared" si="2"/>
        <v>0</v>
      </c>
      <c r="H16" s="9">
        <f t="shared" si="2"/>
        <v>0</v>
      </c>
      <c r="I16" s="9">
        <f t="shared" si="2"/>
        <v>0</v>
      </c>
      <c r="J16" s="9">
        <f t="shared" si="2"/>
        <v>0</v>
      </c>
      <c r="K16" s="9">
        <f t="shared" si="2"/>
        <v>0</v>
      </c>
      <c r="L16" s="11">
        <f t="shared" si="2"/>
        <v>0.3</v>
      </c>
      <c r="M16" s="11">
        <f t="shared" si="2"/>
        <v>0.3</v>
      </c>
      <c r="N16" s="11">
        <f t="shared" si="2"/>
        <v>0</v>
      </c>
      <c r="O16" s="11">
        <f t="shared" si="2"/>
        <v>0</v>
      </c>
      <c r="P16" s="65" t="s">
        <v>331</v>
      </c>
      <c r="Q16" s="66"/>
    </row>
    <row r="17" spans="1:17" s="37" customFormat="1" ht="15" customHeight="1" x14ac:dyDescent="0.25">
      <c r="A17" s="356"/>
      <c r="B17" s="353" t="s">
        <v>235</v>
      </c>
      <c r="C17" s="77" t="s">
        <v>9</v>
      </c>
      <c r="D17" s="87">
        <f t="shared" si="0"/>
        <v>0.3</v>
      </c>
      <c r="E17" s="87">
        <v>0.3</v>
      </c>
      <c r="F17" s="87"/>
      <c r="G17" s="87"/>
      <c r="H17" s="10">
        <f>I17+K17</f>
        <v>0</v>
      </c>
      <c r="I17" s="10"/>
      <c r="J17" s="10"/>
      <c r="K17" s="10"/>
      <c r="L17" s="12">
        <f>M17+O17</f>
        <v>0.3</v>
      </c>
      <c r="M17" s="12">
        <f>E17+I17</f>
        <v>0.3</v>
      </c>
      <c r="N17" s="12">
        <f>F17+J17</f>
        <v>0</v>
      </c>
      <c r="O17" s="12">
        <f>G17+K17</f>
        <v>0</v>
      </c>
      <c r="P17" s="65" t="s">
        <v>332</v>
      </c>
      <c r="Q17" s="66">
        <f>N16+N26</f>
        <v>0</v>
      </c>
    </row>
    <row r="18" spans="1:17" ht="15" customHeight="1" x14ac:dyDescent="0.25">
      <c r="A18" s="5" t="s">
        <v>74</v>
      </c>
      <c r="B18" s="231" t="s">
        <v>26</v>
      </c>
      <c r="C18" s="30" t="s">
        <v>9</v>
      </c>
      <c r="D18" s="16">
        <f t="shared" si="0"/>
        <v>370.9</v>
      </c>
      <c r="E18" s="16">
        <f t="shared" ref="E18:O18" si="3">E19</f>
        <v>0</v>
      </c>
      <c r="F18" s="16">
        <f t="shared" si="3"/>
        <v>0</v>
      </c>
      <c r="G18" s="16">
        <f t="shared" si="3"/>
        <v>370.9</v>
      </c>
      <c r="H18" s="10">
        <f t="shared" si="3"/>
        <v>0</v>
      </c>
      <c r="I18" s="10">
        <f t="shared" si="3"/>
        <v>0</v>
      </c>
      <c r="J18" s="10">
        <f t="shared" si="3"/>
        <v>0</v>
      </c>
      <c r="K18" s="10">
        <f t="shared" si="3"/>
        <v>0</v>
      </c>
      <c r="L18" s="12">
        <f t="shared" si="3"/>
        <v>370.9</v>
      </c>
      <c r="M18" s="12">
        <f t="shared" si="3"/>
        <v>0</v>
      </c>
      <c r="N18" s="12">
        <f t="shared" si="3"/>
        <v>0</v>
      </c>
      <c r="O18" s="12">
        <f t="shared" si="3"/>
        <v>370.9</v>
      </c>
      <c r="P18" s="65" t="s">
        <v>335</v>
      </c>
      <c r="Q18" s="66">
        <f>L27</f>
        <v>0.6</v>
      </c>
    </row>
    <row r="19" spans="1:17" s="37" customFormat="1" ht="15" customHeight="1" x14ac:dyDescent="0.25">
      <c r="A19" s="233"/>
      <c r="B19" s="357" t="s">
        <v>234</v>
      </c>
      <c r="C19" s="365" t="s">
        <v>9</v>
      </c>
      <c r="D19" s="87">
        <f t="shared" si="0"/>
        <v>370.9</v>
      </c>
      <c r="E19" s="87"/>
      <c r="F19" s="87"/>
      <c r="G19" s="87">
        <v>370.9</v>
      </c>
      <c r="H19" s="10">
        <f>I19+K19</f>
        <v>0</v>
      </c>
      <c r="I19" s="10"/>
      <c r="J19" s="10"/>
      <c r="K19" s="10"/>
      <c r="L19" s="12">
        <f>M19+O19</f>
        <v>370.9</v>
      </c>
      <c r="M19" s="12">
        <f>E19+I19</f>
        <v>0</v>
      </c>
      <c r="N19" s="12">
        <f>F19+J19</f>
        <v>0</v>
      </c>
      <c r="O19" s="12">
        <f>G19+K19</f>
        <v>370.9</v>
      </c>
      <c r="P19" s="65" t="s">
        <v>333</v>
      </c>
      <c r="Q19" s="66">
        <f>L15+L29</f>
        <v>19.899999999999999</v>
      </c>
    </row>
    <row r="20" spans="1:17" ht="15" customHeight="1" x14ac:dyDescent="0.25">
      <c r="A20" s="54" t="s">
        <v>75</v>
      </c>
      <c r="B20" s="362" t="s">
        <v>236</v>
      </c>
      <c r="C20" s="73"/>
      <c r="D20" s="259">
        <f t="shared" si="0"/>
        <v>391.09999999999997</v>
      </c>
      <c r="E20" s="23">
        <f t="shared" ref="E20:O20" si="4">E22+E23</f>
        <v>20.2</v>
      </c>
      <c r="F20" s="23">
        <f t="shared" si="4"/>
        <v>0</v>
      </c>
      <c r="G20" s="23">
        <f t="shared" si="4"/>
        <v>370.9</v>
      </c>
      <c r="H20" s="24">
        <f t="shared" si="4"/>
        <v>0</v>
      </c>
      <c r="I20" s="24">
        <f t="shared" si="4"/>
        <v>0</v>
      </c>
      <c r="J20" s="24">
        <f t="shared" si="4"/>
        <v>0</v>
      </c>
      <c r="K20" s="24">
        <f t="shared" si="4"/>
        <v>0</v>
      </c>
      <c r="L20" s="21">
        <f t="shared" si="4"/>
        <v>391.09999999999997</v>
      </c>
      <c r="M20" s="21">
        <f t="shared" si="4"/>
        <v>20.2</v>
      </c>
      <c r="N20" s="21">
        <f t="shared" si="4"/>
        <v>0</v>
      </c>
      <c r="O20" s="21">
        <f t="shared" si="4"/>
        <v>370.9</v>
      </c>
      <c r="P20" s="65" t="s">
        <v>334</v>
      </c>
      <c r="Q20" s="66">
        <f>L36+L37</f>
        <v>115.60000000000001</v>
      </c>
    </row>
    <row r="21" spans="1:17" ht="15" customHeight="1" x14ac:dyDescent="0.25">
      <c r="A21" s="90"/>
      <c r="B21" s="93" t="s">
        <v>200</v>
      </c>
      <c r="C21" s="366"/>
      <c r="D21" s="259"/>
      <c r="E21" s="23"/>
      <c r="F21" s="23"/>
      <c r="G21" s="23"/>
      <c r="H21" s="24"/>
      <c r="I21" s="24"/>
      <c r="J21" s="24"/>
      <c r="K21" s="24"/>
      <c r="L21" s="21"/>
      <c r="M21" s="21"/>
      <c r="N21" s="21"/>
      <c r="O21" s="21"/>
      <c r="P21" s="65" t="s">
        <v>336</v>
      </c>
      <c r="Q21" s="66">
        <f>N29</f>
        <v>0</v>
      </c>
    </row>
    <row r="22" spans="1:17" s="37" customFormat="1" ht="15" customHeight="1" x14ac:dyDescent="0.2">
      <c r="A22" s="359"/>
      <c r="B22" s="358" t="s">
        <v>8</v>
      </c>
      <c r="C22" s="366"/>
      <c r="D22" s="364">
        <f>E22+G22</f>
        <v>390.79999999999995</v>
      </c>
      <c r="E22" s="87">
        <f t="shared" ref="E22:O22" si="5">E15+E19</f>
        <v>19.899999999999999</v>
      </c>
      <c r="F22" s="87">
        <f t="shared" si="5"/>
        <v>0</v>
      </c>
      <c r="G22" s="87">
        <f t="shared" si="5"/>
        <v>370.9</v>
      </c>
      <c r="H22" s="91">
        <f t="shared" si="5"/>
        <v>0</v>
      </c>
      <c r="I22" s="91">
        <f t="shared" si="5"/>
        <v>0</v>
      </c>
      <c r="J22" s="91">
        <f t="shared" si="5"/>
        <v>0</v>
      </c>
      <c r="K22" s="91">
        <f t="shared" si="5"/>
        <v>0</v>
      </c>
      <c r="L22" s="92">
        <f t="shared" si="5"/>
        <v>390.79999999999995</v>
      </c>
      <c r="M22" s="92">
        <f t="shared" si="5"/>
        <v>19.899999999999999</v>
      </c>
      <c r="N22" s="92">
        <f t="shared" si="5"/>
        <v>0</v>
      </c>
      <c r="O22" s="92">
        <f t="shared" si="5"/>
        <v>370.9</v>
      </c>
      <c r="P22" s="65" t="s">
        <v>337</v>
      </c>
      <c r="Q22" s="66">
        <f>L44+L46+L48+L50+L52+L54+L56+L58+L60</f>
        <v>5.0999999999999996</v>
      </c>
    </row>
    <row r="23" spans="1:17" s="37" customFormat="1" ht="15.75" customHeight="1" x14ac:dyDescent="0.2">
      <c r="A23" s="360"/>
      <c r="B23" s="363" t="s">
        <v>239</v>
      </c>
      <c r="C23" s="172"/>
      <c r="D23" s="364">
        <f>E23+G23</f>
        <v>0.3</v>
      </c>
      <c r="E23" s="87">
        <f t="shared" ref="E23:O23" si="6">E17</f>
        <v>0.3</v>
      </c>
      <c r="F23" s="87">
        <f t="shared" si="6"/>
        <v>0</v>
      </c>
      <c r="G23" s="87">
        <f t="shared" si="6"/>
        <v>0</v>
      </c>
      <c r="H23" s="91">
        <f t="shared" si="6"/>
        <v>0</v>
      </c>
      <c r="I23" s="91">
        <f t="shared" si="6"/>
        <v>0</v>
      </c>
      <c r="J23" s="91">
        <f t="shared" si="6"/>
        <v>0</v>
      </c>
      <c r="K23" s="91">
        <f t="shared" si="6"/>
        <v>0</v>
      </c>
      <c r="L23" s="92">
        <f t="shared" si="6"/>
        <v>0.3</v>
      </c>
      <c r="M23" s="92">
        <f t="shared" si="6"/>
        <v>0.3</v>
      </c>
      <c r="N23" s="92">
        <f t="shared" si="6"/>
        <v>0</v>
      </c>
      <c r="O23" s="92">
        <f t="shared" si="6"/>
        <v>0</v>
      </c>
      <c r="P23" s="65" t="s">
        <v>338</v>
      </c>
      <c r="Q23" s="66">
        <f>L65</f>
        <v>1.6</v>
      </c>
    </row>
    <row r="24" spans="1:17" ht="18.75" customHeight="1" x14ac:dyDescent="0.25">
      <c r="A24" s="19" t="s">
        <v>76</v>
      </c>
      <c r="B24" s="520" t="s">
        <v>59</v>
      </c>
      <c r="C24" s="530"/>
      <c r="D24" s="443"/>
      <c r="E24" s="443"/>
      <c r="F24" s="443"/>
      <c r="G24" s="443"/>
      <c r="H24" s="443"/>
      <c r="I24" s="443"/>
      <c r="J24" s="443"/>
      <c r="K24" s="443"/>
      <c r="L24" s="443"/>
      <c r="M24" s="443"/>
      <c r="N24" s="443"/>
      <c r="O24" s="443"/>
      <c r="P24" s="70" t="s">
        <v>177</v>
      </c>
      <c r="Q24" s="71">
        <f>SUM(Q14:Q23)</f>
        <v>514</v>
      </c>
    </row>
    <row r="25" spans="1:17" ht="15" customHeight="1" x14ac:dyDescent="0.25">
      <c r="A25" s="5" t="s">
        <v>77</v>
      </c>
      <c r="B25" s="29" t="s">
        <v>20</v>
      </c>
      <c r="C25" s="30"/>
      <c r="D25" s="16">
        <f t="shared" ref="D25:D30" si="7">E25+G25</f>
        <v>2.2000000000000002</v>
      </c>
      <c r="E25" s="16">
        <f>E26+E28</f>
        <v>2.2000000000000002</v>
      </c>
      <c r="F25" s="16">
        <f>F26+F28</f>
        <v>0</v>
      </c>
      <c r="G25" s="16">
        <f>+G26+G28</f>
        <v>0</v>
      </c>
      <c r="H25" s="10">
        <f>I25+K25</f>
        <v>-1.6</v>
      </c>
      <c r="I25" s="10">
        <f>I26+I28</f>
        <v>-1.6</v>
      </c>
      <c r="J25" s="10">
        <f>J26+J28</f>
        <v>0</v>
      </c>
      <c r="K25" s="10">
        <f>+K26+K28</f>
        <v>0</v>
      </c>
      <c r="L25" s="12">
        <f>L26+L28</f>
        <v>0.6</v>
      </c>
      <c r="M25" s="12">
        <f>M26+M28</f>
        <v>0.6</v>
      </c>
      <c r="N25" s="12">
        <f>N26+N28</f>
        <v>0</v>
      </c>
      <c r="O25" s="12">
        <f>O26+O28</f>
        <v>0</v>
      </c>
    </row>
    <row r="26" spans="1:17" ht="15" customHeight="1" x14ac:dyDescent="0.25">
      <c r="A26" s="19"/>
      <c r="B26" s="75"/>
      <c r="C26" s="30" t="s">
        <v>31</v>
      </c>
      <c r="D26" s="16">
        <f t="shared" si="7"/>
        <v>0.6</v>
      </c>
      <c r="E26" s="16">
        <f>E27</f>
        <v>0.6</v>
      </c>
      <c r="F26" s="16">
        <f>F27</f>
        <v>0</v>
      </c>
      <c r="G26" s="16">
        <f>G27</f>
        <v>0</v>
      </c>
      <c r="H26" s="10">
        <f>I26+K26</f>
        <v>0</v>
      </c>
      <c r="I26" s="10"/>
      <c r="J26" s="10"/>
      <c r="K26" s="10"/>
      <c r="L26" s="12">
        <f>M26+O26</f>
        <v>0.6</v>
      </c>
      <c r="M26" s="12">
        <f>M27</f>
        <v>0.6</v>
      </c>
      <c r="N26" s="12">
        <f>N27</f>
        <v>0</v>
      </c>
      <c r="O26" s="12">
        <f>O27</f>
        <v>0</v>
      </c>
    </row>
    <row r="27" spans="1:17" s="37" customFormat="1" ht="15" customHeight="1" x14ac:dyDescent="0.25">
      <c r="A27" s="354"/>
      <c r="B27" s="355" t="s">
        <v>459</v>
      </c>
      <c r="C27" s="77" t="s">
        <v>31</v>
      </c>
      <c r="D27" s="16">
        <f t="shared" si="7"/>
        <v>0.6</v>
      </c>
      <c r="E27" s="87">
        <v>0.6</v>
      </c>
      <c r="F27" s="87"/>
      <c r="G27" s="87"/>
      <c r="H27" s="10">
        <f>I27+K27</f>
        <v>0</v>
      </c>
      <c r="I27" s="10"/>
      <c r="J27" s="10"/>
      <c r="K27" s="10"/>
      <c r="L27" s="12">
        <f>M27+O27</f>
        <v>0.6</v>
      </c>
      <c r="M27" s="12">
        <f t="shared" ref="M27:O29" si="8">E27+I27</f>
        <v>0.6</v>
      </c>
      <c r="N27" s="12">
        <f t="shared" si="8"/>
        <v>0</v>
      </c>
      <c r="O27" s="12">
        <f t="shared" si="8"/>
        <v>0</v>
      </c>
    </row>
    <row r="28" spans="1:17" ht="15" hidden="1" customHeight="1" x14ac:dyDescent="0.25">
      <c r="A28" s="19"/>
      <c r="B28" s="75"/>
      <c r="C28" s="30" t="s">
        <v>22</v>
      </c>
      <c r="D28" s="16">
        <f t="shared" si="7"/>
        <v>1.6</v>
      </c>
      <c r="E28" s="16">
        <f t="shared" ref="E28:J28" si="9">E29</f>
        <v>1.6</v>
      </c>
      <c r="F28" s="16">
        <f t="shared" si="9"/>
        <v>0</v>
      </c>
      <c r="G28" s="16">
        <f t="shared" si="9"/>
        <v>0</v>
      </c>
      <c r="H28" s="10">
        <f t="shared" si="9"/>
        <v>-1.6</v>
      </c>
      <c r="I28" s="10">
        <f t="shared" si="9"/>
        <v>-1.6</v>
      </c>
      <c r="J28" s="10">
        <f t="shared" si="9"/>
        <v>0</v>
      </c>
      <c r="K28" s="10"/>
      <c r="L28" s="12">
        <f>M28+O28</f>
        <v>0</v>
      </c>
      <c r="M28" s="12">
        <f t="shared" si="8"/>
        <v>0</v>
      </c>
      <c r="N28" s="12">
        <f t="shared" si="8"/>
        <v>0</v>
      </c>
      <c r="O28" s="12">
        <f t="shared" si="8"/>
        <v>0</v>
      </c>
    </row>
    <row r="29" spans="1:17" s="37" customFormat="1" ht="15" hidden="1" customHeight="1" x14ac:dyDescent="0.25">
      <c r="A29" s="352"/>
      <c r="B29" s="353" t="s">
        <v>234</v>
      </c>
      <c r="C29" s="365" t="s">
        <v>22</v>
      </c>
      <c r="D29" s="16">
        <f t="shared" si="7"/>
        <v>1.6</v>
      </c>
      <c r="E29" s="87">
        <v>1.6</v>
      </c>
      <c r="F29" s="87"/>
      <c r="G29" s="87"/>
      <c r="H29" s="10">
        <f>I29+K29</f>
        <v>-1.6</v>
      </c>
      <c r="I29" s="10">
        <v>-1.6</v>
      </c>
      <c r="J29" s="10"/>
      <c r="K29" s="10"/>
      <c r="L29" s="12">
        <f>M29+O29</f>
        <v>0</v>
      </c>
      <c r="M29" s="12">
        <f t="shared" si="8"/>
        <v>0</v>
      </c>
      <c r="N29" s="12">
        <f t="shared" si="8"/>
        <v>0</v>
      </c>
      <c r="O29" s="12">
        <f t="shared" si="8"/>
        <v>0</v>
      </c>
    </row>
    <row r="30" spans="1:17" ht="15" customHeight="1" x14ac:dyDescent="0.25">
      <c r="A30" s="54" t="s">
        <v>78</v>
      </c>
      <c r="B30" s="367" t="s">
        <v>238</v>
      </c>
      <c r="C30" s="73"/>
      <c r="D30" s="259">
        <f t="shared" si="7"/>
        <v>2.2000000000000002</v>
      </c>
      <c r="E30" s="23">
        <f>E32+E33</f>
        <v>2.2000000000000002</v>
      </c>
      <c r="F30" s="23">
        <f>F32+F33</f>
        <v>0</v>
      </c>
      <c r="G30" s="23">
        <f>G32+G33</f>
        <v>0</v>
      </c>
      <c r="H30" s="24">
        <f>I30+K30</f>
        <v>-1.6</v>
      </c>
      <c r="I30" s="24">
        <f t="shared" ref="I30:O30" si="10">I32+I33</f>
        <v>-1.6</v>
      </c>
      <c r="J30" s="24">
        <f t="shared" si="10"/>
        <v>0</v>
      </c>
      <c r="K30" s="24">
        <f t="shared" si="10"/>
        <v>0</v>
      </c>
      <c r="L30" s="21">
        <f t="shared" si="10"/>
        <v>0.6</v>
      </c>
      <c r="M30" s="21">
        <f t="shared" si="10"/>
        <v>0.6</v>
      </c>
      <c r="N30" s="21">
        <f t="shared" si="10"/>
        <v>0</v>
      </c>
      <c r="O30" s="21">
        <f t="shared" si="10"/>
        <v>0</v>
      </c>
    </row>
    <row r="31" spans="1:17" ht="15" customHeight="1" x14ac:dyDescent="0.25">
      <c r="A31" s="90"/>
      <c r="B31" s="368" t="s">
        <v>200</v>
      </c>
      <c r="C31" s="366"/>
      <c r="D31" s="259"/>
      <c r="E31" s="23"/>
      <c r="F31" s="23"/>
      <c r="G31" s="23"/>
      <c r="H31" s="24"/>
      <c r="I31" s="24"/>
      <c r="J31" s="24"/>
      <c r="K31" s="24"/>
      <c r="L31" s="21"/>
      <c r="M31" s="21"/>
      <c r="N31" s="21"/>
      <c r="O31" s="21"/>
    </row>
    <row r="32" spans="1:17" s="37" customFormat="1" ht="15" hidden="1" customHeight="1" x14ac:dyDescent="0.2">
      <c r="A32" s="359"/>
      <c r="B32" s="369" t="s">
        <v>8</v>
      </c>
      <c r="C32" s="366"/>
      <c r="D32" s="364">
        <f>E32+G32</f>
        <v>1.6</v>
      </c>
      <c r="E32" s="87">
        <f>E29</f>
        <v>1.6</v>
      </c>
      <c r="F32" s="87">
        <f>F29</f>
        <v>0</v>
      </c>
      <c r="G32" s="87">
        <f>G29</f>
        <v>0</v>
      </c>
      <c r="H32" s="91">
        <f>I32+K32</f>
        <v>-1.6</v>
      </c>
      <c r="I32" s="91">
        <f t="shared" ref="I32:O32" si="11">I29</f>
        <v>-1.6</v>
      </c>
      <c r="J32" s="91">
        <f t="shared" si="11"/>
        <v>0</v>
      </c>
      <c r="K32" s="91">
        <f t="shared" si="11"/>
        <v>0</v>
      </c>
      <c r="L32" s="92">
        <f t="shared" si="11"/>
        <v>0</v>
      </c>
      <c r="M32" s="92">
        <f t="shared" si="11"/>
        <v>0</v>
      </c>
      <c r="N32" s="92">
        <f t="shared" si="11"/>
        <v>0</v>
      </c>
      <c r="O32" s="92">
        <f t="shared" si="11"/>
        <v>0</v>
      </c>
    </row>
    <row r="33" spans="1:15" s="37" customFormat="1" ht="15" customHeight="1" x14ac:dyDescent="0.2">
      <c r="A33" s="360"/>
      <c r="B33" s="370" t="s">
        <v>237</v>
      </c>
      <c r="C33" s="172"/>
      <c r="D33" s="364">
        <f>E33+G33</f>
        <v>0.6</v>
      </c>
      <c r="E33" s="87">
        <f t="shared" ref="E33:O33" si="12">E27</f>
        <v>0.6</v>
      </c>
      <c r="F33" s="87">
        <f t="shared" si="12"/>
        <v>0</v>
      </c>
      <c r="G33" s="87">
        <f t="shared" si="12"/>
        <v>0</v>
      </c>
      <c r="H33" s="91">
        <f t="shared" si="12"/>
        <v>0</v>
      </c>
      <c r="I33" s="91">
        <f t="shared" si="12"/>
        <v>0</v>
      </c>
      <c r="J33" s="91">
        <f t="shared" si="12"/>
        <v>0</v>
      </c>
      <c r="K33" s="91">
        <f t="shared" si="12"/>
        <v>0</v>
      </c>
      <c r="L33" s="92">
        <f t="shared" si="12"/>
        <v>0.6</v>
      </c>
      <c r="M33" s="92">
        <f t="shared" si="12"/>
        <v>0.6</v>
      </c>
      <c r="N33" s="92">
        <f t="shared" si="12"/>
        <v>0</v>
      </c>
      <c r="O33" s="92">
        <f t="shared" si="12"/>
        <v>0</v>
      </c>
    </row>
    <row r="34" spans="1:15" ht="18" customHeight="1" x14ac:dyDescent="0.25">
      <c r="A34" s="19" t="s">
        <v>79</v>
      </c>
      <c r="B34" s="520" t="s">
        <v>63</v>
      </c>
      <c r="C34" s="530"/>
      <c r="D34" s="443"/>
      <c r="E34" s="443"/>
      <c r="F34" s="443"/>
      <c r="G34" s="443"/>
      <c r="H34" s="443"/>
      <c r="I34" s="443"/>
      <c r="J34" s="443"/>
      <c r="K34" s="443"/>
      <c r="L34" s="443"/>
      <c r="M34" s="443"/>
      <c r="N34" s="443"/>
      <c r="O34" s="443"/>
    </row>
    <row r="35" spans="1:15" ht="15" customHeight="1" x14ac:dyDescent="0.25">
      <c r="A35" s="5" t="s">
        <v>80</v>
      </c>
      <c r="B35" s="29" t="s">
        <v>20</v>
      </c>
      <c r="C35" s="30"/>
      <c r="D35" s="16">
        <f>E35+G35</f>
        <v>115.60000000000001</v>
      </c>
      <c r="E35" s="16">
        <f t="shared" ref="E35:O35" si="13">E36+E37</f>
        <v>0</v>
      </c>
      <c r="F35" s="16">
        <f t="shared" si="13"/>
        <v>0</v>
      </c>
      <c r="G35" s="16">
        <f t="shared" si="13"/>
        <v>115.60000000000001</v>
      </c>
      <c r="H35" s="24">
        <f t="shared" si="13"/>
        <v>0</v>
      </c>
      <c r="I35" s="24">
        <f t="shared" si="13"/>
        <v>0</v>
      </c>
      <c r="J35" s="24">
        <f t="shared" si="13"/>
        <v>0</v>
      </c>
      <c r="K35" s="24">
        <f t="shared" si="13"/>
        <v>0</v>
      </c>
      <c r="L35" s="12">
        <f t="shared" si="13"/>
        <v>115.60000000000001</v>
      </c>
      <c r="M35" s="12">
        <f t="shared" si="13"/>
        <v>0</v>
      </c>
      <c r="N35" s="12">
        <f t="shared" si="13"/>
        <v>0</v>
      </c>
      <c r="O35" s="12">
        <f t="shared" si="13"/>
        <v>115.60000000000001</v>
      </c>
    </row>
    <row r="36" spans="1:15" s="37" customFormat="1" ht="15" customHeight="1" x14ac:dyDescent="0.25">
      <c r="A36" s="19"/>
      <c r="B36" s="355" t="s">
        <v>457</v>
      </c>
      <c r="C36" s="30" t="s">
        <v>32</v>
      </c>
      <c r="D36" s="87">
        <f>E36+G36</f>
        <v>113.4</v>
      </c>
      <c r="E36" s="87"/>
      <c r="F36" s="87"/>
      <c r="G36" s="87">
        <v>113.4</v>
      </c>
      <c r="H36" s="24">
        <f>I36+K36</f>
        <v>0</v>
      </c>
      <c r="I36" s="24"/>
      <c r="J36" s="24"/>
      <c r="K36" s="24"/>
      <c r="L36" s="12">
        <f>M36+O36</f>
        <v>113.4</v>
      </c>
      <c r="M36" s="12">
        <f t="shared" ref="M36:O37" si="14">E36+I36</f>
        <v>0</v>
      </c>
      <c r="N36" s="12">
        <f t="shared" si="14"/>
        <v>0</v>
      </c>
      <c r="O36" s="12">
        <f t="shared" si="14"/>
        <v>113.4</v>
      </c>
    </row>
    <row r="37" spans="1:15" s="37" customFormat="1" ht="15" customHeight="1" x14ac:dyDescent="0.25">
      <c r="A37" s="124"/>
      <c r="B37" s="361" t="s">
        <v>458</v>
      </c>
      <c r="C37" s="138" t="s">
        <v>32</v>
      </c>
      <c r="D37" s="87">
        <f>E37+G37</f>
        <v>2.2000000000000002</v>
      </c>
      <c r="E37" s="87"/>
      <c r="F37" s="87"/>
      <c r="G37" s="87">
        <v>2.2000000000000002</v>
      </c>
      <c r="H37" s="24">
        <f>I37+K37</f>
        <v>0</v>
      </c>
      <c r="I37" s="24"/>
      <c r="J37" s="24"/>
      <c r="K37" s="24"/>
      <c r="L37" s="12">
        <f>M37+O37</f>
        <v>2.2000000000000002</v>
      </c>
      <c r="M37" s="12">
        <f t="shared" si="14"/>
        <v>0</v>
      </c>
      <c r="N37" s="12">
        <f t="shared" si="14"/>
        <v>0</v>
      </c>
      <c r="O37" s="12">
        <f t="shared" si="14"/>
        <v>2.2000000000000002</v>
      </c>
    </row>
    <row r="38" spans="1:15" ht="15" customHeight="1" x14ac:dyDescent="0.25">
      <c r="A38" s="54" t="s">
        <v>81</v>
      </c>
      <c r="B38" s="367" t="s">
        <v>240</v>
      </c>
      <c r="C38" s="73"/>
      <c r="D38" s="259">
        <f>E38+G38</f>
        <v>115.60000000000001</v>
      </c>
      <c r="E38" s="23">
        <f t="shared" ref="E38:O38" si="15">E40+E41</f>
        <v>0</v>
      </c>
      <c r="F38" s="23">
        <f t="shared" si="15"/>
        <v>0</v>
      </c>
      <c r="G38" s="23">
        <f t="shared" si="15"/>
        <v>115.60000000000001</v>
      </c>
      <c r="H38" s="24">
        <f t="shared" si="15"/>
        <v>0</v>
      </c>
      <c r="I38" s="24">
        <f t="shared" si="15"/>
        <v>0</v>
      </c>
      <c r="J38" s="24">
        <f t="shared" si="15"/>
        <v>0</v>
      </c>
      <c r="K38" s="24">
        <f t="shared" si="15"/>
        <v>0</v>
      </c>
      <c r="L38" s="21">
        <f t="shared" si="15"/>
        <v>115.60000000000001</v>
      </c>
      <c r="M38" s="21">
        <f t="shared" si="15"/>
        <v>0</v>
      </c>
      <c r="N38" s="21">
        <f t="shared" si="15"/>
        <v>0</v>
      </c>
      <c r="O38" s="21">
        <f t="shared" si="15"/>
        <v>115.60000000000001</v>
      </c>
    </row>
    <row r="39" spans="1:15" ht="15" customHeight="1" x14ac:dyDescent="0.25">
      <c r="A39" s="90"/>
      <c r="B39" s="368" t="s">
        <v>200</v>
      </c>
      <c r="C39" s="366"/>
      <c r="D39" s="259"/>
      <c r="E39" s="23"/>
      <c r="F39" s="23"/>
      <c r="G39" s="23"/>
      <c r="H39" s="24"/>
      <c r="I39" s="24"/>
      <c r="J39" s="24"/>
      <c r="K39" s="24"/>
      <c r="L39" s="21"/>
      <c r="M39" s="21"/>
      <c r="N39" s="21"/>
      <c r="O39" s="21"/>
    </row>
    <row r="40" spans="1:15" s="37" customFormat="1" ht="15" customHeight="1" x14ac:dyDescent="0.2">
      <c r="A40" s="359"/>
      <c r="B40" s="369" t="s">
        <v>456</v>
      </c>
      <c r="C40" s="366"/>
      <c r="D40" s="364">
        <f>E40+G40</f>
        <v>113.4</v>
      </c>
      <c r="E40" s="87">
        <f t="shared" ref="E40:O40" si="16">E36</f>
        <v>0</v>
      </c>
      <c r="F40" s="87">
        <f t="shared" si="16"/>
        <v>0</v>
      </c>
      <c r="G40" s="87">
        <f t="shared" si="16"/>
        <v>113.4</v>
      </c>
      <c r="H40" s="94">
        <f t="shared" si="16"/>
        <v>0</v>
      </c>
      <c r="I40" s="94">
        <f t="shared" si="16"/>
        <v>0</v>
      </c>
      <c r="J40" s="94">
        <f t="shared" si="16"/>
        <v>0</v>
      </c>
      <c r="K40" s="94">
        <f t="shared" si="16"/>
        <v>0</v>
      </c>
      <c r="L40" s="92">
        <f t="shared" si="16"/>
        <v>113.4</v>
      </c>
      <c r="M40" s="92">
        <f t="shared" si="16"/>
        <v>0</v>
      </c>
      <c r="N40" s="92">
        <f t="shared" si="16"/>
        <v>0</v>
      </c>
      <c r="O40" s="92">
        <f t="shared" si="16"/>
        <v>113.4</v>
      </c>
    </row>
    <row r="41" spans="1:15" s="37" customFormat="1" ht="15" customHeight="1" x14ac:dyDescent="0.2">
      <c r="A41" s="360"/>
      <c r="B41" s="370" t="s">
        <v>239</v>
      </c>
      <c r="C41" s="172"/>
      <c r="D41" s="364">
        <f>E41+G41</f>
        <v>2.2000000000000002</v>
      </c>
      <c r="E41" s="87">
        <f t="shared" ref="E41:O41" si="17">E37</f>
        <v>0</v>
      </c>
      <c r="F41" s="87">
        <f t="shared" si="17"/>
        <v>0</v>
      </c>
      <c r="G41" s="87">
        <f t="shared" si="17"/>
        <v>2.2000000000000002</v>
      </c>
      <c r="H41" s="91">
        <f t="shared" si="17"/>
        <v>0</v>
      </c>
      <c r="I41" s="91">
        <f t="shared" si="17"/>
        <v>0</v>
      </c>
      <c r="J41" s="91">
        <f t="shared" si="17"/>
        <v>0</v>
      </c>
      <c r="K41" s="91">
        <f t="shared" si="17"/>
        <v>0</v>
      </c>
      <c r="L41" s="92">
        <f t="shared" si="17"/>
        <v>2.2000000000000002</v>
      </c>
      <c r="M41" s="92">
        <f t="shared" si="17"/>
        <v>0</v>
      </c>
      <c r="N41" s="92">
        <f t="shared" si="17"/>
        <v>0</v>
      </c>
      <c r="O41" s="92">
        <f t="shared" si="17"/>
        <v>2.2000000000000002</v>
      </c>
    </row>
    <row r="42" spans="1:15" ht="18.75" customHeight="1" x14ac:dyDescent="0.25">
      <c r="A42" s="19" t="s">
        <v>82</v>
      </c>
      <c r="B42" s="520" t="s">
        <v>176</v>
      </c>
      <c r="C42" s="530"/>
      <c r="D42" s="443"/>
      <c r="E42" s="443"/>
      <c r="F42" s="443"/>
      <c r="G42" s="443"/>
      <c r="H42" s="443"/>
      <c r="I42" s="443"/>
      <c r="J42" s="443"/>
      <c r="K42" s="443"/>
      <c r="L42" s="443"/>
      <c r="M42" s="443"/>
      <c r="N42" s="443"/>
      <c r="O42" s="443"/>
    </row>
    <row r="43" spans="1:15" ht="15" customHeight="1" x14ac:dyDescent="0.25">
      <c r="A43" s="5" t="s">
        <v>83</v>
      </c>
      <c r="B43" s="29" t="s">
        <v>42</v>
      </c>
      <c r="C43" s="30" t="s">
        <v>51</v>
      </c>
      <c r="D43" s="16">
        <f t="shared" ref="D43:D61" si="18">E43+G43</f>
        <v>0.3</v>
      </c>
      <c r="E43" s="16">
        <f t="shared" ref="E43:O43" si="19">E44</f>
        <v>0.3</v>
      </c>
      <c r="F43" s="16">
        <f t="shared" si="19"/>
        <v>0</v>
      </c>
      <c r="G43" s="16">
        <f t="shared" si="19"/>
        <v>0</v>
      </c>
      <c r="H43" s="10">
        <f t="shared" si="19"/>
        <v>0</v>
      </c>
      <c r="I43" s="10">
        <f t="shared" si="19"/>
        <v>0</v>
      </c>
      <c r="J43" s="10">
        <f t="shared" si="19"/>
        <v>0</v>
      </c>
      <c r="K43" s="10">
        <f t="shared" si="19"/>
        <v>0</v>
      </c>
      <c r="L43" s="12">
        <f t="shared" si="19"/>
        <v>0.3</v>
      </c>
      <c r="M43" s="12">
        <f t="shared" si="19"/>
        <v>0.3</v>
      </c>
      <c r="N43" s="12">
        <f t="shared" si="19"/>
        <v>0</v>
      </c>
      <c r="O43" s="12">
        <f t="shared" si="19"/>
        <v>0</v>
      </c>
    </row>
    <row r="44" spans="1:15" s="37" customFormat="1" ht="15" customHeight="1" x14ac:dyDescent="0.25">
      <c r="A44" s="372"/>
      <c r="B44" s="353" t="s">
        <v>241</v>
      </c>
      <c r="C44" s="30" t="s">
        <v>51</v>
      </c>
      <c r="D44" s="87">
        <f t="shared" si="18"/>
        <v>0.3</v>
      </c>
      <c r="E44" s="87">
        <v>0.3</v>
      </c>
      <c r="F44" s="87"/>
      <c r="G44" s="87"/>
      <c r="H44" s="10">
        <f>I44+K44</f>
        <v>0</v>
      </c>
      <c r="I44" s="10"/>
      <c r="J44" s="10"/>
      <c r="K44" s="10"/>
      <c r="L44" s="12">
        <f>M44+O44</f>
        <v>0.3</v>
      </c>
      <c r="M44" s="12">
        <f>E44+I44</f>
        <v>0.3</v>
      </c>
      <c r="N44" s="12">
        <f>F44+J44</f>
        <v>0</v>
      </c>
      <c r="O44" s="12">
        <f>G44+K44</f>
        <v>0</v>
      </c>
    </row>
    <row r="45" spans="1:15" ht="15" customHeight="1" x14ac:dyDescent="0.25">
      <c r="A45" s="19" t="s">
        <v>84</v>
      </c>
      <c r="B45" s="371" t="s">
        <v>41</v>
      </c>
      <c r="C45" s="30" t="s">
        <v>51</v>
      </c>
      <c r="D45" s="16">
        <f t="shared" si="18"/>
        <v>0.4</v>
      </c>
      <c r="E45" s="16">
        <f t="shared" ref="E45:O45" si="20">E46</f>
        <v>0.4</v>
      </c>
      <c r="F45" s="16">
        <f t="shared" si="20"/>
        <v>0</v>
      </c>
      <c r="G45" s="16">
        <f t="shared" si="20"/>
        <v>0</v>
      </c>
      <c r="H45" s="10">
        <f t="shared" si="20"/>
        <v>0</v>
      </c>
      <c r="I45" s="10">
        <f t="shared" si="20"/>
        <v>0</v>
      </c>
      <c r="J45" s="10">
        <f t="shared" si="20"/>
        <v>0</v>
      </c>
      <c r="K45" s="10">
        <f t="shared" si="20"/>
        <v>0</v>
      </c>
      <c r="L45" s="12">
        <f t="shared" si="20"/>
        <v>0.4</v>
      </c>
      <c r="M45" s="12">
        <f t="shared" si="20"/>
        <v>0.4</v>
      </c>
      <c r="N45" s="12">
        <f t="shared" si="20"/>
        <v>0</v>
      </c>
      <c r="O45" s="12">
        <f t="shared" si="20"/>
        <v>0</v>
      </c>
    </row>
    <row r="46" spans="1:15" s="37" customFormat="1" ht="15" customHeight="1" x14ac:dyDescent="0.25">
      <c r="A46" s="372"/>
      <c r="B46" s="353" t="s">
        <v>241</v>
      </c>
      <c r="C46" s="30" t="s">
        <v>51</v>
      </c>
      <c r="D46" s="87">
        <f t="shared" si="18"/>
        <v>0.4</v>
      </c>
      <c r="E46" s="87">
        <v>0.4</v>
      </c>
      <c r="F46" s="87"/>
      <c r="G46" s="87"/>
      <c r="H46" s="10">
        <f>I46+K46</f>
        <v>0</v>
      </c>
      <c r="I46" s="10"/>
      <c r="J46" s="10"/>
      <c r="K46" s="10"/>
      <c r="L46" s="12">
        <f>M46+O46</f>
        <v>0.4</v>
      </c>
      <c r="M46" s="12">
        <f>E46+I46</f>
        <v>0.4</v>
      </c>
      <c r="N46" s="12">
        <f>F46+J46</f>
        <v>0</v>
      </c>
      <c r="O46" s="12">
        <f>G46+K46</f>
        <v>0</v>
      </c>
    </row>
    <row r="47" spans="1:15" ht="15" customHeight="1" x14ac:dyDescent="0.25">
      <c r="A47" s="19" t="s">
        <v>85</v>
      </c>
      <c r="B47" s="75" t="s">
        <v>165</v>
      </c>
      <c r="C47" s="30" t="s">
        <v>51</v>
      </c>
      <c r="D47" s="16">
        <f t="shared" si="18"/>
        <v>0.2</v>
      </c>
      <c r="E47" s="16">
        <f t="shared" ref="E47:O47" si="21">E48</f>
        <v>0.2</v>
      </c>
      <c r="F47" s="16">
        <f t="shared" si="21"/>
        <v>0</v>
      </c>
      <c r="G47" s="16">
        <f t="shared" si="21"/>
        <v>0</v>
      </c>
      <c r="H47" s="10">
        <f t="shared" si="21"/>
        <v>0</v>
      </c>
      <c r="I47" s="10">
        <f t="shared" si="21"/>
        <v>0</v>
      </c>
      <c r="J47" s="10">
        <f t="shared" si="21"/>
        <v>0</v>
      </c>
      <c r="K47" s="10">
        <f t="shared" si="21"/>
        <v>0</v>
      </c>
      <c r="L47" s="12">
        <f t="shared" si="21"/>
        <v>0.2</v>
      </c>
      <c r="M47" s="12">
        <f t="shared" si="21"/>
        <v>0.2</v>
      </c>
      <c r="N47" s="12">
        <f t="shared" si="21"/>
        <v>0</v>
      </c>
      <c r="O47" s="12">
        <f t="shared" si="21"/>
        <v>0</v>
      </c>
    </row>
    <row r="48" spans="1:15" s="37" customFormat="1" ht="15" customHeight="1" x14ac:dyDescent="0.25">
      <c r="A48" s="352"/>
      <c r="B48" s="353" t="s">
        <v>241</v>
      </c>
      <c r="C48" s="77" t="s">
        <v>51</v>
      </c>
      <c r="D48" s="87">
        <f t="shared" si="18"/>
        <v>0.2</v>
      </c>
      <c r="E48" s="87">
        <v>0.2</v>
      </c>
      <c r="F48" s="87"/>
      <c r="G48" s="87"/>
      <c r="H48" s="10">
        <f>I48+K48</f>
        <v>0</v>
      </c>
      <c r="I48" s="10"/>
      <c r="J48" s="10"/>
      <c r="K48" s="10"/>
      <c r="L48" s="12">
        <f>M48+O48</f>
        <v>0.2</v>
      </c>
      <c r="M48" s="12">
        <f>E48+I48</f>
        <v>0.2</v>
      </c>
      <c r="N48" s="12">
        <f>F48+J48</f>
        <v>0</v>
      </c>
      <c r="O48" s="12">
        <f>G48+K48</f>
        <v>0</v>
      </c>
    </row>
    <row r="49" spans="1:15" ht="15" customHeight="1" x14ac:dyDescent="0.25">
      <c r="A49" s="19" t="s">
        <v>86</v>
      </c>
      <c r="B49" s="75" t="s">
        <v>36</v>
      </c>
      <c r="C49" s="30" t="s">
        <v>51</v>
      </c>
      <c r="D49" s="16">
        <f t="shared" si="18"/>
        <v>0.6</v>
      </c>
      <c r="E49" s="16">
        <f t="shared" ref="E49:O49" si="22">E50</f>
        <v>0.6</v>
      </c>
      <c r="F49" s="16">
        <f t="shared" si="22"/>
        <v>0</v>
      </c>
      <c r="G49" s="16">
        <f t="shared" si="22"/>
        <v>0</v>
      </c>
      <c r="H49" s="10">
        <f t="shared" si="22"/>
        <v>0</v>
      </c>
      <c r="I49" s="10">
        <f t="shared" si="22"/>
        <v>0</v>
      </c>
      <c r="J49" s="10">
        <f t="shared" si="22"/>
        <v>0</v>
      </c>
      <c r="K49" s="10">
        <f t="shared" si="22"/>
        <v>0</v>
      </c>
      <c r="L49" s="12">
        <f t="shared" si="22"/>
        <v>0.6</v>
      </c>
      <c r="M49" s="12">
        <f t="shared" si="22"/>
        <v>0.6</v>
      </c>
      <c r="N49" s="12">
        <f t="shared" si="22"/>
        <v>0</v>
      </c>
      <c r="O49" s="12">
        <f t="shared" si="22"/>
        <v>0</v>
      </c>
    </row>
    <row r="50" spans="1:15" s="37" customFormat="1" ht="15" customHeight="1" x14ac:dyDescent="0.25">
      <c r="A50" s="372"/>
      <c r="B50" s="353" t="s">
        <v>241</v>
      </c>
      <c r="C50" s="30" t="s">
        <v>51</v>
      </c>
      <c r="D50" s="87">
        <f t="shared" si="18"/>
        <v>0.6</v>
      </c>
      <c r="E50" s="87">
        <v>0.6</v>
      </c>
      <c r="F50" s="87"/>
      <c r="G50" s="87"/>
      <c r="H50" s="10">
        <f>I50+K50</f>
        <v>0</v>
      </c>
      <c r="I50" s="10"/>
      <c r="J50" s="10"/>
      <c r="K50" s="10"/>
      <c r="L50" s="12">
        <f>M50+O50</f>
        <v>0.6</v>
      </c>
      <c r="M50" s="12">
        <f>E50+I50</f>
        <v>0.6</v>
      </c>
      <c r="N50" s="12">
        <f>F50+J50</f>
        <v>0</v>
      </c>
      <c r="O50" s="12">
        <f>G50+K50</f>
        <v>0</v>
      </c>
    </row>
    <row r="51" spans="1:15" ht="15" customHeight="1" x14ac:dyDescent="0.25">
      <c r="A51" s="19" t="s">
        <v>87</v>
      </c>
      <c r="B51" s="75" t="s">
        <v>38</v>
      </c>
      <c r="C51" s="30" t="s">
        <v>51</v>
      </c>
      <c r="D51" s="16">
        <f t="shared" si="18"/>
        <v>1.1000000000000001</v>
      </c>
      <c r="E51" s="16">
        <f t="shared" ref="E51:O51" si="23">E52</f>
        <v>1.1000000000000001</v>
      </c>
      <c r="F51" s="16">
        <f t="shared" si="23"/>
        <v>0</v>
      </c>
      <c r="G51" s="16">
        <f t="shared" si="23"/>
        <v>0</v>
      </c>
      <c r="H51" s="10">
        <f t="shared" si="23"/>
        <v>0</v>
      </c>
      <c r="I51" s="10">
        <f t="shared" si="23"/>
        <v>0</v>
      </c>
      <c r="J51" s="10">
        <f t="shared" si="23"/>
        <v>0</v>
      </c>
      <c r="K51" s="10">
        <f t="shared" si="23"/>
        <v>0</v>
      </c>
      <c r="L51" s="12">
        <f t="shared" si="23"/>
        <v>1.1000000000000001</v>
      </c>
      <c r="M51" s="12">
        <f t="shared" si="23"/>
        <v>1.1000000000000001</v>
      </c>
      <c r="N51" s="12">
        <f t="shared" si="23"/>
        <v>0</v>
      </c>
      <c r="O51" s="12">
        <f t="shared" si="23"/>
        <v>0</v>
      </c>
    </row>
    <row r="52" spans="1:15" s="37" customFormat="1" ht="15" customHeight="1" x14ac:dyDescent="0.25">
      <c r="A52" s="372"/>
      <c r="B52" s="353" t="s">
        <v>241</v>
      </c>
      <c r="C52" s="30" t="s">
        <v>51</v>
      </c>
      <c r="D52" s="87">
        <f t="shared" si="18"/>
        <v>1.1000000000000001</v>
      </c>
      <c r="E52" s="87">
        <v>1.1000000000000001</v>
      </c>
      <c r="F52" s="87"/>
      <c r="G52" s="87"/>
      <c r="H52" s="10">
        <f>I52+K52</f>
        <v>0</v>
      </c>
      <c r="I52" s="10"/>
      <c r="J52" s="10"/>
      <c r="K52" s="10"/>
      <c r="L52" s="12">
        <f>M52+O52</f>
        <v>1.1000000000000001</v>
      </c>
      <c r="M52" s="12">
        <f>E52+I52</f>
        <v>1.1000000000000001</v>
      </c>
      <c r="N52" s="12">
        <f>F52+J52</f>
        <v>0</v>
      </c>
      <c r="O52" s="12">
        <f>G52+K52</f>
        <v>0</v>
      </c>
    </row>
    <row r="53" spans="1:15" ht="15" customHeight="1" x14ac:dyDescent="0.25">
      <c r="A53" s="19" t="s">
        <v>88</v>
      </c>
      <c r="B53" s="371" t="s">
        <v>39</v>
      </c>
      <c r="C53" s="30" t="s">
        <v>51</v>
      </c>
      <c r="D53" s="16">
        <f t="shared" si="18"/>
        <v>0.1</v>
      </c>
      <c r="E53" s="16">
        <f t="shared" ref="E53:O53" si="24">E54</f>
        <v>0.1</v>
      </c>
      <c r="F53" s="16">
        <f t="shared" si="24"/>
        <v>0</v>
      </c>
      <c r="G53" s="16">
        <f t="shared" si="24"/>
        <v>0</v>
      </c>
      <c r="H53" s="10">
        <f t="shared" si="24"/>
        <v>0</v>
      </c>
      <c r="I53" s="10">
        <f t="shared" si="24"/>
        <v>0</v>
      </c>
      <c r="J53" s="10">
        <f t="shared" si="24"/>
        <v>0</v>
      </c>
      <c r="K53" s="10">
        <f t="shared" si="24"/>
        <v>0</v>
      </c>
      <c r="L53" s="12">
        <f t="shared" si="24"/>
        <v>0.1</v>
      </c>
      <c r="M53" s="12">
        <f t="shared" si="24"/>
        <v>0.1</v>
      </c>
      <c r="N53" s="12">
        <f t="shared" si="24"/>
        <v>0</v>
      </c>
      <c r="O53" s="12">
        <f t="shared" si="24"/>
        <v>0</v>
      </c>
    </row>
    <row r="54" spans="1:15" s="37" customFormat="1" ht="15" customHeight="1" x14ac:dyDescent="0.25">
      <c r="A54" s="372"/>
      <c r="B54" s="353" t="s">
        <v>241</v>
      </c>
      <c r="C54" s="30" t="s">
        <v>51</v>
      </c>
      <c r="D54" s="87">
        <f t="shared" si="18"/>
        <v>0.1</v>
      </c>
      <c r="E54" s="87">
        <v>0.1</v>
      </c>
      <c r="F54" s="87"/>
      <c r="G54" s="87"/>
      <c r="H54" s="10">
        <f>I54+K54</f>
        <v>0</v>
      </c>
      <c r="I54" s="10"/>
      <c r="J54" s="10"/>
      <c r="K54" s="10"/>
      <c r="L54" s="12">
        <f>M54+O54</f>
        <v>0.1</v>
      </c>
      <c r="M54" s="12">
        <f>E54+I54</f>
        <v>0.1</v>
      </c>
      <c r="N54" s="12">
        <f>F54+J54</f>
        <v>0</v>
      </c>
      <c r="O54" s="12">
        <f>G54+K54</f>
        <v>0</v>
      </c>
    </row>
    <row r="55" spans="1:15" ht="15" customHeight="1" x14ac:dyDescent="0.25">
      <c r="A55" s="19" t="s">
        <v>89</v>
      </c>
      <c r="B55" s="371" t="s">
        <v>40</v>
      </c>
      <c r="C55" s="30" t="s">
        <v>51</v>
      </c>
      <c r="D55" s="16">
        <f t="shared" si="18"/>
        <v>0.1</v>
      </c>
      <c r="E55" s="16">
        <f t="shared" ref="E55:O55" si="25">E56</f>
        <v>0.1</v>
      </c>
      <c r="F55" s="16">
        <f t="shared" si="25"/>
        <v>0</v>
      </c>
      <c r="G55" s="16">
        <f t="shared" si="25"/>
        <v>0</v>
      </c>
      <c r="H55" s="10">
        <f t="shared" si="25"/>
        <v>0</v>
      </c>
      <c r="I55" s="10">
        <f t="shared" si="25"/>
        <v>0</v>
      </c>
      <c r="J55" s="10">
        <f t="shared" si="25"/>
        <v>0</v>
      </c>
      <c r="K55" s="10">
        <f t="shared" si="25"/>
        <v>0</v>
      </c>
      <c r="L55" s="12">
        <f t="shared" si="25"/>
        <v>0.1</v>
      </c>
      <c r="M55" s="12">
        <f t="shared" si="25"/>
        <v>0.1</v>
      </c>
      <c r="N55" s="12">
        <f t="shared" si="25"/>
        <v>0</v>
      </c>
      <c r="O55" s="12">
        <f t="shared" si="25"/>
        <v>0</v>
      </c>
    </row>
    <row r="56" spans="1:15" s="37" customFormat="1" ht="15" customHeight="1" x14ac:dyDescent="0.25">
      <c r="A56" s="372"/>
      <c r="B56" s="353" t="s">
        <v>241</v>
      </c>
      <c r="C56" s="30" t="s">
        <v>51</v>
      </c>
      <c r="D56" s="87">
        <f t="shared" si="18"/>
        <v>0.1</v>
      </c>
      <c r="E56" s="87">
        <v>0.1</v>
      </c>
      <c r="F56" s="87"/>
      <c r="G56" s="87"/>
      <c r="H56" s="10">
        <f>I56+K56</f>
        <v>0</v>
      </c>
      <c r="I56" s="10"/>
      <c r="J56" s="10"/>
      <c r="K56" s="10"/>
      <c r="L56" s="12">
        <f>M56+O56</f>
        <v>0.1</v>
      </c>
      <c r="M56" s="12">
        <f>E56+I56</f>
        <v>0.1</v>
      </c>
      <c r="N56" s="12">
        <f>F56+J56</f>
        <v>0</v>
      </c>
      <c r="O56" s="12">
        <f>G56+K56</f>
        <v>0</v>
      </c>
    </row>
    <row r="57" spans="1:15" ht="15" customHeight="1" x14ac:dyDescent="0.25">
      <c r="A57" s="19" t="s">
        <v>90</v>
      </c>
      <c r="B57" s="75" t="s">
        <v>48</v>
      </c>
      <c r="C57" s="30" t="s">
        <v>51</v>
      </c>
      <c r="D57" s="16">
        <f t="shared" si="18"/>
        <v>1.7</v>
      </c>
      <c r="E57" s="16">
        <f t="shared" ref="E57:O57" si="26">E58</f>
        <v>1.7</v>
      </c>
      <c r="F57" s="16">
        <f t="shared" si="26"/>
        <v>0</v>
      </c>
      <c r="G57" s="16">
        <f t="shared" si="26"/>
        <v>0</v>
      </c>
      <c r="H57" s="10">
        <f t="shared" si="26"/>
        <v>0</v>
      </c>
      <c r="I57" s="10">
        <f t="shared" si="26"/>
        <v>0</v>
      </c>
      <c r="J57" s="10">
        <f t="shared" si="26"/>
        <v>0</v>
      </c>
      <c r="K57" s="10">
        <f t="shared" si="26"/>
        <v>0</v>
      </c>
      <c r="L57" s="12">
        <f t="shared" si="26"/>
        <v>1.7</v>
      </c>
      <c r="M57" s="12">
        <f t="shared" si="26"/>
        <v>1.7</v>
      </c>
      <c r="N57" s="12">
        <f t="shared" si="26"/>
        <v>0</v>
      </c>
      <c r="O57" s="12">
        <f t="shared" si="26"/>
        <v>0</v>
      </c>
    </row>
    <row r="58" spans="1:15" s="37" customFormat="1" ht="15" customHeight="1" x14ac:dyDescent="0.25">
      <c r="A58" s="372"/>
      <c r="B58" s="353" t="s">
        <v>241</v>
      </c>
      <c r="C58" s="30" t="s">
        <v>51</v>
      </c>
      <c r="D58" s="87">
        <f t="shared" si="18"/>
        <v>1.7</v>
      </c>
      <c r="E58" s="87">
        <v>1.7</v>
      </c>
      <c r="F58" s="87"/>
      <c r="G58" s="87"/>
      <c r="H58" s="10">
        <f>I58+K58</f>
        <v>0</v>
      </c>
      <c r="I58" s="10"/>
      <c r="J58" s="10"/>
      <c r="K58" s="10"/>
      <c r="L58" s="12">
        <f>M58+O58</f>
        <v>1.7</v>
      </c>
      <c r="M58" s="12">
        <f>E58+I58</f>
        <v>1.7</v>
      </c>
      <c r="N58" s="12">
        <f>F58+J58</f>
        <v>0</v>
      </c>
      <c r="O58" s="12">
        <f>G58+K58</f>
        <v>0</v>
      </c>
    </row>
    <row r="59" spans="1:15" ht="15" customHeight="1" x14ac:dyDescent="0.25">
      <c r="A59" s="19" t="s">
        <v>91</v>
      </c>
      <c r="B59" s="75" t="s">
        <v>50</v>
      </c>
      <c r="C59" s="30" t="s">
        <v>51</v>
      </c>
      <c r="D59" s="16">
        <f t="shared" si="18"/>
        <v>0.6</v>
      </c>
      <c r="E59" s="16">
        <f t="shared" ref="E59:O59" si="27">E60</f>
        <v>0.6</v>
      </c>
      <c r="F59" s="16">
        <f t="shared" si="27"/>
        <v>0</v>
      </c>
      <c r="G59" s="16">
        <f t="shared" si="27"/>
        <v>0</v>
      </c>
      <c r="H59" s="10">
        <f t="shared" si="27"/>
        <v>0</v>
      </c>
      <c r="I59" s="10">
        <f t="shared" si="27"/>
        <v>0</v>
      </c>
      <c r="J59" s="10">
        <f t="shared" si="27"/>
        <v>0</v>
      </c>
      <c r="K59" s="10">
        <f t="shared" si="27"/>
        <v>0</v>
      </c>
      <c r="L59" s="12">
        <f t="shared" si="27"/>
        <v>0.6</v>
      </c>
      <c r="M59" s="12">
        <f t="shared" si="27"/>
        <v>0.6</v>
      </c>
      <c r="N59" s="12">
        <f t="shared" si="27"/>
        <v>0</v>
      </c>
      <c r="O59" s="12">
        <f t="shared" si="27"/>
        <v>0</v>
      </c>
    </row>
    <row r="60" spans="1:15" s="37" customFormat="1" ht="15" customHeight="1" x14ac:dyDescent="0.25">
      <c r="A60" s="372"/>
      <c r="B60" s="353" t="s">
        <v>241</v>
      </c>
      <c r="C60" s="138" t="s">
        <v>51</v>
      </c>
      <c r="D60" s="87">
        <f t="shared" si="18"/>
        <v>0.6</v>
      </c>
      <c r="E60" s="87">
        <v>0.6</v>
      </c>
      <c r="F60" s="87"/>
      <c r="G60" s="87"/>
      <c r="H60" s="10">
        <f>I60+K60</f>
        <v>0</v>
      </c>
      <c r="I60" s="10"/>
      <c r="J60" s="10"/>
      <c r="K60" s="10"/>
      <c r="L60" s="12">
        <f>M60+O60</f>
        <v>0.6</v>
      </c>
      <c r="M60" s="12">
        <f>E60+I60</f>
        <v>0.6</v>
      </c>
      <c r="N60" s="12">
        <f>F60+J60</f>
        <v>0</v>
      </c>
      <c r="O60" s="12">
        <f>G60+K60</f>
        <v>0</v>
      </c>
    </row>
    <row r="61" spans="1:15" ht="15" customHeight="1" x14ac:dyDescent="0.25">
      <c r="A61" s="90" t="s">
        <v>92</v>
      </c>
      <c r="B61" s="373" t="s">
        <v>242</v>
      </c>
      <c r="C61" s="73"/>
      <c r="D61" s="259">
        <f t="shared" si="18"/>
        <v>5.0999999999999996</v>
      </c>
      <c r="E61" s="23">
        <f>E63</f>
        <v>5.0999999999999996</v>
      </c>
      <c r="F61" s="23">
        <f>F63</f>
        <v>0</v>
      </c>
      <c r="G61" s="23">
        <f>G63</f>
        <v>0</v>
      </c>
      <c r="H61" s="24">
        <f>I61+K61</f>
        <v>0</v>
      </c>
      <c r="I61" s="24">
        <f t="shared" ref="I61:O61" si="28">I63</f>
        <v>0</v>
      </c>
      <c r="J61" s="24">
        <f t="shared" si="28"/>
        <v>0</v>
      </c>
      <c r="K61" s="24">
        <f t="shared" si="28"/>
        <v>0</v>
      </c>
      <c r="L61" s="21">
        <f t="shared" si="28"/>
        <v>5.0999999999999996</v>
      </c>
      <c r="M61" s="21">
        <f t="shared" si="28"/>
        <v>5.0999999999999996</v>
      </c>
      <c r="N61" s="21">
        <f t="shared" si="28"/>
        <v>0</v>
      </c>
      <c r="O61" s="21">
        <f t="shared" si="28"/>
        <v>0</v>
      </c>
    </row>
    <row r="62" spans="1:15" ht="15" customHeight="1" x14ac:dyDescent="0.25">
      <c r="A62" s="90"/>
      <c r="B62" s="368" t="s">
        <v>200</v>
      </c>
      <c r="C62" s="366"/>
      <c r="D62" s="259"/>
      <c r="E62" s="23"/>
      <c r="F62" s="23"/>
      <c r="G62" s="23"/>
      <c r="H62" s="24"/>
      <c r="I62" s="24"/>
      <c r="J62" s="24"/>
      <c r="K62" s="24"/>
      <c r="L62" s="21"/>
      <c r="M62" s="21"/>
      <c r="N62" s="21"/>
      <c r="O62" s="21"/>
    </row>
    <row r="63" spans="1:15" s="37" customFormat="1" ht="15" customHeight="1" x14ac:dyDescent="0.2">
      <c r="A63" s="360"/>
      <c r="B63" s="370" t="s">
        <v>239</v>
      </c>
      <c r="C63" s="366"/>
      <c r="D63" s="364">
        <f>E63+G63</f>
        <v>5.0999999999999996</v>
      </c>
      <c r="E63" s="87">
        <f>E44+E46+E48+E50+E52+E54+E56+E58+E60</f>
        <v>5.0999999999999996</v>
      </c>
      <c r="F63" s="87">
        <f>F44+F46+F48+F50+F52+F54+F56+F58+F60</f>
        <v>0</v>
      </c>
      <c r="G63" s="87">
        <f>G44+G46+G48+G50+G52+G54+G56+G58+G60</f>
        <v>0</v>
      </c>
      <c r="H63" s="91">
        <f>I63+K63</f>
        <v>0</v>
      </c>
      <c r="I63" s="91">
        <f t="shared" ref="I63:O63" si="29">I44+I46+I48+I50+I52+I54+I56+I58+I60</f>
        <v>0</v>
      </c>
      <c r="J63" s="91">
        <f t="shared" si="29"/>
        <v>0</v>
      </c>
      <c r="K63" s="91">
        <f t="shared" si="29"/>
        <v>0</v>
      </c>
      <c r="L63" s="92">
        <f t="shared" si="29"/>
        <v>5.0999999999999996</v>
      </c>
      <c r="M63" s="92">
        <f t="shared" si="29"/>
        <v>5.0999999999999996</v>
      </c>
      <c r="N63" s="92">
        <f t="shared" si="29"/>
        <v>0</v>
      </c>
      <c r="O63" s="92">
        <f t="shared" si="29"/>
        <v>0</v>
      </c>
    </row>
    <row r="64" spans="1:15" ht="18" customHeight="1" x14ac:dyDescent="0.25">
      <c r="A64" s="19" t="s">
        <v>93</v>
      </c>
      <c r="B64" s="520" t="s">
        <v>69</v>
      </c>
      <c r="C64" s="520"/>
      <c r="D64" s="520"/>
      <c r="E64" s="520"/>
      <c r="F64" s="520"/>
      <c r="G64" s="520"/>
      <c r="H64" s="520"/>
      <c r="I64" s="520"/>
      <c r="J64" s="520"/>
      <c r="K64" s="520"/>
      <c r="L64" s="520"/>
      <c r="M64" s="520"/>
      <c r="N64" s="520"/>
      <c r="O64" s="520"/>
    </row>
    <row r="65" spans="1:15" ht="15" customHeight="1" x14ac:dyDescent="0.25">
      <c r="A65" s="5" t="s">
        <v>94</v>
      </c>
      <c r="B65" s="29" t="s">
        <v>20</v>
      </c>
      <c r="C65" s="410">
        <v>10</v>
      </c>
      <c r="D65" s="16">
        <f>E65+G65</f>
        <v>0</v>
      </c>
      <c r="E65" s="16">
        <f t="shared" ref="E65:O65" si="30">E66</f>
        <v>0</v>
      </c>
      <c r="F65" s="16">
        <f t="shared" si="30"/>
        <v>0</v>
      </c>
      <c r="G65" s="16">
        <f t="shared" si="30"/>
        <v>0</v>
      </c>
      <c r="H65" s="10">
        <f t="shared" si="30"/>
        <v>1.6</v>
      </c>
      <c r="I65" s="10">
        <f t="shared" si="30"/>
        <v>0</v>
      </c>
      <c r="J65" s="10">
        <f t="shared" si="30"/>
        <v>0</v>
      </c>
      <c r="K65" s="10">
        <f t="shared" si="30"/>
        <v>1.6</v>
      </c>
      <c r="L65" s="12">
        <f t="shared" si="30"/>
        <v>1.6</v>
      </c>
      <c r="M65" s="12">
        <f t="shared" si="30"/>
        <v>0</v>
      </c>
      <c r="N65" s="12">
        <f t="shared" si="30"/>
        <v>0</v>
      </c>
      <c r="O65" s="12">
        <f t="shared" si="30"/>
        <v>1.6</v>
      </c>
    </row>
    <row r="66" spans="1:15" s="37" customFormat="1" ht="15" customHeight="1" x14ac:dyDescent="0.25">
      <c r="A66" s="19"/>
      <c r="B66" s="355" t="s">
        <v>234</v>
      </c>
      <c r="C66" s="410">
        <v>10</v>
      </c>
      <c r="D66" s="87">
        <f>E66+G66</f>
        <v>0</v>
      </c>
      <c r="E66" s="87"/>
      <c r="F66" s="87"/>
      <c r="G66" s="87"/>
      <c r="H66" s="10">
        <f>I66+K66</f>
        <v>1.6</v>
      </c>
      <c r="I66" s="10"/>
      <c r="J66" s="10"/>
      <c r="K66" s="10">
        <v>1.6</v>
      </c>
      <c r="L66" s="12">
        <f>M66+O66</f>
        <v>1.6</v>
      </c>
      <c r="M66" s="12">
        <f>E66+I66</f>
        <v>0</v>
      </c>
      <c r="N66" s="12">
        <f>F66+J66</f>
        <v>0</v>
      </c>
      <c r="O66" s="12">
        <f>G66+K66</f>
        <v>1.6</v>
      </c>
    </row>
    <row r="67" spans="1:15" ht="15" customHeight="1" x14ac:dyDescent="0.25">
      <c r="A67" s="54" t="s">
        <v>95</v>
      </c>
      <c r="B67" s="367" t="s">
        <v>469</v>
      </c>
      <c r="C67" s="73"/>
      <c r="D67" s="259">
        <f>E67+G67</f>
        <v>0</v>
      </c>
      <c r="E67" s="23">
        <f>E69</f>
        <v>0</v>
      </c>
      <c r="F67" s="23">
        <f>F69</f>
        <v>0</v>
      </c>
      <c r="G67" s="23">
        <f>G69</f>
        <v>0</v>
      </c>
      <c r="H67" s="24">
        <f>I67+K67</f>
        <v>1.6</v>
      </c>
      <c r="I67" s="24">
        <f t="shared" ref="I67:O67" si="31">I69</f>
        <v>0</v>
      </c>
      <c r="J67" s="24">
        <f t="shared" si="31"/>
        <v>0</v>
      </c>
      <c r="K67" s="24">
        <f t="shared" si="31"/>
        <v>1.6</v>
      </c>
      <c r="L67" s="21">
        <f t="shared" si="31"/>
        <v>1.6</v>
      </c>
      <c r="M67" s="21">
        <f t="shared" si="31"/>
        <v>0</v>
      </c>
      <c r="N67" s="21">
        <f t="shared" si="31"/>
        <v>0</v>
      </c>
      <c r="O67" s="21">
        <f t="shared" si="31"/>
        <v>1.6</v>
      </c>
    </row>
    <row r="68" spans="1:15" ht="15" customHeight="1" x14ac:dyDescent="0.25">
      <c r="A68" s="90"/>
      <c r="B68" s="93" t="s">
        <v>200</v>
      </c>
      <c r="C68" s="366"/>
      <c r="D68" s="259"/>
      <c r="E68" s="23"/>
      <c r="F68" s="23"/>
      <c r="G68" s="23"/>
      <c r="H68" s="24"/>
      <c r="I68" s="24"/>
      <c r="J68" s="24"/>
      <c r="K68" s="24"/>
      <c r="L68" s="21"/>
      <c r="M68" s="21"/>
      <c r="N68" s="21"/>
      <c r="O68" s="21"/>
    </row>
    <row r="69" spans="1:15" s="37" customFormat="1" ht="15" customHeight="1" x14ac:dyDescent="0.2">
      <c r="A69" s="359"/>
      <c r="B69" s="358" t="s">
        <v>8</v>
      </c>
      <c r="C69" s="366"/>
      <c r="D69" s="364">
        <f>E69+G69</f>
        <v>0</v>
      </c>
      <c r="E69" s="23">
        <f t="shared" ref="E69:O69" si="32">E66</f>
        <v>0</v>
      </c>
      <c r="F69" s="23">
        <f t="shared" si="32"/>
        <v>0</v>
      </c>
      <c r="G69" s="23">
        <f t="shared" si="32"/>
        <v>0</v>
      </c>
      <c r="H69" s="24">
        <f t="shared" si="32"/>
        <v>1.6</v>
      </c>
      <c r="I69" s="24">
        <f t="shared" si="32"/>
        <v>0</v>
      </c>
      <c r="J69" s="24">
        <f t="shared" si="32"/>
        <v>0</v>
      </c>
      <c r="K69" s="24">
        <f t="shared" si="32"/>
        <v>1.6</v>
      </c>
      <c r="L69" s="21">
        <f t="shared" si="32"/>
        <v>1.6</v>
      </c>
      <c r="M69" s="21">
        <f t="shared" si="32"/>
        <v>0</v>
      </c>
      <c r="N69" s="21">
        <f t="shared" si="32"/>
        <v>0</v>
      </c>
      <c r="O69" s="21">
        <f t="shared" si="32"/>
        <v>1.6</v>
      </c>
    </row>
    <row r="70" spans="1:15" ht="15" customHeight="1" x14ac:dyDescent="0.25">
      <c r="A70" s="97" t="s">
        <v>96</v>
      </c>
      <c r="B70" s="98" t="s">
        <v>177</v>
      </c>
      <c r="C70" s="375"/>
      <c r="D70" s="374">
        <f>E70+G70</f>
        <v>514</v>
      </c>
      <c r="E70" s="47">
        <f t="shared" ref="E70:O70" si="33">E72+E73+E74+E75</f>
        <v>27.5</v>
      </c>
      <c r="F70" s="47">
        <f t="shared" si="33"/>
        <v>0</v>
      </c>
      <c r="G70" s="47">
        <f t="shared" si="33"/>
        <v>486.5</v>
      </c>
      <c r="H70" s="48">
        <f t="shared" si="33"/>
        <v>0</v>
      </c>
      <c r="I70" s="48">
        <f t="shared" si="33"/>
        <v>-1.6</v>
      </c>
      <c r="J70" s="48">
        <f t="shared" si="33"/>
        <v>0</v>
      </c>
      <c r="K70" s="48">
        <f t="shared" si="33"/>
        <v>1.6</v>
      </c>
      <c r="L70" s="49">
        <f t="shared" si="33"/>
        <v>514</v>
      </c>
      <c r="M70" s="49">
        <f t="shared" si="33"/>
        <v>25.9</v>
      </c>
      <c r="N70" s="49">
        <f t="shared" si="33"/>
        <v>0</v>
      </c>
      <c r="O70" s="49">
        <f t="shared" si="33"/>
        <v>488.1</v>
      </c>
    </row>
    <row r="71" spans="1:15" ht="15" customHeight="1" x14ac:dyDescent="0.25">
      <c r="A71" s="264"/>
      <c r="B71" s="409" t="s">
        <v>200</v>
      </c>
      <c r="C71" s="376"/>
      <c r="D71" s="374"/>
      <c r="E71" s="47"/>
      <c r="F71" s="47"/>
      <c r="G71" s="47"/>
      <c r="H71" s="48"/>
      <c r="I71" s="48"/>
      <c r="J71" s="48"/>
      <c r="K71" s="48"/>
      <c r="L71" s="49"/>
      <c r="M71" s="49"/>
      <c r="N71" s="49"/>
      <c r="O71" s="49"/>
    </row>
    <row r="72" spans="1:15" s="37" customFormat="1" ht="15" customHeight="1" x14ac:dyDescent="0.2">
      <c r="A72" s="359"/>
      <c r="B72" s="408" t="s">
        <v>375</v>
      </c>
      <c r="C72" s="366"/>
      <c r="D72" s="364">
        <f>E72+G72</f>
        <v>392.4</v>
      </c>
      <c r="E72" s="87">
        <f t="shared" ref="E72:O72" si="34">E22+E32+E69</f>
        <v>21.5</v>
      </c>
      <c r="F72" s="87">
        <f t="shared" si="34"/>
        <v>0</v>
      </c>
      <c r="G72" s="87">
        <f t="shared" si="34"/>
        <v>370.9</v>
      </c>
      <c r="H72" s="91">
        <f t="shared" si="34"/>
        <v>0</v>
      </c>
      <c r="I72" s="91">
        <f t="shared" si="34"/>
        <v>-1.6</v>
      </c>
      <c r="J72" s="91">
        <f t="shared" si="34"/>
        <v>0</v>
      </c>
      <c r="K72" s="91">
        <f t="shared" si="34"/>
        <v>1.6</v>
      </c>
      <c r="L72" s="92">
        <f t="shared" si="34"/>
        <v>392.4</v>
      </c>
      <c r="M72" s="92">
        <f t="shared" si="34"/>
        <v>19.899999999999999</v>
      </c>
      <c r="N72" s="92">
        <f t="shared" si="34"/>
        <v>0</v>
      </c>
      <c r="O72" s="92">
        <f t="shared" si="34"/>
        <v>372.5</v>
      </c>
    </row>
    <row r="73" spans="1:15" s="37" customFormat="1" ht="15" customHeight="1" x14ac:dyDescent="0.2">
      <c r="A73" s="359"/>
      <c r="B73" s="408" t="s">
        <v>239</v>
      </c>
      <c r="C73" s="366"/>
      <c r="D73" s="364">
        <f>E73+G73</f>
        <v>7.6</v>
      </c>
      <c r="E73" s="87">
        <f>E23+E41+E63</f>
        <v>5.3999999999999995</v>
      </c>
      <c r="F73" s="87">
        <f>F23+F41+F63</f>
        <v>0</v>
      </c>
      <c r="G73" s="87">
        <f>G23+G41+G63</f>
        <v>2.2000000000000002</v>
      </c>
      <c r="H73" s="91">
        <f>I73+K73</f>
        <v>0</v>
      </c>
      <c r="I73" s="91">
        <f t="shared" ref="I73:O73" si="35">I23+I41+I63</f>
        <v>0</v>
      </c>
      <c r="J73" s="91">
        <f t="shared" si="35"/>
        <v>0</v>
      </c>
      <c r="K73" s="91">
        <f t="shared" si="35"/>
        <v>0</v>
      </c>
      <c r="L73" s="92">
        <f t="shared" si="35"/>
        <v>7.6</v>
      </c>
      <c r="M73" s="92">
        <f t="shared" si="35"/>
        <v>5.3999999999999995</v>
      </c>
      <c r="N73" s="92">
        <f t="shared" si="35"/>
        <v>0</v>
      </c>
      <c r="O73" s="92">
        <f t="shared" si="35"/>
        <v>2.2000000000000002</v>
      </c>
    </row>
    <row r="74" spans="1:15" s="37" customFormat="1" ht="12.75" x14ac:dyDescent="0.2">
      <c r="A74" s="359"/>
      <c r="B74" s="99" t="s">
        <v>456</v>
      </c>
      <c r="C74" s="366"/>
      <c r="D74" s="364">
        <f>E74+G74</f>
        <v>113.4</v>
      </c>
      <c r="E74" s="87">
        <f>E40</f>
        <v>0</v>
      </c>
      <c r="F74" s="87">
        <f>F40</f>
        <v>0</v>
      </c>
      <c r="G74" s="87">
        <f>G40</f>
        <v>113.4</v>
      </c>
      <c r="H74" s="91">
        <f>I74+K74</f>
        <v>0</v>
      </c>
      <c r="I74" s="91">
        <f t="shared" ref="I74:O74" si="36">I40</f>
        <v>0</v>
      </c>
      <c r="J74" s="91">
        <f t="shared" si="36"/>
        <v>0</v>
      </c>
      <c r="K74" s="91">
        <f t="shared" si="36"/>
        <v>0</v>
      </c>
      <c r="L74" s="92">
        <f t="shared" si="36"/>
        <v>113.4</v>
      </c>
      <c r="M74" s="92">
        <f t="shared" si="36"/>
        <v>0</v>
      </c>
      <c r="N74" s="92">
        <f t="shared" si="36"/>
        <v>0</v>
      </c>
      <c r="O74" s="92">
        <f t="shared" si="36"/>
        <v>113.4</v>
      </c>
    </row>
    <row r="75" spans="1:15" s="37" customFormat="1" ht="15" customHeight="1" x14ac:dyDescent="0.2">
      <c r="A75" s="360"/>
      <c r="B75" s="407" t="s">
        <v>237</v>
      </c>
      <c r="C75" s="172"/>
      <c r="D75" s="364">
        <f>E75+G75</f>
        <v>0.6</v>
      </c>
      <c r="E75" s="87">
        <f>E33</f>
        <v>0.6</v>
      </c>
      <c r="F75" s="87">
        <f>F33</f>
        <v>0</v>
      </c>
      <c r="G75" s="87">
        <f>G33</f>
        <v>0</v>
      </c>
      <c r="H75" s="91">
        <f>I75+K75</f>
        <v>0</v>
      </c>
      <c r="I75" s="91">
        <f t="shared" ref="I75:O75" si="37">I33</f>
        <v>0</v>
      </c>
      <c r="J75" s="91">
        <f t="shared" si="37"/>
        <v>0</v>
      </c>
      <c r="K75" s="91">
        <f t="shared" si="37"/>
        <v>0</v>
      </c>
      <c r="L75" s="92">
        <f t="shared" si="37"/>
        <v>0.6</v>
      </c>
      <c r="M75" s="92">
        <f t="shared" si="37"/>
        <v>0.6</v>
      </c>
      <c r="N75" s="92">
        <f t="shared" si="37"/>
        <v>0</v>
      </c>
      <c r="O75" s="92">
        <f t="shared" si="37"/>
        <v>0</v>
      </c>
    </row>
    <row r="76" spans="1:15" ht="12.75" customHeight="1" x14ac:dyDescent="0.25">
      <c r="A76" s="100"/>
      <c r="B76" s="110"/>
      <c r="C76" s="111"/>
      <c r="D76" s="50"/>
      <c r="E76" s="50"/>
      <c r="F76" s="102"/>
      <c r="G76" s="102"/>
      <c r="H76" s="102"/>
      <c r="I76" s="102"/>
      <c r="J76" s="102"/>
      <c r="K76" s="102"/>
      <c r="L76" s="102"/>
      <c r="M76" s="102"/>
      <c r="N76" s="102"/>
    </row>
    <row r="77" spans="1:15" x14ac:dyDescent="0.25">
      <c r="A77" s="100"/>
      <c r="B77" s="6"/>
      <c r="C77" s="103"/>
      <c r="D77" s="6"/>
      <c r="E77" s="6"/>
      <c r="F77" s="104"/>
      <c r="G77" s="6"/>
      <c r="H77" s="6"/>
      <c r="I77" s="6"/>
      <c r="J77" s="6"/>
      <c r="K77" s="6"/>
      <c r="L77" s="6"/>
      <c r="M77" s="6"/>
      <c r="N77" s="6"/>
    </row>
    <row r="78" spans="1:15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5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5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C189" s="53"/>
    </row>
    <row r="190" spans="1:14" x14ac:dyDescent="0.25">
      <c r="C190" s="53"/>
    </row>
    <row r="191" spans="1:14" x14ac:dyDescent="0.25">
      <c r="C191" s="53"/>
    </row>
    <row r="192" spans="1:14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</sheetData>
  <mergeCells count="27">
    <mergeCell ref="B64:O64"/>
    <mergeCell ref="A10:A12"/>
    <mergeCell ref="B10:B12"/>
    <mergeCell ref="C10:C12"/>
    <mergeCell ref="B1:O1"/>
    <mergeCell ref="B2:O2"/>
    <mergeCell ref="B3:O3"/>
    <mergeCell ref="B4:O4"/>
    <mergeCell ref="A8:O8"/>
    <mergeCell ref="E10:G10"/>
    <mergeCell ref="B5:O5"/>
    <mergeCell ref="B6:O6"/>
    <mergeCell ref="B42:O42"/>
    <mergeCell ref="D10:D12"/>
    <mergeCell ref="B34:O34"/>
    <mergeCell ref="B24:O24"/>
    <mergeCell ref="B13:O13"/>
    <mergeCell ref="E11:F11"/>
    <mergeCell ref="M11:N11"/>
    <mergeCell ref="L10:L12"/>
    <mergeCell ref="M10:O10"/>
    <mergeCell ref="G11:G12"/>
    <mergeCell ref="H10:H12"/>
    <mergeCell ref="I10:K10"/>
    <mergeCell ref="O11:O12"/>
    <mergeCell ref="K11:K12"/>
    <mergeCell ref="I11:J11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31"/>
  <sheetViews>
    <sheetView showZeros="0" tabSelected="1" workbookViewId="0">
      <selection sqref="A1:XFD1048576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8" width="9.140625" style="2" hidden="1" customWidth="1"/>
    <col min="19" max="19" width="9.140625" style="2" customWidth="1"/>
    <col min="20" max="16384" width="9.140625" style="2"/>
  </cols>
  <sheetData>
    <row r="1" spans="1:17" x14ac:dyDescent="0.25">
      <c r="B1" s="526" t="s">
        <v>354</v>
      </c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</row>
    <row r="2" spans="1:17" x14ac:dyDescent="0.25">
      <c r="B2" s="526" t="s">
        <v>444</v>
      </c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</row>
    <row r="3" spans="1:17" x14ac:dyDescent="0.25">
      <c r="B3" s="526" t="s">
        <v>464</v>
      </c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</row>
    <row r="4" spans="1:17" x14ac:dyDescent="0.25">
      <c r="B4" s="526" t="s">
        <v>377</v>
      </c>
      <c r="C4" s="526"/>
      <c r="D4" s="526"/>
      <c r="E4" s="526"/>
      <c r="F4" s="526"/>
      <c r="G4" s="526"/>
      <c r="H4" s="526"/>
      <c r="I4" s="526"/>
      <c r="J4" s="526"/>
      <c r="K4" s="526"/>
      <c r="L4" s="526"/>
      <c r="M4" s="526"/>
      <c r="N4" s="526"/>
    </row>
    <row r="5" spans="1:17" s="403" customFormat="1" ht="15" customHeight="1" x14ac:dyDescent="0.25">
      <c r="B5" s="447" t="s">
        <v>468</v>
      </c>
      <c r="C5" s="447"/>
      <c r="D5" s="447"/>
      <c r="E5" s="447"/>
      <c r="F5" s="447"/>
      <c r="G5" s="447"/>
      <c r="H5" s="447"/>
      <c r="I5" s="447"/>
      <c r="J5" s="447"/>
      <c r="K5" s="447"/>
      <c r="L5" s="447"/>
      <c r="M5" s="447"/>
      <c r="N5" s="447"/>
      <c r="O5" s="447"/>
    </row>
    <row r="6" spans="1:17" s="403" customFormat="1" x14ac:dyDescent="0.25">
      <c r="B6" s="447" t="s">
        <v>483</v>
      </c>
      <c r="C6" s="447"/>
      <c r="D6" s="447"/>
      <c r="E6" s="447"/>
      <c r="F6" s="447"/>
      <c r="G6" s="447"/>
      <c r="H6" s="447"/>
      <c r="I6" s="447"/>
      <c r="J6" s="447"/>
      <c r="K6" s="447"/>
      <c r="L6" s="447"/>
      <c r="M6" s="447"/>
      <c r="N6" s="447"/>
      <c r="O6" s="447"/>
    </row>
    <row r="7" spans="1:17" s="403" customFormat="1" x14ac:dyDescent="0.25">
      <c r="B7" s="447" t="s">
        <v>484</v>
      </c>
      <c r="C7" s="447"/>
      <c r="D7" s="447"/>
      <c r="E7" s="447"/>
      <c r="F7" s="447"/>
      <c r="G7" s="447"/>
      <c r="H7" s="447"/>
      <c r="I7" s="447"/>
      <c r="J7" s="447"/>
      <c r="K7" s="447"/>
      <c r="L7" s="447"/>
      <c r="M7" s="447"/>
      <c r="N7" s="447"/>
      <c r="O7" s="447"/>
    </row>
    <row r="8" spans="1:17" s="403" customFormat="1" x14ac:dyDescent="0.25">
      <c r="B8" s="447" t="s">
        <v>508</v>
      </c>
      <c r="C8" s="447"/>
      <c r="D8" s="447"/>
      <c r="E8" s="447"/>
      <c r="F8" s="447"/>
      <c r="G8" s="447"/>
      <c r="H8" s="447"/>
      <c r="I8" s="447"/>
      <c r="J8" s="447"/>
      <c r="K8" s="447"/>
      <c r="L8" s="447"/>
      <c r="M8" s="447"/>
      <c r="N8" s="447"/>
      <c r="O8" s="447"/>
    </row>
    <row r="9" spans="1:17" s="403" customFormat="1" ht="15" customHeight="1" x14ac:dyDescent="0.25">
      <c r="B9" s="447" t="s">
        <v>509</v>
      </c>
      <c r="C9" s="447"/>
      <c r="D9" s="447"/>
      <c r="E9" s="447"/>
      <c r="F9" s="447"/>
      <c r="G9" s="447"/>
      <c r="H9" s="447"/>
      <c r="I9" s="447"/>
      <c r="J9" s="447"/>
      <c r="K9" s="447"/>
      <c r="L9" s="447"/>
      <c r="M9" s="447"/>
      <c r="N9" s="447"/>
      <c r="O9" s="447"/>
    </row>
    <row r="10" spans="1:17" s="403" customFormat="1" ht="15" customHeight="1" x14ac:dyDescent="0.25">
      <c r="B10" s="447" t="s">
        <v>510</v>
      </c>
      <c r="C10" s="447"/>
      <c r="D10" s="447"/>
      <c r="E10" s="447"/>
      <c r="F10" s="447"/>
      <c r="G10" s="447"/>
      <c r="H10" s="447"/>
      <c r="I10" s="447"/>
      <c r="J10" s="447"/>
      <c r="K10" s="447"/>
      <c r="L10" s="447"/>
      <c r="M10" s="447"/>
      <c r="N10" s="447"/>
      <c r="O10" s="447"/>
    </row>
    <row r="11" spans="1:17" s="403" customFormat="1" ht="15" customHeight="1" x14ac:dyDescent="0.25">
      <c r="B11" s="447" t="s">
        <v>524</v>
      </c>
      <c r="C11" s="447"/>
      <c r="D11" s="447"/>
      <c r="E11" s="447"/>
      <c r="F11" s="447"/>
      <c r="G11" s="447"/>
      <c r="H11" s="447"/>
      <c r="I11" s="447"/>
      <c r="J11" s="447"/>
      <c r="K11" s="447"/>
      <c r="L11" s="447"/>
      <c r="M11" s="447"/>
      <c r="N11" s="447"/>
      <c r="O11" s="447"/>
    </row>
    <row r="12" spans="1:17" s="403" customFormat="1" ht="15" customHeight="1" x14ac:dyDescent="0.25">
      <c r="B12" s="447" t="s">
        <v>525</v>
      </c>
      <c r="C12" s="447"/>
      <c r="D12" s="447"/>
      <c r="E12" s="447"/>
      <c r="F12" s="447"/>
      <c r="G12" s="447"/>
      <c r="H12" s="447"/>
      <c r="I12" s="447"/>
      <c r="J12" s="447"/>
      <c r="K12" s="447"/>
      <c r="L12" s="447"/>
      <c r="M12" s="447"/>
      <c r="N12" s="447"/>
      <c r="O12" s="447"/>
    </row>
    <row r="14" spans="1:17" x14ac:dyDescent="0.25">
      <c r="A14" s="448" t="s">
        <v>453</v>
      </c>
      <c r="B14" s="448"/>
      <c r="C14" s="448"/>
      <c r="D14" s="448"/>
      <c r="E14" s="448"/>
      <c r="F14" s="448"/>
      <c r="G14" s="448"/>
      <c r="H14" s="448"/>
      <c r="I14" s="448"/>
      <c r="J14" s="448"/>
      <c r="K14" s="448"/>
      <c r="L14" s="448"/>
      <c r="M14" s="448"/>
      <c r="N14" s="448"/>
    </row>
    <row r="15" spans="1:17" ht="17.25" customHeight="1" x14ac:dyDescent="0.25">
      <c r="A15" s="433"/>
      <c r="B15" s="433"/>
      <c r="C15" s="433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4" t="s">
        <v>455</v>
      </c>
      <c r="O15" s="4"/>
    </row>
    <row r="16" spans="1:17" ht="15" customHeight="1" x14ac:dyDescent="0.25">
      <c r="A16" s="449" t="s">
        <v>5</v>
      </c>
      <c r="B16" s="452" t="s">
        <v>243</v>
      </c>
      <c r="C16" s="455" t="s">
        <v>362</v>
      </c>
      <c r="D16" s="459" t="s">
        <v>200</v>
      </c>
      <c r="E16" s="459"/>
      <c r="F16" s="460"/>
      <c r="G16" s="461" t="s">
        <v>364</v>
      </c>
      <c r="H16" s="464" t="s">
        <v>200</v>
      </c>
      <c r="I16" s="465"/>
      <c r="J16" s="466"/>
      <c r="K16" s="467" t="s">
        <v>0</v>
      </c>
      <c r="L16" s="468" t="s">
        <v>200</v>
      </c>
      <c r="M16" s="469"/>
      <c r="N16" s="470"/>
      <c r="P16" s="72"/>
      <c r="Q16" s="112" t="s">
        <v>349</v>
      </c>
    </row>
    <row r="17" spans="1:17" ht="15" customHeight="1" x14ac:dyDescent="0.25">
      <c r="A17" s="450"/>
      <c r="B17" s="453"/>
      <c r="C17" s="456"/>
      <c r="D17" s="460" t="s">
        <v>1</v>
      </c>
      <c r="E17" s="481"/>
      <c r="F17" s="471" t="s">
        <v>2</v>
      </c>
      <c r="G17" s="462"/>
      <c r="H17" s="482" t="s">
        <v>1</v>
      </c>
      <c r="I17" s="482"/>
      <c r="J17" s="474" t="s">
        <v>2</v>
      </c>
      <c r="K17" s="467"/>
      <c r="L17" s="467" t="s">
        <v>1</v>
      </c>
      <c r="M17" s="467"/>
      <c r="N17" s="478" t="s">
        <v>2</v>
      </c>
      <c r="P17" s="65" t="s">
        <v>329</v>
      </c>
      <c r="Q17" s="66">
        <f>'[2]4 pr._savarankiškos f-jos'!Q20+'[2]5 pr._valstybinės f-jos'!R20+'[2]6 pr._mokinio krepšelis'!Q16+'[2]7 pr._kita dotacija'!R73+'[2]8 pr._aplinkos apsaugos s. p.'!Q14+'[2]9 pr._įstaigų pajamos'!Q20+'[2]10 pr._skolintos lėšos'!Q17+'[2]11 pr._apyvartinės lėšos'!Q14</f>
        <v>4432.8999999999996</v>
      </c>
    </row>
    <row r="18" spans="1:17" ht="28.5" customHeight="1" x14ac:dyDescent="0.25">
      <c r="A18" s="451"/>
      <c r="B18" s="454"/>
      <c r="C18" s="457"/>
      <c r="D18" s="419" t="s">
        <v>3</v>
      </c>
      <c r="E18" s="420" t="s">
        <v>4</v>
      </c>
      <c r="F18" s="471"/>
      <c r="G18" s="463"/>
      <c r="H18" s="425" t="s">
        <v>3</v>
      </c>
      <c r="I18" s="415" t="s">
        <v>4</v>
      </c>
      <c r="J18" s="474"/>
      <c r="K18" s="467"/>
      <c r="L18" s="417" t="s">
        <v>3</v>
      </c>
      <c r="M18" s="416" t="s">
        <v>4</v>
      </c>
      <c r="N18" s="478"/>
      <c r="P18" s="65" t="s">
        <v>330</v>
      </c>
      <c r="Q18" s="66">
        <f>'[2]4 pr._savarankiškos f-jos'!Q21+'[2]5 pr._valstybinės f-jos'!R21+'[2]6 pr._mokinio krepšelis'!Q17+'[2]7 pr._kita dotacija'!R75+'[2]8 pr._aplinkos apsaugos s. p.'!Q15+'[2]9 pr._įstaigų pajamos'!Q21+'[2]10 pr._skolintos lėšos'!Q18+'[2]11 pr._apyvartinės lėšos'!Q15</f>
        <v>23.9</v>
      </c>
    </row>
    <row r="19" spans="1:17" ht="15" customHeight="1" x14ac:dyDescent="0.25">
      <c r="A19" s="5" t="s">
        <v>72</v>
      </c>
      <c r="B19" s="17" t="s">
        <v>6</v>
      </c>
      <c r="C19" s="16">
        <f>D19+F19</f>
        <v>6521.7000000000007</v>
      </c>
      <c r="D19" s="16">
        <f>'[2]4 pr._savarankiškos f-jos'!E84+'[2]5 pr._valstybinės f-jos'!E82+'[2]9 pr._įstaigų pajamos'!E29+'[2]11 pr._apyvartinės lėšos'!E20+'[2]7 pr._kita dotacija'!E68</f>
        <v>5171.9000000000005</v>
      </c>
      <c r="E19" s="16">
        <f>'[2]4 pr._savarankiškos f-jos'!F84+'[2]5 pr._valstybinės f-jos'!F82+'[2]9 pr._įstaigų pajamos'!F29+'[2]11 pr._apyvartinės lėšos'!F20+'[2]7 pr._kita dotacija'!F68</f>
        <v>2565.7999999999997</v>
      </c>
      <c r="F19" s="16">
        <f>'[2]4 pr._savarankiškos f-jos'!G84+'[2]5 pr._valstybinės f-jos'!G82+'[2]9 pr._įstaigų pajamos'!G29+'[2]11 pr._apyvartinės lėšos'!G20+'[2]7 pr._kita dotacija'!G68</f>
        <v>1349.8</v>
      </c>
      <c r="G19" s="10">
        <f>'[2]4 pr._savarankiškos f-jos'!H84+'[2]5 pr._valstybinės f-jos'!H82+'[2]9 pr._įstaigų pajamos'!H29+'[2]11 pr._apyvartinės lėšos'!H20+'[2]7 pr._kita dotacija'!H68</f>
        <v>32.599999999999994</v>
      </c>
      <c r="H19" s="10">
        <f>'[2]4 pr._savarankiškos f-jos'!I84+'[2]5 pr._valstybinės f-jos'!I82+'[2]9 pr._įstaigų pajamos'!I29+'[2]11 pr._apyvartinės lėšos'!I20+'[2]7 pr._kita dotacija'!I68</f>
        <v>51.099999999999994</v>
      </c>
      <c r="I19" s="10">
        <f>'[2]4 pr._savarankiškos f-jos'!J84+'[2]5 pr._valstybinės f-jos'!J82+'[2]9 pr._įstaigų pajamos'!J29+'[2]11 pr._apyvartinės lėšos'!J20+'[2]7 pr._kita dotacija'!J68</f>
        <v>34.200000000000003</v>
      </c>
      <c r="J19" s="10">
        <f>'[2]4 pr._savarankiškos f-jos'!K84+'[2]5 pr._valstybinės f-jos'!K82+'[2]9 pr._įstaigų pajamos'!K29+'[2]11 pr._apyvartinės lėšos'!K20+'[2]7 pr._kita dotacija'!K68</f>
        <v>-18.5</v>
      </c>
      <c r="K19" s="85">
        <f>'[2]4 pr._savarankiškos f-jos'!L84+'[2]5 pr._valstybinės f-jos'!L82+'[2]9 pr._įstaigų pajamos'!L29+'[2]11 pr._apyvartinės lėšos'!L20+'[2]7 pr._kita dotacija'!L68</f>
        <v>6554.3</v>
      </c>
      <c r="L19" s="85">
        <f>'[2]4 pr._savarankiškos f-jos'!M84+'[2]5 pr._valstybinės f-jos'!M82+'[2]9 pr._įstaigų pajamos'!M29+'[2]11 pr._apyvartinės lėšos'!M20+'[2]7 pr._kita dotacija'!M68</f>
        <v>5223</v>
      </c>
      <c r="M19" s="85">
        <f>'[2]4 pr._savarankiškos f-jos'!N84+'[2]5 pr._valstybinės f-jos'!N82+'[2]9 pr._įstaigų pajamos'!N29+'[2]11 pr._apyvartinės lėšos'!N20+'[2]7 pr._kita dotacija'!N68</f>
        <v>2600</v>
      </c>
      <c r="N19" s="85">
        <f>'[2]4 pr._savarankiškos f-jos'!O84+'[2]5 pr._valstybinės f-jos'!O82+'[2]9 pr._įstaigų pajamos'!O29+'[2]11 pr._apyvartinės lėšos'!O20+'[2]7 pr._kita dotacija'!O68</f>
        <v>1331.3</v>
      </c>
      <c r="P19" s="65" t="s">
        <v>331</v>
      </c>
      <c r="Q19" s="66">
        <f>'[2]4 pr._savarankiškos f-jos'!Q22+'[2]5 pr._valstybinės f-jos'!R22+'[2]6 pr._mokinio krepšelis'!Q18+'[2]7 pr._kita dotacija'!R76+'[2]8 pr._aplinkos apsaugos s. p.'!Q16+'[2]9 pr._įstaigų pajamos'!Q22+'[2]10 pr._skolintos lėšos'!Q19+'[2]11 pr._apyvartinės lėšos'!Q16</f>
        <v>448.4</v>
      </c>
    </row>
    <row r="20" spans="1:17" ht="15" customHeight="1" x14ac:dyDescent="0.25">
      <c r="A20" s="5" t="s">
        <v>187</v>
      </c>
      <c r="B20" s="17" t="s">
        <v>59</v>
      </c>
      <c r="C20" s="16">
        <f t="shared" ref="C20:C25" si="0">D20+F20</f>
        <v>5441.6999999999989</v>
      </c>
      <c r="D20" s="16">
        <f>'[2]4 pr._savarankiškos f-jos'!E138+'[2]8 pr._aplinkos apsaugos s. p.'!E17+'[2]9 pr._įstaigų pajamos'!E42+'[2]10 pr._skolintos lėšos'!E21+'[2]11 pr._apyvartinės lėšos'!E30+'[2]7 pr._kita dotacija'!E75</f>
        <v>3020.4999999999995</v>
      </c>
      <c r="E20" s="16">
        <f>'[2]4 pr._savarankiškos f-jos'!F138+'[2]8 pr._aplinkos apsaugos s. p.'!F17+'[2]9 pr._įstaigų pajamos'!F42+'[2]10 pr._skolintos lėšos'!F21+'[2]11 pr._apyvartinės lėšos'!F30+'[2]7 pr._kita dotacija'!F75</f>
        <v>2</v>
      </c>
      <c r="F20" s="16">
        <f>'[2]4 pr._savarankiškos f-jos'!G138+'[2]8 pr._aplinkos apsaugos s. p.'!G17+'[2]9 pr._įstaigų pajamos'!G42+'[2]10 pr._skolintos lėšos'!G21+'[2]11 pr._apyvartinės lėšos'!G30+'[2]7 pr._kita dotacija'!G75</f>
        <v>2421.1999999999998</v>
      </c>
      <c r="G20" s="10">
        <f>'[2]4 pr._savarankiškos f-jos'!H138+'[2]8 pr._aplinkos apsaugos s. p.'!H17+'[2]9 pr._įstaigų pajamos'!H42+'[2]10 pr._skolintos lėšos'!H21+'[2]11 pr._apyvartinės lėšos'!H30+'[2]7 pr._kita dotacija'!H75</f>
        <v>241.79999999999998</v>
      </c>
      <c r="H20" s="10">
        <f>'[2]4 pr._savarankiškos f-jos'!I138+'[2]8 pr._aplinkos apsaugos s. p.'!I17+'[2]9 pr._įstaigų pajamos'!I42+'[2]10 pr._skolintos lėšos'!I21+'[2]11 pr._apyvartinės lėšos'!I30+'[2]7 pr._kita dotacija'!I75</f>
        <v>186.6</v>
      </c>
      <c r="I20" s="10">
        <f>'[2]4 pr._savarankiškos f-jos'!J138+'[2]8 pr._aplinkos apsaugos s. p.'!J17+'[2]9 pr._įstaigų pajamos'!J42+'[2]10 pr._skolintos lėšos'!J21+'[2]11 pr._apyvartinės lėšos'!J30+'[2]7 pr._kita dotacija'!J75</f>
        <v>0</v>
      </c>
      <c r="J20" s="10">
        <f>'[2]4 pr._savarankiškos f-jos'!K138+'[2]8 pr._aplinkos apsaugos s. p.'!K17+'[2]9 pr._įstaigų pajamos'!K42+'[2]10 pr._skolintos lėšos'!K21+'[2]11 pr._apyvartinės lėšos'!K30+'[2]7 pr._kita dotacija'!K75</f>
        <v>55.2</v>
      </c>
      <c r="K20" s="12">
        <f>'[2]4 pr._savarankiškos f-jos'!L138+'[2]8 pr._aplinkos apsaugos s. p.'!L17+'[2]9 pr._įstaigų pajamos'!L42+'[2]10 pr._skolintos lėšos'!L21+'[2]11 pr._apyvartinės lėšos'!L30+'[2]7 pr._kita dotacija'!L75</f>
        <v>5683.5</v>
      </c>
      <c r="L20" s="12">
        <f>'[2]4 pr._savarankiškos f-jos'!M138+'[2]8 pr._aplinkos apsaugos s. p.'!M17+'[2]9 pr._įstaigų pajamos'!M42+'[2]10 pr._skolintos lėšos'!M21+'[2]11 pr._apyvartinės lėšos'!M30+'[2]7 pr._kita dotacija'!M75</f>
        <v>3207.1</v>
      </c>
      <c r="M20" s="12">
        <f>'[2]4 pr._savarankiškos f-jos'!N138+'[2]8 pr._aplinkos apsaugos s. p.'!N17+'[2]9 pr._įstaigų pajamos'!N42+'[2]10 pr._skolintos lėšos'!N21+'[2]11 pr._apyvartinės lėšos'!N30+'[2]7 pr._kita dotacija'!N75</f>
        <v>2</v>
      </c>
      <c r="N20" s="12">
        <f>'[2]4 pr._savarankiškos f-jos'!O138+'[2]8 pr._aplinkos apsaugos s. p.'!O17+'[2]9 pr._įstaigų pajamos'!O42+'[2]10 pr._skolintos lėšos'!O21+'[2]11 pr._apyvartinės lėšos'!O30+'[2]7 pr._kita dotacija'!O75</f>
        <v>2476.4</v>
      </c>
      <c r="P20" s="65" t="s">
        <v>332</v>
      </c>
      <c r="Q20" s="66">
        <f>'[2]4 pr._savarankiškos f-jos'!Q23+'[2]5 pr._valstybinės f-jos'!R23+'[2]6 pr._mokinio krepšelis'!Q19+'[2]7 pr._kita dotacija'!R77+'[2]8 pr._aplinkos apsaugos s. p.'!Q17+'[2]9 pr._įstaigų pajamos'!Q24+'[2]10 pr._skolintos lėšos'!Q20+'[2]11 pr._apyvartinės lėšos'!Q17</f>
        <v>4261.8</v>
      </c>
    </row>
    <row r="21" spans="1:17" ht="15.95" customHeight="1" x14ac:dyDescent="0.25">
      <c r="A21" s="5" t="s">
        <v>73</v>
      </c>
      <c r="B21" s="17" t="s">
        <v>63</v>
      </c>
      <c r="C21" s="16">
        <f t="shared" si="0"/>
        <v>701.30000000000007</v>
      </c>
      <c r="D21" s="16">
        <f>'[2]4 pr._savarankiškos f-jos'!E143+'[2]5 pr._valstybinės f-jos'!E88+'[2]8 pr._aplinkos apsaugos s. p.'!E20+'[2]9 pr._įstaigų pajamos'!E46+'[2]10 pr._skolintos lėšos'!E24+'[2]11 pr._apyvartinės lėšos'!E38+'[2]7 pr._kita dotacija'!E77</f>
        <v>248.20000000000002</v>
      </c>
      <c r="E21" s="16">
        <f>'[2]4 pr._savarankiškos f-jos'!F143+'[2]5 pr._valstybinės f-jos'!F88+'[2]8 pr._aplinkos apsaugos s. p.'!F20+'[2]9 pr._įstaigų pajamos'!F46+'[2]10 pr._skolintos lėšos'!F24+'[2]11 pr._apyvartinės lėšos'!F38+'[2]7 pr._kita dotacija'!F77</f>
        <v>107.7</v>
      </c>
      <c r="F21" s="16">
        <f>'[2]4 pr._savarankiškos f-jos'!G143+'[2]5 pr._valstybinės f-jos'!G88+'[2]8 pr._aplinkos apsaugos s. p.'!G20+'[2]9 pr._įstaigų pajamos'!G46+'[2]10 pr._skolintos lėšos'!G24+'[2]11 pr._apyvartinės lėšos'!G38+'[2]7 pr._kita dotacija'!G77</f>
        <v>453.1</v>
      </c>
      <c r="G21" s="10">
        <f>'[2]4 pr._savarankiškos f-jos'!H143+'[2]5 pr._valstybinės f-jos'!H88+'[2]8 pr._aplinkos apsaugos s. p.'!H20+'[2]9 pr._įstaigų pajamos'!H46+'[2]10 pr._skolintos lėšos'!H24+'[2]11 pr._apyvartinės lėšos'!H38+'[2]7 pr._kita dotacija'!H77</f>
        <v>4.4000000000000004</v>
      </c>
      <c r="H21" s="10">
        <f>'[2]4 pr._savarankiškos f-jos'!I143+'[2]5 pr._valstybinės f-jos'!I88+'[2]8 pr._aplinkos apsaugos s. p.'!I20+'[2]9 pr._įstaigų pajamos'!I46+'[2]10 pr._skolintos lėšos'!I24+'[2]11 pr._apyvartinės lėšos'!I38+'[2]7 pr._kita dotacija'!I77</f>
        <v>4.4000000000000004</v>
      </c>
      <c r="I21" s="10">
        <f>'[2]4 pr._savarankiškos f-jos'!J143+'[2]5 pr._valstybinės f-jos'!J88+'[2]8 pr._aplinkos apsaugos s. p.'!J20+'[2]9 pr._įstaigų pajamos'!J46+'[2]10 pr._skolintos lėšos'!J24+'[2]11 pr._apyvartinės lėšos'!J38+'[2]7 pr._kita dotacija'!J77</f>
        <v>0</v>
      </c>
      <c r="J21" s="10">
        <f>'[2]4 pr._savarankiškos f-jos'!K143+'[2]5 pr._valstybinės f-jos'!K88+'[2]8 pr._aplinkos apsaugos s. p.'!K20+'[2]9 pr._įstaigų pajamos'!K46+'[2]10 pr._skolintos lėšos'!K24+'[2]11 pr._apyvartinės lėšos'!K38+'[2]7 pr._kita dotacija'!K77</f>
        <v>0</v>
      </c>
      <c r="K21" s="12">
        <f>'[2]4 pr._savarankiškos f-jos'!L143+'[2]5 pr._valstybinės f-jos'!L88+'[2]8 pr._aplinkos apsaugos s. p.'!L20+'[2]9 pr._įstaigų pajamos'!L46+'[2]10 pr._skolintos lėšos'!L24+'[2]11 pr._apyvartinės lėšos'!L38+'[2]7 pr._kita dotacija'!L77</f>
        <v>705.7</v>
      </c>
      <c r="L21" s="12">
        <f>'[2]4 pr._savarankiškos f-jos'!M143+'[2]5 pr._valstybinės f-jos'!M88+'[2]8 pr._aplinkos apsaugos s. p.'!M20+'[2]9 pr._įstaigų pajamos'!M46+'[2]10 pr._skolintos lėšos'!M24+'[2]11 pr._apyvartinės lėšos'!M38+'[2]7 pr._kita dotacija'!M77</f>
        <v>252.60000000000002</v>
      </c>
      <c r="M21" s="12">
        <f>'[2]4 pr._savarankiškos f-jos'!N143+'[2]5 pr._valstybinės f-jos'!N88+'[2]8 pr._aplinkos apsaugos s. p.'!N20+'[2]9 pr._įstaigų pajamos'!N46+'[2]10 pr._skolintos lėšos'!N24+'[2]11 pr._apyvartinės lėšos'!N38+'[2]7 pr._kita dotacija'!N77</f>
        <v>107.7</v>
      </c>
      <c r="N21" s="12">
        <f>'[2]4 pr._savarankiškos f-jos'!O143+'[2]5 pr._valstybinės f-jos'!O88+'[2]8 pr._aplinkos apsaugos s. p.'!O20+'[2]9 pr._įstaigų pajamos'!O46+'[2]10 pr._skolintos lėšos'!O24+'[2]11 pr._apyvartinės lėšos'!O38+'[2]7 pr._kita dotacija'!O77</f>
        <v>453.1</v>
      </c>
      <c r="P21" s="65" t="s">
        <v>335</v>
      </c>
      <c r="Q21" s="66">
        <f>'[2]4 pr._savarankiškos f-jos'!Q25+'[2]5 pr._valstybinės f-jos'!R24+'[2]6 pr._mokinio krepšelis'!Q20+'[2]7 pr._kita dotacija'!R79+'[2]8 pr._aplinkos apsaugos s. p.'!Q18+'[2]9 pr._įstaigų pajamos'!Q25+'[2]10 pr._skolintos lėšos'!Q21+'[2]11 pr._apyvartinės lėšos'!Q18</f>
        <v>2329</v>
      </c>
    </row>
    <row r="22" spans="1:17" ht="15" customHeight="1" x14ac:dyDescent="0.25">
      <c r="A22" s="5" t="s">
        <v>74</v>
      </c>
      <c r="B22" s="17" t="s">
        <v>176</v>
      </c>
      <c r="C22" s="16">
        <f>D22+F22</f>
        <v>16639.330000000005</v>
      </c>
      <c r="D22" s="16">
        <f>'[2]4 pr._savarankiškos f-jos'!E184+'[2]6 pr._mokinio krepšelis'!E56+'[2]7 pr._kita dotacija'!E172+'[2]9 pr._įstaigų pajamos'!E79+'[2]10 pr._skolintos lėšos'!E27+'[2]11 pr._apyvartinės lėšos'!E61</f>
        <v>15569.930000000004</v>
      </c>
      <c r="E22" s="16">
        <f>'[2]4 pr._savarankiškos f-jos'!F184+'[2]6 pr._mokinio krepšelis'!F56+'[2]7 pr._kita dotacija'!F172+'[2]9 pr._įstaigų pajamos'!F79+'[2]10 pr._skolintos lėšos'!F27+'[2]11 pr._apyvartinės lėšos'!F61</f>
        <v>10123.299999999999</v>
      </c>
      <c r="F22" s="16">
        <f>'[2]4 pr._savarankiškos f-jos'!G184+'[2]6 pr._mokinio krepšelis'!G56+'[2]7 pr._kita dotacija'!G172+'[2]9 pr._įstaigų pajamos'!G79+'[2]10 pr._skolintos lėšos'!G27+'[2]11 pr._apyvartinės lėšos'!G61</f>
        <v>1069.4000000000001</v>
      </c>
      <c r="G22" s="10">
        <f>'[2]4 pr._savarankiškos f-jos'!H184+'[2]6 pr._mokinio krepšelis'!H56+'[2]7 pr._kita dotacija'!H172+'[2]9 pr._įstaigų pajamos'!H79+'[2]10 pr._skolintos lėšos'!H27+'[2]11 pr._apyvartinės lėšos'!H61</f>
        <v>110.39999999999995</v>
      </c>
      <c r="H22" s="10">
        <f>'[2]4 pr._savarankiškos f-jos'!I184+'[2]6 pr._mokinio krepšelis'!I56+'[2]7 pr._kita dotacija'!I172+'[2]9 pr._įstaigų pajamos'!I79+'[2]10 pr._skolintos lėšos'!I27+'[2]11 pr._apyvartinės lėšos'!I61</f>
        <v>110.59999999999995</v>
      </c>
      <c r="I22" s="10">
        <f>'[2]4 pr._savarankiškos f-jos'!J184+'[2]6 pr._mokinio krepšelis'!J56+'[2]7 pr._kita dotacija'!J172+'[2]9 pr._įstaigų pajamos'!J79+'[2]10 pr._skolintos lėšos'!J27+'[2]11 pr._apyvartinės lėšos'!J61</f>
        <v>7.6</v>
      </c>
      <c r="J22" s="10">
        <f>'[2]4 pr._savarankiškos f-jos'!K184+'[2]6 pr._mokinio krepšelis'!K56+'[2]7 pr._kita dotacija'!K172+'[2]9 pr._įstaigų pajamos'!K79+'[2]10 pr._skolintos lėšos'!K27+'[2]11 pr._apyvartinės lėšos'!K61</f>
        <v>-0.20000000000000018</v>
      </c>
      <c r="K22" s="12">
        <f>'[2]4 pr._savarankiškos f-jos'!L184+'[2]6 pr._mokinio krepšelis'!L56+'[2]7 pr._kita dotacija'!L172+'[2]9 pr._įstaigų pajamos'!L79+'[2]10 pr._skolintos lėšos'!L27+'[2]11 pr._apyvartinės lėšos'!L61</f>
        <v>16749.73</v>
      </c>
      <c r="L22" s="12">
        <f>'[2]4 pr._savarankiškos f-jos'!M184+'[2]6 pr._mokinio krepšelis'!M56+'[2]7 pr._kita dotacija'!M172+'[2]9 pr._įstaigų pajamos'!M79+'[2]10 pr._skolintos lėšos'!M27+'[2]11 pr._apyvartinės lėšos'!M61</f>
        <v>15680.530000000002</v>
      </c>
      <c r="M22" s="12">
        <f>'[2]4 pr._savarankiškos f-jos'!N184+'[2]6 pr._mokinio krepšelis'!N56+'[2]7 pr._kita dotacija'!N172+'[2]9 pr._įstaigų pajamos'!N79+'[2]10 pr._skolintos lėšos'!N27+'[2]11 pr._apyvartinės lėšos'!N61</f>
        <v>10130.899999999998</v>
      </c>
      <c r="N22" s="12">
        <f>'[2]4 pr._savarankiškos f-jos'!O184+'[2]6 pr._mokinio krepšelis'!O56+'[2]7 pr._kita dotacija'!O172+'[2]9 pr._įstaigų pajamos'!O79+'[2]10 pr._skolintos lėšos'!O27+'[2]11 pr._apyvartinės lėšos'!O61</f>
        <v>1069.2</v>
      </c>
      <c r="P22" s="65" t="s">
        <v>333</v>
      </c>
      <c r="Q22" s="66">
        <f>'[2]4 pr._savarankiškos f-jos'!Q26+'[2]5 pr._valstybinės f-jos'!R25+'[2]6 pr._mokinio krepšelis'!Q21+'[2]7 pr._kita dotacija'!R80+'[2]8 pr._aplinkos apsaugos s. p.'!Q19+'[2]9 pr._įstaigų pajamos'!Q26+'[2]10 pr._skolintos lėšos'!Q22+'[2]11 pr._apyvartinės lėšos'!Q19</f>
        <v>1550.2000000000003</v>
      </c>
    </row>
    <row r="23" spans="1:17" x14ac:dyDescent="0.25">
      <c r="A23" s="5" t="s">
        <v>75</v>
      </c>
      <c r="B23" s="17" t="s">
        <v>186</v>
      </c>
      <c r="C23" s="16">
        <f t="shared" si="0"/>
        <v>1052.8999999999999</v>
      </c>
      <c r="D23" s="16">
        <f>'[2]4 pr._savarankiškos f-jos'!E189+'[2]5 pr._valstybinės f-jos'!E114+'[2]10 pr._skolintos lėšos'!E30+'[2]7 pr._kita dotacija'!E176</f>
        <v>610.29999999999995</v>
      </c>
      <c r="E23" s="16">
        <f>'[2]4 pr._savarankiškos f-jos'!F189+'[2]5 pr._valstybinės f-jos'!F114+'[2]10 pr._skolintos lėšos'!F30+'[2]7 pr._kita dotacija'!F176</f>
        <v>126.10000000000001</v>
      </c>
      <c r="F23" s="16">
        <f>'[2]4 pr._savarankiškos f-jos'!G189+'[2]5 pr._valstybinės f-jos'!G114+'[2]10 pr._skolintos lėšos'!G30+'[2]7 pr._kita dotacija'!G176</f>
        <v>442.59999999999997</v>
      </c>
      <c r="G23" s="10">
        <f t="shared" ref="G23:G25" si="1">H23+J23</f>
        <v>0</v>
      </c>
      <c r="H23" s="10">
        <f>'[2]4 pr._savarankiškos f-jos'!I189+'[2]5 pr._valstybinės f-jos'!I114+'[2]10 pr._skolintos lėšos'!I30+'[2]7 pr._kita dotacija'!I176</f>
        <v>0</v>
      </c>
      <c r="I23" s="10">
        <f>'[2]4 pr._savarankiškos f-jos'!J189+'[2]5 pr._valstybinės f-jos'!J114+'[2]10 pr._skolintos lėšos'!J30+'[2]7 pr._kita dotacija'!J176</f>
        <v>0</v>
      </c>
      <c r="J23" s="10">
        <f>'[2]4 pr._savarankiškos f-jos'!K189+'[2]5 pr._valstybinės f-jos'!K114+'[2]10 pr._skolintos lėšos'!K30+'[2]7 pr._kita dotacija'!K176</f>
        <v>0</v>
      </c>
      <c r="K23" s="85">
        <f t="shared" ref="K23:K25" si="2">L23+N23</f>
        <v>1052.8999999999999</v>
      </c>
      <c r="L23" s="85">
        <f>'[2]4 pr._savarankiškos f-jos'!M189+'[2]5 pr._valstybinės f-jos'!M114+'[2]10 pr._skolintos lėšos'!M30+'[2]7 pr._kita dotacija'!M176</f>
        <v>610.29999999999995</v>
      </c>
      <c r="M23" s="85">
        <f>'[2]4 pr._savarankiškos f-jos'!N189+'[2]5 pr._valstybinės f-jos'!N114+'[2]10 pr._skolintos lėšos'!N30+'[2]7 pr._kita dotacija'!N176</f>
        <v>126.10000000000001</v>
      </c>
      <c r="N23" s="85">
        <f>'[2]4 pr._savarankiškos f-jos'!O189+'[2]5 pr._valstybinės f-jos'!O114+'[2]10 pr._skolintos lėšos'!O30+'[2]7 pr._kita dotacija'!O176</f>
        <v>442.59999999999997</v>
      </c>
      <c r="P23" s="65" t="s">
        <v>334</v>
      </c>
      <c r="Q23" s="66">
        <f>'[2]4 pr._savarankiškos f-jos'!Q27+'[2]5 pr._valstybinės f-jos'!R26+'[2]6 pr._mokinio krepšelis'!Q22+'[2]7 pr._kita dotacija'!R81+'[2]8 pr._aplinkos apsaugos s. p.'!Q20+'[2]9 pr._įstaigų pajamos'!Q27+'[2]10 pr._skolintos lėšos'!Q23+'[2]11 pr._apyvartinės lėšos'!Q20</f>
        <v>705.7</v>
      </c>
    </row>
    <row r="24" spans="1:17" x14ac:dyDescent="0.25">
      <c r="A24" s="5" t="s">
        <v>76</v>
      </c>
      <c r="B24" s="17" t="s">
        <v>67</v>
      </c>
      <c r="C24" s="16">
        <f t="shared" si="0"/>
        <v>2764.8</v>
      </c>
      <c r="D24" s="16">
        <f>'[2]4 pr._savarankiškos f-jos'!E206+'[2]9 pr._įstaigų pajamos'!E95+'[2]10 pr._skolintos lėšos'!E33+'[2]7 pr._kita dotacija'!E236</f>
        <v>2066.7000000000003</v>
      </c>
      <c r="E24" s="16">
        <f>'[2]4 pr._savarankiškos f-jos'!F206+'[2]9 pr._įstaigų pajamos'!F95+'[2]10 pr._skolintos lėšos'!F33+'[2]7 pr._kita dotacija'!F236</f>
        <v>999.1</v>
      </c>
      <c r="F24" s="16">
        <f>'[2]4 pr._savarankiškos f-jos'!G206+'[2]9 pr._įstaigų pajamos'!G95+'[2]10 pr._skolintos lėšos'!G33+'[2]7 pr._kita dotacija'!G236</f>
        <v>698.09999999999991</v>
      </c>
      <c r="G24" s="10">
        <f t="shared" si="1"/>
        <v>92.699999999999989</v>
      </c>
      <c r="H24" s="10">
        <f>'[2]4 pr._savarankiškos f-jos'!I206+'[2]9 pr._įstaigų pajamos'!I95+'[2]10 pr._skolintos lėšos'!I33+'[2]7 pr._kita dotacija'!I236</f>
        <v>96.199999999999989</v>
      </c>
      <c r="I24" s="10">
        <f>'[2]4 pr._savarankiškos f-jos'!J206+'[2]9 pr._įstaigų pajamos'!J95+'[2]10 pr._skolintos lėšos'!J33+'[2]7 pr._kita dotacija'!J236</f>
        <v>43.400000000000006</v>
      </c>
      <c r="J24" s="10">
        <f>'[2]4 pr._savarankiškos f-jos'!K206+'[2]9 pr._įstaigų pajamos'!K95+'[2]10 pr._skolintos lėšos'!K33+'[2]7 pr._kita dotacija'!K236</f>
        <v>-3.5</v>
      </c>
      <c r="K24" s="85">
        <f t="shared" si="2"/>
        <v>2857.5000000000005</v>
      </c>
      <c r="L24" s="85">
        <f>'[2]4 pr._savarankiškos f-jos'!M206+'[2]9 pr._įstaigų pajamos'!M95+'[2]10 pr._skolintos lėšos'!M33+'[2]7 pr._kita dotacija'!M236</f>
        <v>2162.9000000000005</v>
      </c>
      <c r="M24" s="85">
        <f>'[2]4 pr._savarankiškos f-jos'!N206+'[2]9 pr._įstaigų pajamos'!N95+'[2]10 pr._skolintos lėšos'!N33+'[2]7 pr._kita dotacija'!N236</f>
        <v>1042.5</v>
      </c>
      <c r="N24" s="85">
        <f>'[2]4 pr._savarankiškos f-jos'!O206+'[2]9 pr._įstaigų pajamos'!O95+'[2]10 pr._skolintos lėšos'!O33+'[2]7 pr._kita dotacija'!O236</f>
        <v>694.59999999999991</v>
      </c>
      <c r="P24" s="65" t="s">
        <v>336</v>
      </c>
      <c r="Q24" s="66">
        <f>'[2]4 pr._savarankiškos f-jos'!Q28+'[2]5 pr._valstybinės f-jos'!R27+'[2]6 pr._mokinio krepšelis'!Q23+'[2]7 pr._kita dotacija'!R82+'[2]8 pr._aplinkos apsaugos s. p.'!Q21+'[2]9 pr._įstaigų pajamos'!Q28+'[2]10 pr._skolintos lėšos'!Q24+'[2]11 pr._apyvartinės lėšos'!Q21</f>
        <v>2936.7999999999993</v>
      </c>
    </row>
    <row r="25" spans="1:17" x14ac:dyDescent="0.25">
      <c r="A25" s="5" t="s">
        <v>77</v>
      </c>
      <c r="B25" s="17" t="s">
        <v>69</v>
      </c>
      <c r="C25" s="16">
        <f t="shared" si="0"/>
        <v>5574.3</v>
      </c>
      <c r="D25" s="16">
        <f>'[2]4 pr._savarankiškos f-jos'!E215+'[2]5 pr._valstybinės f-jos'!E124+'[2]9 pr._įstaigų pajamos'!E101+'[2]7 pr._kita dotacija'!E248+'[2]10 pr._skolintos lėšos'!E36+'[2]11 pr._apyvartinės lėšos'!E67</f>
        <v>5437.7</v>
      </c>
      <c r="E25" s="16">
        <f>'[2]4 pr._savarankiškos f-jos'!F215+'[2]5 pr._valstybinės f-jos'!F124+'[2]9 pr._įstaigų pajamos'!F101+'[2]7 pr._kita dotacija'!F248+'[2]10 pr._skolintos lėšos'!F36+'[2]11 pr._apyvartinės lėšos'!F67</f>
        <v>1101.5</v>
      </c>
      <c r="F25" s="16">
        <f>'[2]4 pr._savarankiškos f-jos'!G215+'[2]5 pr._valstybinės f-jos'!G124+'[2]9 pr._įstaigų pajamos'!G101+'[2]7 pr._kita dotacija'!G248+'[2]10 pr._skolintos lėšos'!G36+'[2]11 pr._apyvartinės lėšos'!G67</f>
        <v>136.6</v>
      </c>
      <c r="G25" s="10">
        <f t="shared" si="1"/>
        <v>-24.599999999999998</v>
      </c>
      <c r="H25" s="10">
        <f>'[2]4 pr._savarankiškos f-jos'!I215+'[2]5 pr._valstybinės f-jos'!I124+'[2]9 pr._įstaigų pajamos'!I101+'[2]7 pr._kita dotacija'!I248+'[2]10 pr._skolintos lėšos'!I36+'[2]11 pr._apyvartinės lėšos'!I67</f>
        <v>-24.599999999999998</v>
      </c>
      <c r="I25" s="10">
        <f>'[2]4 pr._savarankiškos f-jos'!J215+'[2]5 pr._valstybinės f-jos'!J124+'[2]9 pr._įstaigų pajamos'!J101+'[2]7 pr._kita dotacija'!J248+'[2]10 pr._skolintos lėšos'!J36+'[2]11 pr._apyvartinės lėšos'!J67</f>
        <v>12.899999999999999</v>
      </c>
      <c r="J25" s="10">
        <f>'[2]4 pr._savarankiškos f-jos'!K215+'[2]5 pr._valstybinės f-jos'!K124+'[2]9 pr._įstaigų pajamos'!K101+'[2]7 pr._kita dotacija'!K248+'[2]10 pr._skolintos lėšos'!K36+'[2]11 pr._apyvartinės lėšos'!K67</f>
        <v>0</v>
      </c>
      <c r="K25" s="85">
        <f t="shared" si="2"/>
        <v>5549.7</v>
      </c>
      <c r="L25" s="85">
        <f>'[2]4 pr._savarankiškos f-jos'!M215+'[2]5 pr._valstybinės f-jos'!M124+'[2]9 pr._įstaigų pajamos'!M101+'[2]7 pr._kita dotacija'!M248+'[2]10 pr._skolintos lėšos'!M36+'[2]11 pr._apyvartinės lėšos'!M67</f>
        <v>5413.0999999999995</v>
      </c>
      <c r="M25" s="85">
        <f>'[2]4 pr._savarankiškos f-jos'!N215+'[2]5 pr._valstybinės f-jos'!N124+'[2]9 pr._įstaigų pajamos'!N101+'[2]7 pr._kita dotacija'!N248+'[2]10 pr._skolintos lėšos'!N36+'[2]11 pr._apyvartinės lėšos'!N67</f>
        <v>1114.4000000000001</v>
      </c>
      <c r="N25" s="85">
        <f>'[2]4 pr._savarankiškos f-jos'!O215+'[2]5 pr._valstybinės f-jos'!O124+'[2]9 pr._įstaigų pajamos'!O101+'[2]7 pr._kita dotacija'!O248+'[2]10 pr._skolintos lėšos'!O36+'[2]11 pr._apyvartinės lėšos'!O67</f>
        <v>136.6</v>
      </c>
      <c r="P25" s="65" t="s">
        <v>337</v>
      </c>
      <c r="Q25" s="66">
        <f>'[2]4 pr._savarankiškos f-jos'!Q29+'[2]5 pr._valstybinės f-jos'!R28+'[2]6 pr._mokinio krepšelis'!Q24+'[2]7 pr._kita dotacija'!R84+'[2]8 pr._aplinkos apsaugos s. p.'!Q22+'[2]9 pr._įstaigų pajamos'!Q29+'[2]10 pr._skolintos lėšos'!Q25+'[2]11 pr._apyvartinės lėšos'!Q22</f>
        <v>16730.629999999994</v>
      </c>
    </row>
    <row r="26" spans="1:17" x14ac:dyDescent="0.25">
      <c r="A26" s="109" t="s">
        <v>78</v>
      </c>
      <c r="B26" s="45" t="s">
        <v>177</v>
      </c>
      <c r="C26" s="47">
        <f>SUM(C19:C25)</f>
        <v>38696.030000000013</v>
      </c>
      <c r="D26" s="47">
        <f>SUM(D19:D25)</f>
        <v>32125.230000000007</v>
      </c>
      <c r="E26" s="47">
        <f>SUM(E19:E25)</f>
        <v>15025.5</v>
      </c>
      <c r="F26" s="47">
        <f>SUM(F19:F25)</f>
        <v>6570.8000000000011</v>
      </c>
      <c r="G26" s="48">
        <f t="shared" ref="G26:N26" si="3">SUM(G19:G25)</f>
        <v>457.2999999999999</v>
      </c>
      <c r="H26" s="48">
        <f t="shared" si="3"/>
        <v>424.2999999999999</v>
      </c>
      <c r="I26" s="48">
        <f t="shared" si="3"/>
        <v>98.100000000000023</v>
      </c>
      <c r="J26" s="48">
        <f t="shared" si="3"/>
        <v>33</v>
      </c>
      <c r="K26" s="49">
        <f t="shared" si="3"/>
        <v>39153.33</v>
      </c>
      <c r="L26" s="49">
        <f t="shared" si="3"/>
        <v>32549.530000000002</v>
      </c>
      <c r="M26" s="49">
        <f t="shared" si="3"/>
        <v>15123.599999999999</v>
      </c>
      <c r="N26" s="49">
        <f t="shared" si="3"/>
        <v>6603.8000000000011</v>
      </c>
      <c r="P26" s="65" t="s">
        <v>338</v>
      </c>
      <c r="Q26" s="66">
        <f>'[2]4 pr._savarankiškos f-jos'!Q30+'[2]5 pr._valstybinės f-jos'!R29+'[2]6 pr._mokinio krepšelis'!Q25+'[2]7 pr._kita dotacija'!R85+'[2]8 pr._aplinkos apsaugos s. p.'!Q23+'[2]9 pr._įstaigų pajamos'!Q30+'[2]10 pr._skolintos lėšos'!Q26+'[2]11 pr._apyvartinės lėšos'!Q23</f>
        <v>5734.0000000000009</v>
      </c>
    </row>
    <row r="27" spans="1:17" x14ac:dyDescent="0.25">
      <c r="A27" s="6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P27" s="70" t="s">
        <v>177</v>
      </c>
      <c r="Q27" s="71">
        <f>SUM(Q17:Q26)</f>
        <v>39153.329999999994</v>
      </c>
    </row>
    <row r="28" spans="1:17" x14ac:dyDescent="0.25">
      <c r="A28" s="6"/>
      <c r="B28" s="6"/>
      <c r="C28" s="6"/>
      <c r="D28" s="6"/>
      <c r="E28" s="6"/>
      <c r="F28" s="6"/>
      <c r="P28" s="72"/>
      <c r="Q28" s="72"/>
    </row>
    <row r="29" spans="1:17" x14ac:dyDescent="0.25">
      <c r="A29" s="6"/>
      <c r="B29" s="6"/>
      <c r="C29" s="6"/>
      <c r="D29" s="6"/>
      <c r="E29" s="6"/>
      <c r="F29" s="6"/>
      <c r="P29" s="72"/>
      <c r="Q29" s="72">
        <f>K26-Q27</f>
        <v>0</v>
      </c>
    </row>
    <row r="30" spans="1:17" x14ac:dyDescent="0.25">
      <c r="A30" s="6"/>
      <c r="B30" s="6"/>
      <c r="C30" s="6"/>
      <c r="D30" s="6"/>
      <c r="E30" s="6"/>
      <c r="F30" s="6"/>
    </row>
    <row r="31" spans="1:17" x14ac:dyDescent="0.25">
      <c r="A31" s="6"/>
      <c r="B31" s="6"/>
      <c r="C31" s="6"/>
      <c r="D31" s="6"/>
      <c r="E31" s="6"/>
      <c r="F31" s="6"/>
    </row>
    <row r="32" spans="1:17" x14ac:dyDescent="0.25">
      <c r="A32" s="6"/>
      <c r="B32" s="6"/>
      <c r="C32" s="6"/>
      <c r="D32" s="6"/>
      <c r="E32" s="6"/>
      <c r="F32" s="6"/>
    </row>
    <row r="33" spans="1:7" x14ac:dyDescent="0.25">
      <c r="A33" s="6"/>
      <c r="B33" s="6"/>
      <c r="C33" s="6"/>
      <c r="D33" s="6"/>
      <c r="E33" s="6"/>
      <c r="F33" s="6"/>
    </row>
    <row r="34" spans="1:7" x14ac:dyDescent="0.25">
      <c r="A34" s="6"/>
      <c r="B34" s="6"/>
      <c r="C34" s="6"/>
      <c r="D34" s="6"/>
      <c r="E34" s="6"/>
      <c r="F34" s="6"/>
    </row>
    <row r="35" spans="1:7" x14ac:dyDescent="0.25">
      <c r="A35" s="6"/>
      <c r="B35" s="6"/>
      <c r="C35" s="6"/>
      <c r="D35" s="6"/>
      <c r="E35" s="6"/>
      <c r="F35" s="6"/>
      <c r="G35" s="2" t="s">
        <v>178</v>
      </c>
    </row>
    <row r="36" spans="1:7" x14ac:dyDescent="0.25">
      <c r="A36" s="6"/>
      <c r="B36" s="6"/>
      <c r="C36" s="6"/>
      <c r="D36" s="6"/>
      <c r="E36" s="6"/>
      <c r="F36" s="6"/>
    </row>
    <row r="37" spans="1:7" x14ac:dyDescent="0.25">
      <c r="A37" s="6"/>
      <c r="B37" s="6"/>
      <c r="C37" s="6"/>
      <c r="D37" s="6"/>
      <c r="E37" s="6"/>
      <c r="F37" s="6"/>
    </row>
    <row r="38" spans="1:7" x14ac:dyDescent="0.25">
      <c r="A38" s="6"/>
      <c r="B38" s="6"/>
      <c r="C38" s="6"/>
      <c r="D38" s="6"/>
      <c r="E38" s="6"/>
      <c r="F38" s="6"/>
    </row>
    <row r="39" spans="1:7" x14ac:dyDescent="0.25">
      <c r="A39" s="6"/>
      <c r="B39" s="6"/>
      <c r="C39" s="6"/>
      <c r="D39" s="6"/>
      <c r="E39" s="6"/>
      <c r="F39" s="6"/>
    </row>
    <row r="40" spans="1:7" x14ac:dyDescent="0.25">
      <c r="A40" s="6"/>
      <c r="B40" s="6"/>
      <c r="C40" s="6"/>
      <c r="D40" s="6"/>
      <c r="E40" s="6"/>
      <c r="F40" s="6"/>
    </row>
    <row r="41" spans="1:7" x14ac:dyDescent="0.25">
      <c r="A41" s="6"/>
      <c r="B41" s="6"/>
      <c r="C41" s="6"/>
      <c r="D41" s="6"/>
      <c r="E41" s="6"/>
      <c r="F41" s="6"/>
    </row>
    <row r="42" spans="1:7" x14ac:dyDescent="0.25">
      <c r="A42" s="6"/>
      <c r="B42" s="6"/>
      <c r="C42" s="6"/>
      <c r="D42" s="6"/>
      <c r="E42" s="6"/>
      <c r="F42" s="6"/>
    </row>
    <row r="43" spans="1:7" x14ac:dyDescent="0.25">
      <c r="A43" s="6"/>
      <c r="B43" s="6"/>
      <c r="C43" s="6"/>
      <c r="D43" s="6"/>
      <c r="E43" s="6"/>
      <c r="F43" s="6"/>
    </row>
    <row r="44" spans="1:7" x14ac:dyDescent="0.25">
      <c r="A44" s="6"/>
      <c r="B44" s="6"/>
      <c r="C44" s="6"/>
      <c r="D44" s="6"/>
      <c r="E44" s="6"/>
      <c r="F44" s="6"/>
    </row>
    <row r="45" spans="1:7" x14ac:dyDescent="0.25">
      <c r="A45" s="6"/>
      <c r="B45" s="6"/>
      <c r="C45" s="6"/>
      <c r="D45" s="6"/>
      <c r="E45" s="6"/>
      <c r="F45" s="6"/>
    </row>
    <row r="46" spans="1:7" x14ac:dyDescent="0.25">
      <c r="A46" s="6"/>
      <c r="B46" s="6"/>
      <c r="C46" s="6"/>
      <c r="D46" s="6"/>
      <c r="E46" s="6"/>
      <c r="F46" s="6"/>
    </row>
    <row r="47" spans="1:7" x14ac:dyDescent="0.25">
      <c r="A47" s="6"/>
      <c r="B47" s="6"/>
      <c r="C47" s="6"/>
      <c r="D47" s="6"/>
      <c r="E47" s="6"/>
      <c r="F47" s="6"/>
    </row>
    <row r="48" spans="1:7" x14ac:dyDescent="0.25">
      <c r="A48" s="6"/>
      <c r="B48" s="6"/>
      <c r="C48" s="6"/>
      <c r="D48" s="6"/>
      <c r="E48" s="6"/>
      <c r="F48" s="6"/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</sheetData>
  <mergeCells count="27">
    <mergeCell ref="G16:G18"/>
    <mergeCell ref="H16:J16"/>
    <mergeCell ref="K16:K18"/>
    <mergeCell ref="L16:N16"/>
    <mergeCell ref="D17:E17"/>
    <mergeCell ref="F17:F18"/>
    <mergeCell ref="H17:I17"/>
    <mergeCell ref="J17:J18"/>
    <mergeCell ref="L17:M17"/>
    <mergeCell ref="N17:N18"/>
    <mergeCell ref="B1:N1"/>
    <mergeCell ref="B2:N2"/>
    <mergeCell ref="B3:N3"/>
    <mergeCell ref="B4:N4"/>
    <mergeCell ref="B5:O5"/>
    <mergeCell ref="B7:O7"/>
    <mergeCell ref="B8:O8"/>
    <mergeCell ref="B11:O11"/>
    <mergeCell ref="B12:O12"/>
    <mergeCell ref="A14:N14"/>
    <mergeCell ref="A16:A18"/>
    <mergeCell ref="B16:B18"/>
    <mergeCell ref="C16:C18"/>
    <mergeCell ref="D16:F16"/>
    <mergeCell ref="B6:O6"/>
    <mergeCell ref="B9:O9"/>
    <mergeCell ref="B10:O10"/>
  </mergeCells>
  <pageMargins left="1.1811023622047245" right="0.19685039370078741" top="0.78740157480314965" bottom="0.78740157480314965" header="0.31496062992125984" footer="0.31496062992125984"/>
  <pageSetup paperSize="9" scale="87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25"/>
  <sheetViews>
    <sheetView showZeros="0" workbookViewId="0">
      <selection activeCell="S20" sqref="S20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7" x14ac:dyDescent="0.25">
      <c r="B1" s="526" t="s">
        <v>354</v>
      </c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</row>
    <row r="2" spans="1:17" x14ac:dyDescent="0.25">
      <c r="B2" s="526" t="s">
        <v>444</v>
      </c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</row>
    <row r="3" spans="1:17" x14ac:dyDescent="0.25">
      <c r="B3" s="526" t="s">
        <v>464</v>
      </c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</row>
    <row r="4" spans="1:17" x14ac:dyDescent="0.25">
      <c r="B4" s="526" t="s">
        <v>377</v>
      </c>
      <c r="C4" s="526"/>
      <c r="D4" s="526"/>
      <c r="E4" s="526"/>
      <c r="F4" s="526"/>
      <c r="G4" s="526"/>
      <c r="H4" s="526"/>
      <c r="I4" s="526"/>
      <c r="J4" s="526"/>
      <c r="K4" s="526"/>
      <c r="L4" s="526"/>
      <c r="M4" s="526"/>
      <c r="N4" s="526"/>
    </row>
    <row r="5" spans="1:17" s="403" customFormat="1" ht="15" customHeight="1" x14ac:dyDescent="0.25">
      <c r="B5" s="447" t="s">
        <v>468</v>
      </c>
      <c r="C5" s="447"/>
      <c r="D5" s="447"/>
      <c r="E5" s="447"/>
      <c r="F5" s="447"/>
      <c r="G5" s="447"/>
      <c r="H5" s="447"/>
      <c r="I5" s="447"/>
      <c r="J5" s="447"/>
      <c r="K5" s="447"/>
      <c r="L5" s="447"/>
      <c r="M5" s="447"/>
      <c r="N5" s="447"/>
      <c r="O5" s="447"/>
    </row>
    <row r="6" spans="1:17" s="403" customFormat="1" x14ac:dyDescent="0.25">
      <c r="B6" s="447" t="s">
        <v>472</v>
      </c>
      <c r="C6" s="447"/>
      <c r="D6" s="447"/>
      <c r="E6" s="447"/>
      <c r="F6" s="447"/>
      <c r="G6" s="447"/>
      <c r="H6" s="447"/>
      <c r="I6" s="447"/>
      <c r="J6" s="447"/>
      <c r="K6" s="447"/>
      <c r="L6" s="447"/>
      <c r="M6" s="447"/>
      <c r="N6" s="447"/>
      <c r="O6" s="447"/>
    </row>
    <row r="8" spans="1:17" x14ac:dyDescent="0.25">
      <c r="A8" s="448" t="s">
        <v>453</v>
      </c>
      <c r="B8" s="448"/>
      <c r="C8" s="448"/>
      <c r="D8" s="448"/>
      <c r="E8" s="448"/>
      <c r="F8" s="448"/>
      <c r="G8" s="448"/>
      <c r="H8" s="448"/>
      <c r="I8" s="448"/>
      <c r="J8" s="448"/>
      <c r="K8" s="448"/>
      <c r="L8" s="448"/>
      <c r="M8" s="448"/>
      <c r="N8" s="448"/>
    </row>
    <row r="9" spans="1:17" ht="17.25" customHeight="1" x14ac:dyDescent="0.25">
      <c r="A9" s="394"/>
      <c r="B9" s="394"/>
      <c r="C9" s="394"/>
      <c r="D9" s="86"/>
      <c r="E9" s="86"/>
      <c r="F9" s="86"/>
      <c r="G9" s="86"/>
      <c r="H9" s="86"/>
      <c r="I9" s="86"/>
      <c r="J9" s="86"/>
      <c r="K9" s="86"/>
      <c r="L9" s="86"/>
      <c r="M9" s="86"/>
      <c r="N9" s="4" t="s">
        <v>455</v>
      </c>
      <c r="O9" s="4"/>
    </row>
    <row r="10" spans="1:17" ht="15" customHeight="1" x14ac:dyDescent="0.25">
      <c r="A10" s="449" t="s">
        <v>5</v>
      </c>
      <c r="B10" s="452" t="s">
        <v>243</v>
      </c>
      <c r="C10" s="455" t="s">
        <v>362</v>
      </c>
      <c r="D10" s="459" t="s">
        <v>200</v>
      </c>
      <c r="E10" s="459"/>
      <c r="F10" s="460"/>
      <c r="G10" s="461" t="s">
        <v>364</v>
      </c>
      <c r="H10" s="464" t="s">
        <v>200</v>
      </c>
      <c r="I10" s="465"/>
      <c r="J10" s="466"/>
      <c r="K10" s="467" t="s">
        <v>0</v>
      </c>
      <c r="L10" s="468" t="s">
        <v>200</v>
      </c>
      <c r="M10" s="469"/>
      <c r="N10" s="470"/>
      <c r="P10" s="72"/>
      <c r="Q10" s="112" t="s">
        <v>349</v>
      </c>
    </row>
    <row r="11" spans="1:17" ht="15" customHeight="1" x14ac:dyDescent="0.25">
      <c r="A11" s="450"/>
      <c r="B11" s="453"/>
      <c r="C11" s="456"/>
      <c r="D11" s="460" t="s">
        <v>1</v>
      </c>
      <c r="E11" s="481"/>
      <c r="F11" s="471" t="s">
        <v>2</v>
      </c>
      <c r="G11" s="462"/>
      <c r="H11" s="482" t="s">
        <v>1</v>
      </c>
      <c r="I11" s="482"/>
      <c r="J11" s="474" t="s">
        <v>2</v>
      </c>
      <c r="K11" s="467"/>
      <c r="L11" s="467" t="s">
        <v>1</v>
      </c>
      <c r="M11" s="467"/>
      <c r="N11" s="478" t="s">
        <v>2</v>
      </c>
      <c r="P11" s="65" t="s">
        <v>329</v>
      </c>
      <c r="Q11" s="66" t="e">
        <f>#REF!+#REF!+'[1]6 pr._mokinio krepšelis'!Q12+#REF!+'[1]8 pr._aplinkos apsaugos s. p.'!Q10+'[1]9 pr._įstaigų pajamos'!Q14+#REF!+'11 pr._apyvartinės lėšos (2)'!Q14</f>
        <v>#REF!</v>
      </c>
    </row>
    <row r="12" spans="1:17" ht="28.5" customHeight="1" x14ac:dyDescent="0.25">
      <c r="A12" s="451"/>
      <c r="B12" s="454"/>
      <c r="C12" s="457"/>
      <c r="D12" s="388" t="s">
        <v>3</v>
      </c>
      <c r="E12" s="389" t="s">
        <v>4</v>
      </c>
      <c r="F12" s="471"/>
      <c r="G12" s="463"/>
      <c r="H12" s="393" t="s">
        <v>3</v>
      </c>
      <c r="I12" s="391" t="s">
        <v>4</v>
      </c>
      <c r="J12" s="474"/>
      <c r="K12" s="467"/>
      <c r="L12" s="387" t="s">
        <v>3</v>
      </c>
      <c r="M12" s="390" t="s">
        <v>4</v>
      </c>
      <c r="N12" s="478"/>
      <c r="P12" s="65" t="s">
        <v>330</v>
      </c>
      <c r="Q12" s="66" t="e">
        <f>#REF!+#REF!+'[1]6 pr._mokinio krepšelis'!Q13+#REF!+'[1]8 pr._aplinkos apsaugos s. p.'!Q11+'[1]9 pr._įstaigų pajamos'!Q15+#REF!+'11 pr._apyvartinės lėšos (2)'!Q15</f>
        <v>#REF!</v>
      </c>
    </row>
    <row r="13" spans="1:17" ht="15" customHeight="1" x14ac:dyDescent="0.25">
      <c r="A13" s="5" t="s">
        <v>72</v>
      </c>
      <c r="B13" s="17" t="s">
        <v>6</v>
      </c>
      <c r="C13" s="16" t="e">
        <f>D13+F13</f>
        <v>#REF!</v>
      </c>
      <c r="D13" s="16" t="e">
        <f>#REF!+#REF!+'[1]9 pr._įstaigų pajamos'!E22+'11 pr._apyvartinės lėšos (2)'!E20+#REF!</f>
        <v>#REF!</v>
      </c>
      <c r="E13" s="16" t="e">
        <f>#REF!+#REF!+'[1]9 pr._įstaigų pajamos'!F22+'11 pr._apyvartinės lėšos (2)'!F20+#REF!</f>
        <v>#REF!</v>
      </c>
      <c r="F13" s="16" t="e">
        <f>#REF!+#REF!+'[1]9 pr._įstaigų pajamos'!G22+'11 pr._apyvartinės lėšos (2)'!G20+#REF!</f>
        <v>#REF!</v>
      </c>
      <c r="G13" s="10" t="e">
        <f>#REF!+#REF!+'[1]9 pr._įstaigų pajamos'!H22+'11 pr._apyvartinės lėšos (2)'!H20+#REF!</f>
        <v>#REF!</v>
      </c>
      <c r="H13" s="10" t="e">
        <f>#REF!+#REF!+'[1]9 pr._įstaigų pajamos'!I22+'11 pr._apyvartinės lėšos (2)'!I20+#REF!</f>
        <v>#REF!</v>
      </c>
      <c r="I13" s="10" t="e">
        <f>#REF!+#REF!+'[1]9 pr._įstaigų pajamos'!J22+'11 pr._apyvartinės lėšos (2)'!J20+#REF!</f>
        <v>#REF!</v>
      </c>
      <c r="J13" s="10" t="e">
        <f>#REF!+#REF!+'[1]9 pr._įstaigų pajamos'!K22+'11 pr._apyvartinės lėšos (2)'!K20+#REF!</f>
        <v>#REF!</v>
      </c>
      <c r="K13" s="85" t="e">
        <f>#REF!+#REF!+'[1]9 pr._įstaigų pajamos'!L22+'11 pr._apyvartinės lėšos (2)'!L20+#REF!</f>
        <v>#REF!</v>
      </c>
      <c r="L13" s="85" t="e">
        <f>#REF!+#REF!+'[1]9 pr._įstaigų pajamos'!M22+'11 pr._apyvartinės lėšos (2)'!M20+#REF!</f>
        <v>#REF!</v>
      </c>
      <c r="M13" s="85" t="e">
        <f>#REF!+#REF!+'[1]9 pr._įstaigų pajamos'!N22+'11 pr._apyvartinės lėšos (2)'!N20+#REF!</f>
        <v>#REF!</v>
      </c>
      <c r="N13" s="85" t="e">
        <f>#REF!+#REF!+'[1]9 pr._įstaigų pajamos'!O22+'11 pr._apyvartinės lėšos (2)'!O20+#REF!</f>
        <v>#REF!</v>
      </c>
      <c r="P13" s="65" t="s">
        <v>331</v>
      </c>
      <c r="Q13" s="66" t="e">
        <f>#REF!+#REF!+'[1]6 pr._mokinio krepšelis'!Q14+#REF!+'[1]8 pr._aplinkos apsaugos s. p.'!Q12+'[1]9 pr._įstaigų pajamos'!Q16+#REF!+'11 pr._apyvartinės lėšos (2)'!Q16</f>
        <v>#REF!</v>
      </c>
    </row>
    <row r="14" spans="1:17" ht="15" customHeight="1" x14ac:dyDescent="0.25">
      <c r="A14" s="5" t="s">
        <v>187</v>
      </c>
      <c r="B14" s="17" t="s">
        <v>59</v>
      </c>
      <c r="C14" s="16" t="e">
        <f t="shared" ref="C14:C19" si="0">D14+F14</f>
        <v>#REF!</v>
      </c>
      <c r="D14" s="16" t="e">
        <f>#REF!+'[1]8 pr._aplinkos apsaugos s. p.'!E13+'[1]9 pr._įstaigų pajamos'!E35+#REF!+'11 pr._apyvartinės lėšos (2)'!E30+#REF!</f>
        <v>#REF!</v>
      </c>
      <c r="E14" s="16" t="e">
        <f>#REF!+'[1]8 pr._aplinkos apsaugos s. p.'!F13+'[1]9 pr._įstaigų pajamos'!F35+#REF!+'11 pr._apyvartinės lėšos (2)'!F30+#REF!</f>
        <v>#REF!</v>
      </c>
      <c r="F14" s="16" t="e">
        <f>#REF!+'[1]8 pr._aplinkos apsaugos s. p.'!G13+'[1]9 pr._įstaigų pajamos'!G35+#REF!+'11 pr._apyvartinės lėšos (2)'!G30+#REF!</f>
        <v>#REF!</v>
      </c>
      <c r="G14" s="10" t="e">
        <f>#REF!+'[1]8 pr._aplinkos apsaugos s. p.'!H13+'[1]9 pr._įstaigų pajamos'!H35+#REF!+'11 pr._apyvartinės lėšos (2)'!H30+#REF!</f>
        <v>#REF!</v>
      </c>
      <c r="H14" s="10" t="e">
        <f>#REF!+'[1]8 pr._aplinkos apsaugos s. p.'!I13+'[1]9 pr._įstaigų pajamos'!I35+#REF!+'11 pr._apyvartinės lėšos (2)'!I30+#REF!</f>
        <v>#REF!</v>
      </c>
      <c r="I14" s="10" t="e">
        <f>#REF!+'[1]8 pr._aplinkos apsaugos s. p.'!J13+'[1]9 pr._įstaigų pajamos'!J35+#REF!+'11 pr._apyvartinės lėšos (2)'!J30+#REF!</f>
        <v>#REF!</v>
      </c>
      <c r="J14" s="10" t="e">
        <f>#REF!+'[1]8 pr._aplinkos apsaugos s. p.'!K13+'[1]9 pr._įstaigų pajamos'!K35+#REF!+'11 pr._apyvartinės lėšos (2)'!K30+#REF!</f>
        <v>#REF!</v>
      </c>
      <c r="K14" s="12" t="e">
        <f>#REF!+'[1]8 pr._aplinkos apsaugos s. p.'!L13+'[1]9 pr._įstaigų pajamos'!L35+#REF!+'11 pr._apyvartinės lėšos (2)'!L30+#REF!</f>
        <v>#REF!</v>
      </c>
      <c r="L14" s="12" t="e">
        <f>#REF!+'[1]8 pr._aplinkos apsaugos s. p.'!M13+'[1]9 pr._įstaigų pajamos'!M35+#REF!+'11 pr._apyvartinės lėšos (2)'!M30+#REF!</f>
        <v>#REF!</v>
      </c>
      <c r="M14" s="12" t="e">
        <f>#REF!+'[1]8 pr._aplinkos apsaugos s. p.'!N13+'[1]9 pr._įstaigų pajamos'!N35+#REF!+'11 pr._apyvartinės lėšos (2)'!N30+#REF!</f>
        <v>#REF!</v>
      </c>
      <c r="N14" s="12" t="e">
        <f>#REF!+'[1]8 pr._aplinkos apsaugos s. p.'!O13+'[1]9 pr._įstaigų pajamos'!O35+#REF!+'11 pr._apyvartinės lėšos (2)'!O30+#REF!</f>
        <v>#REF!</v>
      </c>
      <c r="P14" s="65" t="s">
        <v>332</v>
      </c>
      <c r="Q14" s="66" t="e">
        <f>#REF!+#REF!+'[1]6 pr._mokinio krepšelis'!Q15+#REF!+'[1]8 pr._aplinkos apsaugos s. p.'!Q13+'[1]9 pr._įstaigų pajamos'!Q17+#REF!+'11 pr._apyvartinės lėšos (2)'!Q17</f>
        <v>#REF!</v>
      </c>
    </row>
    <row r="15" spans="1:17" ht="15.95" customHeight="1" x14ac:dyDescent="0.25">
      <c r="A15" s="5" t="s">
        <v>73</v>
      </c>
      <c r="B15" s="17" t="s">
        <v>63</v>
      </c>
      <c r="C15" s="16" t="e">
        <f t="shared" si="0"/>
        <v>#REF!</v>
      </c>
      <c r="D15" s="16" t="e">
        <f>#REF!+#REF!+'[1]8 pr._aplinkos apsaugos s. p.'!E16+'[1]9 pr._įstaigų pajamos'!E38+#REF!+'11 pr._apyvartinės lėšos (2)'!E38+#REF!</f>
        <v>#REF!</v>
      </c>
      <c r="E15" s="16" t="e">
        <f>#REF!+#REF!+'[1]8 pr._aplinkos apsaugos s. p.'!F16+'[1]9 pr._įstaigų pajamos'!F38+#REF!+'11 pr._apyvartinės lėšos (2)'!F38+#REF!</f>
        <v>#REF!</v>
      </c>
      <c r="F15" s="16" t="e">
        <f>#REF!+#REF!+'[1]8 pr._aplinkos apsaugos s. p.'!G16+'[1]9 pr._įstaigų pajamos'!G38+#REF!+'11 pr._apyvartinės lėšos (2)'!G38+#REF!</f>
        <v>#REF!</v>
      </c>
      <c r="G15" s="10" t="e">
        <f>#REF!+#REF!+'[1]8 pr._aplinkos apsaugos s. p.'!H16+'[1]9 pr._įstaigų pajamos'!H38+#REF!+'11 pr._apyvartinės lėšos (2)'!H38+#REF!</f>
        <v>#REF!</v>
      </c>
      <c r="H15" s="10" t="e">
        <f>#REF!+#REF!+'[1]8 pr._aplinkos apsaugos s. p.'!I16+'[1]9 pr._įstaigų pajamos'!I38+#REF!+'11 pr._apyvartinės lėšos (2)'!I38+#REF!</f>
        <v>#REF!</v>
      </c>
      <c r="I15" s="10" t="e">
        <f>#REF!+#REF!+'[1]8 pr._aplinkos apsaugos s. p.'!J16+'[1]9 pr._įstaigų pajamos'!J38+#REF!+'11 pr._apyvartinės lėšos (2)'!J38+#REF!</f>
        <v>#REF!</v>
      </c>
      <c r="J15" s="10" t="e">
        <f>#REF!+#REF!+'[1]8 pr._aplinkos apsaugos s. p.'!K16+'[1]9 pr._įstaigų pajamos'!K38+#REF!+'11 pr._apyvartinės lėšos (2)'!K38+#REF!</f>
        <v>#REF!</v>
      </c>
      <c r="K15" s="12" t="e">
        <f>#REF!+#REF!+'[1]8 pr._aplinkos apsaugos s. p.'!L16+'[1]9 pr._įstaigų pajamos'!L38+#REF!+'11 pr._apyvartinės lėšos (2)'!L38+#REF!</f>
        <v>#REF!</v>
      </c>
      <c r="L15" s="12" t="e">
        <f>#REF!+#REF!+'[1]8 pr._aplinkos apsaugos s. p.'!M16+'[1]9 pr._įstaigų pajamos'!M38+#REF!+'11 pr._apyvartinės lėšos (2)'!M38+#REF!</f>
        <v>#REF!</v>
      </c>
      <c r="M15" s="12" t="e">
        <f>#REF!+#REF!+'[1]8 pr._aplinkos apsaugos s. p.'!N16+'[1]9 pr._įstaigų pajamos'!N38+#REF!+'11 pr._apyvartinės lėšos (2)'!N38+#REF!</f>
        <v>#REF!</v>
      </c>
      <c r="N15" s="12" t="e">
        <f>#REF!+#REF!+'[1]8 pr._aplinkos apsaugos s. p.'!O16+'[1]9 pr._įstaigų pajamos'!O38+#REF!+'11 pr._apyvartinės lėšos (2)'!O38+#REF!</f>
        <v>#REF!</v>
      </c>
      <c r="P15" s="65" t="s">
        <v>335</v>
      </c>
      <c r="Q15" s="66" t="e">
        <f>#REF!+#REF!+'[1]6 pr._mokinio krepšelis'!Q16+#REF!+'[1]8 pr._aplinkos apsaugos s. p.'!Q14+'[1]9 pr._įstaigų pajamos'!Q18+#REF!+'11 pr._apyvartinės lėšos (2)'!Q18</f>
        <v>#REF!</v>
      </c>
    </row>
    <row r="16" spans="1:17" ht="15" customHeight="1" x14ac:dyDescent="0.25">
      <c r="A16" s="5" t="s">
        <v>74</v>
      </c>
      <c r="B16" s="17" t="s">
        <v>176</v>
      </c>
      <c r="C16" s="16" t="e">
        <f>D16+F16</f>
        <v>#REF!</v>
      </c>
      <c r="D16" s="16" t="e">
        <f>#REF!+'[1]6 pr._mokinio krepšelis'!E52+#REF!+'[1]9 pr._įstaigų pajamos'!E69+#REF!+'11 pr._apyvartinės lėšos (2)'!E61</f>
        <v>#REF!</v>
      </c>
      <c r="E16" s="16" t="e">
        <f>#REF!+'[1]6 pr._mokinio krepšelis'!F52+#REF!+'[1]9 pr._įstaigų pajamos'!F69+#REF!+'11 pr._apyvartinės lėšos (2)'!F61</f>
        <v>#REF!</v>
      </c>
      <c r="F16" s="16" t="e">
        <f>#REF!+'[1]6 pr._mokinio krepšelis'!G52+#REF!+'[1]9 pr._įstaigų pajamos'!G69+#REF!+'11 pr._apyvartinės lėšos (2)'!G61</f>
        <v>#REF!</v>
      </c>
      <c r="G16" s="10" t="e">
        <f>#REF!+'[1]6 pr._mokinio krepšelis'!H52+#REF!+'[1]9 pr._įstaigų pajamos'!H69+#REF!+'11 pr._apyvartinės lėšos (2)'!H61</f>
        <v>#REF!</v>
      </c>
      <c r="H16" s="10" t="e">
        <f>#REF!+'[1]6 pr._mokinio krepšelis'!I52+#REF!+'[1]9 pr._įstaigų pajamos'!I69+#REF!+'11 pr._apyvartinės lėšos (2)'!I61</f>
        <v>#REF!</v>
      </c>
      <c r="I16" s="10" t="e">
        <f>#REF!+'[1]6 pr._mokinio krepšelis'!J52+#REF!+'[1]9 pr._įstaigų pajamos'!J69+#REF!+'11 pr._apyvartinės lėšos (2)'!J61</f>
        <v>#REF!</v>
      </c>
      <c r="J16" s="10" t="e">
        <f>#REF!+'[1]6 pr._mokinio krepšelis'!K52+#REF!+'[1]9 pr._įstaigų pajamos'!K69+#REF!+'11 pr._apyvartinės lėšos (2)'!K61</f>
        <v>#REF!</v>
      </c>
      <c r="K16" s="12" t="e">
        <f>#REF!+'[1]6 pr._mokinio krepšelis'!L52+#REF!+'[1]9 pr._įstaigų pajamos'!L69+#REF!+'11 pr._apyvartinės lėšos (2)'!L61</f>
        <v>#REF!</v>
      </c>
      <c r="L16" s="12" t="e">
        <f>#REF!+'[1]6 pr._mokinio krepšelis'!M52+#REF!+'[1]9 pr._įstaigų pajamos'!M69+#REF!+'11 pr._apyvartinės lėšos (2)'!M61</f>
        <v>#REF!</v>
      </c>
      <c r="M16" s="12" t="e">
        <f>#REF!+'[1]6 pr._mokinio krepšelis'!N52+#REF!+'[1]9 pr._įstaigų pajamos'!N69+#REF!+'11 pr._apyvartinės lėšos (2)'!N61</f>
        <v>#REF!</v>
      </c>
      <c r="N16" s="12" t="e">
        <f>#REF!+'[1]6 pr._mokinio krepšelis'!O52+#REF!+'[1]9 pr._įstaigų pajamos'!O69+#REF!+'11 pr._apyvartinės lėšos (2)'!O61</f>
        <v>#REF!</v>
      </c>
      <c r="P16" s="65" t="s">
        <v>333</v>
      </c>
      <c r="Q16" s="66" t="e">
        <f>#REF!+#REF!+'[1]6 pr._mokinio krepšelis'!Q17+#REF!+'[1]8 pr._aplinkos apsaugos s. p.'!Q15+'[1]9 pr._įstaigų pajamos'!Q19+#REF!+'11 pr._apyvartinės lėšos (2)'!Q19</f>
        <v>#REF!</v>
      </c>
    </row>
    <row r="17" spans="1:17" x14ac:dyDescent="0.25">
      <c r="A17" s="5" t="s">
        <v>75</v>
      </c>
      <c r="B17" s="17" t="s">
        <v>186</v>
      </c>
      <c r="C17" s="16" t="e">
        <f t="shared" si="0"/>
        <v>#REF!</v>
      </c>
      <c r="D17" s="16" t="e">
        <f>#REF!+#REF!+#REF!+#REF!</f>
        <v>#REF!</v>
      </c>
      <c r="E17" s="16" t="e">
        <f>#REF!+#REF!+#REF!+#REF!</f>
        <v>#REF!</v>
      </c>
      <c r="F17" s="16" t="e">
        <f>#REF!+#REF!+#REF!+#REF!</f>
        <v>#REF!</v>
      </c>
      <c r="G17" s="10" t="e">
        <f t="shared" ref="G17:G19" si="1">H17+J17</f>
        <v>#REF!</v>
      </c>
      <c r="H17" s="10" t="e">
        <f>#REF!+#REF!+#REF!+#REF!</f>
        <v>#REF!</v>
      </c>
      <c r="I17" s="10" t="e">
        <f>#REF!+#REF!+#REF!+#REF!</f>
        <v>#REF!</v>
      </c>
      <c r="J17" s="10" t="e">
        <f>#REF!+#REF!+#REF!+#REF!</f>
        <v>#REF!</v>
      </c>
      <c r="K17" s="85" t="e">
        <f t="shared" ref="K17:K19" si="2">L17+N17</f>
        <v>#REF!</v>
      </c>
      <c r="L17" s="85" t="e">
        <f>#REF!+#REF!+#REF!+#REF!</f>
        <v>#REF!</v>
      </c>
      <c r="M17" s="85" t="e">
        <f>#REF!+#REF!+#REF!+#REF!</f>
        <v>#REF!</v>
      </c>
      <c r="N17" s="85" t="e">
        <f>#REF!+#REF!+#REF!+#REF!</f>
        <v>#REF!</v>
      </c>
      <c r="P17" s="65" t="s">
        <v>334</v>
      </c>
      <c r="Q17" s="66" t="e">
        <f>#REF!+#REF!+'[1]6 pr._mokinio krepšelis'!Q18+#REF!+'[1]8 pr._aplinkos apsaugos s. p.'!Q16+'[1]9 pr._įstaigų pajamos'!Q20+#REF!+'11 pr._apyvartinės lėšos (2)'!Q20</f>
        <v>#REF!</v>
      </c>
    </row>
    <row r="18" spans="1:17" x14ac:dyDescent="0.25">
      <c r="A18" s="5" t="s">
        <v>76</v>
      </c>
      <c r="B18" s="17" t="s">
        <v>67</v>
      </c>
      <c r="C18" s="16" t="e">
        <f t="shared" si="0"/>
        <v>#REF!</v>
      </c>
      <c r="D18" s="16" t="e">
        <f>#REF!+'[1]9 pr._įstaigų pajamos'!E85+#REF!+#REF!</f>
        <v>#REF!</v>
      </c>
      <c r="E18" s="16" t="e">
        <f>#REF!+'[1]9 pr._įstaigų pajamos'!F85+#REF!+#REF!</f>
        <v>#REF!</v>
      </c>
      <c r="F18" s="16" t="e">
        <f>#REF!+'[1]9 pr._įstaigų pajamos'!G85+#REF!+#REF!</f>
        <v>#REF!</v>
      </c>
      <c r="G18" s="10" t="e">
        <f t="shared" si="1"/>
        <v>#REF!</v>
      </c>
      <c r="H18" s="10" t="e">
        <f>#REF!+'[1]9 pr._įstaigų pajamos'!I85+#REF!+#REF!</f>
        <v>#REF!</v>
      </c>
      <c r="I18" s="10" t="e">
        <f>#REF!+'[1]9 pr._įstaigų pajamos'!J85+#REF!+#REF!</f>
        <v>#REF!</v>
      </c>
      <c r="J18" s="10" t="e">
        <f>#REF!+'[1]9 pr._įstaigų pajamos'!K85+#REF!+#REF!</f>
        <v>#REF!</v>
      </c>
      <c r="K18" s="85" t="e">
        <f t="shared" si="2"/>
        <v>#REF!</v>
      </c>
      <c r="L18" s="85" t="e">
        <f>#REF!+'[1]9 pr._įstaigų pajamos'!M85+#REF!+#REF!</f>
        <v>#REF!</v>
      </c>
      <c r="M18" s="85" t="e">
        <f>#REF!+'[1]9 pr._įstaigų pajamos'!N85+#REF!+#REF!</f>
        <v>#REF!</v>
      </c>
      <c r="N18" s="85" t="e">
        <f>#REF!+'[1]9 pr._įstaigų pajamos'!O85+#REF!+#REF!</f>
        <v>#REF!</v>
      </c>
      <c r="P18" s="65" t="s">
        <v>336</v>
      </c>
      <c r="Q18" s="66" t="e">
        <f>#REF!+#REF!+'[1]6 pr._mokinio krepšelis'!Q19+#REF!+'[1]8 pr._aplinkos apsaugos s. p.'!Q17+'[1]9 pr._įstaigų pajamos'!Q21+#REF!+'11 pr._apyvartinės lėšos (2)'!Q21</f>
        <v>#REF!</v>
      </c>
    </row>
    <row r="19" spans="1:17" x14ac:dyDescent="0.25">
      <c r="A19" s="5" t="s">
        <v>77</v>
      </c>
      <c r="B19" s="17" t="s">
        <v>69</v>
      </c>
      <c r="C19" s="16" t="e">
        <f t="shared" si="0"/>
        <v>#REF!</v>
      </c>
      <c r="D19" s="16" t="e">
        <f>#REF!+#REF!+'[1]9 pr._įstaigų pajamos'!E91+#REF!+#REF!+'11 pr._apyvartinės lėšos (2)'!E67</f>
        <v>#REF!</v>
      </c>
      <c r="E19" s="16" t="e">
        <f>#REF!+#REF!+'[1]9 pr._įstaigų pajamos'!F91+#REF!+#REF!+'11 pr._apyvartinės lėšos (2)'!F67</f>
        <v>#REF!</v>
      </c>
      <c r="F19" s="16" t="e">
        <f>#REF!+#REF!+'[1]9 pr._įstaigų pajamos'!G91+#REF!+#REF!+'11 pr._apyvartinės lėšos (2)'!G67</f>
        <v>#REF!</v>
      </c>
      <c r="G19" s="10" t="e">
        <f t="shared" si="1"/>
        <v>#REF!</v>
      </c>
      <c r="H19" s="10" t="e">
        <f>#REF!+#REF!+'[1]9 pr._įstaigų pajamos'!I91+#REF!+#REF!+'11 pr._apyvartinės lėšos (2)'!I67</f>
        <v>#REF!</v>
      </c>
      <c r="I19" s="10" t="e">
        <f>#REF!+#REF!+'[1]9 pr._įstaigų pajamos'!J91+#REF!+#REF!+'11 pr._apyvartinės lėšos (2)'!J67</f>
        <v>#REF!</v>
      </c>
      <c r="J19" s="10" t="e">
        <f>#REF!+#REF!+'[1]9 pr._įstaigų pajamos'!K91+#REF!+#REF!+'11 pr._apyvartinės lėšos (2)'!K67</f>
        <v>#REF!</v>
      </c>
      <c r="K19" s="85" t="e">
        <f t="shared" si="2"/>
        <v>#REF!</v>
      </c>
      <c r="L19" s="85" t="e">
        <f>#REF!+#REF!+'[1]9 pr._įstaigų pajamos'!M91+#REF!+#REF!+'11 pr._apyvartinės lėšos (2)'!M67</f>
        <v>#REF!</v>
      </c>
      <c r="M19" s="85" t="e">
        <f>#REF!+#REF!+'[1]9 pr._įstaigų pajamos'!N91+#REF!+#REF!+'11 pr._apyvartinės lėšos (2)'!N67</f>
        <v>#REF!</v>
      </c>
      <c r="N19" s="85" t="e">
        <f>#REF!+#REF!+'[1]9 pr._įstaigų pajamos'!O91+#REF!+#REF!+'11 pr._apyvartinės lėšos (2)'!O67</f>
        <v>#REF!</v>
      </c>
      <c r="P19" s="65" t="s">
        <v>337</v>
      </c>
      <c r="Q19" s="66" t="e">
        <f>#REF!+#REF!+'[1]6 pr._mokinio krepšelis'!Q20+#REF!+'[1]8 pr._aplinkos apsaugos s. p.'!Q18+'[1]9 pr._įstaigų pajamos'!Q22+#REF!+'11 pr._apyvartinės lėšos (2)'!Q22</f>
        <v>#REF!</v>
      </c>
    </row>
    <row r="20" spans="1:17" x14ac:dyDescent="0.25">
      <c r="A20" s="109" t="s">
        <v>78</v>
      </c>
      <c r="B20" s="45" t="s">
        <v>177</v>
      </c>
      <c r="C20" s="47" t="e">
        <f>SUM(C13:C19)</f>
        <v>#REF!</v>
      </c>
      <c r="D20" s="47" t="e">
        <f>SUM(D13:D19)</f>
        <v>#REF!</v>
      </c>
      <c r="E20" s="47" t="e">
        <f>SUM(E13:E19)</f>
        <v>#REF!</v>
      </c>
      <c r="F20" s="47" t="e">
        <f>SUM(F13:F19)</f>
        <v>#REF!</v>
      </c>
      <c r="G20" s="48" t="e">
        <f t="shared" ref="G20:N20" si="3">SUM(G13:G19)</f>
        <v>#REF!</v>
      </c>
      <c r="H20" s="48" t="e">
        <f t="shared" si="3"/>
        <v>#REF!</v>
      </c>
      <c r="I20" s="48" t="e">
        <f t="shared" si="3"/>
        <v>#REF!</v>
      </c>
      <c r="J20" s="48" t="e">
        <f t="shared" si="3"/>
        <v>#REF!</v>
      </c>
      <c r="K20" s="49" t="e">
        <f t="shared" si="3"/>
        <v>#REF!</v>
      </c>
      <c r="L20" s="49" t="e">
        <f t="shared" si="3"/>
        <v>#REF!</v>
      </c>
      <c r="M20" s="49" t="e">
        <f t="shared" si="3"/>
        <v>#REF!</v>
      </c>
      <c r="N20" s="49" t="e">
        <f t="shared" si="3"/>
        <v>#REF!</v>
      </c>
      <c r="P20" s="65" t="s">
        <v>338</v>
      </c>
      <c r="Q20" s="66" t="e">
        <f>#REF!+#REF!+'[1]6 pr._mokinio krepšelis'!Q21+#REF!+'[1]8 pr._aplinkos apsaugos s. p.'!Q19+'[1]9 pr._įstaigų pajamos'!Q23+#REF!+'11 pr._apyvartinės lėšos (2)'!Q23</f>
        <v>#REF!</v>
      </c>
    </row>
    <row r="21" spans="1:17" x14ac:dyDescent="0.25">
      <c r="A21" s="6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P21" s="70" t="s">
        <v>177</v>
      </c>
      <c r="Q21" s="71" t="e">
        <f>SUM(Q11:Q20)</f>
        <v>#REF!</v>
      </c>
    </row>
    <row r="22" spans="1:17" x14ac:dyDescent="0.25">
      <c r="A22" s="6"/>
      <c r="B22" s="6"/>
      <c r="C22" s="6"/>
      <c r="D22" s="6"/>
      <c r="E22" s="6"/>
      <c r="F22" s="6"/>
      <c r="P22" s="72"/>
      <c r="Q22" s="72"/>
    </row>
    <row r="23" spans="1:17" x14ac:dyDescent="0.25">
      <c r="A23" s="6"/>
      <c r="B23" s="6"/>
      <c r="C23" s="6"/>
      <c r="D23" s="6"/>
      <c r="E23" s="6"/>
      <c r="F23" s="6"/>
      <c r="P23" s="72"/>
      <c r="Q23" s="72" t="e">
        <f>K20-Q21</f>
        <v>#REF!</v>
      </c>
    </row>
    <row r="24" spans="1:17" x14ac:dyDescent="0.25">
      <c r="A24" s="6"/>
      <c r="B24" s="6"/>
      <c r="C24" s="6"/>
      <c r="D24" s="6"/>
      <c r="E24" s="6"/>
      <c r="F24" s="6"/>
    </row>
    <row r="25" spans="1:17" x14ac:dyDescent="0.25">
      <c r="A25" s="6"/>
      <c r="B25" s="6"/>
      <c r="C25" s="6"/>
      <c r="D25" s="6"/>
      <c r="E25" s="6"/>
      <c r="F25" s="6"/>
    </row>
    <row r="26" spans="1:17" x14ac:dyDescent="0.25">
      <c r="A26" s="6"/>
      <c r="B26" s="6"/>
      <c r="C26" s="6"/>
      <c r="D26" s="6"/>
      <c r="E26" s="6"/>
      <c r="F26" s="6"/>
    </row>
    <row r="27" spans="1:17" x14ac:dyDescent="0.25">
      <c r="A27" s="6"/>
      <c r="B27" s="6"/>
      <c r="C27" s="6"/>
      <c r="D27" s="6"/>
      <c r="E27" s="6"/>
      <c r="F27" s="6"/>
    </row>
    <row r="28" spans="1:17" x14ac:dyDescent="0.25">
      <c r="A28" s="6"/>
      <c r="B28" s="6"/>
      <c r="C28" s="6"/>
      <c r="D28" s="6"/>
      <c r="E28" s="6"/>
      <c r="F28" s="6"/>
    </row>
    <row r="29" spans="1:17" x14ac:dyDescent="0.25">
      <c r="A29" s="6"/>
      <c r="B29" s="6"/>
      <c r="C29" s="6"/>
      <c r="D29" s="6"/>
      <c r="E29" s="6"/>
      <c r="F29" s="6"/>
      <c r="G29" s="2" t="s">
        <v>178</v>
      </c>
    </row>
    <row r="30" spans="1:17" x14ac:dyDescent="0.25">
      <c r="A30" s="6"/>
      <c r="B30" s="6"/>
      <c r="C30" s="6"/>
      <c r="D30" s="6"/>
      <c r="E30" s="6"/>
      <c r="F30" s="6"/>
    </row>
    <row r="31" spans="1:17" x14ac:dyDescent="0.25">
      <c r="A31" s="6"/>
      <c r="B31" s="6"/>
      <c r="C31" s="6"/>
      <c r="D31" s="6"/>
      <c r="E31" s="6"/>
      <c r="F31" s="6"/>
    </row>
    <row r="32" spans="1:17" x14ac:dyDescent="0.25">
      <c r="A32" s="6"/>
      <c r="B32" s="6"/>
      <c r="C32" s="6"/>
      <c r="D32" s="6"/>
      <c r="E32" s="6"/>
      <c r="F32" s="6"/>
    </row>
    <row r="33" spans="1:6" x14ac:dyDescent="0.25">
      <c r="A33" s="6"/>
      <c r="B33" s="6"/>
      <c r="C33" s="6"/>
      <c r="D33" s="6"/>
      <c r="E33" s="6"/>
      <c r="F33" s="6"/>
    </row>
    <row r="34" spans="1:6" x14ac:dyDescent="0.25">
      <c r="A34" s="6"/>
      <c r="B34" s="6"/>
      <c r="C34" s="6"/>
      <c r="D34" s="6"/>
      <c r="E34" s="6"/>
      <c r="F34" s="6"/>
    </row>
    <row r="35" spans="1:6" x14ac:dyDescent="0.25">
      <c r="A35" s="6"/>
      <c r="B35" s="6"/>
      <c r="C35" s="6"/>
      <c r="D35" s="6"/>
      <c r="E35" s="6"/>
      <c r="F35" s="6"/>
    </row>
    <row r="36" spans="1:6" x14ac:dyDescent="0.25">
      <c r="A36" s="6"/>
      <c r="B36" s="6"/>
      <c r="C36" s="6"/>
      <c r="D36" s="6"/>
      <c r="E36" s="6"/>
      <c r="F36" s="6"/>
    </row>
    <row r="37" spans="1:6" x14ac:dyDescent="0.25">
      <c r="A37" s="6"/>
      <c r="B37" s="6"/>
      <c r="C37" s="6"/>
      <c r="D37" s="6"/>
      <c r="E37" s="6"/>
      <c r="F37" s="6"/>
    </row>
    <row r="38" spans="1:6" x14ac:dyDescent="0.25">
      <c r="A38" s="6"/>
      <c r="B38" s="6"/>
      <c r="C38" s="6"/>
      <c r="D38" s="6"/>
      <c r="E38" s="6"/>
      <c r="F38" s="6"/>
    </row>
    <row r="39" spans="1:6" x14ac:dyDescent="0.25">
      <c r="A39" s="6"/>
      <c r="B39" s="6"/>
      <c r="C39" s="6"/>
      <c r="D39" s="6"/>
      <c r="E39" s="6"/>
      <c r="F39" s="6"/>
    </row>
    <row r="40" spans="1:6" x14ac:dyDescent="0.25">
      <c r="A40" s="6"/>
      <c r="B40" s="6"/>
      <c r="C40" s="6"/>
      <c r="D40" s="6"/>
      <c r="E40" s="6"/>
      <c r="F40" s="6"/>
    </row>
    <row r="41" spans="1:6" x14ac:dyDescent="0.25">
      <c r="A41" s="6"/>
      <c r="B41" s="6"/>
      <c r="C41" s="6"/>
      <c r="D41" s="6"/>
      <c r="E41" s="6"/>
      <c r="F41" s="6"/>
    </row>
    <row r="42" spans="1:6" x14ac:dyDescent="0.25">
      <c r="A42" s="6"/>
      <c r="B42" s="6"/>
      <c r="C42" s="6"/>
      <c r="D42" s="6"/>
      <c r="E42" s="6"/>
      <c r="F42" s="6"/>
    </row>
    <row r="43" spans="1:6" x14ac:dyDescent="0.25">
      <c r="A43" s="6"/>
      <c r="B43" s="6"/>
      <c r="C43" s="6"/>
      <c r="D43" s="6"/>
      <c r="E43" s="6"/>
      <c r="F43" s="6"/>
    </row>
    <row r="44" spans="1:6" x14ac:dyDescent="0.25">
      <c r="A44" s="6"/>
      <c r="B44" s="6"/>
      <c r="C44" s="6"/>
      <c r="D44" s="6"/>
      <c r="E44" s="6"/>
      <c r="F44" s="6"/>
    </row>
    <row r="45" spans="1:6" x14ac:dyDescent="0.25">
      <c r="A45" s="6"/>
      <c r="B45" s="6"/>
      <c r="C45" s="6"/>
      <c r="D45" s="6"/>
      <c r="E45" s="6"/>
      <c r="F45" s="6"/>
    </row>
    <row r="46" spans="1:6" x14ac:dyDescent="0.25">
      <c r="A46" s="6"/>
      <c r="B46" s="6"/>
      <c r="C46" s="6"/>
      <c r="D46" s="6"/>
      <c r="E46" s="6"/>
      <c r="F46" s="6"/>
    </row>
    <row r="47" spans="1:6" x14ac:dyDescent="0.25">
      <c r="A47" s="6"/>
      <c r="B47" s="6"/>
      <c r="C47" s="6"/>
      <c r="D47" s="6"/>
      <c r="E47" s="6"/>
      <c r="F47" s="6"/>
    </row>
    <row r="48" spans="1:6" x14ac:dyDescent="0.25">
      <c r="A48" s="6"/>
      <c r="B48" s="6"/>
      <c r="C48" s="6"/>
      <c r="D48" s="6"/>
      <c r="E48" s="6"/>
      <c r="F48" s="6"/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</sheetData>
  <mergeCells count="21">
    <mergeCell ref="B6:O6"/>
    <mergeCell ref="B1:N1"/>
    <mergeCell ref="B2:N2"/>
    <mergeCell ref="B3:N3"/>
    <mergeCell ref="B4:N4"/>
    <mergeCell ref="B5:O5"/>
    <mergeCell ref="A8:N8"/>
    <mergeCell ref="A10:A12"/>
    <mergeCell ref="B10:B12"/>
    <mergeCell ref="C10:C12"/>
    <mergeCell ref="D10:F10"/>
    <mergeCell ref="G10:G12"/>
    <mergeCell ref="H10:J10"/>
    <mergeCell ref="K10:K12"/>
    <mergeCell ref="L10:N10"/>
    <mergeCell ref="D11:E11"/>
    <mergeCell ref="F11:F12"/>
    <mergeCell ref="H11:I11"/>
    <mergeCell ref="J11:J12"/>
    <mergeCell ref="L11:M11"/>
    <mergeCell ref="N11:N12"/>
  </mergeCells>
  <pageMargins left="1.1811023622047245" right="0.19685039370078741" top="0.78740157480314965" bottom="0.78740157480314965" header="0.31496062992125984" footer="0.31496062992125984"/>
  <pageSetup paperSize="9" scale="87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B1"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9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475" t="s">
        <v>354</v>
      </c>
      <c r="C1" s="475"/>
      <c r="D1" s="475"/>
      <c r="E1" s="475"/>
      <c r="F1" s="475"/>
      <c r="G1" s="475"/>
      <c r="H1" s="475"/>
      <c r="I1" s="475"/>
      <c r="J1" s="475"/>
      <c r="K1" s="475"/>
      <c r="L1" s="475"/>
      <c r="M1" s="475"/>
      <c r="N1" s="475"/>
      <c r="O1" s="475"/>
    </row>
    <row r="2" spans="1:15" x14ac:dyDescent="0.25">
      <c r="B2" s="475" t="s">
        <v>444</v>
      </c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475"/>
      <c r="O2" s="475"/>
    </row>
    <row r="3" spans="1:15" x14ac:dyDescent="0.25">
      <c r="B3" s="475" t="s">
        <v>464</v>
      </c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</row>
    <row r="4" spans="1:15" x14ac:dyDescent="0.25">
      <c r="B4" s="475" t="s">
        <v>358</v>
      </c>
      <c r="C4" s="475"/>
      <c r="D4" s="475"/>
      <c r="E4" s="475"/>
      <c r="F4" s="475"/>
      <c r="G4" s="475"/>
      <c r="H4" s="475"/>
      <c r="I4" s="475"/>
      <c r="J4" s="475"/>
      <c r="K4" s="475"/>
      <c r="L4" s="475"/>
      <c r="M4" s="475"/>
      <c r="N4" s="475"/>
      <c r="O4" s="475"/>
    </row>
    <row r="5" spans="1:15" x14ac:dyDescent="0.25">
      <c r="B5" s="447" t="s">
        <v>475</v>
      </c>
      <c r="C5" s="447"/>
      <c r="D5" s="447"/>
      <c r="E5" s="447"/>
      <c r="F5" s="447"/>
      <c r="G5" s="447"/>
      <c r="H5" s="447"/>
      <c r="I5" s="447"/>
      <c r="J5" s="447"/>
      <c r="K5" s="447"/>
      <c r="L5" s="447"/>
      <c r="M5" s="447"/>
      <c r="N5" s="447"/>
      <c r="O5" s="447"/>
    </row>
    <row r="6" spans="1:15" x14ac:dyDescent="0.25">
      <c r="B6" s="447" t="s">
        <v>498</v>
      </c>
      <c r="C6" s="447"/>
      <c r="D6" s="447"/>
      <c r="E6" s="447"/>
      <c r="F6" s="447"/>
      <c r="G6" s="447"/>
      <c r="H6" s="447"/>
      <c r="I6" s="447"/>
      <c r="J6" s="447"/>
      <c r="K6" s="447"/>
      <c r="L6" s="447"/>
      <c r="M6" s="447"/>
      <c r="N6" s="447"/>
      <c r="O6" s="447"/>
    </row>
    <row r="7" spans="1:15" s="403" customFormat="1" ht="15" customHeight="1" x14ac:dyDescent="0.25">
      <c r="B7" s="447" t="s">
        <v>499</v>
      </c>
      <c r="C7" s="447"/>
      <c r="D7" s="447"/>
      <c r="E7" s="447"/>
      <c r="F7" s="447"/>
      <c r="G7" s="447"/>
      <c r="H7" s="447"/>
      <c r="I7" s="447"/>
      <c r="J7" s="447"/>
      <c r="K7" s="447"/>
      <c r="L7" s="447"/>
      <c r="M7" s="447"/>
      <c r="N7" s="447"/>
      <c r="O7" s="447"/>
    </row>
    <row r="8" spans="1:15" s="403" customFormat="1" ht="15" customHeight="1" x14ac:dyDescent="0.25">
      <c r="B8" s="447" t="s">
        <v>517</v>
      </c>
      <c r="C8" s="447"/>
      <c r="D8" s="447"/>
      <c r="E8" s="447"/>
      <c r="F8" s="447"/>
      <c r="G8" s="447"/>
      <c r="H8" s="447"/>
      <c r="I8" s="447"/>
      <c r="J8" s="447"/>
      <c r="K8" s="447"/>
      <c r="L8" s="447"/>
      <c r="M8" s="447"/>
      <c r="N8" s="447"/>
      <c r="O8" s="447"/>
    </row>
    <row r="9" spans="1:15" s="403" customFormat="1" ht="15" customHeight="1" x14ac:dyDescent="0.25">
      <c r="B9" s="447" t="s">
        <v>518</v>
      </c>
      <c r="C9" s="447"/>
      <c r="D9" s="447"/>
      <c r="E9" s="447"/>
      <c r="F9" s="447"/>
      <c r="G9" s="447"/>
      <c r="H9" s="447"/>
      <c r="I9" s="447"/>
      <c r="J9" s="447"/>
      <c r="K9" s="447"/>
      <c r="L9" s="447"/>
      <c r="M9" s="447"/>
      <c r="N9" s="447"/>
      <c r="O9" s="447"/>
    </row>
    <row r="10" spans="1:15" s="403" customFormat="1" ht="15" customHeight="1" x14ac:dyDescent="0.25">
      <c r="B10" s="447" t="s">
        <v>519</v>
      </c>
      <c r="C10" s="447"/>
      <c r="D10" s="447"/>
      <c r="E10" s="447"/>
      <c r="F10" s="447"/>
      <c r="G10" s="447"/>
      <c r="H10" s="447"/>
      <c r="I10" s="447"/>
      <c r="J10" s="447"/>
      <c r="K10" s="447"/>
      <c r="L10" s="447"/>
      <c r="M10" s="447"/>
      <c r="N10" s="447"/>
      <c r="O10" s="447"/>
    </row>
    <row r="11" spans="1:15" x14ac:dyDescent="0.25">
      <c r="B11" s="423"/>
      <c r="C11" s="423"/>
      <c r="D11" s="423"/>
      <c r="E11" s="423"/>
      <c r="F11" s="423"/>
      <c r="G11" s="423"/>
      <c r="H11" s="423"/>
      <c r="I11" s="423"/>
      <c r="J11" s="423"/>
      <c r="K11" s="423"/>
      <c r="L11" s="423"/>
      <c r="M11" s="423"/>
      <c r="N11" s="423"/>
      <c r="O11" s="423"/>
    </row>
    <row r="12" spans="1:15" ht="30.75" customHeight="1" x14ac:dyDescent="0.25">
      <c r="A12" s="448" t="s">
        <v>446</v>
      </c>
      <c r="B12" s="448"/>
      <c r="C12" s="448"/>
      <c r="D12" s="448"/>
      <c r="E12" s="448"/>
      <c r="F12" s="448"/>
      <c r="G12" s="448"/>
      <c r="H12" s="448"/>
      <c r="I12" s="448"/>
      <c r="J12" s="448"/>
      <c r="K12" s="448"/>
      <c r="L12" s="448"/>
      <c r="M12" s="448"/>
      <c r="N12" s="448"/>
      <c r="O12" s="448"/>
    </row>
    <row r="13" spans="1:15" x14ac:dyDescent="0.25">
      <c r="G13" s="4"/>
      <c r="H13" s="4"/>
      <c r="I13" s="4"/>
      <c r="J13" s="4"/>
      <c r="K13" s="4"/>
      <c r="L13" s="4"/>
      <c r="M13" s="4"/>
      <c r="N13" s="4"/>
      <c r="O13" s="4" t="s">
        <v>455</v>
      </c>
    </row>
    <row r="14" spans="1:15" ht="15" customHeight="1" x14ac:dyDescent="0.25">
      <c r="A14" s="449" t="s">
        <v>5</v>
      </c>
      <c r="B14" s="452" t="s">
        <v>352</v>
      </c>
      <c r="C14" s="452" t="s">
        <v>54</v>
      </c>
      <c r="D14" s="455" t="s">
        <v>362</v>
      </c>
      <c r="E14" s="458" t="s">
        <v>200</v>
      </c>
      <c r="F14" s="459"/>
      <c r="G14" s="460"/>
      <c r="H14" s="461" t="s">
        <v>363</v>
      </c>
      <c r="I14" s="464" t="s">
        <v>200</v>
      </c>
      <c r="J14" s="465"/>
      <c r="K14" s="466"/>
      <c r="L14" s="467" t="s">
        <v>0</v>
      </c>
      <c r="M14" s="468" t="s">
        <v>200</v>
      </c>
      <c r="N14" s="469"/>
      <c r="O14" s="470"/>
    </row>
    <row r="15" spans="1:15" x14ac:dyDescent="0.25">
      <c r="A15" s="450"/>
      <c r="B15" s="453"/>
      <c r="C15" s="453"/>
      <c r="D15" s="456"/>
      <c r="E15" s="471" t="s">
        <v>201</v>
      </c>
      <c r="F15" s="472" t="s">
        <v>202</v>
      </c>
      <c r="G15" s="471" t="s">
        <v>203</v>
      </c>
      <c r="H15" s="462"/>
      <c r="I15" s="474" t="s">
        <v>201</v>
      </c>
      <c r="J15" s="476" t="s">
        <v>202</v>
      </c>
      <c r="K15" s="474" t="s">
        <v>203</v>
      </c>
      <c r="L15" s="467"/>
      <c r="M15" s="478" t="s">
        <v>201</v>
      </c>
      <c r="N15" s="479" t="s">
        <v>202</v>
      </c>
      <c r="O15" s="478" t="s">
        <v>203</v>
      </c>
    </row>
    <row r="16" spans="1:15" ht="70.5" customHeight="1" x14ac:dyDescent="0.25">
      <c r="A16" s="451"/>
      <c r="B16" s="454"/>
      <c r="C16" s="454"/>
      <c r="D16" s="457"/>
      <c r="E16" s="471"/>
      <c r="F16" s="473"/>
      <c r="G16" s="471"/>
      <c r="H16" s="463"/>
      <c r="I16" s="474"/>
      <c r="J16" s="477"/>
      <c r="K16" s="474"/>
      <c r="L16" s="467"/>
      <c r="M16" s="478"/>
      <c r="N16" s="480"/>
      <c r="O16" s="478"/>
    </row>
    <row r="17" spans="1:15" ht="15.95" customHeight="1" x14ac:dyDescent="0.25">
      <c r="A17" s="5" t="s">
        <v>72</v>
      </c>
      <c r="B17" s="444" t="s">
        <v>6</v>
      </c>
      <c r="C17" s="445"/>
      <c r="D17" s="445"/>
      <c r="E17" s="445"/>
      <c r="F17" s="445"/>
      <c r="G17" s="445"/>
      <c r="H17" s="445"/>
      <c r="I17" s="445"/>
      <c r="J17" s="445"/>
      <c r="K17" s="445"/>
      <c r="L17" s="445"/>
      <c r="M17" s="445"/>
      <c r="N17" s="445"/>
      <c r="O17" s="446"/>
    </row>
    <row r="18" spans="1:15" ht="15" customHeight="1" x14ac:dyDescent="0.25">
      <c r="A18" s="5" t="s">
        <v>187</v>
      </c>
      <c r="B18" s="6" t="s">
        <v>20</v>
      </c>
      <c r="C18" s="7" t="s">
        <v>9</v>
      </c>
      <c r="D18" s="8">
        <f>E18+F18+G18</f>
        <v>4</v>
      </c>
      <c r="E18" s="8">
        <v>4</v>
      </c>
      <c r="F18" s="8"/>
      <c r="G18" s="8"/>
      <c r="H18" s="9">
        <f>I18+J18+K18</f>
        <v>1.9</v>
      </c>
      <c r="I18" s="10"/>
      <c r="J18" s="10">
        <v>1.9</v>
      </c>
      <c r="K18" s="10"/>
      <c r="L18" s="11">
        <f>M18+N18+O18</f>
        <v>5.9</v>
      </c>
      <c r="M18" s="12">
        <f>E18+I18</f>
        <v>4</v>
      </c>
      <c r="N18" s="12">
        <f>F18+J18</f>
        <v>1.9</v>
      </c>
      <c r="O18" s="12">
        <f>G18+K18</f>
        <v>0</v>
      </c>
    </row>
    <row r="19" spans="1:15" x14ac:dyDescent="0.25">
      <c r="A19" s="13" t="s">
        <v>73</v>
      </c>
      <c r="B19" s="14" t="s">
        <v>350</v>
      </c>
      <c r="C19" s="15" t="s">
        <v>9</v>
      </c>
      <c r="D19" s="16">
        <f t="shared" ref="D19:D28" si="0">E19+F19+G19</f>
        <v>2.9</v>
      </c>
      <c r="E19" s="16">
        <v>2.9</v>
      </c>
      <c r="F19" s="16"/>
      <c r="G19" s="16"/>
      <c r="H19" s="10"/>
      <c r="I19" s="10"/>
      <c r="J19" s="10"/>
      <c r="K19" s="10"/>
      <c r="L19" s="12">
        <f t="shared" ref="L19:L28" si="1">M19+N19+O19</f>
        <v>2.9</v>
      </c>
      <c r="M19" s="12">
        <f t="shared" ref="M19:O28" si="2">E19+I19</f>
        <v>2.9</v>
      </c>
      <c r="N19" s="12">
        <f t="shared" si="2"/>
        <v>0</v>
      </c>
      <c r="O19" s="12">
        <f t="shared" si="2"/>
        <v>0</v>
      </c>
    </row>
    <row r="20" spans="1:15" ht="15" customHeight="1" x14ac:dyDescent="0.25">
      <c r="A20" s="5" t="s">
        <v>74</v>
      </c>
      <c r="B20" s="17" t="s">
        <v>10</v>
      </c>
      <c r="C20" s="15" t="s">
        <v>9</v>
      </c>
      <c r="D20" s="16">
        <f t="shared" si="0"/>
        <v>0.6</v>
      </c>
      <c r="E20" s="16">
        <v>0.6</v>
      </c>
      <c r="F20" s="16"/>
      <c r="G20" s="16"/>
      <c r="H20" s="10">
        <f t="shared" ref="H20:H28" si="3">I20+J20+K20</f>
        <v>0</v>
      </c>
      <c r="I20" s="10"/>
      <c r="J20" s="10"/>
      <c r="K20" s="10"/>
      <c r="L20" s="12">
        <f t="shared" si="1"/>
        <v>0.6</v>
      </c>
      <c r="M20" s="12">
        <f t="shared" si="2"/>
        <v>0.6</v>
      </c>
      <c r="N20" s="12">
        <f t="shared" si="2"/>
        <v>0</v>
      </c>
      <c r="O20" s="12">
        <f t="shared" si="2"/>
        <v>0</v>
      </c>
    </row>
    <row r="21" spans="1:15" ht="15" customHeight="1" x14ac:dyDescent="0.25">
      <c r="A21" s="5" t="s">
        <v>75</v>
      </c>
      <c r="B21" s="17" t="s">
        <v>11</v>
      </c>
      <c r="C21" s="15" t="s">
        <v>9</v>
      </c>
      <c r="D21" s="16">
        <f t="shared" si="0"/>
        <v>0.5</v>
      </c>
      <c r="E21" s="16">
        <v>0.5</v>
      </c>
      <c r="F21" s="16"/>
      <c r="G21" s="16"/>
      <c r="H21" s="10">
        <f t="shared" si="3"/>
        <v>0</v>
      </c>
      <c r="I21" s="10"/>
      <c r="J21" s="10"/>
      <c r="K21" s="10"/>
      <c r="L21" s="12">
        <f t="shared" si="1"/>
        <v>0.5</v>
      </c>
      <c r="M21" s="12">
        <f t="shared" si="2"/>
        <v>0.5</v>
      </c>
      <c r="N21" s="12">
        <f t="shared" si="2"/>
        <v>0</v>
      </c>
      <c r="O21" s="12">
        <f t="shared" si="2"/>
        <v>0</v>
      </c>
    </row>
    <row r="22" spans="1:15" ht="15" customHeight="1" x14ac:dyDescent="0.25">
      <c r="A22" s="5" t="s">
        <v>76</v>
      </c>
      <c r="B22" s="17" t="s">
        <v>12</v>
      </c>
      <c r="C22" s="15" t="s">
        <v>9</v>
      </c>
      <c r="D22" s="16">
        <f t="shared" si="0"/>
        <v>1.5</v>
      </c>
      <c r="E22" s="16">
        <v>1.5</v>
      </c>
      <c r="F22" s="16"/>
      <c r="G22" s="16"/>
      <c r="H22" s="10">
        <f t="shared" si="3"/>
        <v>0</v>
      </c>
      <c r="I22" s="10"/>
      <c r="J22" s="10"/>
      <c r="K22" s="10"/>
      <c r="L22" s="12">
        <f t="shared" si="1"/>
        <v>1.5</v>
      </c>
      <c r="M22" s="12">
        <f t="shared" si="2"/>
        <v>1.5</v>
      </c>
      <c r="N22" s="12">
        <f t="shared" si="2"/>
        <v>0</v>
      </c>
      <c r="O22" s="12">
        <f t="shared" si="2"/>
        <v>0</v>
      </c>
    </row>
    <row r="23" spans="1:15" ht="15" customHeight="1" x14ac:dyDescent="0.25">
      <c r="A23" s="13" t="s">
        <v>77</v>
      </c>
      <c r="B23" s="17" t="s">
        <v>13</v>
      </c>
      <c r="C23" s="15" t="s">
        <v>9</v>
      </c>
      <c r="D23" s="16">
        <f t="shared" si="0"/>
        <v>0.3</v>
      </c>
      <c r="E23" s="16">
        <v>0.3</v>
      </c>
      <c r="F23" s="16"/>
      <c r="G23" s="16"/>
      <c r="H23" s="10">
        <f t="shared" si="3"/>
        <v>0</v>
      </c>
      <c r="I23" s="10"/>
      <c r="J23" s="10"/>
      <c r="K23" s="10"/>
      <c r="L23" s="12">
        <f t="shared" si="1"/>
        <v>0.3</v>
      </c>
      <c r="M23" s="12">
        <f t="shared" si="2"/>
        <v>0.3</v>
      </c>
      <c r="N23" s="12"/>
      <c r="O23" s="12"/>
    </row>
    <row r="24" spans="1:15" ht="15" customHeight="1" x14ac:dyDescent="0.25">
      <c r="A24" s="19" t="s">
        <v>78</v>
      </c>
      <c r="B24" s="18" t="s">
        <v>14</v>
      </c>
      <c r="C24" s="15" t="s">
        <v>9</v>
      </c>
      <c r="D24" s="16">
        <f t="shared" si="0"/>
        <v>1.2</v>
      </c>
      <c r="E24" s="16">
        <v>1.2</v>
      </c>
      <c r="F24" s="16"/>
      <c r="G24" s="16"/>
      <c r="H24" s="10">
        <f t="shared" si="3"/>
        <v>0</v>
      </c>
      <c r="I24" s="10"/>
      <c r="J24" s="10"/>
      <c r="K24" s="10"/>
      <c r="L24" s="12">
        <f t="shared" si="1"/>
        <v>1.2</v>
      </c>
      <c r="M24" s="12">
        <f t="shared" si="2"/>
        <v>1.2</v>
      </c>
      <c r="N24" s="12">
        <f t="shared" si="2"/>
        <v>0</v>
      </c>
      <c r="O24" s="12">
        <f t="shared" si="2"/>
        <v>0</v>
      </c>
    </row>
    <row r="25" spans="1:15" ht="15" customHeight="1" x14ac:dyDescent="0.25">
      <c r="A25" s="5" t="s">
        <v>79</v>
      </c>
      <c r="B25" s="6" t="s">
        <v>15</v>
      </c>
      <c r="C25" s="15" t="s">
        <v>9</v>
      </c>
      <c r="D25" s="16">
        <f t="shared" si="0"/>
        <v>0.1</v>
      </c>
      <c r="E25" s="16">
        <v>0.1</v>
      </c>
      <c r="F25" s="16"/>
      <c r="G25" s="16"/>
      <c r="H25" s="10">
        <f t="shared" si="3"/>
        <v>0</v>
      </c>
      <c r="I25" s="10"/>
      <c r="J25" s="10"/>
      <c r="K25" s="10"/>
      <c r="L25" s="12">
        <f t="shared" si="1"/>
        <v>0.1</v>
      </c>
      <c r="M25" s="12">
        <f t="shared" si="2"/>
        <v>0.1</v>
      </c>
      <c r="N25" s="12">
        <f t="shared" si="2"/>
        <v>0</v>
      </c>
      <c r="O25" s="12">
        <f t="shared" si="2"/>
        <v>0</v>
      </c>
    </row>
    <row r="26" spans="1:15" ht="15" customHeight="1" x14ac:dyDescent="0.25">
      <c r="A26" s="5" t="s">
        <v>80</v>
      </c>
      <c r="B26" s="17" t="s">
        <v>16</v>
      </c>
      <c r="C26" s="15" t="s">
        <v>9</v>
      </c>
      <c r="D26" s="16">
        <f t="shared" si="0"/>
        <v>2.2000000000000002</v>
      </c>
      <c r="E26" s="16">
        <v>2.2000000000000002</v>
      </c>
      <c r="F26" s="16"/>
      <c r="G26" s="16"/>
      <c r="H26" s="10">
        <f t="shared" si="3"/>
        <v>0</v>
      </c>
      <c r="I26" s="10"/>
      <c r="J26" s="10"/>
      <c r="K26" s="10"/>
      <c r="L26" s="12">
        <f t="shared" si="1"/>
        <v>2.2000000000000002</v>
      </c>
      <c r="M26" s="12">
        <f t="shared" si="2"/>
        <v>2.2000000000000002</v>
      </c>
      <c r="N26" s="12">
        <f t="shared" si="2"/>
        <v>0</v>
      </c>
      <c r="O26" s="12">
        <f t="shared" si="2"/>
        <v>0</v>
      </c>
    </row>
    <row r="27" spans="1:15" ht="15" customHeight="1" x14ac:dyDescent="0.25">
      <c r="A27" s="5" t="s">
        <v>81</v>
      </c>
      <c r="B27" s="17" t="s">
        <v>17</v>
      </c>
      <c r="C27" s="15" t="s">
        <v>9</v>
      </c>
      <c r="D27" s="16">
        <f t="shared" si="0"/>
        <v>0.6</v>
      </c>
      <c r="E27" s="16">
        <v>0.6</v>
      </c>
      <c r="F27" s="16"/>
      <c r="G27" s="16"/>
      <c r="H27" s="10">
        <f t="shared" si="3"/>
        <v>0</v>
      </c>
      <c r="I27" s="10"/>
      <c r="J27" s="10"/>
      <c r="K27" s="10"/>
      <c r="L27" s="12">
        <f t="shared" si="1"/>
        <v>0.6</v>
      </c>
      <c r="M27" s="12">
        <f t="shared" si="2"/>
        <v>0.6</v>
      </c>
      <c r="N27" s="12">
        <f t="shared" si="2"/>
        <v>0</v>
      </c>
      <c r="O27" s="12">
        <f t="shared" si="2"/>
        <v>0</v>
      </c>
    </row>
    <row r="28" spans="1:15" ht="15" customHeight="1" x14ac:dyDescent="0.25">
      <c r="A28" s="38" t="s">
        <v>82</v>
      </c>
      <c r="B28" s="17" t="s">
        <v>18</v>
      </c>
      <c r="C28" s="15" t="s">
        <v>9</v>
      </c>
      <c r="D28" s="16">
        <f t="shared" si="0"/>
        <v>0.7</v>
      </c>
      <c r="E28" s="16">
        <v>0.7</v>
      </c>
      <c r="F28" s="16"/>
      <c r="G28" s="16"/>
      <c r="H28" s="10">
        <f t="shared" si="3"/>
        <v>0</v>
      </c>
      <c r="I28" s="10"/>
      <c r="J28" s="10"/>
      <c r="K28" s="10"/>
      <c r="L28" s="12">
        <f t="shared" si="1"/>
        <v>0.7</v>
      </c>
      <c r="M28" s="12">
        <f t="shared" si="2"/>
        <v>0.7</v>
      </c>
      <c r="N28" s="12">
        <f t="shared" si="2"/>
        <v>0</v>
      </c>
      <c r="O28" s="12">
        <f t="shared" si="2"/>
        <v>0</v>
      </c>
    </row>
    <row r="29" spans="1:15" ht="15.95" customHeight="1" x14ac:dyDescent="0.25">
      <c r="A29" s="90" t="s">
        <v>83</v>
      </c>
      <c r="B29" s="21" t="s">
        <v>179</v>
      </c>
      <c r="C29" s="22"/>
      <c r="D29" s="23">
        <f t="shared" ref="D29:O29" si="4">SUM(D18:D28)</f>
        <v>14.6</v>
      </c>
      <c r="E29" s="23">
        <f t="shared" si="4"/>
        <v>14.6</v>
      </c>
      <c r="F29" s="23">
        <f t="shared" si="4"/>
        <v>0</v>
      </c>
      <c r="G29" s="23">
        <f t="shared" si="4"/>
        <v>0</v>
      </c>
      <c r="H29" s="24">
        <f t="shared" si="4"/>
        <v>1.9</v>
      </c>
      <c r="I29" s="24">
        <f t="shared" si="4"/>
        <v>0</v>
      </c>
      <c r="J29" s="24">
        <f t="shared" si="4"/>
        <v>1.9</v>
      </c>
      <c r="K29" s="24">
        <f t="shared" si="4"/>
        <v>0</v>
      </c>
      <c r="L29" s="21">
        <f t="shared" si="4"/>
        <v>16.5</v>
      </c>
      <c r="M29" s="21">
        <f t="shared" si="4"/>
        <v>14.6</v>
      </c>
      <c r="N29" s="21">
        <f t="shared" si="4"/>
        <v>1.9</v>
      </c>
      <c r="O29" s="21">
        <f t="shared" si="4"/>
        <v>0</v>
      </c>
    </row>
    <row r="30" spans="1:15" ht="15.95" customHeight="1" x14ac:dyDescent="0.25">
      <c r="A30" s="5" t="s">
        <v>84</v>
      </c>
      <c r="B30" s="443" t="s">
        <v>59</v>
      </c>
      <c r="C30" s="443"/>
      <c r="D30" s="443"/>
      <c r="E30" s="443"/>
      <c r="F30" s="443"/>
      <c r="G30" s="443"/>
      <c r="H30" s="443"/>
      <c r="I30" s="443"/>
      <c r="J30" s="443"/>
      <c r="K30" s="443"/>
      <c r="L30" s="443"/>
      <c r="M30" s="443"/>
      <c r="N30" s="443"/>
      <c r="O30" s="443"/>
    </row>
    <row r="31" spans="1:15" ht="15" customHeight="1" x14ac:dyDescent="0.25">
      <c r="A31" s="5" t="s">
        <v>85</v>
      </c>
      <c r="B31" s="6" t="s">
        <v>7</v>
      </c>
      <c r="C31" s="7" t="s">
        <v>22</v>
      </c>
      <c r="D31" s="8">
        <f>E31+F31+G31</f>
        <v>0.1</v>
      </c>
      <c r="E31" s="8">
        <v>0.1</v>
      </c>
      <c r="F31" s="8"/>
      <c r="G31" s="8"/>
      <c r="H31" s="9">
        <f>I31+J31+K31</f>
        <v>0</v>
      </c>
      <c r="I31" s="9"/>
      <c r="J31" s="9"/>
      <c r="K31" s="9"/>
      <c r="L31" s="11">
        <f>M31+N31+O31</f>
        <v>0.1</v>
      </c>
      <c r="M31" s="11">
        <f>E31+I31</f>
        <v>0.1</v>
      </c>
      <c r="N31" s="11">
        <f t="shared" ref="N31:O40" si="5">F31+J31</f>
        <v>0</v>
      </c>
      <c r="O31" s="11">
        <f t="shared" si="5"/>
        <v>0</v>
      </c>
    </row>
    <row r="32" spans="1:15" ht="15" customHeight="1" x14ac:dyDescent="0.25">
      <c r="A32" s="5" t="s">
        <v>86</v>
      </c>
      <c r="B32" s="17" t="s">
        <v>10</v>
      </c>
      <c r="C32" s="15" t="s">
        <v>22</v>
      </c>
      <c r="D32" s="16">
        <f t="shared" ref="D32:D41" si="6">E32+F32+G32</f>
        <v>0.7</v>
      </c>
      <c r="E32" s="16">
        <v>0.1</v>
      </c>
      <c r="F32" s="16">
        <v>0.6</v>
      </c>
      <c r="G32" s="16"/>
      <c r="H32" s="10">
        <f t="shared" ref="H32:H40" si="7">I32+J32+K32</f>
        <v>0</v>
      </c>
      <c r="I32" s="10"/>
      <c r="J32" s="10"/>
      <c r="K32" s="10"/>
      <c r="L32" s="12">
        <f t="shared" ref="L32:L40" si="8">M32+N32+O32</f>
        <v>0.7</v>
      </c>
      <c r="M32" s="12">
        <f t="shared" ref="M32:M40" si="9">E32+I32</f>
        <v>0.1</v>
      </c>
      <c r="N32" s="12">
        <f t="shared" si="5"/>
        <v>0.6</v>
      </c>
      <c r="O32" s="12">
        <f t="shared" si="5"/>
        <v>0</v>
      </c>
    </row>
    <row r="33" spans="1:15" ht="15" customHeight="1" x14ac:dyDescent="0.25">
      <c r="A33" s="5" t="s">
        <v>87</v>
      </c>
      <c r="B33" s="17" t="s">
        <v>11</v>
      </c>
      <c r="C33" s="15" t="s">
        <v>22</v>
      </c>
      <c r="D33" s="16">
        <f t="shared" si="6"/>
        <v>16.3</v>
      </c>
      <c r="E33" s="16">
        <v>15.6</v>
      </c>
      <c r="F33" s="16">
        <v>0.7</v>
      </c>
      <c r="G33" s="16"/>
      <c r="H33" s="10">
        <f t="shared" si="7"/>
        <v>0</v>
      </c>
      <c r="I33" s="10"/>
      <c r="J33" s="10"/>
      <c r="K33" s="10"/>
      <c r="L33" s="12">
        <f t="shared" si="8"/>
        <v>16.3</v>
      </c>
      <c r="M33" s="12">
        <f t="shared" si="9"/>
        <v>15.6</v>
      </c>
      <c r="N33" s="12">
        <f t="shared" si="5"/>
        <v>0.7</v>
      </c>
      <c r="O33" s="12">
        <f t="shared" si="5"/>
        <v>0</v>
      </c>
    </row>
    <row r="34" spans="1:15" ht="15" customHeight="1" x14ac:dyDescent="0.25">
      <c r="A34" s="5" t="s">
        <v>88</v>
      </c>
      <c r="B34" s="17" t="s">
        <v>12</v>
      </c>
      <c r="C34" s="15" t="s">
        <v>22</v>
      </c>
      <c r="D34" s="16">
        <f t="shared" si="6"/>
        <v>1.1000000000000001</v>
      </c>
      <c r="E34" s="16"/>
      <c r="F34" s="16">
        <v>1.1000000000000001</v>
      </c>
      <c r="G34" s="16"/>
      <c r="H34" s="10">
        <f t="shared" si="7"/>
        <v>0</v>
      </c>
      <c r="I34" s="10"/>
      <c r="J34" s="10"/>
      <c r="K34" s="10"/>
      <c r="L34" s="12">
        <f t="shared" si="8"/>
        <v>1.1000000000000001</v>
      </c>
      <c r="M34" s="12">
        <f t="shared" si="9"/>
        <v>0</v>
      </c>
      <c r="N34" s="12">
        <f t="shared" si="5"/>
        <v>1.1000000000000001</v>
      </c>
      <c r="O34" s="12">
        <f t="shared" si="5"/>
        <v>0</v>
      </c>
    </row>
    <row r="35" spans="1:15" ht="15" customHeight="1" x14ac:dyDescent="0.25">
      <c r="A35" s="13" t="s">
        <v>89</v>
      </c>
      <c r="B35" s="17" t="s">
        <v>13</v>
      </c>
      <c r="C35" s="15" t="s">
        <v>22</v>
      </c>
      <c r="D35" s="16">
        <f t="shared" si="6"/>
        <v>1.6</v>
      </c>
      <c r="E35" s="16">
        <v>1.6</v>
      </c>
      <c r="F35" s="16"/>
      <c r="G35" s="16"/>
      <c r="H35" s="10">
        <f t="shared" si="7"/>
        <v>0</v>
      </c>
      <c r="I35" s="10"/>
      <c r="J35" s="10"/>
      <c r="K35" s="10"/>
      <c r="L35" s="12">
        <f t="shared" si="8"/>
        <v>1.6</v>
      </c>
      <c r="M35" s="12">
        <f t="shared" si="9"/>
        <v>1.6</v>
      </c>
      <c r="N35" s="12">
        <f t="shared" si="5"/>
        <v>0</v>
      </c>
      <c r="O35" s="12">
        <f t="shared" si="5"/>
        <v>0</v>
      </c>
    </row>
    <row r="36" spans="1:15" ht="15" customHeight="1" x14ac:dyDescent="0.25">
      <c r="A36" s="13" t="s">
        <v>90</v>
      </c>
      <c r="B36" s="18" t="s">
        <v>14</v>
      </c>
      <c r="C36" s="15" t="s">
        <v>22</v>
      </c>
      <c r="D36" s="16">
        <f t="shared" si="6"/>
        <v>3.4000000000000004</v>
      </c>
      <c r="E36" s="16">
        <v>1.8</v>
      </c>
      <c r="F36" s="16">
        <v>1.6</v>
      </c>
      <c r="G36" s="16"/>
      <c r="H36" s="10">
        <f t="shared" si="7"/>
        <v>0</v>
      </c>
      <c r="I36" s="10"/>
      <c r="J36" s="10"/>
      <c r="K36" s="10"/>
      <c r="L36" s="12">
        <f t="shared" si="8"/>
        <v>3.4000000000000004</v>
      </c>
      <c r="M36" s="12">
        <f t="shared" si="9"/>
        <v>1.8</v>
      </c>
      <c r="N36" s="12">
        <f t="shared" si="5"/>
        <v>1.6</v>
      </c>
      <c r="O36" s="12">
        <f t="shared" si="5"/>
        <v>0</v>
      </c>
    </row>
    <row r="37" spans="1:15" ht="15" customHeight="1" x14ac:dyDescent="0.25">
      <c r="A37" s="5" t="s">
        <v>91</v>
      </c>
      <c r="B37" s="6" t="s">
        <v>15</v>
      </c>
      <c r="C37" s="15" t="s">
        <v>22</v>
      </c>
      <c r="D37" s="16">
        <f t="shared" si="6"/>
        <v>3</v>
      </c>
      <c r="E37" s="16">
        <v>1.9</v>
      </c>
      <c r="F37" s="16">
        <v>1.1000000000000001</v>
      </c>
      <c r="G37" s="16"/>
      <c r="H37" s="10">
        <f t="shared" si="7"/>
        <v>0</v>
      </c>
      <c r="I37" s="10"/>
      <c r="J37" s="10"/>
      <c r="K37" s="10"/>
      <c r="L37" s="12">
        <f t="shared" si="8"/>
        <v>3</v>
      </c>
      <c r="M37" s="12">
        <f t="shared" si="9"/>
        <v>1.9</v>
      </c>
      <c r="N37" s="12">
        <f t="shared" si="5"/>
        <v>1.1000000000000001</v>
      </c>
      <c r="O37" s="12">
        <f t="shared" si="5"/>
        <v>0</v>
      </c>
    </row>
    <row r="38" spans="1:15" ht="15" customHeight="1" x14ac:dyDescent="0.25">
      <c r="A38" s="5" t="s">
        <v>92</v>
      </c>
      <c r="B38" s="17" t="s">
        <v>16</v>
      </c>
      <c r="C38" s="15" t="s">
        <v>22</v>
      </c>
      <c r="D38" s="16">
        <f t="shared" si="6"/>
        <v>9.5</v>
      </c>
      <c r="E38" s="16">
        <v>6.6</v>
      </c>
      <c r="F38" s="16">
        <v>2.9</v>
      </c>
      <c r="G38" s="16"/>
      <c r="H38" s="10">
        <f t="shared" si="7"/>
        <v>0</v>
      </c>
      <c r="I38" s="10"/>
      <c r="J38" s="10"/>
      <c r="K38" s="10"/>
      <c r="L38" s="12">
        <f t="shared" si="8"/>
        <v>9.5</v>
      </c>
      <c r="M38" s="12">
        <f t="shared" si="9"/>
        <v>6.6</v>
      </c>
      <c r="N38" s="12">
        <f t="shared" si="5"/>
        <v>2.9</v>
      </c>
      <c r="O38" s="12">
        <f t="shared" si="5"/>
        <v>0</v>
      </c>
    </row>
    <row r="39" spans="1:15" ht="15" customHeight="1" x14ac:dyDescent="0.25">
      <c r="A39" s="5" t="s">
        <v>93</v>
      </c>
      <c r="B39" s="17" t="s">
        <v>17</v>
      </c>
      <c r="C39" s="15" t="s">
        <v>22</v>
      </c>
      <c r="D39" s="16">
        <f t="shared" si="6"/>
        <v>0.4</v>
      </c>
      <c r="E39" s="16">
        <v>0.1</v>
      </c>
      <c r="F39" s="16">
        <v>0.3</v>
      </c>
      <c r="G39" s="16"/>
      <c r="H39" s="10">
        <f t="shared" si="7"/>
        <v>0</v>
      </c>
      <c r="I39" s="10"/>
      <c r="J39" s="10"/>
      <c r="K39" s="10"/>
      <c r="L39" s="12">
        <f t="shared" si="8"/>
        <v>0.4</v>
      </c>
      <c r="M39" s="12">
        <f t="shared" si="9"/>
        <v>0.1</v>
      </c>
      <c r="N39" s="12">
        <f t="shared" si="5"/>
        <v>0.3</v>
      </c>
      <c r="O39" s="12">
        <f t="shared" si="5"/>
        <v>0</v>
      </c>
    </row>
    <row r="40" spans="1:15" ht="15" customHeight="1" x14ac:dyDescent="0.25">
      <c r="A40" s="5" t="s">
        <v>94</v>
      </c>
      <c r="B40" s="17" t="s">
        <v>18</v>
      </c>
      <c r="C40" s="15" t="s">
        <v>22</v>
      </c>
      <c r="D40" s="16">
        <f t="shared" si="6"/>
        <v>1.6</v>
      </c>
      <c r="E40" s="16">
        <v>0.9</v>
      </c>
      <c r="F40" s="16">
        <v>0.7</v>
      </c>
      <c r="G40" s="16"/>
      <c r="H40" s="10">
        <f t="shared" si="7"/>
        <v>0</v>
      </c>
      <c r="I40" s="10"/>
      <c r="J40" s="10"/>
      <c r="K40" s="10"/>
      <c r="L40" s="12">
        <f t="shared" si="8"/>
        <v>1.6</v>
      </c>
      <c r="M40" s="12">
        <f t="shared" si="9"/>
        <v>0.9</v>
      </c>
      <c r="N40" s="12">
        <f t="shared" si="5"/>
        <v>0.7</v>
      </c>
      <c r="O40" s="12">
        <f t="shared" si="5"/>
        <v>0</v>
      </c>
    </row>
    <row r="41" spans="1:15" ht="15" customHeight="1" x14ac:dyDescent="0.25">
      <c r="A41" s="38" t="s">
        <v>95</v>
      </c>
      <c r="B41" s="17" t="s">
        <v>19</v>
      </c>
      <c r="C41" s="15" t="s">
        <v>22</v>
      </c>
      <c r="D41" s="16">
        <f t="shared" si="6"/>
        <v>0.9</v>
      </c>
      <c r="E41" s="16"/>
      <c r="F41" s="16">
        <v>0.9</v>
      </c>
      <c r="G41" s="16"/>
      <c r="H41" s="10">
        <f>I41+J41+K41</f>
        <v>0</v>
      </c>
      <c r="I41" s="10"/>
      <c r="J41" s="10"/>
      <c r="K41" s="10"/>
      <c r="L41" s="12">
        <f>M41+N41+O41</f>
        <v>0.9</v>
      </c>
      <c r="M41" s="12">
        <f>E41+I41</f>
        <v>0</v>
      </c>
      <c r="N41" s="12">
        <f>F41+J41</f>
        <v>0.9</v>
      </c>
      <c r="O41" s="12">
        <f>G41+K41</f>
        <v>0</v>
      </c>
    </row>
    <row r="42" spans="1:15" ht="15.95" customHeight="1" x14ac:dyDescent="0.25">
      <c r="A42" s="90" t="s">
        <v>96</v>
      </c>
      <c r="B42" s="21" t="s">
        <v>180</v>
      </c>
      <c r="C42" s="25"/>
      <c r="D42" s="23">
        <f>SUM(D31:D41)</f>
        <v>38.6</v>
      </c>
      <c r="E42" s="23">
        <f>SUM(E31:E41)</f>
        <v>28.699999999999996</v>
      </c>
      <c r="F42" s="23">
        <f>SUM(F31:F41)</f>
        <v>9.9</v>
      </c>
      <c r="G42" s="23">
        <f>SUM(G31:G41)</f>
        <v>0</v>
      </c>
      <c r="H42" s="24">
        <f t="shared" ref="H42:O42" si="10">SUM(H31:H41)</f>
        <v>0</v>
      </c>
      <c r="I42" s="24">
        <f t="shared" si="10"/>
        <v>0</v>
      </c>
      <c r="J42" s="24">
        <f t="shared" si="10"/>
        <v>0</v>
      </c>
      <c r="K42" s="24">
        <f t="shared" si="10"/>
        <v>0</v>
      </c>
      <c r="L42" s="21">
        <f t="shared" si="10"/>
        <v>38.6</v>
      </c>
      <c r="M42" s="21">
        <f t="shared" si="10"/>
        <v>28.699999999999996</v>
      </c>
      <c r="N42" s="21">
        <f t="shared" si="10"/>
        <v>9.9</v>
      </c>
      <c r="O42" s="21">
        <f t="shared" si="10"/>
        <v>0</v>
      </c>
    </row>
    <row r="43" spans="1:15" ht="15.95" customHeight="1" x14ac:dyDescent="0.25">
      <c r="A43" s="5" t="s">
        <v>97</v>
      </c>
      <c r="B43" s="443" t="s">
        <v>63</v>
      </c>
      <c r="C43" s="443"/>
      <c r="D43" s="443"/>
      <c r="E43" s="443"/>
      <c r="F43" s="443"/>
      <c r="G43" s="443"/>
      <c r="H43" s="443"/>
      <c r="I43" s="443"/>
      <c r="J43" s="443"/>
      <c r="K43" s="443"/>
      <c r="L43" s="443"/>
      <c r="M43" s="443"/>
      <c r="N43" s="443"/>
      <c r="O43" s="443"/>
    </row>
    <row r="44" spans="1:15" ht="15" customHeight="1" x14ac:dyDescent="0.25">
      <c r="A44" s="38" t="s">
        <v>98</v>
      </c>
      <c r="B44" s="26" t="s">
        <v>20</v>
      </c>
      <c r="C44" s="7" t="s">
        <v>32</v>
      </c>
      <c r="D44" s="8">
        <f>E44+F44+G44</f>
        <v>98.8</v>
      </c>
      <c r="E44" s="8">
        <v>98.8</v>
      </c>
      <c r="F44" s="8"/>
      <c r="G44" s="8"/>
      <c r="H44" s="10">
        <f>I44+J44+K44</f>
        <v>0</v>
      </c>
      <c r="I44" s="10"/>
      <c r="J44" s="10"/>
      <c r="K44" s="10"/>
      <c r="L44" s="12">
        <f>M44+N44+O44</f>
        <v>98.8</v>
      </c>
      <c r="M44" s="12">
        <f t="shared" ref="M44:O45" si="11">E44+I44</f>
        <v>98.8</v>
      </c>
      <c r="N44" s="12">
        <f t="shared" si="11"/>
        <v>0</v>
      </c>
      <c r="O44" s="12">
        <f t="shared" si="11"/>
        <v>0</v>
      </c>
    </row>
    <row r="45" spans="1:15" ht="15" customHeight="1" x14ac:dyDescent="0.25">
      <c r="A45" s="40" t="s">
        <v>99</v>
      </c>
      <c r="B45" s="29" t="s">
        <v>71</v>
      </c>
      <c r="C45" s="30" t="s">
        <v>32</v>
      </c>
      <c r="D45" s="8"/>
      <c r="E45" s="8"/>
      <c r="F45" s="8"/>
      <c r="G45" s="8"/>
      <c r="H45" s="10">
        <f>I45+J45+K45</f>
        <v>0.4</v>
      </c>
      <c r="I45" s="10"/>
      <c r="J45" s="10">
        <v>0.4</v>
      </c>
      <c r="K45" s="10"/>
      <c r="L45" s="12">
        <f>M45+N45+O45</f>
        <v>0.4</v>
      </c>
      <c r="M45" s="12">
        <f t="shared" si="11"/>
        <v>0</v>
      </c>
      <c r="N45" s="12">
        <f t="shared" si="11"/>
        <v>0.4</v>
      </c>
      <c r="O45" s="12">
        <f t="shared" si="11"/>
        <v>0</v>
      </c>
    </row>
    <row r="46" spans="1:15" ht="15.95" customHeight="1" x14ac:dyDescent="0.25">
      <c r="A46" s="20" t="s">
        <v>100</v>
      </c>
      <c r="B46" s="27" t="s">
        <v>181</v>
      </c>
      <c r="C46" s="28"/>
      <c r="D46" s="23">
        <f>D44+D45</f>
        <v>98.8</v>
      </c>
      <c r="E46" s="23">
        <f t="shared" ref="E46:O46" si="12">E44+E45</f>
        <v>98.8</v>
      </c>
      <c r="F46" s="23">
        <f t="shared" si="12"/>
        <v>0</v>
      </c>
      <c r="G46" s="23">
        <f t="shared" si="12"/>
        <v>0</v>
      </c>
      <c r="H46" s="24">
        <f t="shared" si="12"/>
        <v>0.4</v>
      </c>
      <c r="I46" s="24">
        <f t="shared" si="12"/>
        <v>0</v>
      </c>
      <c r="J46" s="24">
        <f t="shared" si="12"/>
        <v>0.4</v>
      </c>
      <c r="K46" s="24">
        <f t="shared" si="12"/>
        <v>0</v>
      </c>
      <c r="L46" s="21">
        <f t="shared" si="12"/>
        <v>99.2</v>
      </c>
      <c r="M46" s="21">
        <f t="shared" si="12"/>
        <v>98.8</v>
      </c>
      <c r="N46" s="21">
        <f t="shared" si="12"/>
        <v>0.4</v>
      </c>
      <c r="O46" s="21">
        <f t="shared" si="12"/>
        <v>0</v>
      </c>
    </row>
    <row r="47" spans="1:15" ht="15.95" customHeight="1" x14ac:dyDescent="0.25">
      <c r="A47" s="5" t="s">
        <v>101</v>
      </c>
      <c r="B47" s="443" t="s">
        <v>176</v>
      </c>
      <c r="C47" s="443"/>
      <c r="D47" s="443"/>
      <c r="E47" s="443"/>
      <c r="F47" s="443"/>
      <c r="G47" s="443"/>
      <c r="H47" s="443"/>
      <c r="I47" s="443"/>
      <c r="J47" s="443"/>
      <c r="K47" s="443"/>
      <c r="L47" s="443"/>
      <c r="M47" s="443"/>
      <c r="N47" s="443"/>
      <c r="O47" s="443"/>
    </row>
    <row r="48" spans="1:15" ht="15.95" customHeight="1" x14ac:dyDescent="0.25">
      <c r="A48" s="13" t="s">
        <v>102</v>
      </c>
      <c r="B48" s="14" t="s">
        <v>55</v>
      </c>
      <c r="C48" s="30" t="s">
        <v>51</v>
      </c>
      <c r="D48" s="16">
        <f>E48+F48+G48</f>
        <v>0.1</v>
      </c>
      <c r="E48" s="16">
        <v>0.1</v>
      </c>
      <c r="F48" s="16"/>
      <c r="G48" s="16"/>
      <c r="H48" s="10">
        <f>I48+J48+K48</f>
        <v>0</v>
      </c>
      <c r="I48" s="10"/>
      <c r="J48" s="10"/>
      <c r="K48" s="10"/>
      <c r="L48" s="12">
        <f>M48+N48+O48</f>
        <v>0.1</v>
      </c>
      <c r="M48" s="12">
        <f t="shared" ref="M48:O63" si="13">E48+I48</f>
        <v>0.1</v>
      </c>
      <c r="N48" s="12">
        <f t="shared" si="13"/>
        <v>0</v>
      </c>
      <c r="O48" s="12">
        <f t="shared" si="13"/>
        <v>0</v>
      </c>
    </row>
    <row r="49" spans="1:15" ht="15" customHeight="1" x14ac:dyDescent="0.25">
      <c r="A49" s="19" t="s">
        <v>103</v>
      </c>
      <c r="B49" s="29" t="s">
        <v>164</v>
      </c>
      <c r="C49" s="30" t="s">
        <v>51</v>
      </c>
      <c r="D49" s="16">
        <f>E49+F49+G49</f>
        <v>1.5</v>
      </c>
      <c r="E49" s="16">
        <v>1.5</v>
      </c>
      <c r="F49" s="16"/>
      <c r="G49" s="16"/>
      <c r="H49" s="10">
        <f>I49+J49+K49</f>
        <v>0</v>
      </c>
      <c r="I49" s="10"/>
      <c r="J49" s="10"/>
      <c r="K49" s="10"/>
      <c r="L49" s="12">
        <f>M49+N49+O49</f>
        <v>1.5</v>
      </c>
      <c r="M49" s="12">
        <f t="shared" si="13"/>
        <v>1.5</v>
      </c>
      <c r="N49" s="12">
        <f t="shared" si="13"/>
        <v>0</v>
      </c>
      <c r="O49" s="12">
        <f t="shared" si="13"/>
        <v>0</v>
      </c>
    </row>
    <row r="50" spans="1:15" ht="15" customHeight="1" x14ac:dyDescent="0.25">
      <c r="A50" s="5" t="s">
        <v>104</v>
      </c>
      <c r="B50" s="29" t="s">
        <v>171</v>
      </c>
      <c r="C50" s="30" t="s">
        <v>51</v>
      </c>
      <c r="D50" s="16">
        <f t="shared" ref="D50:D78" si="14">E50+F50+G50</f>
        <v>6.8</v>
      </c>
      <c r="E50" s="16"/>
      <c r="F50" s="16"/>
      <c r="G50" s="16">
        <v>6.8</v>
      </c>
      <c r="H50" s="10">
        <f t="shared" ref="H50:H78" si="15">I50+J50+K50</f>
        <v>0</v>
      </c>
      <c r="I50" s="10"/>
      <c r="J50" s="10"/>
      <c r="K50" s="10"/>
      <c r="L50" s="12">
        <f t="shared" ref="L50:L78" si="16">M50+N50+O50</f>
        <v>6.8</v>
      </c>
      <c r="M50" s="12">
        <f t="shared" si="13"/>
        <v>0</v>
      </c>
      <c r="N50" s="12">
        <f t="shared" si="13"/>
        <v>0</v>
      </c>
      <c r="O50" s="12">
        <f t="shared" si="13"/>
        <v>6.8</v>
      </c>
    </row>
    <row r="51" spans="1:15" ht="15" customHeight="1" x14ac:dyDescent="0.25">
      <c r="A51" s="5" t="s">
        <v>105</v>
      </c>
      <c r="B51" s="18" t="s">
        <v>153</v>
      </c>
      <c r="C51" s="30" t="s">
        <v>51</v>
      </c>
      <c r="D51" s="16">
        <f t="shared" si="14"/>
        <v>7.3</v>
      </c>
      <c r="E51" s="16"/>
      <c r="F51" s="16">
        <v>7.3</v>
      </c>
      <c r="G51" s="16"/>
      <c r="H51" s="10">
        <f t="shared" si="15"/>
        <v>0</v>
      </c>
      <c r="I51" s="10"/>
      <c r="J51" s="10"/>
      <c r="K51" s="10"/>
      <c r="L51" s="12">
        <f t="shared" si="16"/>
        <v>7.3</v>
      </c>
      <c r="M51" s="12">
        <f t="shared" si="13"/>
        <v>0</v>
      </c>
      <c r="N51" s="12">
        <f t="shared" si="13"/>
        <v>7.3</v>
      </c>
      <c r="O51" s="12">
        <f t="shared" si="13"/>
        <v>0</v>
      </c>
    </row>
    <row r="52" spans="1:15" ht="15" customHeight="1" x14ac:dyDescent="0.25">
      <c r="A52" s="32" t="s">
        <v>106</v>
      </c>
      <c r="B52" s="31" t="s">
        <v>368</v>
      </c>
      <c r="C52" s="30" t="s">
        <v>51</v>
      </c>
      <c r="D52" s="16">
        <f t="shared" si="14"/>
        <v>6.6</v>
      </c>
      <c r="E52" s="16">
        <v>0.1</v>
      </c>
      <c r="F52" s="16"/>
      <c r="G52" s="16">
        <v>6.5</v>
      </c>
      <c r="H52" s="10">
        <f t="shared" si="15"/>
        <v>0</v>
      </c>
      <c r="I52" s="10"/>
      <c r="J52" s="10"/>
      <c r="K52" s="10"/>
      <c r="L52" s="12">
        <f t="shared" si="16"/>
        <v>6.6</v>
      </c>
      <c r="M52" s="12">
        <f t="shared" si="13"/>
        <v>0.1</v>
      </c>
      <c r="N52" s="12">
        <f t="shared" si="13"/>
        <v>0</v>
      </c>
      <c r="O52" s="12">
        <f t="shared" si="13"/>
        <v>6.5</v>
      </c>
    </row>
    <row r="53" spans="1:15" ht="15" customHeight="1" x14ac:dyDescent="0.25">
      <c r="A53" s="32" t="s">
        <v>107</v>
      </c>
      <c r="B53" s="29" t="s">
        <v>156</v>
      </c>
      <c r="C53" s="15" t="s">
        <v>51</v>
      </c>
      <c r="D53" s="16">
        <f t="shared" si="14"/>
        <v>35.799999999999997</v>
      </c>
      <c r="E53" s="16">
        <v>1.4</v>
      </c>
      <c r="F53" s="16">
        <v>29</v>
      </c>
      <c r="G53" s="16">
        <v>5.4</v>
      </c>
      <c r="H53" s="10">
        <f t="shared" si="15"/>
        <v>0</v>
      </c>
      <c r="I53" s="10"/>
      <c r="J53" s="10"/>
      <c r="K53" s="10"/>
      <c r="L53" s="12">
        <f t="shared" si="16"/>
        <v>35.799999999999997</v>
      </c>
      <c r="M53" s="12">
        <f t="shared" si="13"/>
        <v>1.4</v>
      </c>
      <c r="N53" s="12">
        <f t="shared" si="13"/>
        <v>29</v>
      </c>
      <c r="O53" s="12">
        <f t="shared" si="13"/>
        <v>5.4</v>
      </c>
    </row>
    <row r="54" spans="1:15" ht="15" customHeight="1" x14ac:dyDescent="0.25">
      <c r="A54" s="32" t="s">
        <v>108</v>
      </c>
      <c r="B54" s="29" t="s">
        <v>155</v>
      </c>
      <c r="C54" s="15" t="s">
        <v>51</v>
      </c>
      <c r="D54" s="16">
        <f t="shared" si="14"/>
        <v>1.4</v>
      </c>
      <c r="E54" s="16">
        <v>0.8</v>
      </c>
      <c r="F54" s="16">
        <v>0.6</v>
      </c>
      <c r="G54" s="16"/>
      <c r="H54" s="10">
        <f t="shared" si="15"/>
        <v>0</v>
      </c>
      <c r="I54" s="10"/>
      <c r="J54" s="10"/>
      <c r="K54" s="10"/>
      <c r="L54" s="12">
        <f t="shared" si="16"/>
        <v>1.4</v>
      </c>
      <c r="M54" s="12">
        <f t="shared" si="13"/>
        <v>0.8</v>
      </c>
      <c r="N54" s="12">
        <f t="shared" si="13"/>
        <v>0.6</v>
      </c>
      <c r="O54" s="12">
        <f t="shared" si="13"/>
        <v>0</v>
      </c>
    </row>
    <row r="55" spans="1:15" ht="15" customHeight="1" x14ac:dyDescent="0.25">
      <c r="A55" s="32" t="s">
        <v>109</v>
      </c>
      <c r="B55" s="29" t="s">
        <v>154</v>
      </c>
      <c r="C55" s="30" t="s">
        <v>51</v>
      </c>
      <c r="D55" s="16">
        <f>E55+F55+G55</f>
        <v>0.1</v>
      </c>
      <c r="E55" s="16">
        <v>0.1</v>
      </c>
      <c r="F55" s="16"/>
      <c r="G55" s="16"/>
      <c r="H55" s="10">
        <f>I55+J55+K55</f>
        <v>0</v>
      </c>
      <c r="I55" s="10"/>
      <c r="J55" s="10"/>
      <c r="K55" s="10"/>
      <c r="L55" s="12">
        <f>M55+N55+O55</f>
        <v>0.1</v>
      </c>
      <c r="M55" s="12">
        <f>E55+I55</f>
        <v>0.1</v>
      </c>
      <c r="N55" s="12">
        <f>F55+J55</f>
        <v>0</v>
      </c>
      <c r="O55" s="12">
        <f>G55+K55</f>
        <v>0</v>
      </c>
    </row>
    <row r="56" spans="1:15" ht="15" customHeight="1" x14ac:dyDescent="0.25">
      <c r="A56" s="32" t="s">
        <v>110</v>
      </c>
      <c r="B56" s="33" t="s">
        <v>424</v>
      </c>
      <c r="C56" s="15" t="s">
        <v>51</v>
      </c>
      <c r="D56" s="16">
        <f t="shared" si="14"/>
        <v>1.7</v>
      </c>
      <c r="E56" s="16">
        <v>1.7</v>
      </c>
      <c r="F56" s="16"/>
      <c r="G56" s="16"/>
      <c r="H56" s="10">
        <f t="shared" si="15"/>
        <v>0</v>
      </c>
      <c r="I56" s="10"/>
      <c r="J56" s="10"/>
      <c r="K56" s="10"/>
      <c r="L56" s="12">
        <f t="shared" si="16"/>
        <v>1.7</v>
      </c>
      <c r="M56" s="12">
        <f t="shared" si="13"/>
        <v>1.7</v>
      </c>
      <c r="N56" s="12">
        <f t="shared" si="13"/>
        <v>0</v>
      </c>
      <c r="O56" s="12">
        <f t="shared" si="13"/>
        <v>0</v>
      </c>
    </row>
    <row r="57" spans="1:15" ht="15" customHeight="1" x14ac:dyDescent="0.25">
      <c r="A57" s="32" t="s">
        <v>159</v>
      </c>
      <c r="B57" s="34" t="s">
        <v>169</v>
      </c>
      <c r="C57" s="30" t="s">
        <v>51</v>
      </c>
      <c r="D57" s="16">
        <f t="shared" si="14"/>
        <v>6.5</v>
      </c>
      <c r="E57" s="16"/>
      <c r="F57" s="16"/>
      <c r="G57" s="16">
        <v>6.5</v>
      </c>
      <c r="H57" s="10">
        <f t="shared" si="15"/>
        <v>0</v>
      </c>
      <c r="I57" s="10"/>
      <c r="J57" s="10"/>
      <c r="K57" s="10"/>
      <c r="L57" s="12">
        <f t="shared" si="16"/>
        <v>6.5</v>
      </c>
      <c r="M57" s="12">
        <f t="shared" si="13"/>
        <v>0</v>
      </c>
      <c r="N57" s="12">
        <f t="shared" si="13"/>
        <v>0</v>
      </c>
      <c r="O57" s="12">
        <f t="shared" si="13"/>
        <v>6.5</v>
      </c>
    </row>
    <row r="58" spans="1:15" ht="15" customHeight="1" x14ac:dyDescent="0.25">
      <c r="A58" s="32" t="s">
        <v>160</v>
      </c>
      <c r="B58" s="34" t="s">
        <v>44</v>
      </c>
      <c r="C58" s="30" t="s">
        <v>51</v>
      </c>
      <c r="D58" s="16">
        <f t="shared" si="14"/>
        <v>0.1</v>
      </c>
      <c r="E58" s="16">
        <v>0.1</v>
      </c>
      <c r="F58" s="16"/>
      <c r="G58" s="16"/>
      <c r="H58" s="10"/>
      <c r="I58" s="10"/>
      <c r="J58" s="10"/>
      <c r="K58" s="10"/>
      <c r="L58" s="12">
        <f t="shared" si="16"/>
        <v>0.1</v>
      </c>
      <c r="M58" s="12">
        <f t="shared" si="13"/>
        <v>0.1</v>
      </c>
      <c r="N58" s="12">
        <f t="shared" si="13"/>
        <v>0</v>
      </c>
      <c r="O58" s="12">
        <f t="shared" si="13"/>
        <v>0</v>
      </c>
    </row>
    <row r="59" spans="1:15" ht="15" customHeight="1" x14ac:dyDescent="0.25">
      <c r="A59" s="32" t="s">
        <v>111</v>
      </c>
      <c r="B59" s="33" t="s">
        <v>425</v>
      </c>
      <c r="C59" s="30" t="s">
        <v>51</v>
      </c>
      <c r="D59" s="16">
        <f>E59+F59+G59</f>
        <v>7</v>
      </c>
      <c r="E59" s="16"/>
      <c r="F59" s="16"/>
      <c r="G59" s="16">
        <v>7</v>
      </c>
      <c r="H59" s="10">
        <f t="shared" si="15"/>
        <v>0</v>
      </c>
      <c r="I59" s="10"/>
      <c r="J59" s="10"/>
      <c r="K59" s="10"/>
      <c r="L59" s="12">
        <f t="shared" si="16"/>
        <v>7</v>
      </c>
      <c r="M59" s="12">
        <f t="shared" si="13"/>
        <v>0</v>
      </c>
      <c r="N59" s="12">
        <f t="shared" si="13"/>
        <v>0</v>
      </c>
      <c r="O59" s="12">
        <f t="shared" si="13"/>
        <v>7</v>
      </c>
    </row>
    <row r="60" spans="1:15" ht="15" customHeight="1" x14ac:dyDescent="0.25">
      <c r="A60" s="32" t="s">
        <v>161</v>
      </c>
      <c r="B60" s="33" t="s">
        <v>64</v>
      </c>
      <c r="C60" s="30" t="s">
        <v>51</v>
      </c>
      <c r="D60" s="16">
        <f t="shared" si="14"/>
        <v>9.4</v>
      </c>
      <c r="E60" s="16"/>
      <c r="F60" s="16"/>
      <c r="G60" s="16">
        <v>9.4</v>
      </c>
      <c r="H60" s="10">
        <f t="shared" si="15"/>
        <v>0</v>
      </c>
      <c r="I60" s="10"/>
      <c r="J60" s="10"/>
      <c r="K60" s="10"/>
      <c r="L60" s="12">
        <f t="shared" si="16"/>
        <v>9.4</v>
      </c>
      <c r="M60" s="12">
        <f t="shared" si="13"/>
        <v>0</v>
      </c>
      <c r="N60" s="12">
        <f t="shared" si="13"/>
        <v>0</v>
      </c>
      <c r="O60" s="12">
        <f t="shared" si="13"/>
        <v>9.4</v>
      </c>
    </row>
    <row r="61" spans="1:15" ht="15" customHeight="1" x14ac:dyDescent="0.25">
      <c r="A61" s="5" t="s">
        <v>162</v>
      </c>
      <c r="B61" s="33" t="s">
        <v>42</v>
      </c>
      <c r="C61" s="30" t="s">
        <v>51</v>
      </c>
      <c r="D61" s="16">
        <f t="shared" si="14"/>
        <v>27.1</v>
      </c>
      <c r="E61" s="16">
        <v>0.1</v>
      </c>
      <c r="F61" s="16"/>
      <c r="G61" s="16">
        <v>27</v>
      </c>
      <c r="H61" s="10">
        <f t="shared" si="15"/>
        <v>0</v>
      </c>
      <c r="I61" s="10"/>
      <c r="J61" s="10"/>
      <c r="K61" s="10"/>
      <c r="L61" s="12">
        <f t="shared" si="16"/>
        <v>27.1</v>
      </c>
      <c r="M61" s="12">
        <f t="shared" si="13"/>
        <v>0.1</v>
      </c>
      <c r="N61" s="12">
        <f t="shared" si="13"/>
        <v>0</v>
      </c>
      <c r="O61" s="12">
        <f t="shared" si="13"/>
        <v>27</v>
      </c>
    </row>
    <row r="62" spans="1:15" ht="15" customHeight="1" x14ac:dyDescent="0.25">
      <c r="A62" s="5" t="s">
        <v>112</v>
      </c>
      <c r="B62" s="33" t="s">
        <v>426</v>
      </c>
      <c r="C62" s="30" t="s">
        <v>51</v>
      </c>
      <c r="D62" s="16">
        <f>E62+F62+G62</f>
        <v>12</v>
      </c>
      <c r="E62" s="16"/>
      <c r="F62" s="16"/>
      <c r="G62" s="16">
        <v>12</v>
      </c>
      <c r="H62" s="10">
        <f t="shared" si="15"/>
        <v>0</v>
      </c>
      <c r="I62" s="10"/>
      <c r="J62" s="10"/>
      <c r="K62" s="10"/>
      <c r="L62" s="12">
        <f t="shared" si="16"/>
        <v>12</v>
      </c>
      <c r="M62" s="12">
        <f>E62+I62</f>
        <v>0</v>
      </c>
      <c r="N62" s="12">
        <f>F62+J62</f>
        <v>0</v>
      </c>
      <c r="O62" s="12">
        <f>G62+K62</f>
        <v>12</v>
      </c>
    </row>
    <row r="63" spans="1:15" ht="15" customHeight="1" x14ac:dyDescent="0.25">
      <c r="A63" s="5" t="s">
        <v>113</v>
      </c>
      <c r="B63" s="34" t="s">
        <v>41</v>
      </c>
      <c r="C63" s="30" t="s">
        <v>51</v>
      </c>
      <c r="D63" s="16">
        <f t="shared" si="14"/>
        <v>22.6</v>
      </c>
      <c r="E63" s="16"/>
      <c r="F63" s="16"/>
      <c r="G63" s="16">
        <v>22.6</v>
      </c>
      <c r="H63" s="10">
        <f t="shared" si="15"/>
        <v>0</v>
      </c>
      <c r="I63" s="10"/>
      <c r="J63" s="10"/>
      <c r="K63" s="10"/>
      <c r="L63" s="12">
        <f t="shared" si="16"/>
        <v>22.6</v>
      </c>
      <c r="M63" s="12">
        <f t="shared" si="13"/>
        <v>0</v>
      </c>
      <c r="N63" s="12">
        <f t="shared" si="13"/>
        <v>0</v>
      </c>
      <c r="O63" s="12">
        <f t="shared" si="13"/>
        <v>22.6</v>
      </c>
    </row>
    <row r="64" spans="1:15" ht="15" customHeight="1" x14ac:dyDescent="0.25">
      <c r="A64" s="5" t="s">
        <v>114</v>
      </c>
      <c r="B64" s="29" t="s">
        <v>165</v>
      </c>
      <c r="C64" s="30" t="s">
        <v>51</v>
      </c>
      <c r="D64" s="16">
        <f t="shared" si="14"/>
        <v>10.3</v>
      </c>
      <c r="E64" s="16">
        <v>2.2999999999999998</v>
      </c>
      <c r="F64" s="16"/>
      <c r="G64" s="16">
        <v>8</v>
      </c>
      <c r="H64" s="10">
        <f t="shared" si="15"/>
        <v>0</v>
      </c>
      <c r="I64" s="10"/>
      <c r="J64" s="10"/>
      <c r="K64" s="10"/>
      <c r="L64" s="12">
        <f t="shared" si="16"/>
        <v>10.3</v>
      </c>
      <c r="M64" s="12">
        <f t="shared" ref="M64:O92" si="17">E64+I64</f>
        <v>2.2999999999999998</v>
      </c>
      <c r="N64" s="12">
        <f t="shared" si="17"/>
        <v>0</v>
      </c>
      <c r="O64" s="12">
        <f t="shared" si="17"/>
        <v>8</v>
      </c>
    </row>
    <row r="65" spans="1:15" ht="15" customHeight="1" x14ac:dyDescent="0.25">
      <c r="A65" s="5" t="s">
        <v>115</v>
      </c>
      <c r="B65" s="29" t="s">
        <v>157</v>
      </c>
      <c r="C65" s="30" t="s">
        <v>51</v>
      </c>
      <c r="D65" s="16">
        <f t="shared" si="14"/>
        <v>60.4</v>
      </c>
      <c r="E65" s="16"/>
      <c r="F65" s="16"/>
      <c r="G65" s="16">
        <v>60.4</v>
      </c>
      <c r="H65" s="10">
        <f t="shared" si="15"/>
        <v>0</v>
      </c>
      <c r="I65" s="10"/>
      <c r="J65" s="10"/>
      <c r="K65" s="10"/>
      <c r="L65" s="12">
        <f t="shared" si="16"/>
        <v>60.4</v>
      </c>
      <c r="M65" s="12">
        <f t="shared" si="17"/>
        <v>0</v>
      </c>
      <c r="N65" s="12">
        <f t="shared" si="17"/>
        <v>0</v>
      </c>
      <c r="O65" s="12">
        <f t="shared" si="17"/>
        <v>60.4</v>
      </c>
    </row>
    <row r="66" spans="1:15" ht="15" customHeight="1" x14ac:dyDescent="0.25">
      <c r="A66" s="5" t="s">
        <v>116</v>
      </c>
      <c r="B66" s="29" t="s">
        <v>34</v>
      </c>
      <c r="C66" s="30" t="s">
        <v>51</v>
      </c>
      <c r="D66" s="16">
        <f t="shared" si="14"/>
        <v>35.299999999999997</v>
      </c>
      <c r="E66" s="16"/>
      <c r="F66" s="16"/>
      <c r="G66" s="16">
        <v>35.299999999999997</v>
      </c>
      <c r="H66" s="10">
        <f t="shared" si="15"/>
        <v>0</v>
      </c>
      <c r="I66" s="10"/>
      <c r="J66" s="10"/>
      <c r="K66" s="10"/>
      <c r="L66" s="12">
        <f t="shared" si="16"/>
        <v>35.299999999999997</v>
      </c>
      <c r="M66" s="12">
        <f t="shared" si="17"/>
        <v>0</v>
      </c>
      <c r="N66" s="12">
        <f t="shared" si="17"/>
        <v>0</v>
      </c>
      <c r="O66" s="12">
        <f t="shared" si="17"/>
        <v>35.299999999999997</v>
      </c>
    </row>
    <row r="67" spans="1:15" ht="15" customHeight="1" x14ac:dyDescent="0.25">
      <c r="A67" s="5" t="s">
        <v>170</v>
      </c>
      <c r="B67" s="29" t="s">
        <v>36</v>
      </c>
      <c r="C67" s="30" t="s">
        <v>51</v>
      </c>
      <c r="D67" s="16">
        <f t="shared" si="14"/>
        <v>34.1</v>
      </c>
      <c r="E67" s="16"/>
      <c r="F67" s="16"/>
      <c r="G67" s="16">
        <v>34.1</v>
      </c>
      <c r="H67" s="10">
        <f t="shared" si="15"/>
        <v>0</v>
      </c>
      <c r="I67" s="10"/>
      <c r="J67" s="10"/>
      <c r="K67" s="10"/>
      <c r="L67" s="12">
        <f t="shared" si="16"/>
        <v>34.1</v>
      </c>
      <c r="M67" s="12">
        <f t="shared" si="17"/>
        <v>0</v>
      </c>
      <c r="N67" s="12">
        <f t="shared" si="17"/>
        <v>0</v>
      </c>
      <c r="O67" s="12">
        <f t="shared" si="17"/>
        <v>34.1</v>
      </c>
    </row>
    <row r="68" spans="1:15" ht="15" customHeight="1" x14ac:dyDescent="0.25">
      <c r="A68" s="5" t="s">
        <v>117</v>
      </c>
      <c r="B68" s="29" t="s">
        <v>38</v>
      </c>
      <c r="C68" s="30" t="s">
        <v>51</v>
      </c>
      <c r="D68" s="16">
        <f t="shared" si="14"/>
        <v>76.400000000000006</v>
      </c>
      <c r="E68" s="16"/>
      <c r="F68" s="16"/>
      <c r="G68" s="16">
        <v>76.400000000000006</v>
      </c>
      <c r="H68" s="10">
        <f t="shared" si="15"/>
        <v>0</v>
      </c>
      <c r="I68" s="10"/>
      <c r="J68" s="10"/>
      <c r="K68" s="10"/>
      <c r="L68" s="12">
        <f t="shared" si="16"/>
        <v>76.400000000000006</v>
      </c>
      <c r="M68" s="12">
        <f t="shared" si="17"/>
        <v>0</v>
      </c>
      <c r="N68" s="12">
        <f t="shared" si="17"/>
        <v>0</v>
      </c>
      <c r="O68" s="12">
        <f t="shared" si="17"/>
        <v>76.400000000000006</v>
      </c>
    </row>
    <row r="69" spans="1:15" ht="15" customHeight="1" x14ac:dyDescent="0.25">
      <c r="A69" s="5" t="s">
        <v>118</v>
      </c>
      <c r="B69" s="29" t="s">
        <v>37</v>
      </c>
      <c r="C69" s="30" t="s">
        <v>51</v>
      </c>
      <c r="D69" s="16">
        <f t="shared" si="14"/>
        <v>37.9</v>
      </c>
      <c r="E69" s="16"/>
      <c r="F69" s="16"/>
      <c r="G69" s="16">
        <v>37.9</v>
      </c>
      <c r="H69" s="10">
        <f t="shared" si="15"/>
        <v>0</v>
      </c>
      <c r="I69" s="10"/>
      <c r="J69" s="10"/>
      <c r="K69" s="10"/>
      <c r="L69" s="12">
        <f t="shared" si="16"/>
        <v>37.9</v>
      </c>
      <c r="M69" s="12">
        <f t="shared" si="17"/>
        <v>0</v>
      </c>
      <c r="N69" s="12">
        <f t="shared" si="17"/>
        <v>0</v>
      </c>
      <c r="O69" s="12">
        <f t="shared" si="17"/>
        <v>37.9</v>
      </c>
    </row>
    <row r="70" spans="1:15" ht="15" customHeight="1" x14ac:dyDescent="0.25">
      <c r="A70" s="5" t="s">
        <v>119</v>
      </c>
      <c r="B70" s="35" t="s">
        <v>35</v>
      </c>
      <c r="C70" s="15" t="s">
        <v>51</v>
      </c>
      <c r="D70" s="16">
        <f t="shared" si="14"/>
        <v>62</v>
      </c>
      <c r="E70" s="16"/>
      <c r="F70" s="16"/>
      <c r="G70" s="16">
        <v>62</v>
      </c>
      <c r="H70" s="10">
        <f t="shared" si="15"/>
        <v>0</v>
      </c>
      <c r="I70" s="10"/>
      <c r="J70" s="10"/>
      <c r="K70" s="10"/>
      <c r="L70" s="12">
        <f t="shared" si="16"/>
        <v>62</v>
      </c>
      <c r="M70" s="12">
        <f t="shared" si="17"/>
        <v>0</v>
      </c>
      <c r="N70" s="12">
        <f t="shared" si="17"/>
        <v>0</v>
      </c>
      <c r="O70" s="12">
        <f t="shared" si="17"/>
        <v>62</v>
      </c>
    </row>
    <row r="71" spans="1:15" ht="15" customHeight="1" x14ac:dyDescent="0.25">
      <c r="A71" s="5" t="s">
        <v>120</v>
      </c>
      <c r="B71" s="36" t="s">
        <v>39</v>
      </c>
      <c r="C71" s="15" t="s">
        <v>51</v>
      </c>
      <c r="D71" s="16">
        <f t="shared" si="14"/>
        <v>9.6</v>
      </c>
      <c r="E71" s="16"/>
      <c r="F71" s="16"/>
      <c r="G71" s="16">
        <v>9.6</v>
      </c>
      <c r="H71" s="10">
        <f t="shared" si="15"/>
        <v>0</v>
      </c>
      <c r="I71" s="10"/>
      <c r="J71" s="10"/>
      <c r="K71" s="10"/>
      <c r="L71" s="12">
        <f t="shared" si="16"/>
        <v>9.6</v>
      </c>
      <c r="M71" s="12">
        <f t="shared" si="17"/>
        <v>0</v>
      </c>
      <c r="N71" s="12">
        <f t="shared" si="17"/>
        <v>0</v>
      </c>
      <c r="O71" s="12">
        <f t="shared" si="17"/>
        <v>9.6</v>
      </c>
    </row>
    <row r="72" spans="1:15" ht="15" customHeight="1" x14ac:dyDescent="0.25">
      <c r="A72" s="5" t="s">
        <v>121</v>
      </c>
      <c r="B72" s="36" t="s">
        <v>40</v>
      </c>
      <c r="C72" s="15" t="s">
        <v>51</v>
      </c>
      <c r="D72" s="16">
        <f t="shared" si="14"/>
        <v>16.100000000000001</v>
      </c>
      <c r="E72" s="16"/>
      <c r="F72" s="16"/>
      <c r="G72" s="16">
        <v>16.100000000000001</v>
      </c>
      <c r="H72" s="10">
        <f t="shared" si="15"/>
        <v>0</v>
      </c>
      <c r="I72" s="10"/>
      <c r="J72" s="10"/>
      <c r="K72" s="10"/>
      <c r="L72" s="12">
        <f t="shared" si="16"/>
        <v>16.100000000000001</v>
      </c>
      <c r="M72" s="12">
        <f t="shared" si="17"/>
        <v>0</v>
      </c>
      <c r="N72" s="12">
        <f t="shared" si="17"/>
        <v>0</v>
      </c>
      <c r="O72" s="12">
        <f t="shared" si="17"/>
        <v>16.100000000000001</v>
      </c>
    </row>
    <row r="73" spans="1:15" ht="15" customHeight="1" x14ac:dyDescent="0.25">
      <c r="A73" s="5" t="s">
        <v>166</v>
      </c>
      <c r="B73" s="35" t="s">
        <v>49</v>
      </c>
      <c r="C73" s="15" t="s">
        <v>51</v>
      </c>
      <c r="D73" s="16">
        <f t="shared" si="14"/>
        <v>4</v>
      </c>
      <c r="E73" s="16"/>
      <c r="F73" s="16">
        <v>0.1</v>
      </c>
      <c r="G73" s="16">
        <v>3.9</v>
      </c>
      <c r="H73" s="10">
        <f t="shared" si="15"/>
        <v>0</v>
      </c>
      <c r="I73" s="10"/>
      <c r="J73" s="10"/>
      <c r="K73" s="10"/>
      <c r="L73" s="12">
        <f t="shared" si="16"/>
        <v>4</v>
      </c>
      <c r="M73" s="12">
        <f t="shared" si="17"/>
        <v>0</v>
      </c>
      <c r="N73" s="12">
        <f t="shared" si="17"/>
        <v>0.1</v>
      </c>
      <c r="O73" s="12">
        <f t="shared" si="17"/>
        <v>3.9</v>
      </c>
    </row>
    <row r="74" spans="1:15" ht="15" customHeight="1" x14ac:dyDescent="0.25">
      <c r="A74" s="5" t="s">
        <v>122</v>
      </c>
      <c r="B74" s="35" t="s">
        <v>48</v>
      </c>
      <c r="C74" s="15" t="s">
        <v>51</v>
      </c>
      <c r="D74" s="16">
        <f t="shared" si="14"/>
        <v>52.3</v>
      </c>
      <c r="E74" s="16"/>
      <c r="F74" s="16">
        <v>0.3</v>
      </c>
      <c r="G74" s="16">
        <v>52</v>
      </c>
      <c r="H74" s="10">
        <f t="shared" si="15"/>
        <v>0</v>
      </c>
      <c r="I74" s="10"/>
      <c r="J74" s="10"/>
      <c r="K74" s="10"/>
      <c r="L74" s="12">
        <f t="shared" si="16"/>
        <v>52.3</v>
      </c>
      <c r="M74" s="12">
        <f t="shared" si="17"/>
        <v>0</v>
      </c>
      <c r="N74" s="12">
        <f t="shared" si="17"/>
        <v>0.3</v>
      </c>
      <c r="O74" s="12">
        <f t="shared" si="17"/>
        <v>52</v>
      </c>
    </row>
    <row r="75" spans="1:15" ht="15" customHeight="1" x14ac:dyDescent="0.25">
      <c r="A75" s="32" t="s">
        <v>123</v>
      </c>
      <c r="B75" s="35" t="s">
        <v>66</v>
      </c>
      <c r="C75" s="15" t="s">
        <v>51</v>
      </c>
      <c r="D75" s="16">
        <f t="shared" si="14"/>
        <v>9.4</v>
      </c>
      <c r="E75" s="16"/>
      <c r="F75" s="16"/>
      <c r="G75" s="16">
        <v>9.4</v>
      </c>
      <c r="H75" s="10">
        <f t="shared" si="15"/>
        <v>0</v>
      </c>
      <c r="I75" s="10"/>
      <c r="J75" s="10"/>
      <c r="K75" s="10"/>
      <c r="L75" s="12">
        <f t="shared" si="16"/>
        <v>9.4</v>
      </c>
      <c r="M75" s="12">
        <f t="shared" si="17"/>
        <v>0</v>
      </c>
      <c r="N75" s="12">
        <f t="shared" si="17"/>
        <v>0</v>
      </c>
      <c r="O75" s="12">
        <f t="shared" si="17"/>
        <v>9.4</v>
      </c>
    </row>
    <row r="76" spans="1:15" ht="15" customHeight="1" x14ac:dyDescent="0.25">
      <c r="A76" s="38" t="s">
        <v>124</v>
      </c>
      <c r="B76" s="35" t="s">
        <v>50</v>
      </c>
      <c r="C76" s="15" t="s">
        <v>51</v>
      </c>
      <c r="D76" s="16">
        <f t="shared" si="14"/>
        <v>26.5</v>
      </c>
      <c r="E76" s="16"/>
      <c r="F76" s="16">
        <v>26.5</v>
      </c>
      <c r="G76" s="16"/>
      <c r="H76" s="10">
        <f t="shared" si="15"/>
        <v>0</v>
      </c>
      <c r="I76" s="10"/>
      <c r="J76" s="10"/>
      <c r="K76" s="10"/>
      <c r="L76" s="12">
        <f t="shared" si="16"/>
        <v>26.5</v>
      </c>
      <c r="M76" s="12">
        <f t="shared" si="17"/>
        <v>0</v>
      </c>
      <c r="N76" s="12">
        <f t="shared" si="17"/>
        <v>26.5</v>
      </c>
      <c r="O76" s="12">
        <f t="shared" si="17"/>
        <v>0</v>
      </c>
    </row>
    <row r="77" spans="1:15" ht="15" customHeight="1" x14ac:dyDescent="0.25">
      <c r="A77" s="19" t="s">
        <v>125</v>
      </c>
      <c r="B77" s="35" t="s">
        <v>172</v>
      </c>
      <c r="C77" s="15" t="s">
        <v>51</v>
      </c>
      <c r="D77" s="16">
        <f t="shared" si="14"/>
        <v>14.2</v>
      </c>
      <c r="E77" s="16">
        <v>0.1</v>
      </c>
      <c r="F77" s="16"/>
      <c r="G77" s="16">
        <v>14.1</v>
      </c>
      <c r="H77" s="10">
        <f t="shared" si="15"/>
        <v>0</v>
      </c>
      <c r="I77" s="10"/>
      <c r="J77" s="10"/>
      <c r="K77" s="10"/>
      <c r="L77" s="12">
        <f t="shared" si="16"/>
        <v>14.2</v>
      </c>
      <c r="M77" s="12">
        <f t="shared" si="17"/>
        <v>0.1</v>
      </c>
      <c r="N77" s="12">
        <f t="shared" si="17"/>
        <v>0</v>
      </c>
      <c r="O77" s="12">
        <f t="shared" si="17"/>
        <v>14.1</v>
      </c>
    </row>
    <row r="78" spans="1:15" s="37" customFormat="1" ht="15" customHeight="1" x14ac:dyDescent="0.25">
      <c r="A78" s="19" t="s">
        <v>126</v>
      </c>
      <c r="B78" s="35" t="s">
        <v>173</v>
      </c>
      <c r="C78" s="15" t="s">
        <v>51</v>
      </c>
      <c r="D78" s="16">
        <f t="shared" si="14"/>
        <v>2</v>
      </c>
      <c r="E78" s="16">
        <v>2</v>
      </c>
      <c r="F78" s="16"/>
      <c r="G78" s="16"/>
      <c r="H78" s="10">
        <f t="shared" si="15"/>
        <v>0</v>
      </c>
      <c r="I78" s="10"/>
      <c r="J78" s="10"/>
      <c r="K78" s="10"/>
      <c r="L78" s="12">
        <f t="shared" si="16"/>
        <v>2</v>
      </c>
      <c r="M78" s="12">
        <f t="shared" si="17"/>
        <v>2</v>
      </c>
      <c r="N78" s="12">
        <f t="shared" si="17"/>
        <v>0</v>
      </c>
      <c r="O78" s="12">
        <f t="shared" si="17"/>
        <v>0</v>
      </c>
    </row>
    <row r="79" spans="1:15" ht="15.95" customHeight="1" x14ac:dyDescent="0.25">
      <c r="A79" s="20" t="s">
        <v>127</v>
      </c>
      <c r="B79" s="27" t="s">
        <v>182</v>
      </c>
      <c r="C79" s="25"/>
      <c r="D79" s="21">
        <f>SUM(D47:D78)</f>
        <v>596.5</v>
      </c>
      <c r="E79" s="21">
        <f t="shared" ref="E79:G79" si="18">SUM(E47:E78)</f>
        <v>10.299999999999999</v>
      </c>
      <c r="F79" s="21">
        <f t="shared" si="18"/>
        <v>63.8</v>
      </c>
      <c r="G79" s="21">
        <f t="shared" si="18"/>
        <v>522.4</v>
      </c>
      <c r="H79" s="24">
        <f>SUM(H48:H78)</f>
        <v>0</v>
      </c>
      <c r="I79" s="24">
        <f t="shared" ref="I79:K79" si="19">SUM(I48:I78)</f>
        <v>0</v>
      </c>
      <c r="J79" s="24">
        <f t="shared" si="19"/>
        <v>0</v>
      </c>
      <c r="K79" s="24">
        <f t="shared" si="19"/>
        <v>0</v>
      </c>
      <c r="L79" s="21">
        <f>SUM(L47:L78)</f>
        <v>596.5</v>
      </c>
      <c r="M79" s="21">
        <f t="shared" ref="M79:O79" si="20">SUM(M47:M78)</f>
        <v>10.299999999999999</v>
      </c>
      <c r="N79" s="21">
        <f t="shared" si="20"/>
        <v>63.8</v>
      </c>
      <c r="O79" s="21">
        <f t="shared" si="20"/>
        <v>522.4</v>
      </c>
    </row>
    <row r="80" spans="1:15" ht="15.95" customHeight="1" x14ac:dyDescent="0.25">
      <c r="A80" s="32" t="s">
        <v>128</v>
      </c>
      <c r="B80" s="443" t="s">
        <v>67</v>
      </c>
      <c r="C80" s="443"/>
      <c r="D80" s="443"/>
      <c r="E80" s="443"/>
      <c r="F80" s="443"/>
      <c r="G80" s="443"/>
      <c r="H80" s="443"/>
      <c r="I80" s="443"/>
      <c r="J80" s="443"/>
      <c r="K80" s="443"/>
      <c r="L80" s="443"/>
      <c r="M80" s="443"/>
      <c r="N80" s="443"/>
      <c r="O80" s="443"/>
    </row>
    <row r="81" spans="1:15" ht="15" customHeight="1" x14ac:dyDescent="0.25">
      <c r="A81" s="32" t="s">
        <v>129</v>
      </c>
      <c r="B81" s="29" t="s">
        <v>7</v>
      </c>
      <c r="C81" s="39" t="s">
        <v>30</v>
      </c>
      <c r="D81" s="16">
        <f>E81+F81+G81</f>
        <v>0.7</v>
      </c>
      <c r="E81" s="16">
        <v>0.4</v>
      </c>
      <c r="F81" s="16">
        <v>0.3</v>
      </c>
      <c r="G81" s="16"/>
      <c r="H81" s="10">
        <f>I81+J81+K81</f>
        <v>0</v>
      </c>
      <c r="I81" s="10"/>
      <c r="J81" s="10"/>
      <c r="K81" s="10"/>
      <c r="L81" s="12">
        <f>M81+N81+O81</f>
        <v>0.7</v>
      </c>
      <c r="M81" s="12">
        <f>E81+I81</f>
        <v>0.4</v>
      </c>
      <c r="N81" s="12">
        <f>F81+J81</f>
        <v>0.3</v>
      </c>
      <c r="O81" s="12">
        <f>G81+K81</f>
        <v>0</v>
      </c>
    </row>
    <row r="82" spans="1:15" ht="15" customHeight="1" x14ac:dyDescent="0.25">
      <c r="A82" s="32" t="s">
        <v>130</v>
      </c>
      <c r="B82" s="29" t="s">
        <v>10</v>
      </c>
      <c r="C82" s="39" t="s">
        <v>30</v>
      </c>
      <c r="D82" s="16">
        <f t="shared" ref="D82:D94" si="21">E82+F82+G82</f>
        <v>0.8</v>
      </c>
      <c r="E82" s="16">
        <v>0.2</v>
      </c>
      <c r="F82" s="16">
        <v>0.6</v>
      </c>
      <c r="G82" s="16"/>
      <c r="H82" s="10">
        <f t="shared" ref="H82:H94" si="22">I82+J82+K82</f>
        <v>0</v>
      </c>
      <c r="I82" s="10"/>
      <c r="J82" s="10"/>
      <c r="K82" s="10"/>
      <c r="L82" s="12">
        <f t="shared" ref="L82:L94" si="23">M82+N82+O82</f>
        <v>0.8</v>
      </c>
      <c r="M82" s="12">
        <f t="shared" ref="M82:O94" si="24">E82+I82</f>
        <v>0.2</v>
      </c>
      <c r="N82" s="12">
        <f t="shared" si="24"/>
        <v>0.6</v>
      </c>
      <c r="O82" s="12">
        <f t="shared" si="24"/>
        <v>0</v>
      </c>
    </row>
    <row r="83" spans="1:15" ht="15" customHeight="1" x14ac:dyDescent="0.25">
      <c r="A83" s="32" t="s">
        <v>131</v>
      </c>
      <c r="B83" s="29" t="s">
        <v>11</v>
      </c>
      <c r="C83" s="39" t="s">
        <v>30</v>
      </c>
      <c r="D83" s="16">
        <f t="shared" si="21"/>
        <v>2</v>
      </c>
      <c r="E83" s="16">
        <v>1</v>
      </c>
      <c r="F83" s="16">
        <v>1</v>
      </c>
      <c r="G83" s="16"/>
      <c r="H83" s="10">
        <f t="shared" si="22"/>
        <v>0</v>
      </c>
      <c r="I83" s="10"/>
      <c r="J83" s="10"/>
      <c r="K83" s="10"/>
      <c r="L83" s="12">
        <f t="shared" si="23"/>
        <v>2</v>
      </c>
      <c r="M83" s="12">
        <f t="shared" si="24"/>
        <v>1</v>
      </c>
      <c r="N83" s="12">
        <f t="shared" si="24"/>
        <v>1</v>
      </c>
      <c r="O83" s="12">
        <f t="shared" si="24"/>
        <v>0</v>
      </c>
    </row>
    <row r="84" spans="1:15" ht="15" customHeight="1" x14ac:dyDescent="0.25">
      <c r="A84" s="32" t="s">
        <v>132</v>
      </c>
      <c r="B84" s="29" t="s">
        <v>15</v>
      </c>
      <c r="C84" s="39" t="s">
        <v>30</v>
      </c>
      <c r="D84" s="16">
        <f t="shared" si="21"/>
        <v>1</v>
      </c>
      <c r="E84" s="16">
        <v>0.2</v>
      </c>
      <c r="F84" s="16">
        <v>0.8</v>
      </c>
      <c r="G84" s="16"/>
      <c r="H84" s="10">
        <f t="shared" si="22"/>
        <v>0</v>
      </c>
      <c r="I84" s="10"/>
      <c r="J84" s="10"/>
      <c r="K84" s="10"/>
      <c r="L84" s="12">
        <f t="shared" si="23"/>
        <v>1</v>
      </c>
      <c r="M84" s="12">
        <f t="shared" si="24"/>
        <v>0.2</v>
      </c>
      <c r="N84" s="12">
        <f t="shared" si="24"/>
        <v>0.8</v>
      </c>
      <c r="O84" s="12">
        <f t="shared" si="24"/>
        <v>0</v>
      </c>
    </row>
    <row r="85" spans="1:15" ht="15" customHeight="1" x14ac:dyDescent="0.25">
      <c r="A85" s="32" t="s">
        <v>133</v>
      </c>
      <c r="B85" s="29" t="s">
        <v>27</v>
      </c>
      <c r="C85" s="39" t="s">
        <v>30</v>
      </c>
      <c r="D85" s="16">
        <f t="shared" si="21"/>
        <v>12.8</v>
      </c>
      <c r="E85" s="16"/>
      <c r="F85" s="16">
        <v>10.5</v>
      </c>
      <c r="G85" s="16">
        <v>2.2999999999999998</v>
      </c>
      <c r="H85" s="10">
        <f t="shared" si="22"/>
        <v>0</v>
      </c>
      <c r="I85" s="10"/>
      <c r="J85" s="10"/>
      <c r="K85" s="10"/>
      <c r="L85" s="12">
        <f t="shared" si="23"/>
        <v>12.8</v>
      </c>
      <c r="M85" s="12">
        <f t="shared" si="24"/>
        <v>0</v>
      </c>
      <c r="N85" s="12">
        <f t="shared" si="24"/>
        <v>10.5</v>
      </c>
      <c r="O85" s="12">
        <f t="shared" si="24"/>
        <v>2.2999999999999998</v>
      </c>
    </row>
    <row r="86" spans="1:15" ht="15" customHeight="1" x14ac:dyDescent="0.25">
      <c r="A86" s="32" t="s">
        <v>167</v>
      </c>
      <c r="B86" s="29" t="s">
        <v>57</v>
      </c>
      <c r="C86" s="39" t="s">
        <v>30</v>
      </c>
      <c r="D86" s="16">
        <f t="shared" si="21"/>
        <v>2.8000000000000003</v>
      </c>
      <c r="E86" s="16">
        <v>0.2</v>
      </c>
      <c r="F86" s="16">
        <v>2.6</v>
      </c>
      <c r="G86" s="16"/>
      <c r="H86" s="10">
        <f t="shared" si="22"/>
        <v>0</v>
      </c>
      <c r="I86" s="10"/>
      <c r="J86" s="10"/>
      <c r="K86" s="10"/>
      <c r="L86" s="12">
        <f t="shared" si="23"/>
        <v>2.8000000000000003</v>
      </c>
      <c r="M86" s="12">
        <f t="shared" si="24"/>
        <v>0.2</v>
      </c>
      <c r="N86" s="12">
        <f t="shared" si="24"/>
        <v>2.6</v>
      </c>
      <c r="O86" s="12">
        <f t="shared" si="24"/>
        <v>0</v>
      </c>
    </row>
    <row r="87" spans="1:15" ht="15" customHeight="1" x14ac:dyDescent="0.25">
      <c r="A87" s="32" t="s">
        <v>134</v>
      </c>
      <c r="B87" s="29" t="s">
        <v>58</v>
      </c>
      <c r="C87" s="39" t="s">
        <v>30</v>
      </c>
      <c r="D87" s="16">
        <f t="shared" si="21"/>
        <v>2.1</v>
      </c>
      <c r="E87" s="16">
        <v>0.3</v>
      </c>
      <c r="F87" s="16">
        <v>1.8</v>
      </c>
      <c r="G87" s="16"/>
      <c r="H87" s="10">
        <f t="shared" si="22"/>
        <v>0</v>
      </c>
      <c r="I87" s="10"/>
      <c r="J87" s="10"/>
      <c r="K87" s="10"/>
      <c r="L87" s="12">
        <f t="shared" si="23"/>
        <v>2.1</v>
      </c>
      <c r="M87" s="12">
        <f t="shared" si="24"/>
        <v>0.3</v>
      </c>
      <c r="N87" s="12">
        <f t="shared" si="24"/>
        <v>1.8</v>
      </c>
      <c r="O87" s="12">
        <f t="shared" si="24"/>
        <v>0</v>
      </c>
    </row>
    <row r="88" spans="1:15" ht="15" customHeight="1" x14ac:dyDescent="0.25">
      <c r="A88" s="32" t="s">
        <v>135</v>
      </c>
      <c r="B88" s="29" t="s">
        <v>427</v>
      </c>
      <c r="C88" s="39" t="s">
        <v>30</v>
      </c>
      <c r="D88" s="16">
        <f t="shared" si="21"/>
        <v>2.6</v>
      </c>
      <c r="E88" s="16">
        <v>0.5</v>
      </c>
      <c r="F88" s="16">
        <v>2.1</v>
      </c>
      <c r="G88" s="16"/>
      <c r="H88" s="10">
        <f t="shared" si="22"/>
        <v>0</v>
      </c>
      <c r="I88" s="10"/>
      <c r="J88" s="10"/>
      <c r="K88" s="10"/>
      <c r="L88" s="12">
        <f t="shared" si="23"/>
        <v>2.6</v>
      </c>
      <c r="M88" s="12">
        <f t="shared" si="24"/>
        <v>0.5</v>
      </c>
      <c r="N88" s="12">
        <f t="shared" si="24"/>
        <v>2.1</v>
      </c>
      <c r="O88" s="12">
        <f t="shared" si="24"/>
        <v>0</v>
      </c>
    </row>
    <row r="89" spans="1:15" ht="15" customHeight="1" x14ac:dyDescent="0.25">
      <c r="A89" s="32" t="s">
        <v>136</v>
      </c>
      <c r="B89" s="29" t="s">
        <v>428</v>
      </c>
      <c r="C89" s="39" t="s">
        <v>30</v>
      </c>
      <c r="D89" s="16">
        <f t="shared" si="21"/>
        <v>0.8</v>
      </c>
      <c r="E89" s="16">
        <v>0.4</v>
      </c>
      <c r="F89" s="16">
        <v>0.4</v>
      </c>
      <c r="G89" s="16"/>
      <c r="H89" s="10">
        <f t="shared" si="22"/>
        <v>0</v>
      </c>
      <c r="I89" s="10"/>
      <c r="J89" s="10"/>
      <c r="K89" s="10"/>
      <c r="L89" s="12">
        <f t="shared" si="23"/>
        <v>0.8</v>
      </c>
      <c r="M89" s="12">
        <f t="shared" si="24"/>
        <v>0.4</v>
      </c>
      <c r="N89" s="12">
        <f t="shared" si="24"/>
        <v>0.4</v>
      </c>
      <c r="O89" s="12">
        <f t="shared" si="24"/>
        <v>0</v>
      </c>
    </row>
    <row r="90" spans="1:15" ht="15" customHeight="1" x14ac:dyDescent="0.25">
      <c r="A90" s="32" t="s">
        <v>137</v>
      </c>
      <c r="B90" s="29" t="s">
        <v>68</v>
      </c>
      <c r="C90" s="39" t="s">
        <v>30</v>
      </c>
      <c r="D90" s="16">
        <f t="shared" si="21"/>
        <v>1.5</v>
      </c>
      <c r="E90" s="16">
        <v>0.8</v>
      </c>
      <c r="F90" s="16">
        <v>0.7</v>
      </c>
      <c r="G90" s="16"/>
      <c r="H90" s="10">
        <f t="shared" si="22"/>
        <v>0</v>
      </c>
      <c r="I90" s="10"/>
      <c r="J90" s="10"/>
      <c r="K90" s="10"/>
      <c r="L90" s="12">
        <f t="shared" si="23"/>
        <v>1.5</v>
      </c>
      <c r="M90" s="12">
        <f t="shared" si="24"/>
        <v>0.8</v>
      </c>
      <c r="N90" s="12">
        <f t="shared" si="24"/>
        <v>0.7</v>
      </c>
      <c r="O90" s="12">
        <f t="shared" si="24"/>
        <v>0</v>
      </c>
    </row>
    <row r="91" spans="1:15" ht="15" customHeight="1" x14ac:dyDescent="0.25">
      <c r="A91" s="32" t="s">
        <v>138</v>
      </c>
      <c r="B91" s="29" t="s">
        <v>158</v>
      </c>
      <c r="C91" s="39" t="s">
        <v>30</v>
      </c>
      <c r="D91" s="16">
        <f t="shared" si="21"/>
        <v>1.1000000000000001</v>
      </c>
      <c r="E91" s="16">
        <v>0.5</v>
      </c>
      <c r="F91" s="16">
        <v>0.6</v>
      </c>
      <c r="G91" s="16"/>
      <c r="H91" s="10">
        <f t="shared" si="22"/>
        <v>0</v>
      </c>
      <c r="I91" s="10"/>
      <c r="J91" s="10"/>
      <c r="K91" s="10"/>
      <c r="L91" s="12">
        <f t="shared" si="23"/>
        <v>1.1000000000000001</v>
      </c>
      <c r="M91" s="12">
        <f t="shared" si="24"/>
        <v>0.5</v>
      </c>
      <c r="N91" s="12">
        <f t="shared" si="24"/>
        <v>0.6</v>
      </c>
      <c r="O91" s="12">
        <f t="shared" si="24"/>
        <v>0</v>
      </c>
    </row>
    <row r="92" spans="1:15" ht="15" customHeight="1" x14ac:dyDescent="0.25">
      <c r="A92" s="38" t="s">
        <v>139</v>
      </c>
      <c r="B92" s="29" t="s">
        <v>28</v>
      </c>
      <c r="C92" s="39" t="s">
        <v>30</v>
      </c>
      <c r="D92" s="16">
        <f t="shared" si="21"/>
        <v>1.3</v>
      </c>
      <c r="E92" s="16"/>
      <c r="F92" s="16">
        <v>1.3</v>
      </c>
      <c r="G92" s="16"/>
      <c r="H92" s="10">
        <f t="shared" si="22"/>
        <v>0</v>
      </c>
      <c r="I92" s="10"/>
      <c r="J92" s="10"/>
      <c r="K92" s="10"/>
      <c r="L92" s="12">
        <f t="shared" si="23"/>
        <v>1.3</v>
      </c>
      <c r="M92" s="12">
        <f t="shared" si="24"/>
        <v>0</v>
      </c>
      <c r="N92" s="12">
        <f t="shared" si="24"/>
        <v>1.3</v>
      </c>
      <c r="O92" s="12">
        <f t="shared" si="24"/>
        <v>0</v>
      </c>
    </row>
    <row r="93" spans="1:15" ht="15" customHeight="1" x14ac:dyDescent="0.25">
      <c r="A93" s="13" t="s">
        <v>140</v>
      </c>
      <c r="B93" s="12" t="s">
        <v>29</v>
      </c>
      <c r="C93" s="39" t="s">
        <v>30</v>
      </c>
      <c r="D93" s="16">
        <f t="shared" si="21"/>
        <v>11.6</v>
      </c>
      <c r="E93" s="16">
        <v>8.6</v>
      </c>
      <c r="F93" s="16">
        <v>3</v>
      </c>
      <c r="G93" s="16"/>
      <c r="H93" s="10">
        <f t="shared" si="22"/>
        <v>0</v>
      </c>
      <c r="I93" s="10"/>
      <c r="J93" s="10"/>
      <c r="K93" s="10"/>
      <c r="L93" s="12">
        <f t="shared" si="23"/>
        <v>11.6</v>
      </c>
      <c r="M93" s="12">
        <f t="shared" si="24"/>
        <v>8.6</v>
      </c>
      <c r="N93" s="12">
        <f t="shared" si="24"/>
        <v>3</v>
      </c>
      <c r="O93" s="12">
        <f t="shared" si="24"/>
        <v>0</v>
      </c>
    </row>
    <row r="94" spans="1:15" ht="15" customHeight="1" x14ac:dyDescent="0.25">
      <c r="A94" s="13" t="s">
        <v>168</v>
      </c>
      <c r="B94" s="41" t="s">
        <v>65</v>
      </c>
      <c r="C94" s="39" t="s">
        <v>30</v>
      </c>
      <c r="D94" s="16">
        <f t="shared" si="21"/>
        <v>13</v>
      </c>
      <c r="E94" s="16"/>
      <c r="F94" s="16"/>
      <c r="G94" s="16">
        <v>13</v>
      </c>
      <c r="H94" s="10">
        <f t="shared" si="22"/>
        <v>0</v>
      </c>
      <c r="I94" s="10"/>
      <c r="J94" s="10"/>
      <c r="K94" s="10"/>
      <c r="L94" s="12">
        <f t="shared" si="23"/>
        <v>13</v>
      </c>
      <c r="M94" s="12">
        <f t="shared" si="24"/>
        <v>0</v>
      </c>
      <c r="N94" s="12">
        <f t="shared" si="24"/>
        <v>0</v>
      </c>
      <c r="O94" s="12">
        <f t="shared" si="24"/>
        <v>13</v>
      </c>
    </row>
    <row r="95" spans="1:15" ht="15.95" customHeight="1" x14ac:dyDescent="0.25">
      <c r="A95" s="20" t="s">
        <v>141</v>
      </c>
      <c r="B95" s="27" t="s">
        <v>184</v>
      </c>
      <c r="C95" s="25"/>
      <c r="D95" s="23">
        <f>SUM(D81:D94)</f>
        <v>54.100000000000009</v>
      </c>
      <c r="E95" s="23">
        <f>SUM(E81:E94)</f>
        <v>13.1</v>
      </c>
      <c r="F95" s="23">
        <f>SUM(F81:F94)</f>
        <v>25.7</v>
      </c>
      <c r="G95" s="23">
        <f>SUM(G81:G94)</f>
        <v>15.3</v>
      </c>
      <c r="H95" s="24">
        <f t="shared" ref="H95:O95" si="25">SUM(H81:H94)</f>
        <v>0</v>
      </c>
      <c r="I95" s="24">
        <f t="shared" si="25"/>
        <v>0</v>
      </c>
      <c r="J95" s="24">
        <f t="shared" si="25"/>
        <v>0</v>
      </c>
      <c r="K95" s="24">
        <f t="shared" si="25"/>
        <v>0</v>
      </c>
      <c r="L95" s="21">
        <f t="shared" si="25"/>
        <v>54.100000000000009</v>
      </c>
      <c r="M95" s="21">
        <f t="shared" si="25"/>
        <v>13.1</v>
      </c>
      <c r="N95" s="21">
        <f t="shared" si="25"/>
        <v>25.7</v>
      </c>
      <c r="O95" s="21">
        <f t="shared" si="25"/>
        <v>15.3</v>
      </c>
    </row>
    <row r="96" spans="1:15" ht="15.95" customHeight="1" x14ac:dyDescent="0.25">
      <c r="A96" s="13" t="s">
        <v>188</v>
      </c>
      <c r="B96" s="444" t="s">
        <v>69</v>
      </c>
      <c r="C96" s="445"/>
      <c r="D96" s="445"/>
      <c r="E96" s="445"/>
      <c r="F96" s="445"/>
      <c r="G96" s="445"/>
      <c r="H96" s="445"/>
      <c r="I96" s="445"/>
      <c r="J96" s="445"/>
      <c r="K96" s="445"/>
      <c r="L96" s="445"/>
      <c r="M96" s="445"/>
      <c r="N96" s="445"/>
      <c r="O96" s="446"/>
    </row>
    <row r="97" spans="1:15" ht="15" customHeight="1" x14ac:dyDescent="0.25">
      <c r="A97" s="13" t="s">
        <v>189</v>
      </c>
      <c r="B97" s="11" t="s">
        <v>52</v>
      </c>
      <c r="C97" s="7" t="s">
        <v>24</v>
      </c>
      <c r="D97" s="8">
        <f>E97+F97+G97</f>
        <v>218.5</v>
      </c>
      <c r="E97" s="42"/>
      <c r="F97" s="42"/>
      <c r="G97" s="42">
        <v>218.5</v>
      </c>
      <c r="H97" s="10">
        <f>I97+J97+K97</f>
        <v>0</v>
      </c>
      <c r="I97" s="10"/>
      <c r="J97" s="10"/>
      <c r="K97" s="10"/>
      <c r="L97" s="12">
        <f>M97+N97+O97</f>
        <v>218.5</v>
      </c>
      <c r="M97" s="12">
        <f t="shared" ref="M97:O100" si="26">E97+I97</f>
        <v>0</v>
      </c>
      <c r="N97" s="12">
        <f t="shared" si="26"/>
        <v>0</v>
      </c>
      <c r="O97" s="12">
        <f t="shared" si="26"/>
        <v>218.5</v>
      </c>
    </row>
    <row r="98" spans="1:15" ht="15" customHeight="1" x14ac:dyDescent="0.25">
      <c r="A98" s="38" t="s">
        <v>190</v>
      </c>
      <c r="B98" s="12" t="s">
        <v>53</v>
      </c>
      <c r="C98" s="15" t="s">
        <v>24</v>
      </c>
      <c r="D98" s="16">
        <f>E98+F98+G98</f>
        <v>23</v>
      </c>
      <c r="E98" s="16"/>
      <c r="F98" s="16"/>
      <c r="G98" s="16">
        <v>23</v>
      </c>
      <c r="H98" s="10">
        <f>I98+J98+K98</f>
        <v>0</v>
      </c>
      <c r="I98" s="10"/>
      <c r="J98" s="10"/>
      <c r="K98" s="10"/>
      <c r="L98" s="12">
        <f>M98+N98+O98</f>
        <v>23</v>
      </c>
      <c r="M98" s="12">
        <f t="shared" si="26"/>
        <v>0</v>
      </c>
      <c r="N98" s="12">
        <f t="shared" si="26"/>
        <v>0</v>
      </c>
      <c r="O98" s="12">
        <f t="shared" si="26"/>
        <v>23</v>
      </c>
    </row>
    <row r="99" spans="1:15" ht="15" customHeight="1" x14ac:dyDescent="0.25">
      <c r="A99" s="38" t="s">
        <v>191</v>
      </c>
      <c r="B99" s="12" t="s">
        <v>172</v>
      </c>
      <c r="C99" s="15" t="s">
        <v>24</v>
      </c>
      <c r="D99" s="16">
        <f>E99+F99+G99</f>
        <v>7.6</v>
      </c>
      <c r="E99" s="43"/>
      <c r="F99" s="43"/>
      <c r="G99" s="43">
        <v>7.6</v>
      </c>
      <c r="H99" s="10">
        <f>I99+J99+K99</f>
        <v>0</v>
      </c>
      <c r="I99" s="10"/>
      <c r="J99" s="10"/>
      <c r="K99" s="10"/>
      <c r="L99" s="12">
        <f>M99+N99+O99</f>
        <v>7.6</v>
      </c>
      <c r="M99" s="12">
        <f t="shared" si="26"/>
        <v>0</v>
      </c>
      <c r="N99" s="12">
        <f t="shared" si="26"/>
        <v>0</v>
      </c>
      <c r="O99" s="12">
        <f t="shared" si="26"/>
        <v>7.6</v>
      </c>
    </row>
    <row r="100" spans="1:15" s="37" customFormat="1" ht="15" customHeight="1" x14ac:dyDescent="0.25">
      <c r="A100" s="38" t="s">
        <v>192</v>
      </c>
      <c r="B100" s="12" t="s">
        <v>70</v>
      </c>
      <c r="C100" s="30" t="s">
        <v>24</v>
      </c>
      <c r="D100" s="16">
        <f>E100+F100+G100</f>
        <v>2</v>
      </c>
      <c r="E100" s="16"/>
      <c r="F100" s="16"/>
      <c r="G100" s="16">
        <v>2</v>
      </c>
      <c r="H100" s="10">
        <f>I100+J100+K100</f>
        <v>0</v>
      </c>
      <c r="I100" s="10"/>
      <c r="J100" s="10"/>
      <c r="K100" s="10"/>
      <c r="L100" s="12">
        <f>M100+N100+O100</f>
        <v>2</v>
      </c>
      <c r="M100" s="12">
        <f t="shared" si="26"/>
        <v>0</v>
      </c>
      <c r="N100" s="12">
        <f t="shared" si="26"/>
        <v>0</v>
      </c>
      <c r="O100" s="12">
        <f t="shared" si="26"/>
        <v>2</v>
      </c>
    </row>
    <row r="101" spans="1:15" ht="15.95" customHeight="1" x14ac:dyDescent="0.25">
      <c r="A101" s="20" t="s">
        <v>193</v>
      </c>
      <c r="B101" s="44" t="s">
        <v>185</v>
      </c>
      <c r="C101" s="25"/>
      <c r="D101" s="23">
        <f>SUM(D97:D100)</f>
        <v>251.1</v>
      </c>
      <c r="E101" s="23">
        <f>SUM(E97:E100)</f>
        <v>0</v>
      </c>
      <c r="F101" s="23">
        <f>SUM(F97:F100)</f>
        <v>0</v>
      </c>
      <c r="G101" s="23">
        <f>SUM(G97:G100)</f>
        <v>251.1</v>
      </c>
      <c r="H101" s="24">
        <f t="shared" ref="H101:O101" si="27">SUM(H97:H100)</f>
        <v>0</v>
      </c>
      <c r="I101" s="24">
        <f t="shared" si="27"/>
        <v>0</v>
      </c>
      <c r="J101" s="24">
        <f t="shared" si="27"/>
        <v>0</v>
      </c>
      <c r="K101" s="24">
        <f t="shared" si="27"/>
        <v>0</v>
      </c>
      <c r="L101" s="21">
        <f t="shared" si="27"/>
        <v>251.1</v>
      </c>
      <c r="M101" s="21">
        <f t="shared" si="27"/>
        <v>0</v>
      </c>
      <c r="N101" s="21">
        <f t="shared" si="27"/>
        <v>0</v>
      </c>
      <c r="O101" s="21">
        <f t="shared" si="27"/>
        <v>251.1</v>
      </c>
    </row>
    <row r="102" spans="1:15" ht="15.95" customHeight="1" x14ac:dyDescent="0.25">
      <c r="A102" s="20" t="s">
        <v>194</v>
      </c>
      <c r="B102" s="45" t="s">
        <v>177</v>
      </c>
      <c r="C102" s="46"/>
      <c r="D102" s="47">
        <f t="shared" ref="D102:O102" si="28">D29+D42+D46+D79+D95+D101</f>
        <v>1053.7</v>
      </c>
      <c r="E102" s="47">
        <f t="shared" si="28"/>
        <v>165.5</v>
      </c>
      <c r="F102" s="47">
        <f t="shared" si="28"/>
        <v>99.4</v>
      </c>
      <c r="G102" s="47">
        <f t="shared" si="28"/>
        <v>788.8</v>
      </c>
      <c r="H102" s="48">
        <f t="shared" si="28"/>
        <v>2.2999999999999998</v>
      </c>
      <c r="I102" s="48">
        <f t="shared" si="28"/>
        <v>0</v>
      </c>
      <c r="J102" s="48">
        <f t="shared" si="28"/>
        <v>2.2999999999999998</v>
      </c>
      <c r="K102" s="48">
        <f t="shared" si="28"/>
        <v>0</v>
      </c>
      <c r="L102" s="49">
        <f t="shared" si="28"/>
        <v>1056</v>
      </c>
      <c r="M102" s="49">
        <f t="shared" si="28"/>
        <v>165.5</v>
      </c>
      <c r="N102" s="49">
        <f t="shared" si="28"/>
        <v>101.7</v>
      </c>
      <c r="O102" s="49">
        <f t="shared" si="28"/>
        <v>788.8</v>
      </c>
    </row>
    <row r="103" spans="1:15" x14ac:dyDescent="0.25">
      <c r="A103" s="55"/>
      <c r="B103" s="50"/>
      <c r="C103" s="51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</row>
    <row r="104" spans="1:15" x14ac:dyDescent="0.25">
      <c r="A104" s="6"/>
      <c r="B104" s="6"/>
      <c r="C104" s="52"/>
      <c r="D104" s="6"/>
      <c r="E104" s="6"/>
      <c r="F104" s="6"/>
      <c r="G104" s="6"/>
    </row>
    <row r="105" spans="1:15" x14ac:dyDescent="0.25">
      <c r="A105" s="6"/>
      <c r="B105" s="6"/>
      <c r="C105" s="52"/>
      <c r="D105" s="6"/>
      <c r="E105" s="6"/>
      <c r="F105" s="6"/>
      <c r="G105" s="6"/>
    </row>
    <row r="106" spans="1:15" x14ac:dyDescent="0.25">
      <c r="A106" s="6"/>
      <c r="B106" s="6"/>
      <c r="C106" s="52"/>
      <c r="D106" s="6"/>
      <c r="E106" s="6"/>
      <c r="F106" s="6"/>
      <c r="G106" s="6"/>
    </row>
    <row r="107" spans="1:15" x14ac:dyDescent="0.25">
      <c r="A107" s="6"/>
      <c r="B107" s="6"/>
      <c r="C107" s="52"/>
      <c r="D107" s="6"/>
      <c r="E107" s="6"/>
      <c r="F107" s="6"/>
      <c r="G107" s="6"/>
    </row>
    <row r="108" spans="1:15" x14ac:dyDescent="0.25">
      <c r="A108" s="6"/>
      <c r="B108" s="6"/>
      <c r="C108" s="52"/>
      <c r="D108" s="6"/>
      <c r="E108" s="6"/>
      <c r="F108" s="6"/>
      <c r="G108" s="6"/>
    </row>
    <row r="109" spans="1:15" x14ac:dyDescent="0.25">
      <c r="A109" s="6"/>
      <c r="B109" s="6"/>
      <c r="C109" s="52"/>
      <c r="D109" s="6"/>
      <c r="E109" s="6"/>
      <c r="F109" s="6"/>
      <c r="G109" s="6"/>
    </row>
    <row r="110" spans="1:15" x14ac:dyDescent="0.25">
      <c r="A110" s="6"/>
      <c r="B110" s="6"/>
      <c r="C110" s="52"/>
      <c r="D110" s="6"/>
      <c r="E110" s="6"/>
      <c r="F110" s="6"/>
      <c r="G110" s="6"/>
    </row>
    <row r="111" spans="1:15" x14ac:dyDescent="0.25">
      <c r="A111" s="6"/>
      <c r="B111" s="6"/>
      <c r="C111" s="52"/>
      <c r="D111" s="6"/>
      <c r="E111" s="6"/>
      <c r="F111" s="6"/>
      <c r="G111" s="6"/>
    </row>
    <row r="112" spans="1:15" x14ac:dyDescent="0.25">
      <c r="A112" s="6"/>
      <c r="B112" s="6"/>
      <c r="C112" s="52"/>
      <c r="D112" s="6"/>
      <c r="E112" s="6"/>
      <c r="F112" s="6"/>
      <c r="G112" s="6"/>
    </row>
    <row r="113" spans="1:7" x14ac:dyDescent="0.25">
      <c r="A113" s="6"/>
      <c r="B113" s="6"/>
      <c r="C113" s="52"/>
      <c r="D113" s="6"/>
      <c r="E113" s="6"/>
      <c r="F113" s="6"/>
      <c r="G113" s="6"/>
    </row>
    <row r="114" spans="1:7" x14ac:dyDescent="0.25">
      <c r="A114" s="6"/>
      <c r="B114" s="6"/>
      <c r="C114" s="52"/>
      <c r="D114" s="6"/>
      <c r="E114" s="6"/>
      <c r="F114" s="6"/>
      <c r="G114" s="6"/>
    </row>
    <row r="115" spans="1:7" x14ac:dyDescent="0.25">
      <c r="A115" s="6"/>
      <c r="B115" s="6"/>
      <c r="C115" s="52"/>
      <c r="D115" s="6"/>
      <c r="E115" s="6"/>
      <c r="F115" s="6"/>
      <c r="G115" s="6"/>
    </row>
    <row r="116" spans="1:7" x14ac:dyDescent="0.25">
      <c r="A116" s="6"/>
      <c r="B116" s="6"/>
      <c r="C116" s="52"/>
      <c r="D116" s="6"/>
      <c r="E116" s="6"/>
      <c r="F116" s="6"/>
      <c r="G116" s="6"/>
    </row>
    <row r="117" spans="1:7" x14ac:dyDescent="0.25">
      <c r="A117" s="6"/>
      <c r="B117" s="6"/>
      <c r="C117" s="52"/>
      <c r="D117" s="6"/>
      <c r="E117" s="6"/>
      <c r="F117" s="6"/>
      <c r="G117" s="6"/>
    </row>
    <row r="118" spans="1:7" x14ac:dyDescent="0.25">
      <c r="A118" s="6"/>
      <c r="B118" s="6"/>
      <c r="C118" s="52"/>
      <c r="D118" s="6"/>
      <c r="E118" s="6"/>
      <c r="F118" s="6"/>
      <c r="G118" s="6"/>
    </row>
    <row r="119" spans="1:7" x14ac:dyDescent="0.25">
      <c r="A119" s="6"/>
      <c r="B119" s="6"/>
      <c r="C119" s="52"/>
      <c r="D119" s="6"/>
      <c r="E119" s="6"/>
      <c r="F119" s="6"/>
      <c r="G119" s="6"/>
    </row>
    <row r="120" spans="1:7" x14ac:dyDescent="0.25">
      <c r="A120" s="6"/>
      <c r="B120" s="6"/>
      <c r="C120" s="52"/>
      <c r="D120" s="6"/>
      <c r="E120" s="6"/>
      <c r="F120" s="6"/>
      <c r="G120" s="6"/>
    </row>
    <row r="121" spans="1:7" x14ac:dyDescent="0.25">
      <c r="A121" s="6"/>
      <c r="B121" s="6"/>
      <c r="C121" s="52"/>
      <c r="D121" s="6"/>
      <c r="E121" s="6"/>
      <c r="F121" s="6"/>
      <c r="G121" s="6"/>
    </row>
    <row r="122" spans="1:7" x14ac:dyDescent="0.25">
      <c r="A122" s="6"/>
      <c r="B122" s="6"/>
      <c r="C122" s="52"/>
      <c r="D122" s="6"/>
      <c r="E122" s="6"/>
      <c r="F122" s="6"/>
      <c r="G122" s="6"/>
    </row>
    <row r="123" spans="1:7" x14ac:dyDescent="0.25">
      <c r="A123" s="6"/>
      <c r="B123" s="6"/>
      <c r="C123" s="52"/>
      <c r="D123" s="6"/>
      <c r="E123" s="6"/>
      <c r="F123" s="6"/>
      <c r="G123" s="6"/>
    </row>
    <row r="124" spans="1:7" x14ac:dyDescent="0.25">
      <c r="A124" s="6"/>
      <c r="B124" s="6"/>
      <c r="C124" s="52"/>
      <c r="D124" s="6"/>
      <c r="E124" s="6"/>
      <c r="F124" s="6"/>
      <c r="G124" s="6"/>
    </row>
    <row r="125" spans="1:7" x14ac:dyDescent="0.25">
      <c r="A125" s="6"/>
      <c r="B125" s="6"/>
      <c r="C125" s="52"/>
      <c r="D125" s="6"/>
      <c r="E125" s="6"/>
      <c r="F125" s="6"/>
      <c r="G125" s="6"/>
    </row>
    <row r="126" spans="1:7" x14ac:dyDescent="0.25">
      <c r="A126" s="6"/>
      <c r="B126" s="6"/>
      <c r="C126" s="52"/>
      <c r="D126" s="6"/>
      <c r="E126" s="6"/>
      <c r="F126" s="6"/>
      <c r="G126" s="6"/>
    </row>
    <row r="127" spans="1:7" x14ac:dyDescent="0.25">
      <c r="A127" s="6"/>
      <c r="B127" s="6"/>
      <c r="C127" s="52"/>
      <c r="D127" s="6"/>
      <c r="E127" s="6"/>
      <c r="F127" s="6"/>
      <c r="G127" s="6"/>
    </row>
    <row r="128" spans="1:7" x14ac:dyDescent="0.25">
      <c r="A128" s="6"/>
      <c r="B128" s="6"/>
      <c r="C128" s="52"/>
      <c r="D128" s="6"/>
      <c r="E128" s="6"/>
      <c r="F128" s="6"/>
      <c r="G128" s="6"/>
    </row>
    <row r="129" spans="1:7" x14ac:dyDescent="0.25">
      <c r="A129" s="6"/>
      <c r="B129" s="6"/>
      <c r="C129" s="52"/>
      <c r="D129" s="6"/>
      <c r="E129" s="6"/>
      <c r="F129" s="6"/>
      <c r="G129" s="6"/>
    </row>
    <row r="130" spans="1:7" x14ac:dyDescent="0.25">
      <c r="A130" s="6"/>
      <c r="B130" s="6"/>
      <c r="C130" s="52"/>
      <c r="D130" s="6"/>
      <c r="E130" s="6"/>
      <c r="F130" s="6"/>
      <c r="G130" s="6"/>
    </row>
    <row r="131" spans="1:7" x14ac:dyDescent="0.25">
      <c r="A131" s="6"/>
      <c r="B131" s="6"/>
      <c r="C131" s="52"/>
      <c r="D131" s="6"/>
      <c r="E131" s="6"/>
      <c r="F131" s="6"/>
      <c r="G131" s="6"/>
    </row>
    <row r="132" spans="1:7" x14ac:dyDescent="0.25">
      <c r="A132" s="6"/>
      <c r="B132" s="6"/>
      <c r="C132" s="52"/>
      <c r="D132" s="6"/>
      <c r="E132" s="6"/>
      <c r="F132" s="6"/>
      <c r="G132" s="6"/>
    </row>
    <row r="133" spans="1:7" x14ac:dyDescent="0.25">
      <c r="A133" s="6"/>
      <c r="B133" s="6"/>
      <c r="C133" s="52"/>
      <c r="D133" s="6"/>
      <c r="E133" s="6"/>
      <c r="F133" s="6"/>
      <c r="G133" s="6"/>
    </row>
    <row r="134" spans="1:7" x14ac:dyDescent="0.25">
      <c r="A134" s="6"/>
      <c r="B134" s="6"/>
      <c r="C134" s="52"/>
      <c r="D134" s="6"/>
      <c r="E134" s="6"/>
      <c r="F134" s="6"/>
      <c r="G134" s="6"/>
    </row>
    <row r="135" spans="1:7" x14ac:dyDescent="0.25">
      <c r="A135" s="6"/>
      <c r="B135" s="6"/>
      <c r="C135" s="52"/>
      <c r="D135" s="6"/>
      <c r="E135" s="6"/>
      <c r="F135" s="6"/>
      <c r="G135" s="6"/>
    </row>
    <row r="136" spans="1:7" x14ac:dyDescent="0.25">
      <c r="A136" s="6"/>
      <c r="B136" s="6"/>
      <c r="C136" s="52"/>
      <c r="D136" s="6"/>
      <c r="E136" s="6"/>
      <c r="F136" s="6"/>
      <c r="G136" s="6"/>
    </row>
    <row r="137" spans="1:7" x14ac:dyDescent="0.25">
      <c r="A137" s="6"/>
      <c r="B137" s="6"/>
      <c r="C137" s="52"/>
      <c r="D137" s="6"/>
      <c r="E137" s="6"/>
      <c r="F137" s="6"/>
      <c r="G137" s="6"/>
    </row>
    <row r="138" spans="1:7" x14ac:dyDescent="0.25">
      <c r="A138" s="6"/>
      <c r="B138" s="6"/>
      <c r="C138" s="52"/>
      <c r="D138" s="6"/>
      <c r="E138" s="6"/>
      <c r="F138" s="6"/>
      <c r="G138" s="6"/>
    </row>
    <row r="139" spans="1:7" x14ac:dyDescent="0.25">
      <c r="A139" s="6"/>
      <c r="B139" s="6"/>
      <c r="C139" s="52"/>
      <c r="D139" s="6"/>
      <c r="E139" s="6"/>
      <c r="F139" s="6"/>
      <c r="G139" s="6"/>
    </row>
    <row r="140" spans="1:7" x14ac:dyDescent="0.25">
      <c r="A140" s="6"/>
      <c r="B140" s="6"/>
      <c r="C140" s="52"/>
      <c r="D140" s="6"/>
      <c r="E140" s="6"/>
      <c r="F140" s="6"/>
      <c r="G140" s="6"/>
    </row>
    <row r="141" spans="1:7" x14ac:dyDescent="0.25">
      <c r="A141" s="6"/>
      <c r="B141" s="6"/>
      <c r="C141" s="52"/>
      <c r="D141" s="6"/>
      <c r="E141" s="6"/>
      <c r="F141" s="6"/>
      <c r="G141" s="6"/>
    </row>
    <row r="142" spans="1:7" x14ac:dyDescent="0.25">
      <c r="A142" s="6"/>
      <c r="B142" s="6"/>
      <c r="C142" s="52"/>
      <c r="D142" s="6"/>
      <c r="E142" s="6"/>
      <c r="F142" s="6"/>
      <c r="G142" s="6"/>
    </row>
    <row r="143" spans="1:7" x14ac:dyDescent="0.25">
      <c r="A143" s="6"/>
      <c r="B143" s="6"/>
      <c r="C143" s="52"/>
      <c r="D143" s="6"/>
      <c r="E143" s="6"/>
      <c r="F143" s="6"/>
      <c r="G143" s="6"/>
    </row>
    <row r="144" spans="1:7" x14ac:dyDescent="0.25">
      <c r="A144" s="6"/>
      <c r="B144" s="6"/>
      <c r="C144" s="52"/>
      <c r="D144" s="6"/>
      <c r="E144" s="6"/>
      <c r="F144" s="6"/>
      <c r="G144" s="6"/>
    </row>
    <row r="145" spans="1:7" x14ac:dyDescent="0.25">
      <c r="A145" s="6"/>
      <c r="B145" s="6"/>
      <c r="C145" s="52"/>
      <c r="D145" s="6"/>
      <c r="E145" s="6"/>
      <c r="F145" s="6"/>
      <c r="G145" s="6"/>
    </row>
    <row r="146" spans="1:7" x14ac:dyDescent="0.25">
      <c r="A146" s="6"/>
      <c r="B146" s="6"/>
      <c r="C146" s="52"/>
      <c r="D146" s="6"/>
      <c r="E146" s="6"/>
      <c r="F146" s="6"/>
      <c r="G146" s="6"/>
    </row>
    <row r="147" spans="1:7" x14ac:dyDescent="0.25">
      <c r="A147" s="6"/>
      <c r="B147" s="6"/>
      <c r="C147" s="52"/>
      <c r="D147" s="6"/>
      <c r="E147" s="6"/>
      <c r="F147" s="6"/>
      <c r="G147" s="6"/>
    </row>
    <row r="148" spans="1:7" x14ac:dyDescent="0.25">
      <c r="A148" s="6"/>
      <c r="B148" s="6"/>
      <c r="C148" s="52"/>
      <c r="D148" s="6"/>
      <c r="E148" s="6"/>
      <c r="F148" s="6"/>
      <c r="G148" s="6"/>
    </row>
    <row r="149" spans="1:7" x14ac:dyDescent="0.25">
      <c r="A149" s="6"/>
      <c r="B149" s="6"/>
      <c r="C149" s="52"/>
      <c r="D149" s="6"/>
      <c r="E149" s="6"/>
      <c r="F149" s="6"/>
      <c r="G149" s="6"/>
    </row>
    <row r="150" spans="1:7" x14ac:dyDescent="0.25">
      <c r="A150" s="6"/>
      <c r="B150" s="6"/>
      <c r="C150" s="52"/>
      <c r="D150" s="6"/>
      <c r="E150" s="6"/>
      <c r="F150" s="6"/>
      <c r="G150" s="6"/>
    </row>
    <row r="151" spans="1:7" x14ac:dyDescent="0.25">
      <c r="A151" s="6"/>
      <c r="B151" s="6"/>
      <c r="C151" s="52"/>
      <c r="D151" s="6"/>
      <c r="E151" s="6"/>
      <c r="F151" s="6"/>
      <c r="G151" s="6"/>
    </row>
    <row r="152" spans="1:7" x14ac:dyDescent="0.25">
      <c r="A152" s="6"/>
      <c r="B152" s="6"/>
      <c r="C152" s="52"/>
      <c r="D152" s="6"/>
      <c r="E152" s="6"/>
      <c r="F152" s="6"/>
      <c r="G152" s="6"/>
    </row>
    <row r="153" spans="1:7" x14ac:dyDescent="0.25">
      <c r="A153" s="6"/>
      <c r="B153" s="6"/>
      <c r="C153" s="52"/>
      <c r="D153" s="6"/>
      <c r="E153" s="6"/>
      <c r="F153" s="6"/>
      <c r="G153" s="6"/>
    </row>
    <row r="154" spans="1:7" x14ac:dyDescent="0.25">
      <c r="A154" s="6"/>
      <c r="B154" s="6"/>
      <c r="C154" s="52"/>
      <c r="D154" s="6"/>
      <c r="E154" s="6"/>
      <c r="F154" s="6"/>
      <c r="G154" s="6"/>
    </row>
    <row r="155" spans="1:7" x14ac:dyDescent="0.25">
      <c r="A155" s="6"/>
      <c r="B155" s="6"/>
      <c r="C155" s="52"/>
      <c r="D155" s="6"/>
      <c r="E155" s="6"/>
      <c r="F155" s="6"/>
      <c r="G155" s="6"/>
    </row>
    <row r="156" spans="1:7" x14ac:dyDescent="0.25">
      <c r="A156" s="6"/>
      <c r="B156" s="6"/>
      <c r="C156" s="52"/>
      <c r="D156" s="6"/>
      <c r="E156" s="6"/>
      <c r="F156" s="6"/>
      <c r="G156" s="6"/>
    </row>
    <row r="157" spans="1:7" x14ac:dyDescent="0.25">
      <c r="A157" s="6"/>
      <c r="B157" s="6"/>
      <c r="C157" s="52"/>
      <c r="D157" s="6"/>
      <c r="E157" s="6"/>
      <c r="F157" s="6"/>
      <c r="G157" s="6"/>
    </row>
    <row r="158" spans="1:7" x14ac:dyDescent="0.25">
      <c r="A158" s="6"/>
      <c r="B158" s="6"/>
      <c r="C158" s="52"/>
      <c r="D158" s="6"/>
      <c r="E158" s="6"/>
      <c r="F158" s="6"/>
      <c r="G158" s="6"/>
    </row>
    <row r="159" spans="1:7" x14ac:dyDescent="0.25">
      <c r="A159" s="6"/>
      <c r="B159" s="6"/>
      <c r="C159" s="52"/>
      <c r="D159" s="6"/>
      <c r="E159" s="6"/>
      <c r="F159" s="6"/>
      <c r="G159" s="6"/>
    </row>
    <row r="160" spans="1:7" x14ac:dyDescent="0.25">
      <c r="A160" s="6"/>
      <c r="B160" s="6"/>
      <c r="C160" s="52"/>
      <c r="D160" s="6"/>
      <c r="E160" s="6"/>
      <c r="F160" s="6"/>
      <c r="G160" s="6"/>
    </row>
    <row r="161" spans="1:7" x14ac:dyDescent="0.25">
      <c r="A161" s="6"/>
      <c r="B161" s="6"/>
      <c r="C161" s="52"/>
      <c r="D161" s="6"/>
      <c r="E161" s="6"/>
      <c r="F161" s="6"/>
      <c r="G161" s="6"/>
    </row>
    <row r="162" spans="1:7" x14ac:dyDescent="0.25">
      <c r="A162" s="6"/>
      <c r="B162" s="6"/>
      <c r="C162" s="52"/>
      <c r="D162" s="6"/>
      <c r="E162" s="6"/>
      <c r="F162" s="6"/>
      <c r="G162" s="6"/>
    </row>
    <row r="163" spans="1:7" x14ac:dyDescent="0.25">
      <c r="A163" s="6"/>
      <c r="B163" s="6"/>
      <c r="C163" s="52"/>
      <c r="D163" s="6"/>
      <c r="E163" s="6"/>
      <c r="F163" s="6"/>
      <c r="G163" s="6"/>
    </row>
    <row r="164" spans="1:7" x14ac:dyDescent="0.25">
      <c r="A164" s="6"/>
      <c r="B164" s="6"/>
      <c r="C164" s="52"/>
      <c r="D164" s="6"/>
      <c r="E164" s="6"/>
      <c r="F164" s="6"/>
      <c r="G164" s="6"/>
    </row>
    <row r="165" spans="1:7" x14ac:dyDescent="0.25">
      <c r="A165" s="6"/>
      <c r="B165" s="6"/>
      <c r="C165" s="52"/>
      <c r="D165" s="6"/>
      <c r="E165" s="6"/>
      <c r="F165" s="6"/>
      <c r="G165" s="6"/>
    </row>
    <row r="166" spans="1:7" x14ac:dyDescent="0.25">
      <c r="A166" s="6"/>
      <c r="B166" s="6"/>
      <c r="C166" s="52"/>
      <c r="D166" s="6"/>
      <c r="E166" s="6"/>
      <c r="F166" s="6"/>
      <c r="G166" s="6"/>
    </row>
    <row r="167" spans="1:7" x14ac:dyDescent="0.25">
      <c r="A167" s="6"/>
      <c r="B167" s="6"/>
      <c r="C167" s="52"/>
      <c r="D167" s="6"/>
      <c r="E167" s="6"/>
      <c r="F167" s="6"/>
      <c r="G167" s="6"/>
    </row>
    <row r="168" spans="1:7" x14ac:dyDescent="0.25">
      <c r="A168" s="6"/>
      <c r="B168" s="6"/>
      <c r="C168" s="52"/>
      <c r="D168" s="6"/>
      <c r="E168" s="6"/>
      <c r="F168" s="6"/>
      <c r="G168" s="6"/>
    </row>
    <row r="169" spans="1:7" x14ac:dyDescent="0.25">
      <c r="A169" s="6"/>
      <c r="B169" s="6"/>
      <c r="C169" s="52"/>
      <c r="D169" s="6"/>
      <c r="E169" s="6"/>
      <c r="F169" s="6"/>
      <c r="G169" s="6"/>
    </row>
    <row r="170" spans="1:7" x14ac:dyDescent="0.25">
      <c r="A170" s="6"/>
      <c r="B170" s="6"/>
      <c r="C170" s="52"/>
      <c r="D170" s="6"/>
      <c r="E170" s="6"/>
      <c r="F170" s="6"/>
      <c r="G170" s="6"/>
    </row>
    <row r="171" spans="1:7" x14ac:dyDescent="0.25">
      <c r="A171" s="6"/>
      <c r="B171" s="6"/>
      <c r="C171" s="52"/>
      <c r="D171" s="6"/>
      <c r="E171" s="6"/>
      <c r="F171" s="6"/>
      <c r="G171" s="6"/>
    </row>
    <row r="172" spans="1:7" x14ac:dyDescent="0.25">
      <c r="A172" s="6"/>
      <c r="B172" s="6"/>
      <c r="C172" s="52"/>
      <c r="D172" s="6"/>
      <c r="E172" s="6"/>
      <c r="F172" s="6"/>
      <c r="G172" s="6"/>
    </row>
    <row r="173" spans="1:7" x14ac:dyDescent="0.25">
      <c r="A173" s="6"/>
      <c r="B173" s="6"/>
      <c r="C173" s="52"/>
      <c r="D173" s="6"/>
      <c r="E173" s="6"/>
      <c r="F173" s="6"/>
      <c r="G173" s="6"/>
    </row>
    <row r="174" spans="1:7" x14ac:dyDescent="0.25">
      <c r="A174" s="6"/>
      <c r="B174" s="6"/>
      <c r="C174" s="52"/>
      <c r="D174" s="6"/>
      <c r="E174" s="6"/>
      <c r="F174" s="6"/>
      <c r="G174" s="6"/>
    </row>
    <row r="175" spans="1:7" x14ac:dyDescent="0.25">
      <c r="A175" s="6"/>
      <c r="B175" s="6"/>
      <c r="C175" s="52"/>
      <c r="D175" s="6"/>
      <c r="E175" s="6"/>
      <c r="F175" s="6"/>
      <c r="G175" s="6"/>
    </row>
    <row r="176" spans="1:7" x14ac:dyDescent="0.25">
      <c r="A176" s="6"/>
      <c r="B176" s="6"/>
      <c r="C176" s="52"/>
      <c r="D176" s="6"/>
      <c r="E176" s="6"/>
      <c r="F176" s="6"/>
      <c r="G176" s="6"/>
    </row>
    <row r="177" spans="1:7" x14ac:dyDescent="0.25">
      <c r="A177" s="6"/>
      <c r="B177" s="6"/>
      <c r="C177" s="52"/>
      <c r="D177" s="6"/>
      <c r="E177" s="6"/>
      <c r="F177" s="6"/>
      <c r="G177" s="6"/>
    </row>
    <row r="178" spans="1:7" x14ac:dyDescent="0.25">
      <c r="A178" s="6"/>
      <c r="B178" s="6"/>
      <c r="C178" s="52"/>
      <c r="D178" s="6"/>
      <c r="E178" s="6"/>
      <c r="F178" s="6"/>
      <c r="G178" s="6"/>
    </row>
    <row r="179" spans="1:7" x14ac:dyDescent="0.25">
      <c r="A179" s="6"/>
      <c r="B179" s="6"/>
      <c r="C179" s="52"/>
      <c r="D179" s="6"/>
      <c r="E179" s="6"/>
      <c r="F179" s="6"/>
      <c r="G179" s="6"/>
    </row>
    <row r="180" spans="1:7" x14ac:dyDescent="0.25">
      <c r="A180" s="6"/>
      <c r="B180" s="6"/>
      <c r="C180" s="52"/>
      <c r="D180" s="6"/>
      <c r="E180" s="6"/>
      <c r="F180" s="6"/>
      <c r="G180" s="6"/>
    </row>
    <row r="181" spans="1:7" x14ac:dyDescent="0.25">
      <c r="A181" s="6"/>
      <c r="B181" s="6"/>
      <c r="C181" s="52"/>
      <c r="D181" s="6"/>
      <c r="E181" s="6"/>
      <c r="F181" s="6"/>
      <c r="G181" s="6"/>
    </row>
    <row r="182" spans="1:7" x14ac:dyDescent="0.25">
      <c r="A182" s="6"/>
      <c r="B182" s="6"/>
      <c r="C182" s="52"/>
      <c r="D182" s="6"/>
      <c r="E182" s="6"/>
      <c r="F182" s="6"/>
      <c r="G182" s="6"/>
    </row>
    <row r="183" spans="1:7" x14ac:dyDescent="0.25">
      <c r="A183" s="6"/>
      <c r="B183" s="6"/>
      <c r="C183" s="52"/>
      <c r="D183" s="6"/>
      <c r="E183" s="6"/>
      <c r="F183" s="6"/>
      <c r="G183" s="6"/>
    </row>
    <row r="184" spans="1:7" x14ac:dyDescent="0.25">
      <c r="A184" s="6"/>
      <c r="B184" s="6"/>
      <c r="C184" s="52"/>
      <c r="D184" s="6"/>
      <c r="E184" s="6"/>
      <c r="F184" s="6"/>
      <c r="G184" s="6"/>
    </row>
    <row r="185" spans="1:7" x14ac:dyDescent="0.25">
      <c r="A185" s="6"/>
      <c r="B185" s="6"/>
      <c r="C185" s="52"/>
      <c r="D185" s="6"/>
      <c r="E185" s="6"/>
      <c r="F185" s="6"/>
      <c r="G185" s="6"/>
    </row>
    <row r="186" spans="1:7" x14ac:dyDescent="0.25">
      <c r="A186" s="6"/>
      <c r="B186" s="6"/>
      <c r="C186" s="52"/>
      <c r="D186" s="6"/>
      <c r="E186" s="6"/>
      <c r="F186" s="6"/>
      <c r="G186" s="6"/>
    </row>
    <row r="187" spans="1:7" x14ac:dyDescent="0.25">
      <c r="A187" s="6"/>
      <c r="B187" s="6"/>
      <c r="C187" s="52"/>
      <c r="D187" s="6"/>
      <c r="E187" s="6"/>
      <c r="F187" s="6"/>
      <c r="G187" s="6"/>
    </row>
    <row r="188" spans="1:7" x14ac:dyDescent="0.25">
      <c r="A188" s="6"/>
      <c r="B188" s="6"/>
      <c r="C188" s="52"/>
      <c r="D188" s="6"/>
      <c r="E188" s="6"/>
      <c r="F188" s="6"/>
      <c r="G188" s="6"/>
    </row>
    <row r="189" spans="1:7" x14ac:dyDescent="0.25">
      <c r="A189" s="6"/>
      <c r="B189" s="6"/>
      <c r="C189" s="52"/>
      <c r="D189" s="6"/>
      <c r="E189" s="6"/>
      <c r="F189" s="6"/>
      <c r="G189" s="6"/>
    </row>
    <row r="190" spans="1:7" x14ac:dyDescent="0.25">
      <c r="A190" s="6"/>
      <c r="B190" s="6"/>
      <c r="C190" s="52"/>
      <c r="D190" s="6"/>
      <c r="E190" s="6"/>
      <c r="F190" s="6"/>
      <c r="G190" s="6"/>
    </row>
    <row r="191" spans="1:7" x14ac:dyDescent="0.25">
      <c r="A191" s="6"/>
      <c r="B191" s="6"/>
      <c r="C191" s="52"/>
      <c r="D191" s="6"/>
      <c r="E191" s="6"/>
      <c r="F191" s="6"/>
      <c r="G191" s="6"/>
    </row>
    <row r="192" spans="1:7" x14ac:dyDescent="0.25">
      <c r="A192" s="6"/>
      <c r="B192" s="6"/>
      <c r="C192" s="52"/>
      <c r="D192" s="6"/>
      <c r="E192" s="6"/>
      <c r="F192" s="6"/>
      <c r="G192" s="6"/>
    </row>
    <row r="193" spans="1:7" x14ac:dyDescent="0.25">
      <c r="A193" s="6"/>
      <c r="B193" s="6"/>
      <c r="C193" s="52"/>
      <c r="D193" s="6"/>
      <c r="E193" s="6"/>
      <c r="F193" s="6"/>
      <c r="G193" s="6"/>
    </row>
    <row r="194" spans="1:7" x14ac:dyDescent="0.25">
      <c r="A194" s="6"/>
      <c r="B194" s="6"/>
      <c r="C194" s="52"/>
      <c r="D194" s="6"/>
      <c r="E194" s="6"/>
      <c r="F194" s="6"/>
      <c r="G194" s="6"/>
    </row>
    <row r="195" spans="1:7" x14ac:dyDescent="0.25">
      <c r="A195" s="6"/>
      <c r="B195" s="6"/>
      <c r="C195" s="52"/>
      <c r="D195" s="6"/>
      <c r="E195" s="6"/>
      <c r="F195" s="6"/>
      <c r="G195" s="6"/>
    </row>
    <row r="196" spans="1:7" x14ac:dyDescent="0.25">
      <c r="A196" s="6"/>
      <c r="B196" s="6"/>
      <c r="C196" s="52"/>
      <c r="D196" s="6"/>
      <c r="E196" s="6"/>
      <c r="F196" s="6"/>
      <c r="G196" s="6"/>
    </row>
    <row r="197" spans="1:7" x14ac:dyDescent="0.25">
      <c r="A197" s="6"/>
      <c r="B197" s="6"/>
      <c r="C197" s="52"/>
      <c r="D197" s="6"/>
      <c r="E197" s="6"/>
      <c r="F197" s="6"/>
      <c r="G197" s="6"/>
    </row>
    <row r="198" spans="1:7" x14ac:dyDescent="0.25">
      <c r="A198" s="6"/>
      <c r="B198" s="6"/>
      <c r="C198" s="52"/>
      <c r="D198" s="6"/>
      <c r="E198" s="6"/>
      <c r="F198" s="6"/>
      <c r="G198" s="6"/>
    </row>
    <row r="199" spans="1:7" x14ac:dyDescent="0.25">
      <c r="A199" s="6"/>
      <c r="B199" s="6"/>
      <c r="C199" s="52"/>
      <c r="D199" s="6"/>
      <c r="E199" s="6"/>
      <c r="F199" s="6"/>
      <c r="G199" s="6"/>
    </row>
    <row r="200" spans="1:7" x14ac:dyDescent="0.25">
      <c r="A200" s="6"/>
      <c r="B200" s="6"/>
      <c r="C200" s="52"/>
      <c r="D200" s="6"/>
      <c r="E200" s="6"/>
      <c r="F200" s="6"/>
      <c r="G200" s="6"/>
    </row>
    <row r="201" spans="1:7" x14ac:dyDescent="0.25">
      <c r="C201" s="53"/>
    </row>
    <row r="202" spans="1:7" x14ac:dyDescent="0.25">
      <c r="C202" s="53"/>
    </row>
    <row r="203" spans="1:7" x14ac:dyDescent="0.25">
      <c r="C203" s="53"/>
    </row>
    <row r="204" spans="1:7" x14ac:dyDescent="0.25">
      <c r="C204" s="53"/>
    </row>
    <row r="205" spans="1:7" x14ac:dyDescent="0.25">
      <c r="C205" s="53"/>
    </row>
    <row r="206" spans="1:7" x14ac:dyDescent="0.25">
      <c r="C206" s="53"/>
    </row>
    <row r="207" spans="1:7" x14ac:dyDescent="0.25">
      <c r="C207" s="53"/>
    </row>
    <row r="208" spans="1:7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</sheetData>
  <mergeCells count="35">
    <mergeCell ref="B80:O80"/>
    <mergeCell ref="B96:O96"/>
    <mergeCell ref="O15:O16"/>
    <mergeCell ref="B17:O17"/>
    <mergeCell ref="B30:O30"/>
    <mergeCell ref="B43:O43"/>
    <mergeCell ref="B47:O47"/>
    <mergeCell ref="I15:I16"/>
    <mergeCell ref="J15:J16"/>
    <mergeCell ref="K15:K16"/>
    <mergeCell ref="M15:M16"/>
    <mergeCell ref="N15:N16"/>
    <mergeCell ref="B1:O1"/>
    <mergeCell ref="B2:O2"/>
    <mergeCell ref="B3:O3"/>
    <mergeCell ref="B4:O4"/>
    <mergeCell ref="B9:O9"/>
    <mergeCell ref="B10:O10"/>
    <mergeCell ref="A12:O12"/>
    <mergeCell ref="A14:A16"/>
    <mergeCell ref="B5:O5"/>
    <mergeCell ref="B6:O6"/>
    <mergeCell ref="B14:B16"/>
    <mergeCell ref="C14:C16"/>
    <mergeCell ref="D14:D16"/>
    <mergeCell ref="E14:G14"/>
    <mergeCell ref="H14:H16"/>
    <mergeCell ref="I14:K14"/>
    <mergeCell ref="L14:L16"/>
    <mergeCell ref="M14:O14"/>
    <mergeCell ref="E15:E16"/>
    <mergeCell ref="F15:F16"/>
    <mergeCell ref="G15:G16"/>
    <mergeCell ref="B7:O7"/>
    <mergeCell ref="B8:O8"/>
  </mergeCells>
  <pageMargins left="1.1811023622047245" right="0.39370078740157483" top="0.59055118110236227" bottom="0.39370078740157483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7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1:14" x14ac:dyDescent="0.25">
      <c r="B1" s="441" t="s">
        <v>354</v>
      </c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</row>
    <row r="2" spans="1:14" x14ac:dyDescent="0.25">
      <c r="B2" s="441" t="s">
        <v>444</v>
      </c>
      <c r="C2" s="441"/>
      <c r="D2" s="441"/>
      <c r="E2" s="441"/>
      <c r="F2" s="441"/>
      <c r="G2" s="441"/>
      <c r="H2" s="441"/>
      <c r="I2" s="441"/>
      <c r="J2" s="441"/>
      <c r="K2" s="441"/>
      <c r="L2" s="441"/>
      <c r="M2" s="441"/>
      <c r="N2" s="441"/>
    </row>
    <row r="3" spans="1:14" x14ac:dyDescent="0.25">
      <c r="B3" s="441" t="s">
        <v>464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</row>
    <row r="4" spans="1:14" x14ac:dyDescent="0.25">
      <c r="B4" s="441" t="s">
        <v>359</v>
      </c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</row>
    <row r="5" spans="1:14" s="403" customFormat="1" x14ac:dyDescent="0.25">
      <c r="B5" s="442" t="s">
        <v>465</v>
      </c>
      <c r="C5" s="442"/>
      <c r="D5" s="442"/>
      <c r="E5" s="442"/>
      <c r="F5" s="442"/>
      <c r="G5" s="442"/>
      <c r="H5" s="442"/>
      <c r="I5" s="442"/>
      <c r="J5" s="442"/>
      <c r="K5" s="442"/>
      <c r="L5" s="442"/>
      <c r="M5" s="442"/>
      <c r="N5" s="442"/>
    </row>
    <row r="6" spans="1:14" s="403" customFormat="1" x14ac:dyDescent="0.25">
      <c r="B6" s="442" t="s">
        <v>474</v>
      </c>
      <c r="C6" s="442"/>
      <c r="D6" s="442"/>
      <c r="E6" s="442"/>
      <c r="F6" s="442"/>
      <c r="G6" s="442"/>
      <c r="H6" s="442"/>
      <c r="I6" s="442"/>
      <c r="J6" s="442"/>
      <c r="K6" s="442"/>
      <c r="L6" s="442"/>
      <c r="M6" s="442"/>
      <c r="N6" s="442"/>
    </row>
    <row r="7" spans="1:14" s="403" customFormat="1" x14ac:dyDescent="0.25">
      <c r="B7" s="442" t="s">
        <v>473</v>
      </c>
      <c r="C7" s="442"/>
      <c r="D7" s="442"/>
      <c r="E7" s="442"/>
      <c r="F7" s="442"/>
      <c r="G7" s="442"/>
      <c r="H7" s="442"/>
      <c r="I7" s="442"/>
      <c r="J7" s="442"/>
      <c r="K7" s="442"/>
      <c r="L7" s="442"/>
      <c r="M7" s="442"/>
      <c r="N7" s="442"/>
    </row>
    <row r="8" spans="1:14" s="403" customFormat="1" x14ac:dyDescent="0.25">
      <c r="B8" s="442" t="s">
        <v>485</v>
      </c>
      <c r="C8" s="442"/>
      <c r="D8" s="442"/>
      <c r="E8" s="442"/>
      <c r="F8" s="442"/>
      <c r="G8" s="442"/>
      <c r="H8" s="442"/>
      <c r="I8" s="442"/>
      <c r="J8" s="442"/>
      <c r="K8" s="442"/>
      <c r="L8" s="442"/>
      <c r="M8" s="442"/>
      <c r="N8" s="442"/>
    </row>
    <row r="9" spans="1:14" s="403" customFormat="1" ht="15" customHeight="1" x14ac:dyDescent="0.25">
      <c r="B9" s="442" t="s">
        <v>486</v>
      </c>
      <c r="C9" s="442"/>
      <c r="D9" s="442"/>
      <c r="E9" s="442"/>
      <c r="F9" s="442"/>
      <c r="G9" s="442"/>
      <c r="H9" s="442"/>
      <c r="I9" s="442"/>
      <c r="J9" s="442"/>
      <c r="K9" s="442"/>
      <c r="L9" s="442"/>
      <c r="M9" s="442"/>
      <c r="N9" s="442"/>
    </row>
    <row r="10" spans="1:14" s="403" customFormat="1" ht="15" customHeight="1" x14ac:dyDescent="0.25">
      <c r="B10" s="442" t="s">
        <v>487</v>
      </c>
      <c r="C10" s="442"/>
      <c r="D10" s="442"/>
      <c r="E10" s="442"/>
      <c r="F10" s="442"/>
      <c r="G10" s="442"/>
      <c r="H10" s="442"/>
      <c r="I10" s="442"/>
      <c r="J10" s="442"/>
      <c r="K10" s="442"/>
      <c r="L10" s="442"/>
      <c r="M10" s="442"/>
      <c r="N10" s="442"/>
    </row>
    <row r="11" spans="1:14" s="403" customFormat="1" ht="15" customHeight="1" x14ac:dyDescent="0.25">
      <c r="B11" s="442" t="s">
        <v>511</v>
      </c>
      <c r="C11" s="442"/>
      <c r="D11" s="442"/>
      <c r="E11" s="442"/>
      <c r="F11" s="442"/>
      <c r="G11" s="442"/>
      <c r="H11" s="442"/>
      <c r="I11" s="442"/>
      <c r="J11" s="442"/>
      <c r="K11" s="442"/>
      <c r="L11" s="442"/>
      <c r="M11" s="442"/>
      <c r="N11" s="442"/>
    </row>
    <row r="12" spans="1:14" s="403" customFormat="1" ht="15" customHeight="1" x14ac:dyDescent="0.25">
      <c r="B12" s="442" t="s">
        <v>512</v>
      </c>
      <c r="C12" s="442"/>
      <c r="D12" s="442"/>
      <c r="E12" s="442"/>
      <c r="F12" s="442"/>
      <c r="G12" s="442"/>
      <c r="H12" s="442"/>
      <c r="I12" s="442"/>
      <c r="J12" s="442"/>
      <c r="K12" s="442"/>
      <c r="L12" s="442"/>
      <c r="M12" s="442"/>
      <c r="N12" s="442"/>
    </row>
    <row r="14" spans="1:14" ht="15" customHeight="1" x14ac:dyDescent="0.25">
      <c r="A14" s="448" t="s">
        <v>233</v>
      </c>
      <c r="B14" s="448"/>
      <c r="C14" s="448"/>
      <c r="D14" s="448"/>
      <c r="E14" s="448"/>
      <c r="F14" s="448"/>
      <c r="G14" s="448"/>
      <c r="H14" s="448"/>
      <c r="I14" s="448"/>
      <c r="J14" s="448"/>
      <c r="K14" s="448"/>
      <c r="L14" s="448"/>
      <c r="M14" s="448"/>
      <c r="N14" s="448"/>
    </row>
    <row r="15" spans="1:14" x14ac:dyDescent="0.25">
      <c r="F15" s="4"/>
      <c r="N15" s="4" t="s">
        <v>455</v>
      </c>
    </row>
    <row r="16" spans="1:14" ht="15" customHeight="1" x14ac:dyDescent="0.25">
      <c r="A16" s="449" t="s">
        <v>5</v>
      </c>
      <c r="B16" s="452" t="s">
        <v>360</v>
      </c>
      <c r="C16" s="455" t="s">
        <v>362</v>
      </c>
      <c r="D16" s="459" t="s">
        <v>200</v>
      </c>
      <c r="E16" s="459"/>
      <c r="F16" s="460"/>
      <c r="G16" s="461" t="s">
        <v>364</v>
      </c>
      <c r="H16" s="464" t="s">
        <v>200</v>
      </c>
      <c r="I16" s="465"/>
      <c r="J16" s="466"/>
      <c r="K16" s="483" t="s">
        <v>0</v>
      </c>
      <c r="L16" s="484" t="s">
        <v>200</v>
      </c>
      <c r="M16" s="485"/>
      <c r="N16" s="486"/>
    </row>
    <row r="17" spans="1:14" ht="15" customHeight="1" x14ac:dyDescent="0.25">
      <c r="A17" s="450"/>
      <c r="B17" s="453"/>
      <c r="C17" s="456"/>
      <c r="D17" s="460" t="s">
        <v>1</v>
      </c>
      <c r="E17" s="481"/>
      <c r="F17" s="471" t="s">
        <v>2</v>
      </c>
      <c r="G17" s="462"/>
      <c r="H17" s="482" t="s">
        <v>1</v>
      </c>
      <c r="I17" s="482"/>
      <c r="J17" s="474" t="s">
        <v>2</v>
      </c>
      <c r="K17" s="483"/>
      <c r="L17" s="483" t="s">
        <v>1</v>
      </c>
      <c r="M17" s="483"/>
      <c r="N17" s="487" t="s">
        <v>2</v>
      </c>
    </row>
    <row r="18" spans="1:14" ht="28.5" customHeight="1" x14ac:dyDescent="0.25">
      <c r="A18" s="451"/>
      <c r="B18" s="454"/>
      <c r="C18" s="457"/>
      <c r="D18" s="419" t="s">
        <v>3</v>
      </c>
      <c r="E18" s="420" t="s">
        <v>4</v>
      </c>
      <c r="F18" s="471"/>
      <c r="G18" s="463"/>
      <c r="H18" s="425" t="s">
        <v>3</v>
      </c>
      <c r="I18" s="415" t="s">
        <v>4</v>
      </c>
      <c r="J18" s="474"/>
      <c r="K18" s="483"/>
      <c r="L18" s="426" t="s">
        <v>3</v>
      </c>
      <c r="M18" s="424" t="s">
        <v>4</v>
      </c>
      <c r="N18" s="487"/>
    </row>
    <row r="19" spans="1:14" ht="15" customHeight="1" x14ac:dyDescent="0.25">
      <c r="A19" s="5" t="s">
        <v>72</v>
      </c>
      <c r="B19" s="17" t="s">
        <v>56</v>
      </c>
      <c r="C19" s="16">
        <f>D19+F19</f>
        <v>71.8</v>
      </c>
      <c r="D19" s="16">
        <f>'[2]4 pr._savarankiškos f-jos'!E20</f>
        <v>71.8</v>
      </c>
      <c r="E19" s="16">
        <f>'[2]4 pr._savarankiškos f-jos'!F20</f>
        <v>53.4</v>
      </c>
      <c r="F19" s="16">
        <f>'[2]4 pr._savarankiškos f-jos'!G20</f>
        <v>0</v>
      </c>
      <c r="G19" s="10">
        <f>H19+J19</f>
        <v>0</v>
      </c>
      <c r="H19" s="10">
        <f>'[2]4 pr._savarankiškos f-jos'!I20</f>
        <v>0</v>
      </c>
      <c r="I19" s="10">
        <f>'[2]4 pr._savarankiškos f-jos'!J20</f>
        <v>0</v>
      </c>
      <c r="J19" s="10">
        <f>'[2]4 pr._savarankiškos f-jos'!K20</f>
        <v>0</v>
      </c>
      <c r="K19" s="85">
        <f>L19+N19</f>
        <v>71.8</v>
      </c>
      <c r="L19" s="85">
        <f>'[2]4 pr._savarankiškos f-jos'!M20</f>
        <v>71.8</v>
      </c>
      <c r="M19" s="85">
        <f>'[2]4 pr._savarankiškos f-jos'!N20</f>
        <v>53.4</v>
      </c>
      <c r="N19" s="85">
        <f>'[2]4 pr._savarankiškos f-jos'!O20</f>
        <v>0</v>
      </c>
    </row>
    <row r="20" spans="1:14" ht="15" customHeight="1" x14ac:dyDescent="0.25">
      <c r="A20" s="13" t="s">
        <v>187</v>
      </c>
      <c r="B20" s="17" t="s">
        <v>20</v>
      </c>
      <c r="C20" s="16">
        <f>D20+F20</f>
        <v>17144.5</v>
      </c>
      <c r="D20" s="16">
        <f>'[2]4 pr._savarankiškos f-jos'!E21+'[2]4 pr._savarankiškos f-jos'!E86+'[2]4 pr._savarankiškos f-jos'!E141+'[2]4 pr._savarankiškos f-jos'!E145+'[2]4 pr._savarankiškos f-jos'!E186+'[2]4 pr._savarankiškos f-jos'!E191+'[2]4 pr._savarankiškos f-jos'!E208+'[2]5 pr._valstybinės f-jos'!E20+'[2]5 pr._valstybinės f-jos'!E90+'[2]5 pr._valstybinės f-jos'!E116+'[2]6 pr._mokinio krepšelis'!E16+'[2]8 pr._aplinkos apsaugos s. p.'!E16+'[2]8 pr._aplinkos apsaugos s. p.'!E19+'[2]9 pr._įstaigų pajamos'!E18+'[2]9 pr._įstaigų pajamos'!E44+'[2]10 pr._skolintos lėšos'!E18+'[2]10 pr._skolintos lėšos'!E23+'[2]10 pr._skolintos lėšos'!E26+'[2]10 pr._skolintos lėšos'!E29+'[2]10 pr._skolintos lėšos'!E32+'[2]10 pr._skolintos lėšos'!E35+'[2]11 pr._apyvartinės lėšos'!E14+'[2]11 pr._apyvartinės lėšos'!E25+'[2]11 pr._apyvartinės lėšos'!E35+'[2]11 pr._apyvartinės lėšos'!E65+'[2]7 pr._kita dotacija'!E20+'[2]7 pr._kita dotacija'!E70+'[2]7 pr._kita dotacija'!E77+'[2]7 pr._kita dotacija'!E82+'[2]7 pr._kita dotacija'!E174+'[2]7 pr._kita dotacija'!E178+'[2]7 pr._kita dotacija'!E238</f>
        <v>11714.400000000001</v>
      </c>
      <c r="E20" s="16">
        <f>'[2]4 pr._savarankiškos f-jos'!F21+'[2]4 pr._savarankiškos f-jos'!F86+'[2]4 pr._savarankiškos f-jos'!F141+'[2]4 pr._savarankiškos f-jos'!F145+'[2]4 pr._savarankiškos f-jos'!F186+'[2]4 pr._savarankiškos f-jos'!F191+'[2]4 pr._savarankiškos f-jos'!F208+'[2]5 pr._valstybinės f-jos'!F20+'[2]5 pr._valstybinės f-jos'!F90+'[2]5 pr._valstybinės f-jos'!F116+'[2]6 pr._mokinio krepšelis'!F16+'[2]8 pr._aplinkos apsaugos s. p.'!F16+'[2]8 pr._aplinkos apsaugos s. p.'!F19+'[2]9 pr._įstaigų pajamos'!F18+'[2]9 pr._įstaigų pajamos'!F44+'[2]10 pr._skolintos lėšos'!F18+'[2]10 pr._skolintos lėšos'!F23+'[2]10 pr._skolintos lėšos'!F26+'[2]10 pr._skolintos lėšos'!F29+'[2]10 pr._skolintos lėšos'!F32+'[2]10 pr._skolintos lėšos'!F35+'[2]11 pr._apyvartinės lėšos'!F14+'[2]11 pr._apyvartinės lėšos'!F25+'[2]11 pr._apyvartinės lėšos'!F35+'[2]11 pr._apyvartinės lėšos'!F65+'[2]7 pr._kita dotacija'!F20+'[2]7 pr._kita dotacija'!F70+'[2]7 pr._kita dotacija'!F77+'[2]7 pr._kita dotacija'!F82+'[2]7 pr._kita dotacija'!F174+'[2]7 pr._kita dotacija'!F178+'[2]7 pr._kita dotacija'!F238</f>
        <v>2282.1999999999998</v>
      </c>
      <c r="F20" s="16">
        <f>'[2]4 pr._savarankiškos f-jos'!G21+'[2]4 pr._savarankiškos f-jos'!G86+'[2]4 pr._savarankiškos f-jos'!G141+'[2]4 pr._savarankiškos f-jos'!G145+'[2]4 pr._savarankiškos f-jos'!G186+'[2]4 pr._savarankiškos f-jos'!G191+'[2]4 pr._savarankiškos f-jos'!G208+'[2]5 pr._valstybinės f-jos'!G20+'[2]5 pr._valstybinės f-jos'!G90+'[2]5 pr._valstybinės f-jos'!G116+'[2]6 pr._mokinio krepšelis'!G16+'[2]8 pr._aplinkos apsaugos s. p.'!G16+'[2]8 pr._aplinkos apsaugos s. p.'!G19+'[2]9 pr._įstaigų pajamos'!G18+'[2]9 pr._įstaigų pajamos'!G44+'[2]10 pr._skolintos lėšos'!G18+'[2]10 pr._skolintos lėšos'!G23+'[2]10 pr._skolintos lėšos'!G26+'[2]10 pr._skolintos lėšos'!G29+'[2]10 pr._skolintos lėšos'!G32+'[2]10 pr._skolintos lėšos'!G35+'[2]11 pr._apyvartinės lėšos'!G14+'[2]11 pr._apyvartinės lėšos'!G25+'[2]11 pr._apyvartinės lėšos'!G35+'[2]11 pr._apyvartinės lėšos'!G65+'[2]7 pr._kita dotacija'!G20+'[2]7 pr._kita dotacija'!G70+'[2]7 pr._kita dotacija'!G77+'[2]7 pr._kita dotacija'!G82+'[2]7 pr._kita dotacija'!G174+'[2]7 pr._kita dotacija'!G178+'[2]7 pr._kita dotacija'!G238</f>
        <v>5430.0999999999995</v>
      </c>
      <c r="G20" s="10">
        <f t="shared" ref="G20:G31" si="0">H20+J20</f>
        <v>367.40000000000003</v>
      </c>
      <c r="H20" s="10">
        <f>'[2]4 pr._savarankiškos f-jos'!I21+'[2]4 pr._savarankiškos f-jos'!I86+'[2]4 pr._savarankiškos f-jos'!I141+'[2]4 pr._savarankiškos f-jos'!I145+'[2]4 pr._savarankiškos f-jos'!I186+'[2]4 pr._savarankiškos f-jos'!I191+'[2]4 pr._savarankiškos f-jos'!I208+'[2]5 pr._valstybinės f-jos'!I20+'[2]5 pr._valstybinės f-jos'!I90+'[2]5 pr._valstybinės f-jos'!I116+'[2]6 pr._mokinio krepšelis'!I16+'[2]8 pr._aplinkos apsaugos s. p.'!I16+'[2]8 pr._aplinkos apsaugos s. p.'!I19+'[2]9 pr._įstaigų pajamos'!I18+'[2]9 pr._įstaigų pajamos'!I44+'[2]10 pr._skolintos lėšos'!I18+'[2]10 pr._skolintos lėšos'!I23+'[2]10 pr._skolintos lėšos'!I26+'[2]10 pr._skolintos lėšos'!I29+'[2]10 pr._skolintos lėšos'!I32+'[2]10 pr._skolintos lėšos'!I35+'[2]11 pr._apyvartinės lėšos'!I14+'[2]11 pr._apyvartinės lėšos'!I25+'[2]11 pr._apyvartinės lėšos'!I35+'[2]11 pr._apyvartinės lėšos'!I65+'[2]7 pr._kita dotacija'!I20+'[2]7 pr._kita dotacija'!I70+'[2]7 pr._kita dotacija'!I77+'[2]7 pr._kita dotacija'!I82+'[2]7 pr._kita dotacija'!I174+'[2]7 pr._kita dotacija'!I178+'[2]7 pr._kita dotacija'!I238</f>
        <v>329.90000000000003</v>
      </c>
      <c r="I20" s="10">
        <f>'[2]4 pr._savarankiškos f-jos'!J21+'[2]4 pr._savarankiškos f-jos'!J86+'[2]4 pr._savarankiškos f-jos'!J141+'[2]4 pr._savarankiškos f-jos'!J145+'[2]4 pr._savarankiškos f-jos'!J186+'[2]4 pr._savarankiškos f-jos'!J191+'[2]4 pr._savarankiškos f-jos'!J208+'[2]5 pr._valstybinės f-jos'!J20+'[2]5 pr._valstybinės f-jos'!J90+'[2]5 pr._valstybinės f-jos'!J116+'[2]6 pr._mokinio krepšelis'!J16+'[2]8 pr._aplinkos apsaugos s. p.'!J16+'[2]8 pr._aplinkos apsaugos s. p.'!J19+'[2]9 pr._įstaigų pajamos'!J18+'[2]9 pr._įstaigų pajamos'!J44+'[2]10 pr._skolintos lėšos'!J18+'[2]10 pr._skolintos lėšos'!J23+'[2]10 pr._skolintos lėšos'!J26+'[2]10 pr._skolintos lėšos'!J29+'[2]10 pr._skolintos lėšos'!J32+'[2]10 pr._skolintos lėšos'!J35+'[2]11 pr._apyvartinės lėšos'!J14+'[2]11 pr._apyvartinės lėšos'!J25+'[2]11 pr._apyvartinės lėšos'!J35+'[2]11 pr._apyvartinės lėšos'!J65+'[2]7 pr._kita dotacija'!J20+'[2]7 pr._kita dotacija'!J70+'[2]7 pr._kita dotacija'!J77+'[2]7 pr._kita dotacija'!J82+'[2]7 pr._kita dotacija'!J174+'[2]7 pr._kita dotacija'!J178+'[2]7 pr._kita dotacija'!J238</f>
        <v>34.200000000000003</v>
      </c>
      <c r="J20" s="10">
        <f>'[2]4 pr._savarankiškos f-jos'!K21+'[2]4 pr._savarankiškos f-jos'!K86+'[2]4 pr._savarankiškos f-jos'!K141+'[2]4 pr._savarankiškos f-jos'!K145+'[2]4 pr._savarankiškos f-jos'!K186+'[2]4 pr._savarankiškos f-jos'!K191+'[2]4 pr._savarankiškos f-jos'!K208+'[2]5 pr._valstybinės f-jos'!K20+'[2]5 pr._valstybinės f-jos'!K90+'[2]5 pr._valstybinės f-jos'!K116+'[2]6 pr._mokinio krepšelis'!K16+'[2]8 pr._aplinkos apsaugos s. p.'!K16+'[2]8 pr._aplinkos apsaugos s. p.'!K19+'[2]9 pr._įstaigų pajamos'!K18+'[2]9 pr._įstaigų pajamos'!K44+'[2]10 pr._skolintos lėšos'!K18+'[2]10 pr._skolintos lėšos'!K23+'[2]10 pr._skolintos lėšos'!K26+'[2]10 pr._skolintos lėšos'!K29+'[2]10 pr._skolintos lėšos'!K32+'[2]10 pr._skolintos lėšos'!K35+'[2]11 pr._apyvartinės lėšos'!K14+'[2]11 pr._apyvartinės lėšos'!K25+'[2]11 pr._apyvartinės lėšos'!K35+'[2]11 pr._apyvartinės lėšos'!K65+'[2]7 pr._kita dotacija'!K20+'[2]7 pr._kita dotacija'!K70+'[2]7 pr._kita dotacija'!K77+'[2]7 pr._kita dotacija'!K82+'[2]7 pr._kita dotacija'!K174+'[2]7 pr._kita dotacija'!K178+'[2]7 pr._kita dotacija'!K238</f>
        <v>37.5</v>
      </c>
      <c r="K20" s="85">
        <f t="shared" ref="K20:K31" si="1">L20+N20</f>
        <v>17511.899999999998</v>
      </c>
      <c r="L20" s="85">
        <f>'[2]4 pr._savarankiškos f-jos'!M21+'[2]4 pr._savarankiškos f-jos'!M86+'[2]4 pr._savarankiškos f-jos'!M141+'[2]4 pr._savarankiškos f-jos'!M145+'[2]4 pr._savarankiškos f-jos'!M186+'[2]4 pr._savarankiškos f-jos'!M191+'[2]4 pr._savarankiškos f-jos'!M208+'[2]5 pr._valstybinės f-jos'!M20+'[2]5 pr._valstybinės f-jos'!M90+'[2]5 pr._valstybinės f-jos'!M116+'[2]6 pr._mokinio krepšelis'!M16+'[2]8 pr._aplinkos apsaugos s. p.'!M16+'[2]8 pr._aplinkos apsaugos s. p.'!M19+'[2]9 pr._įstaigų pajamos'!M18+'[2]9 pr._įstaigų pajamos'!M44+'[2]10 pr._skolintos lėšos'!M18+'[2]10 pr._skolintos lėšos'!M23+'[2]10 pr._skolintos lėšos'!M26+'[2]10 pr._skolintos lėšos'!M29+'[2]10 pr._skolintos lėšos'!M32+'[2]10 pr._skolintos lėšos'!M35+'[2]11 pr._apyvartinės lėšos'!M14+'[2]11 pr._apyvartinės lėšos'!M25+'[2]11 pr._apyvartinės lėšos'!M35+'[2]11 pr._apyvartinės lėšos'!M65+'[2]7 pr._kita dotacija'!M20+'[2]7 pr._kita dotacija'!M70+'[2]7 pr._kita dotacija'!M77+'[2]7 pr._kita dotacija'!M82+'[2]7 pr._kita dotacija'!M174+'[2]7 pr._kita dotacija'!M178+'[2]7 pr._kita dotacija'!M238</f>
        <v>12044.299999999997</v>
      </c>
      <c r="M20" s="85">
        <f>'[2]4 pr._savarankiškos f-jos'!N21+'[2]4 pr._savarankiškos f-jos'!N86+'[2]4 pr._savarankiškos f-jos'!N141+'[2]4 pr._savarankiškos f-jos'!N145+'[2]4 pr._savarankiškos f-jos'!N186+'[2]4 pr._savarankiškos f-jos'!N191+'[2]4 pr._savarankiškos f-jos'!N208+'[2]5 pr._valstybinės f-jos'!N20+'[2]5 pr._valstybinės f-jos'!N90+'[2]5 pr._valstybinės f-jos'!N116+'[2]6 pr._mokinio krepšelis'!N16+'[2]8 pr._aplinkos apsaugos s. p.'!N16+'[2]8 pr._aplinkos apsaugos s. p.'!N19+'[2]9 pr._įstaigų pajamos'!N18+'[2]9 pr._įstaigų pajamos'!N44+'[2]10 pr._skolintos lėšos'!N18+'[2]10 pr._skolintos lėšos'!N23+'[2]10 pr._skolintos lėšos'!N26+'[2]10 pr._skolintos lėšos'!N29+'[2]10 pr._skolintos lėšos'!N32+'[2]10 pr._skolintos lėšos'!N35+'[2]11 pr._apyvartinės lėšos'!N14+'[2]11 pr._apyvartinės lėšos'!N25+'[2]11 pr._apyvartinės lėšos'!N35+'[2]11 pr._apyvartinės lėšos'!N65+'[2]7 pr._kita dotacija'!N20+'[2]7 pr._kita dotacija'!N70+'[2]7 pr._kita dotacija'!N77+'[2]7 pr._kita dotacija'!N82+'[2]7 pr._kita dotacija'!N174+'[2]7 pr._kita dotacija'!N178+'[2]7 pr._kita dotacija'!N238</f>
        <v>2316.4</v>
      </c>
      <c r="N20" s="85">
        <f>'[2]4 pr._savarankiškos f-jos'!O21+'[2]4 pr._savarankiškos f-jos'!O86+'[2]4 pr._savarankiškos f-jos'!O141+'[2]4 pr._savarankiškos f-jos'!O145+'[2]4 pr._savarankiškos f-jos'!O186+'[2]4 pr._savarankiškos f-jos'!O191+'[2]4 pr._savarankiškos f-jos'!O208+'[2]5 pr._valstybinės f-jos'!O20+'[2]5 pr._valstybinės f-jos'!O90+'[2]5 pr._valstybinės f-jos'!O116+'[2]6 pr._mokinio krepšelis'!O16+'[2]8 pr._aplinkos apsaugos s. p.'!O16+'[2]8 pr._aplinkos apsaugos s. p.'!O19+'[2]9 pr._įstaigų pajamos'!O18+'[2]9 pr._įstaigų pajamos'!O44+'[2]10 pr._skolintos lėšos'!O18+'[2]10 pr._skolintos lėšos'!O23+'[2]10 pr._skolintos lėšos'!O26+'[2]10 pr._skolintos lėšos'!O29+'[2]10 pr._skolintos lėšos'!O32+'[2]10 pr._skolintos lėšos'!O35+'[2]11 pr._apyvartinės lėšos'!O14+'[2]11 pr._apyvartinės lėšos'!O25+'[2]11 pr._apyvartinės lėšos'!O35+'[2]11 pr._apyvartinės lėšos'!O65+'[2]7 pr._kita dotacija'!O20+'[2]7 pr._kita dotacija'!O70+'[2]7 pr._kita dotacija'!O77+'[2]7 pr._kita dotacija'!O82+'[2]7 pr._kita dotacija'!O174+'[2]7 pr._kita dotacija'!O178+'[2]7 pr._kita dotacija'!O238</f>
        <v>5467.5999999999995</v>
      </c>
    </row>
    <row r="21" spans="1:14" ht="15" customHeight="1" x14ac:dyDescent="0.25">
      <c r="A21" s="5" t="s">
        <v>73</v>
      </c>
      <c r="B21" s="17" t="s">
        <v>7</v>
      </c>
      <c r="C21" s="16">
        <f t="shared" ref="C21:C31" si="2">D21+F21</f>
        <v>142.39999999999998</v>
      </c>
      <c r="D21" s="16">
        <f>'[2]4 pr._savarankiškos f-jos'!E26+'[2]4 pr._savarankiškos f-jos'!E94+'[2]4 pr._savarankiškos f-jos'!E192+'[2]5 pr._valstybinės f-jos'!E38+'[2]5 pr._valstybinės f-jos'!E92+'[2]7 pr._kita dotacija'!E24+'[2]7 pr._kita dotacija'!E182+'[2]9 pr._įstaigų pajamos'!E19+'[2]9 pr._įstaigų pajamos'!E31++'[2]9 pr._įstaigų pajamos'!E81</f>
        <v>142.39999999999998</v>
      </c>
      <c r="E21" s="16">
        <f>'[2]4 pr._savarankiškos f-jos'!F26+'[2]4 pr._savarankiškos f-jos'!F94+'[2]4 pr._savarankiškos f-jos'!F192+'[2]5 pr._valstybinės f-jos'!F38+'[2]5 pr._valstybinės f-jos'!F92+'[2]7 pr._kita dotacija'!F24+'[2]7 pr._kita dotacija'!F182+'[2]9 pr._įstaigų pajamos'!F19+'[2]9 pr._įstaigų pajamos'!F31++'[2]9 pr._įstaigų pajamos'!F81</f>
        <v>77.800000000000011</v>
      </c>
      <c r="F21" s="16">
        <f>'[2]4 pr._savarankiškos f-jos'!G26+'[2]4 pr._savarankiškos f-jos'!G94+'[2]4 pr._savarankiškos f-jos'!G192+'[2]5 pr._valstybinės f-jos'!G38+'[2]5 pr._valstybinės f-jos'!G92+'[2]7 pr._kita dotacija'!G24+'[2]7 pr._kita dotacija'!G182+'[2]9 pr._įstaigų pajamos'!G19+'[2]9 pr._įstaigų pajamos'!G31++'[2]9 pr._įstaigų pajamos'!G81</f>
        <v>0</v>
      </c>
      <c r="G21" s="10">
        <f t="shared" si="0"/>
        <v>1.4</v>
      </c>
      <c r="H21" s="10">
        <f>'[2]4 pr._savarankiškos f-jos'!I26+'[2]4 pr._savarankiškos f-jos'!I94+'[2]4 pr._savarankiškos f-jos'!I192+'[2]5 pr._valstybinės f-jos'!I38+'[2]5 pr._valstybinės f-jos'!I92+'[2]7 pr._kita dotacija'!I24+'[2]7 pr._kita dotacija'!I182+'[2]9 pr._įstaigų pajamos'!I19+'[2]9 pr._įstaigų pajamos'!I31++'[2]9 pr._įstaigų pajamos'!I81</f>
        <v>1.4</v>
      </c>
      <c r="I21" s="10">
        <f>'[2]4 pr._savarankiškos f-jos'!J26+'[2]4 pr._savarankiškos f-jos'!J94+'[2]4 pr._savarankiškos f-jos'!J192+'[2]5 pr._valstybinės f-jos'!J38+'[2]5 pr._valstybinės f-jos'!J92+'[2]7 pr._kita dotacija'!J24+'[2]7 pr._kita dotacija'!J182+'[2]9 pr._įstaigų pajamos'!J19+'[2]9 pr._įstaigų pajamos'!J31++'[2]9 pr._įstaigų pajamos'!J81</f>
        <v>1.1000000000000001</v>
      </c>
      <c r="J21" s="10">
        <f>'[2]4 pr._savarankiškos f-jos'!K26+'[2]4 pr._savarankiškos f-jos'!K94+'[2]4 pr._savarankiškos f-jos'!K192+'[2]5 pr._valstybinės f-jos'!K38+'[2]5 pr._valstybinės f-jos'!K92+'[2]7 pr._kita dotacija'!K24+'[2]7 pr._kita dotacija'!K182+'[2]9 pr._įstaigų pajamos'!K19+'[2]9 pr._įstaigų pajamos'!K31++'[2]9 pr._įstaigų pajamos'!K81</f>
        <v>0</v>
      </c>
      <c r="K21" s="85">
        <f t="shared" si="1"/>
        <v>143.79999999999998</v>
      </c>
      <c r="L21" s="85">
        <f>'[2]4 pr._savarankiškos f-jos'!M26+'[2]4 pr._savarankiškos f-jos'!M94+'[2]4 pr._savarankiškos f-jos'!M192+'[2]5 pr._valstybinės f-jos'!M38+'[2]5 pr._valstybinės f-jos'!M92+'[2]7 pr._kita dotacija'!M24+'[2]7 pr._kita dotacija'!M182+'[2]9 pr._įstaigų pajamos'!M19+'[2]9 pr._įstaigų pajamos'!M31++'[2]9 pr._įstaigų pajamos'!M81</f>
        <v>143.79999999999998</v>
      </c>
      <c r="M21" s="85">
        <f>'[2]4 pr._savarankiškos f-jos'!N26+'[2]4 pr._savarankiškos f-jos'!N94+'[2]4 pr._savarankiškos f-jos'!N192+'[2]5 pr._valstybinės f-jos'!N38+'[2]5 pr._valstybinės f-jos'!N92+'[2]7 pr._kita dotacija'!N24+'[2]7 pr._kita dotacija'!N182+'[2]9 pr._įstaigų pajamos'!N19+'[2]9 pr._įstaigų pajamos'!N31++'[2]9 pr._įstaigų pajamos'!N81</f>
        <v>78.900000000000006</v>
      </c>
      <c r="N21" s="85">
        <f>'[2]4 pr._savarankiškos f-jos'!O26+'[2]4 pr._savarankiškos f-jos'!O94+'[2]4 pr._savarankiškos f-jos'!O192+'[2]5 pr._valstybinės f-jos'!O38+'[2]5 pr._valstybinės f-jos'!O92+'[2]7 pr._kita dotacija'!O24+'[2]7 pr._kita dotacija'!O182+'[2]9 pr._įstaigų pajamos'!O19+'[2]9 pr._įstaigų pajamos'!O31++'[2]9 pr._įstaigų pajamos'!O81</f>
        <v>0</v>
      </c>
    </row>
    <row r="22" spans="1:14" ht="15" customHeight="1" x14ac:dyDescent="0.25">
      <c r="A22" s="5" t="s">
        <v>74</v>
      </c>
      <c r="B22" s="17" t="s">
        <v>10</v>
      </c>
      <c r="C22" s="16">
        <f t="shared" si="2"/>
        <v>145.39999999999998</v>
      </c>
      <c r="D22" s="16">
        <f>'[2]4 pr._savarankiškos f-jos'!E32+'[2]4 pr._savarankiškos f-jos'!E98+'[2]4 pr._savarankiškos f-jos'!E193+'[2]5 pr._valstybinės f-jos'!E42+'[2]5 pr._valstybinės f-jos'!E94+'[2]7 pr._kita dotacija'!E186+'[2]7 pr._kita dotacija'!E28+'[2]9 pr._įstaigų pajamos'!E20+'[2]9 pr._įstaigų pajamos'!E32+'[2]9 pr._įstaigų pajamos'!E82</f>
        <v>128.69999999999999</v>
      </c>
      <c r="E22" s="16">
        <f>'[2]4 pr._savarankiškos f-jos'!F32+'[2]4 pr._savarankiškos f-jos'!F98+'[2]4 pr._savarankiškos f-jos'!F193+'[2]5 pr._valstybinės f-jos'!F42+'[2]5 pr._valstybinės f-jos'!F94+'[2]7 pr._kita dotacija'!F186+'[2]7 pr._kita dotacija'!F28+'[2]9 pr._įstaigų pajamos'!F20+'[2]9 pr._įstaigų pajamos'!F32+'[2]9 pr._įstaigų pajamos'!F82</f>
        <v>77.5</v>
      </c>
      <c r="F22" s="16">
        <f>'[2]4 pr._savarankiškos f-jos'!G32+'[2]4 pr._savarankiškos f-jos'!G98+'[2]4 pr._savarankiškos f-jos'!G193+'[2]5 pr._valstybinės f-jos'!G42+'[2]5 pr._valstybinės f-jos'!G94+'[2]7 pr._kita dotacija'!G186+'[2]7 pr._kita dotacija'!G28+'[2]9 pr._įstaigų pajamos'!G20+'[2]9 pr._įstaigų pajamos'!G32+'[2]9 pr._įstaigų pajamos'!G82</f>
        <v>16.7</v>
      </c>
      <c r="G22" s="10">
        <f t="shared" si="0"/>
        <v>9.1999999999999993</v>
      </c>
      <c r="H22" s="10">
        <f>'[2]4 pr._savarankiškos f-jos'!I32+'[2]4 pr._savarankiškos f-jos'!I98+'[2]4 pr._savarankiškos f-jos'!I193+'[2]5 pr._valstybinės f-jos'!I42+'[2]5 pr._valstybinės f-jos'!I94+'[2]7 pr._kita dotacija'!I186+'[2]7 pr._kita dotacija'!I28+'[2]9 pr._įstaigų pajamos'!I20+'[2]9 pr._įstaigų pajamos'!I32+'[2]9 pr._įstaigų pajamos'!I82</f>
        <v>1</v>
      </c>
      <c r="I22" s="10">
        <f>'[2]4 pr._savarankiškos f-jos'!J32+'[2]4 pr._savarankiškos f-jos'!J98+'[2]4 pr._savarankiškos f-jos'!J193+'[2]5 pr._valstybinės f-jos'!J42+'[2]5 pr._valstybinės f-jos'!J94+'[2]7 pr._kita dotacija'!J186+'[2]7 pr._kita dotacija'!J28+'[2]9 pr._įstaigų pajamos'!J20+'[2]9 pr._įstaigų pajamos'!J32+'[2]9 pr._įstaigų pajamos'!J82</f>
        <v>0.8</v>
      </c>
      <c r="J22" s="10">
        <f>'[2]4 pr._savarankiškos f-jos'!K32+'[2]4 pr._savarankiškos f-jos'!K98+'[2]4 pr._savarankiškos f-jos'!K193+'[2]5 pr._valstybinės f-jos'!K42+'[2]5 pr._valstybinės f-jos'!K94+'[2]7 pr._kita dotacija'!K186+'[2]7 pr._kita dotacija'!K28+'[2]9 pr._įstaigų pajamos'!K20+'[2]9 pr._įstaigų pajamos'!K32+'[2]9 pr._įstaigų pajamos'!K82</f>
        <v>8.1999999999999993</v>
      </c>
      <c r="K22" s="85">
        <f t="shared" si="1"/>
        <v>154.6</v>
      </c>
      <c r="L22" s="85">
        <f>'[2]4 pr._savarankiškos f-jos'!M32+'[2]4 pr._savarankiškos f-jos'!M98+'[2]4 pr._savarankiškos f-jos'!M193+'[2]5 pr._valstybinės f-jos'!M42+'[2]5 pr._valstybinės f-jos'!M94+'[2]7 pr._kita dotacija'!M186+'[2]7 pr._kita dotacija'!M28+'[2]9 pr._įstaigų pajamos'!M20+'[2]9 pr._įstaigų pajamos'!M32+'[2]9 pr._įstaigų pajamos'!M82</f>
        <v>129.69999999999999</v>
      </c>
      <c r="M22" s="85">
        <f>'[2]4 pr._savarankiškos f-jos'!N32+'[2]4 pr._savarankiškos f-jos'!N98+'[2]4 pr._savarankiškos f-jos'!N193+'[2]5 pr._valstybinės f-jos'!N42+'[2]5 pr._valstybinės f-jos'!N94+'[2]7 pr._kita dotacija'!N186+'[2]7 pr._kita dotacija'!N28+'[2]9 pr._įstaigų pajamos'!N20+'[2]9 pr._įstaigų pajamos'!N32+'[2]9 pr._įstaigų pajamos'!N82</f>
        <v>78.3</v>
      </c>
      <c r="N22" s="85">
        <f>'[2]4 pr._savarankiškos f-jos'!O32+'[2]4 pr._savarankiškos f-jos'!O98+'[2]4 pr._savarankiškos f-jos'!O193+'[2]5 pr._valstybinės f-jos'!O42+'[2]5 pr._valstybinės f-jos'!O94+'[2]7 pr._kita dotacija'!O186+'[2]7 pr._kita dotacija'!O28+'[2]9 pr._įstaigų pajamos'!O20+'[2]9 pr._įstaigų pajamos'!O32+'[2]9 pr._įstaigų pajamos'!O82</f>
        <v>24.9</v>
      </c>
    </row>
    <row r="23" spans="1:14" ht="15" customHeight="1" x14ac:dyDescent="0.25">
      <c r="A23" s="5" t="s">
        <v>75</v>
      </c>
      <c r="B23" s="17" t="s">
        <v>11</v>
      </c>
      <c r="C23" s="16">
        <f t="shared" si="2"/>
        <v>254.9</v>
      </c>
      <c r="D23" s="16">
        <f>'[2]4 pr._savarankiškos f-jos'!E37+'[2]4 pr._savarankiškos f-jos'!E102+'[2]4 pr._savarankiškos f-jos'!E194+'[2]5 pr._valstybinės f-jos'!E46+'[2]5 pr._valstybinės f-jos'!E96+'[2]7 pr._kita dotacija'!E32+'[2]7 pr._kita dotacija'!E190+'[2]9 pr._įstaigų pajamos'!E21+'[2]9 pr._įstaigų pajamos'!E33+'[2]9 pr._įstaigų pajamos'!E83</f>
        <v>251.9</v>
      </c>
      <c r="E23" s="16">
        <f>'[2]4 pr._savarankiškos f-jos'!F37+'[2]4 pr._savarankiškos f-jos'!F102+'[2]4 pr._savarankiškos f-jos'!F194+'[2]5 pr._valstybinės f-jos'!F46+'[2]5 pr._valstybinės f-jos'!F96+'[2]7 pr._kita dotacija'!F32+'[2]7 pr._kita dotacija'!F190+'[2]9 pr._įstaigų pajamos'!F21+'[2]9 pr._įstaigų pajamos'!F33+'[2]9 pr._įstaigų pajamos'!F83</f>
        <v>142.29999999999998</v>
      </c>
      <c r="F23" s="16">
        <f>'[2]4 pr._savarankiškos f-jos'!G37+'[2]4 pr._savarankiškos f-jos'!G102+'[2]4 pr._savarankiškos f-jos'!G194+'[2]5 pr._valstybinės f-jos'!G46+'[2]5 pr._valstybinės f-jos'!G96+'[2]7 pr._kita dotacija'!G32+'[2]7 pr._kita dotacija'!G190+'[2]9 pr._įstaigų pajamos'!G21+'[2]9 pr._įstaigų pajamos'!G33+'[2]9 pr._įstaigų pajamos'!G83</f>
        <v>3</v>
      </c>
      <c r="G23" s="10">
        <f t="shared" si="0"/>
        <v>1.7</v>
      </c>
      <c r="H23" s="10">
        <f>'[2]4 pr._savarankiškos f-jos'!I37+'[2]4 pr._savarankiškos f-jos'!I102+'[2]4 pr._savarankiškos f-jos'!I194+'[2]5 pr._valstybinės f-jos'!I46+'[2]5 pr._valstybinės f-jos'!I96+'[2]7 pr._kita dotacija'!I32+'[2]7 pr._kita dotacija'!I190+'[2]9 pr._įstaigų pajamos'!I21+'[2]9 pr._įstaigų pajamos'!I33+'[2]9 pr._įstaigų pajamos'!I83</f>
        <v>1.7</v>
      </c>
      <c r="I23" s="10">
        <f>'[2]4 pr._savarankiškos f-jos'!J37+'[2]4 pr._savarankiškos f-jos'!J102+'[2]4 pr._savarankiškos f-jos'!J194+'[2]5 pr._valstybinės f-jos'!J46+'[2]5 pr._valstybinės f-jos'!J96+'[2]7 pr._kita dotacija'!J32+'[2]7 pr._kita dotacija'!J190+'[2]9 pr._įstaigų pajamos'!J21+'[2]9 pr._įstaigų pajamos'!J33+'[2]9 pr._įstaigų pajamos'!J83</f>
        <v>1.3</v>
      </c>
      <c r="J23" s="10">
        <f>'[2]4 pr._savarankiškos f-jos'!K37+'[2]4 pr._savarankiškos f-jos'!K102+'[2]4 pr._savarankiškos f-jos'!K194+'[2]5 pr._valstybinės f-jos'!K46+'[2]5 pr._valstybinės f-jos'!K96+'[2]7 pr._kita dotacija'!K32+'[2]7 pr._kita dotacija'!K190+'[2]9 pr._įstaigų pajamos'!K21+'[2]9 pr._įstaigų pajamos'!K33+'[2]9 pr._įstaigų pajamos'!K83</f>
        <v>0</v>
      </c>
      <c r="K23" s="85">
        <f t="shared" si="1"/>
        <v>256.60000000000002</v>
      </c>
      <c r="L23" s="85">
        <f>'[2]4 pr._savarankiškos f-jos'!M37+'[2]4 pr._savarankiškos f-jos'!M102+'[2]4 pr._savarankiškos f-jos'!M194+'[2]5 pr._valstybinės f-jos'!M46+'[2]5 pr._valstybinės f-jos'!M96+'[2]7 pr._kita dotacija'!M32+'[2]7 pr._kita dotacija'!M190+'[2]9 pr._įstaigų pajamos'!M21+'[2]9 pr._įstaigų pajamos'!M33+'[2]9 pr._įstaigų pajamos'!M83</f>
        <v>253.6</v>
      </c>
      <c r="M23" s="85">
        <f>'[2]4 pr._savarankiškos f-jos'!N37+'[2]4 pr._savarankiškos f-jos'!N102+'[2]4 pr._savarankiškos f-jos'!N194+'[2]5 pr._valstybinės f-jos'!N46+'[2]5 pr._valstybinės f-jos'!N96+'[2]7 pr._kita dotacija'!N32+'[2]7 pr._kita dotacija'!N190+'[2]9 pr._įstaigų pajamos'!N21+'[2]9 pr._įstaigų pajamos'!N33+'[2]9 pr._įstaigų pajamos'!N83</f>
        <v>143.6</v>
      </c>
      <c r="N23" s="85">
        <f>'[2]4 pr._savarankiškos f-jos'!O37+'[2]4 pr._savarankiškos f-jos'!O102+'[2]4 pr._savarankiškos f-jos'!O194+'[2]5 pr._valstybinės f-jos'!O46+'[2]5 pr._valstybinės f-jos'!O96+'[2]7 pr._kita dotacija'!O32+'[2]7 pr._kita dotacija'!O190+'[2]9 pr._įstaigų pajamos'!O21+'[2]9 pr._įstaigų pajamos'!O33+'[2]9 pr._įstaigų pajamos'!O83</f>
        <v>3</v>
      </c>
    </row>
    <row r="24" spans="1:14" ht="15" customHeight="1" x14ac:dyDescent="0.25">
      <c r="A24" s="5" t="s">
        <v>76</v>
      </c>
      <c r="B24" s="17" t="s">
        <v>12</v>
      </c>
      <c r="C24" s="16">
        <f t="shared" si="2"/>
        <v>168.69999999999996</v>
      </c>
      <c r="D24" s="16">
        <f>'[2]4 pr._savarankiškos f-jos'!E43+'[2]4 pr._savarankiškos f-jos'!E106+'[2]5 pr._valstybinės f-jos'!E50+'[2]5 pr._valstybinės f-jos'!E98+'[2]7 pr._kita dotacija'!E36+'[2]9 pr._įstaigų pajamos'!E22+'[2]9 pr._įstaigų pajamos'!E34</f>
        <v>151.19999999999996</v>
      </c>
      <c r="E24" s="16">
        <f>'[2]4 pr._savarankiškos f-jos'!F43+'[2]4 pr._savarankiškos f-jos'!F106+'[2]5 pr._valstybinės f-jos'!F50+'[2]5 pr._valstybinės f-jos'!F98+'[2]7 pr._kita dotacija'!F36+'[2]9 pr._įstaigų pajamos'!F22+'[2]9 pr._įstaigų pajamos'!F34</f>
        <v>86.9</v>
      </c>
      <c r="F24" s="16">
        <f>'[2]4 pr._savarankiškos f-jos'!G43+'[2]4 pr._savarankiškos f-jos'!G106+'[2]5 pr._valstybinės f-jos'!G50+'[2]5 pr._valstybinės f-jos'!G98+'[2]7 pr._kita dotacija'!G36+'[2]9 pr._įstaigų pajamos'!G22+'[2]9 pr._įstaigų pajamos'!G34</f>
        <v>17.5</v>
      </c>
      <c r="G24" s="10">
        <f t="shared" si="0"/>
        <v>0</v>
      </c>
      <c r="H24" s="10">
        <f>'[2]4 pr._savarankiškos f-jos'!I43+'[2]4 pr._savarankiškos f-jos'!I106+'[2]5 pr._valstybinės f-jos'!I50+'[2]5 pr._valstybinės f-jos'!I98+'[2]7 pr._kita dotacija'!I36+'[2]9 pr._įstaigų pajamos'!I22+'[2]9 pr._įstaigų pajamos'!I34</f>
        <v>0</v>
      </c>
      <c r="I24" s="10">
        <f>'[2]4 pr._savarankiškos f-jos'!J43+'[2]4 pr._savarankiškos f-jos'!J106+'[2]5 pr._valstybinės f-jos'!J50+'[2]5 pr._valstybinės f-jos'!J98+'[2]7 pr._kita dotacija'!J36+'[2]9 pr._įstaigų pajamos'!J22+'[2]9 pr._įstaigų pajamos'!J34</f>
        <v>0</v>
      </c>
      <c r="J24" s="10">
        <f>'[2]4 pr._savarankiškos f-jos'!K43+'[2]4 pr._savarankiškos f-jos'!K106+'[2]5 pr._valstybinės f-jos'!K50+'[2]5 pr._valstybinės f-jos'!K98+'[2]7 pr._kita dotacija'!K36+'[2]9 pr._įstaigų pajamos'!K22+'[2]9 pr._įstaigų pajamos'!K34</f>
        <v>0</v>
      </c>
      <c r="K24" s="85">
        <f t="shared" si="1"/>
        <v>168.69999999999996</v>
      </c>
      <c r="L24" s="85">
        <f>'[2]4 pr._savarankiškos f-jos'!M43+'[2]4 pr._savarankiškos f-jos'!M106+'[2]5 pr._valstybinės f-jos'!M50+'[2]5 pr._valstybinės f-jos'!M98+'[2]7 pr._kita dotacija'!M36+'[2]9 pr._įstaigų pajamos'!M22+'[2]9 pr._įstaigų pajamos'!M34</f>
        <v>151.19999999999996</v>
      </c>
      <c r="M24" s="85">
        <f>'[2]4 pr._savarankiškos f-jos'!N43+'[2]4 pr._savarankiškos f-jos'!N106+'[2]5 pr._valstybinės f-jos'!N50+'[2]5 pr._valstybinės f-jos'!N98+'[2]7 pr._kita dotacija'!N36+'[2]9 pr._įstaigų pajamos'!N22+'[2]9 pr._įstaigų pajamos'!N34</f>
        <v>86.9</v>
      </c>
      <c r="N24" s="85">
        <f>'[2]4 pr._savarankiškos f-jos'!O43+'[2]4 pr._savarankiškos f-jos'!O106+'[2]5 pr._valstybinės f-jos'!O50+'[2]5 pr._valstybinės f-jos'!O98+'[2]7 pr._kita dotacija'!O36+'[2]9 pr._įstaigų pajamos'!O22+'[2]9 pr._įstaigų pajamos'!O34</f>
        <v>17.5</v>
      </c>
    </row>
    <row r="25" spans="1:14" ht="15" customHeight="1" x14ac:dyDescent="0.25">
      <c r="A25" s="5" t="s">
        <v>77</v>
      </c>
      <c r="B25" s="17" t="s">
        <v>13</v>
      </c>
      <c r="C25" s="16">
        <f t="shared" si="2"/>
        <v>106.79999999999998</v>
      </c>
      <c r="D25" s="16">
        <f>'[2]4 pr._savarankiškos f-jos'!E48+'[2]4 pr._savarankiškos f-jos'!E110+'[2]5 pr._valstybinės f-jos'!E54+'[2]5 pr._valstybinės f-jos'!E100+'[2]7 pr._kita dotacija'!E40+'[2]9 pr._įstaigų pajamos'!E35</f>
        <v>106.79999999999998</v>
      </c>
      <c r="E25" s="16">
        <f>'[2]4 pr._savarankiškos f-jos'!F48+'[2]4 pr._savarankiškos f-jos'!F110+'[2]5 pr._valstybinės f-jos'!F54+'[2]5 pr._valstybinės f-jos'!F100+'[2]7 pr._kita dotacija'!F40+'[2]9 pr._įstaigų pajamos'!F35</f>
        <v>61.9</v>
      </c>
      <c r="F25" s="16">
        <f>'[2]4 pr._savarankiškos f-jos'!G48+'[2]4 pr._savarankiškos f-jos'!G110+'[2]5 pr._valstybinės f-jos'!G54+'[2]5 pr._valstybinės f-jos'!G100+'[2]7 pr._kita dotacija'!G40+'[2]9 pr._įstaigų pajamos'!G35</f>
        <v>0</v>
      </c>
      <c r="G25" s="10">
        <f t="shared" si="0"/>
        <v>0</v>
      </c>
      <c r="H25" s="10">
        <f>'[2]4 pr._savarankiškos f-jos'!I48+'[2]4 pr._savarankiškos f-jos'!I110+'[2]5 pr._valstybinės f-jos'!I54+'[2]5 pr._valstybinės f-jos'!I100+'[2]7 pr._kita dotacija'!I40+'[2]9 pr._įstaigų pajamos'!I35+'[2]9 pr._įstaigų pajamos'!I23</f>
        <v>0</v>
      </c>
      <c r="I25" s="10">
        <f>'[2]4 pr._savarankiškos f-jos'!J48+'[2]4 pr._savarankiškos f-jos'!J110+'[2]5 pr._valstybinės f-jos'!J54+'[2]5 pr._valstybinės f-jos'!J100+'[2]7 pr._kita dotacija'!J40+'[2]9 pr._įstaigų pajamos'!J35+'[2]9 pr._įstaigų pajamos'!J23</f>
        <v>0</v>
      </c>
      <c r="J25" s="10">
        <f>'[2]4 pr._savarankiškos f-jos'!K48+'[2]4 pr._savarankiškos f-jos'!K110+'[2]5 pr._valstybinės f-jos'!K54+'[2]5 pr._valstybinės f-jos'!K100+'[2]7 pr._kita dotacija'!K40+'[2]9 pr._įstaigų pajamos'!K35+'[2]9 pr._įstaigų pajamos'!K23</f>
        <v>0</v>
      </c>
      <c r="K25" s="85">
        <f t="shared" si="1"/>
        <v>107.09999999999998</v>
      </c>
      <c r="L25" s="85">
        <f>'[2]4 pr._savarankiškos f-jos'!M48+'[2]4 pr._savarankiškos f-jos'!M110+'[2]5 pr._valstybinės f-jos'!M54+'[2]5 pr._valstybinės f-jos'!M100+'[2]7 pr._kita dotacija'!M40+'[2]9 pr._įstaigų pajamos'!M35+'[2]9 pr._įstaigų pajamos'!M23</f>
        <v>107.09999999999998</v>
      </c>
      <c r="M25" s="85">
        <f>'[2]4 pr._savarankiškos f-jos'!N48+'[2]4 pr._savarankiškos f-jos'!N110+'[2]5 pr._valstybinės f-jos'!N54+'[2]5 pr._valstybinės f-jos'!N100+'[2]7 pr._kita dotacija'!N40+'[2]9 pr._įstaigų pajamos'!N35+'[2]9 pr._įstaigų pajamos'!N23</f>
        <v>61.9</v>
      </c>
      <c r="N25" s="85">
        <f>'[2]4 pr._savarankiškos f-jos'!O48+'[2]4 pr._savarankiškos f-jos'!O110+'[2]5 pr._valstybinės f-jos'!O54+'[2]5 pr._valstybinės f-jos'!O100+'[2]7 pr._kita dotacija'!O40+'[2]9 pr._įstaigų pajamos'!O35+'[2]9 pr._įstaigų pajamos'!O23</f>
        <v>0</v>
      </c>
    </row>
    <row r="26" spans="1:14" ht="15" customHeight="1" x14ac:dyDescent="0.25">
      <c r="A26" s="5" t="s">
        <v>78</v>
      </c>
      <c r="B26" s="12" t="s">
        <v>14</v>
      </c>
      <c r="C26" s="16">
        <f t="shared" si="2"/>
        <v>123</v>
      </c>
      <c r="D26" s="16">
        <f>'[2]4 pr._savarankiškos f-jos'!E53+'[2]4 pr._savarankiškos f-jos'!E114+'[2]5 pr._valstybinės f-jos'!E58+'[2]5 pr._valstybinės f-jos'!E102+'[2]7 pr._kita dotacija'!E44+'[2]9 pr._įstaigų pajamos'!E24+'[2]9 pr._įstaigų pajamos'!E36</f>
        <v>123</v>
      </c>
      <c r="E26" s="16">
        <f>'[2]4 pr._savarankiškos f-jos'!F53+'[2]4 pr._savarankiškos f-jos'!F114+'[2]5 pr._valstybinės f-jos'!F58+'[2]5 pr._valstybinės f-jos'!F102+'[2]7 pr._kita dotacija'!F44+'[2]9 pr._įstaigų pajamos'!F24+'[2]9 pr._įstaigų pajamos'!F36</f>
        <v>65.300000000000011</v>
      </c>
      <c r="F26" s="16">
        <f>'[2]4 pr._savarankiškos f-jos'!G53+'[2]4 pr._savarankiškos f-jos'!G114+'[2]5 pr._valstybinės f-jos'!G58+'[2]5 pr._valstybinės f-jos'!G102+'[2]7 pr._kita dotacija'!G44+'[2]9 pr._įstaigų pajamos'!G24+'[2]9 pr._įstaigų pajamos'!G36</f>
        <v>0</v>
      </c>
      <c r="G26" s="10">
        <f t="shared" si="0"/>
        <v>0.5</v>
      </c>
      <c r="H26" s="10">
        <f>'[2]4 pr._savarankiškos f-jos'!I53+'[2]4 pr._savarankiškos f-jos'!I114+'[2]5 pr._valstybinės f-jos'!I58+'[2]5 pr._valstybinės f-jos'!I102+'[2]7 pr._kita dotacija'!I44+'[2]9 pr._įstaigų pajamos'!I24+'[2]9 pr._įstaigų pajamos'!I36</f>
        <v>0.5</v>
      </c>
      <c r="I26" s="10">
        <f>'[2]4 pr._savarankiškos f-jos'!J53+'[2]4 pr._savarankiškos f-jos'!J114+'[2]5 pr._valstybinės f-jos'!J58+'[2]5 pr._valstybinės f-jos'!J102+'[2]7 pr._kita dotacija'!J44+'[2]9 pr._įstaigų pajamos'!J24+'[2]9 pr._įstaigų pajamos'!J36</f>
        <v>0</v>
      </c>
      <c r="J26" s="10">
        <f>'[2]4 pr._savarankiškos f-jos'!K53+'[2]4 pr._savarankiškos f-jos'!K114+'[2]5 pr._valstybinės f-jos'!K58+'[2]5 pr._valstybinės f-jos'!K102+'[2]7 pr._kita dotacija'!K44+'[2]9 pr._įstaigų pajamos'!K24+'[2]9 pr._įstaigų pajamos'!K36</f>
        <v>0</v>
      </c>
      <c r="K26" s="85">
        <f t="shared" si="1"/>
        <v>123.5</v>
      </c>
      <c r="L26" s="85">
        <f>'[2]4 pr._savarankiškos f-jos'!M53+'[2]4 pr._savarankiškos f-jos'!M114+'[2]5 pr._valstybinės f-jos'!M58+'[2]5 pr._valstybinės f-jos'!M102+'[2]7 pr._kita dotacija'!M44+'[2]9 pr._įstaigų pajamos'!M24+'[2]9 pr._įstaigų pajamos'!M36</f>
        <v>123.5</v>
      </c>
      <c r="M26" s="85">
        <f>'[2]4 pr._savarankiškos f-jos'!N53+'[2]4 pr._savarankiškos f-jos'!N114+'[2]5 pr._valstybinės f-jos'!N58+'[2]5 pr._valstybinės f-jos'!N102+'[2]7 pr._kita dotacija'!N44+'[2]9 pr._įstaigų pajamos'!N24+'[2]9 pr._įstaigų pajamos'!N36</f>
        <v>65.300000000000011</v>
      </c>
      <c r="N26" s="85">
        <f>'[2]4 pr._savarankiškos f-jos'!O53+'[2]4 pr._savarankiškos f-jos'!O114+'[2]5 pr._valstybinės f-jos'!O58+'[2]5 pr._valstybinės f-jos'!O102+'[2]7 pr._kita dotacija'!O44+'[2]9 pr._įstaigų pajamos'!O24+'[2]9 pr._įstaigų pajamos'!O36</f>
        <v>0</v>
      </c>
    </row>
    <row r="27" spans="1:14" ht="15" customHeight="1" x14ac:dyDescent="0.25">
      <c r="A27" s="13" t="s">
        <v>79</v>
      </c>
      <c r="B27" s="12" t="s">
        <v>15</v>
      </c>
      <c r="C27" s="16">
        <f t="shared" si="2"/>
        <v>150.5</v>
      </c>
      <c r="D27" s="16">
        <f>'[2]4 pr._savarankiškos f-jos'!E58+'[2]4 pr._savarankiškos f-jos'!E118++'[2]4 pr._savarankiškos f-jos'!E195+'[2]5 pr._valstybinės f-jos'!E62+'[2]5 pr._valstybinės f-jos'!E104+'[2]7 pr._kita dotacija'!E48+'[2]7 pr._kita dotacija'!E194+'[2]9 pr._įstaigų pajamos'!E25+'[2]9 pr._įstaigų pajamos'!E37+'[2]9 pr._įstaigų pajamos'!E84</f>
        <v>150.5</v>
      </c>
      <c r="E27" s="16">
        <f>'[2]4 pr._savarankiškos f-jos'!F58+'[2]4 pr._savarankiškos f-jos'!F118++'[2]4 pr._savarankiškos f-jos'!F195+'[2]5 pr._valstybinės f-jos'!F62+'[2]5 pr._valstybinės f-jos'!F104+'[2]7 pr._kita dotacija'!F48+'[2]7 pr._kita dotacija'!F194+'[2]9 pr._įstaigų pajamos'!F25+'[2]9 pr._įstaigų pajamos'!F37+'[2]9 pr._įstaigų pajamos'!F84</f>
        <v>89.7</v>
      </c>
      <c r="F27" s="16">
        <f>'[2]4 pr._savarankiškos f-jos'!G58+'[2]4 pr._savarankiškos f-jos'!G118++'[2]4 pr._savarankiškos f-jos'!G195+'[2]5 pr._valstybinės f-jos'!G62+'[2]5 pr._valstybinės f-jos'!G104+'[2]7 pr._kita dotacija'!G48+'[2]7 pr._kita dotacija'!G194+'[2]9 pr._įstaigų pajamos'!G25+'[2]9 pr._įstaigų pajamos'!G37+'[2]9 pr._įstaigų pajamos'!G84</f>
        <v>0</v>
      </c>
      <c r="G27" s="10">
        <f t="shared" si="0"/>
        <v>1.5999999999999999</v>
      </c>
      <c r="H27" s="10">
        <f>'[2]4 pr._savarankiškos f-jos'!I58+'[2]4 pr._savarankiškos f-jos'!I118++'[2]4 pr._savarankiškos f-jos'!I195+'[2]5 pr._valstybinės f-jos'!I62+'[2]5 pr._valstybinės f-jos'!I104+'[2]7 pr._kita dotacija'!I48+'[2]7 pr._kita dotacija'!I194+'[2]9 pr._įstaigų pajamos'!I25+'[2]9 pr._įstaigų pajamos'!I37+'[2]9 pr._įstaigų pajamos'!I84</f>
        <v>1.5999999999999999</v>
      </c>
      <c r="I27" s="10">
        <f>'[2]4 pr._savarankiškos f-jos'!J58+'[2]4 pr._savarankiškos f-jos'!J118++'[2]4 pr._savarankiškos f-jos'!J195+'[2]5 pr._valstybinės f-jos'!J62+'[2]5 pr._valstybinės f-jos'!J104+'[2]7 pr._kita dotacija'!J48+'[2]7 pr._kita dotacija'!J194+'[2]9 pr._įstaigų pajamos'!J25+'[2]9 pr._įstaigų pajamos'!J37+'[2]9 pr._įstaigų pajamos'!J84</f>
        <v>1.1000000000000001</v>
      </c>
      <c r="J27" s="10">
        <f>'[2]4 pr._savarankiškos f-jos'!K58+'[2]4 pr._savarankiškos f-jos'!K118++'[2]4 pr._savarankiškos f-jos'!K195+'[2]5 pr._valstybinės f-jos'!K62+'[2]5 pr._valstybinės f-jos'!K104+'[2]7 pr._kita dotacija'!K48+'[2]7 pr._kita dotacija'!K194+'[2]9 pr._įstaigų pajamos'!K25+'[2]9 pr._įstaigų pajamos'!K37+'[2]9 pr._įstaigų pajamos'!K84</f>
        <v>0</v>
      </c>
      <c r="K27" s="85">
        <f t="shared" si="1"/>
        <v>152.10000000000002</v>
      </c>
      <c r="L27" s="85">
        <f>'[2]4 pr._savarankiškos f-jos'!M58+'[2]4 pr._savarankiškos f-jos'!M118++'[2]4 pr._savarankiškos f-jos'!M195+'[2]5 pr._valstybinės f-jos'!M62+'[2]5 pr._valstybinės f-jos'!M104+'[2]7 pr._kita dotacija'!M48+'[2]7 pr._kita dotacija'!M194+'[2]9 pr._įstaigų pajamos'!M25+'[2]9 pr._įstaigų pajamos'!M37+'[2]9 pr._įstaigų pajamos'!M84</f>
        <v>152.10000000000002</v>
      </c>
      <c r="M27" s="85">
        <f>'[2]4 pr._savarankiškos f-jos'!N58+'[2]4 pr._savarankiškos f-jos'!N118++'[2]4 pr._savarankiškos f-jos'!N195+'[2]5 pr._valstybinės f-jos'!N62+'[2]5 pr._valstybinės f-jos'!N104+'[2]7 pr._kita dotacija'!N48+'[2]7 pr._kita dotacija'!N194+'[2]9 pr._įstaigų pajamos'!N25+'[2]9 pr._įstaigų pajamos'!N37+'[2]9 pr._įstaigų pajamos'!N84</f>
        <v>90.8</v>
      </c>
      <c r="N27" s="85">
        <f>'[2]4 pr._savarankiškos f-jos'!O58+'[2]4 pr._savarankiškos f-jos'!O118++'[2]4 pr._savarankiškos f-jos'!O195+'[2]5 pr._valstybinės f-jos'!O62+'[2]5 pr._valstybinės f-jos'!O104+'[2]7 pr._kita dotacija'!O48+'[2]7 pr._kita dotacija'!O194+'[2]9 pr._įstaigų pajamos'!O25+'[2]9 pr._įstaigų pajamos'!O37+'[2]9 pr._įstaigų pajamos'!O84</f>
        <v>0</v>
      </c>
    </row>
    <row r="28" spans="1:14" ht="15" customHeight="1" x14ac:dyDescent="0.25">
      <c r="A28" s="19" t="s">
        <v>80</v>
      </c>
      <c r="B28" s="17" t="s">
        <v>16</v>
      </c>
      <c r="C28" s="16">
        <f t="shared" si="2"/>
        <v>253.2</v>
      </c>
      <c r="D28" s="16">
        <f>'[2]4 pr._savarankiškos f-jos'!E63+'[2]4 pr._savarankiškos f-jos'!E122+'[2]5 pr._valstybinės f-jos'!E66+'[2]5 pr._valstybinės f-jos'!E106+'[2]7 pr._kita dotacija'!E52+'[2]9 pr._įstaigų pajamos'!E26+'[2]9 pr._įstaigų pajamos'!E38</f>
        <v>253.2</v>
      </c>
      <c r="E28" s="16">
        <f>'[2]4 pr._savarankiškos f-jos'!F63+'[2]4 pr._savarankiškos f-jos'!F122+'[2]5 pr._valstybinės f-jos'!F66+'[2]5 pr._valstybinės f-jos'!F106+'[2]7 pr._kita dotacija'!F52+'[2]9 pr._įstaigų pajamos'!F26+'[2]9 pr._įstaigų pajamos'!F38</f>
        <v>143.20000000000002</v>
      </c>
      <c r="F28" s="16">
        <f>'[2]4 pr._savarankiškos f-jos'!G63+'[2]4 pr._savarankiškos f-jos'!G122+'[2]5 pr._valstybinės f-jos'!G66+'[2]5 pr._valstybinės f-jos'!G106+'[2]7 pr._kita dotacija'!G52+'[2]9 pr._įstaigų pajamos'!G26+'[2]9 pr._įstaigų pajamos'!G38</f>
        <v>0</v>
      </c>
      <c r="G28" s="10">
        <f t="shared" si="0"/>
        <v>2</v>
      </c>
      <c r="H28" s="10">
        <f>'[2]4 pr._savarankiškos f-jos'!I63+'[2]4 pr._savarankiškos f-jos'!I122+'[2]5 pr._valstybinės f-jos'!I66+'[2]5 pr._valstybinės f-jos'!I106+'[2]7 pr._kita dotacija'!I52+'[2]9 pr._įstaigų pajamos'!I26+'[2]9 pr._įstaigų pajamos'!I38</f>
        <v>2</v>
      </c>
      <c r="I28" s="10">
        <f>'[2]4 pr._savarankiškos f-jos'!J63+'[2]4 pr._savarankiškos f-jos'!J122+'[2]5 pr._valstybinės f-jos'!J66+'[2]5 pr._valstybinės f-jos'!J106+'[2]7 pr._kita dotacija'!J52+'[2]9 pr._įstaigų pajamos'!J26+'[2]9 pr._įstaigų pajamos'!J38</f>
        <v>0</v>
      </c>
      <c r="J28" s="10">
        <f>'[2]4 pr._savarankiškos f-jos'!K63+'[2]4 pr._savarankiškos f-jos'!K122+'[2]5 pr._valstybinės f-jos'!K66+'[2]5 pr._valstybinės f-jos'!K106+'[2]7 pr._kita dotacija'!K52+'[2]9 pr._įstaigų pajamos'!K26+'[2]9 pr._įstaigų pajamos'!K38</f>
        <v>0</v>
      </c>
      <c r="K28" s="85">
        <f t="shared" si="1"/>
        <v>255.2</v>
      </c>
      <c r="L28" s="85">
        <f>'[2]4 pr._savarankiškos f-jos'!M63+'[2]4 pr._savarankiškos f-jos'!M122+'[2]5 pr._valstybinės f-jos'!M66+'[2]5 pr._valstybinės f-jos'!M106+'[2]7 pr._kita dotacija'!M52+'[2]9 pr._įstaigų pajamos'!M26+'[2]9 pr._įstaigų pajamos'!M38</f>
        <v>255.2</v>
      </c>
      <c r="M28" s="85">
        <f>'[2]4 pr._savarankiškos f-jos'!N63+'[2]4 pr._savarankiškos f-jos'!N122+'[2]5 pr._valstybinės f-jos'!N66+'[2]5 pr._valstybinės f-jos'!N106+'[2]7 pr._kita dotacija'!N52+'[2]9 pr._įstaigų pajamos'!N26+'[2]9 pr._įstaigų pajamos'!N38</f>
        <v>143.20000000000002</v>
      </c>
      <c r="N28" s="85">
        <f>'[2]4 pr._savarankiškos f-jos'!O63+'[2]4 pr._savarankiškos f-jos'!O122+'[2]5 pr._valstybinės f-jos'!O66+'[2]5 pr._valstybinės f-jos'!O106+'[2]7 pr._kita dotacija'!O52+'[2]9 pr._įstaigų pajamos'!O26+'[2]9 pr._įstaigų pajamos'!O38</f>
        <v>0</v>
      </c>
    </row>
    <row r="29" spans="1:14" ht="15" customHeight="1" x14ac:dyDescent="0.25">
      <c r="A29" s="5" t="s">
        <v>81</v>
      </c>
      <c r="B29" s="17" t="s">
        <v>17</v>
      </c>
      <c r="C29" s="16">
        <f t="shared" si="2"/>
        <v>127</v>
      </c>
      <c r="D29" s="16">
        <f>'[2]4 pr._savarankiškos f-jos'!E68+'[2]4 pr._savarankiškos f-jos'!E126+'[2]5 pr._valstybinės f-jos'!E70+'[2]5 pr._valstybinės f-jos'!E108+'[2]7 pr._kita dotacija'!E56+'[2]9 pr._įstaigų pajamos'!E27+'[2]9 pr._įstaigų pajamos'!E39</f>
        <v>117</v>
      </c>
      <c r="E29" s="16">
        <f>'[2]4 pr._savarankiškos f-jos'!F68+'[2]4 pr._savarankiškos f-jos'!F126+'[2]5 pr._valstybinės f-jos'!F70+'[2]5 pr._valstybinės f-jos'!F108+'[2]7 pr._kita dotacija'!F56+'[2]9 pr._įstaigų pajamos'!F27+'[2]9 pr._įstaigų pajamos'!F39</f>
        <v>68.100000000000009</v>
      </c>
      <c r="F29" s="16">
        <f>'[2]4 pr._savarankiškos f-jos'!G68+'[2]4 pr._savarankiškos f-jos'!G126+'[2]5 pr._valstybinės f-jos'!G70+'[2]5 pr._valstybinės f-jos'!G108+'[2]7 pr._kita dotacija'!G56+'[2]9 pr._įstaigų pajamos'!G27+'[2]9 pr._įstaigų pajamos'!G39</f>
        <v>10</v>
      </c>
      <c r="G29" s="10">
        <f t="shared" si="0"/>
        <v>0.1</v>
      </c>
      <c r="H29" s="10">
        <f>'[2]4 pr._savarankiškos f-jos'!I68+'[2]4 pr._savarankiškos f-jos'!I126+'[2]5 pr._valstybinės f-jos'!I70+'[2]5 pr._valstybinės f-jos'!I108+'[2]7 pr._kita dotacija'!I56+'[2]9 pr._įstaigų pajamos'!I27+'[2]9 pr._įstaigų pajamos'!I39</f>
        <v>0.1</v>
      </c>
      <c r="I29" s="10">
        <f>'[2]4 pr._savarankiškos f-jos'!J68+'[2]4 pr._savarankiškos f-jos'!J126+'[2]5 pr._valstybinės f-jos'!J70+'[2]5 pr._valstybinės f-jos'!J108+'[2]7 pr._kita dotacija'!J56+'[2]9 pr._įstaigų pajamos'!J27+'[2]9 pr._įstaigų pajamos'!J39</f>
        <v>0</v>
      </c>
      <c r="J29" s="10">
        <f>'[2]4 pr._savarankiškos f-jos'!K68+'[2]4 pr._savarankiškos f-jos'!K126+'[2]5 pr._valstybinės f-jos'!K70+'[2]5 pr._valstybinės f-jos'!K108+'[2]7 pr._kita dotacija'!K56+'[2]9 pr._įstaigų pajamos'!K27+'[2]9 pr._įstaigų pajamos'!K39</f>
        <v>0</v>
      </c>
      <c r="K29" s="85">
        <f t="shared" si="1"/>
        <v>127.10000000000001</v>
      </c>
      <c r="L29" s="85">
        <f>'[2]4 pr._savarankiškos f-jos'!M68+'[2]4 pr._savarankiškos f-jos'!M126+'[2]5 pr._valstybinės f-jos'!M70+'[2]5 pr._valstybinės f-jos'!M108+'[2]7 pr._kita dotacija'!M56+'[2]9 pr._įstaigų pajamos'!M27+'[2]9 pr._įstaigų pajamos'!M39</f>
        <v>117.10000000000001</v>
      </c>
      <c r="M29" s="85">
        <f>'[2]4 pr._savarankiškos f-jos'!N68+'[2]4 pr._savarankiškos f-jos'!N126+'[2]5 pr._valstybinės f-jos'!N70+'[2]5 pr._valstybinės f-jos'!N108+'[2]7 pr._kita dotacija'!N56+'[2]9 pr._įstaigų pajamos'!N27+'[2]9 pr._įstaigų pajamos'!N39</f>
        <v>68.100000000000009</v>
      </c>
      <c r="N29" s="85">
        <f>'[2]4 pr._savarankiškos f-jos'!O68+'[2]4 pr._savarankiškos f-jos'!O126+'[2]5 pr._valstybinės f-jos'!O70+'[2]5 pr._valstybinės f-jos'!O108+'[2]7 pr._kita dotacija'!O56+'[2]9 pr._įstaigų pajamos'!O27+'[2]9 pr._įstaigų pajamos'!O39</f>
        <v>10</v>
      </c>
    </row>
    <row r="30" spans="1:14" ht="15" customHeight="1" x14ac:dyDescent="0.25">
      <c r="A30" s="5" t="s">
        <v>82</v>
      </c>
      <c r="B30" s="17" t="s">
        <v>18</v>
      </c>
      <c r="C30" s="16">
        <f t="shared" si="2"/>
        <v>88.399999999999991</v>
      </c>
      <c r="D30" s="16">
        <f>'[2]4 pr._savarankiškos f-jos'!E73+'[2]4 pr._savarankiškos f-jos'!E130+'[2]5 pr._valstybinės f-jos'!E74+'[2]5 pr._valstybinės f-jos'!E110+'[2]7 pr._kita dotacija'!E60+'[2]9 pr._įstaigų pajamos'!E28+'[2]9 pr._įstaigų pajamos'!E40+'[2]11 pr._apyvartinės lėšos'!E16</f>
        <v>88.399999999999991</v>
      </c>
      <c r="E30" s="16">
        <f>'[2]4 pr._savarankiškos f-jos'!F73+'[2]4 pr._savarankiškos f-jos'!F130+'[2]5 pr._valstybinės f-jos'!F74+'[2]5 pr._valstybinės f-jos'!F110+'[2]7 pr._kita dotacija'!F60+'[2]9 pr._įstaigų pajamos'!F28+'[2]9 pr._įstaigų pajamos'!F40+'[2]11 pr._apyvartinės lėšos'!F16</f>
        <v>53.4</v>
      </c>
      <c r="F30" s="16">
        <f>'[2]4 pr._savarankiškos f-jos'!G73+'[2]4 pr._savarankiškos f-jos'!G130+'[2]5 pr._valstybinės f-jos'!G74+'[2]5 pr._valstybinės f-jos'!G110+'[2]7 pr._kita dotacija'!G60+'[2]9 pr._įstaigų pajamos'!G28+'[2]9 pr._įstaigų pajamos'!G40+'[2]11 pr._apyvartinės lėšos'!G16</f>
        <v>0</v>
      </c>
      <c r="G30" s="10">
        <f t="shared" si="0"/>
        <v>0.1</v>
      </c>
      <c r="H30" s="10">
        <f>'[2]4 pr._savarankiškos f-jos'!I73+'[2]4 pr._savarankiškos f-jos'!I130+'[2]5 pr._valstybinės f-jos'!I74+'[2]5 pr._valstybinės f-jos'!I110+'[2]7 pr._kita dotacija'!I60+'[2]9 pr._įstaigų pajamos'!I28+'[2]9 pr._įstaigų pajamos'!I40+'[2]11 pr._apyvartinės lėšos'!I16</f>
        <v>0.1</v>
      </c>
      <c r="I30" s="10">
        <f>'[2]4 pr._savarankiškos f-jos'!J73+'[2]4 pr._savarankiškos f-jos'!J130+'[2]5 pr._valstybinės f-jos'!J74+'[2]5 pr._valstybinės f-jos'!J110+'[2]7 pr._kita dotacija'!J60+'[2]9 pr._įstaigų pajamos'!J28+'[2]9 pr._įstaigų pajamos'!J40+'[2]11 pr._apyvartinės lėšos'!J16</f>
        <v>0</v>
      </c>
      <c r="J30" s="10">
        <f>'[2]4 pr._savarankiškos f-jos'!K73+'[2]4 pr._savarankiškos f-jos'!K130+'[2]5 pr._valstybinės f-jos'!K74+'[2]5 pr._valstybinės f-jos'!K110+'[2]7 pr._kita dotacija'!K60+'[2]9 pr._įstaigų pajamos'!K28+'[2]9 pr._įstaigų pajamos'!K40+'[2]11 pr._apyvartinės lėšos'!K16</f>
        <v>0</v>
      </c>
      <c r="K30" s="85">
        <f t="shared" si="1"/>
        <v>88.5</v>
      </c>
      <c r="L30" s="85">
        <f>'[2]4 pr._savarankiškos f-jos'!M73+'[2]4 pr._savarankiškos f-jos'!M130+'[2]5 pr._valstybinės f-jos'!M74+'[2]5 pr._valstybinės f-jos'!M110+'[2]7 pr._kita dotacija'!M60+'[2]9 pr._įstaigų pajamos'!M28+'[2]9 pr._įstaigų pajamos'!M40+'[2]11 pr._apyvartinės lėšos'!M16</f>
        <v>88.5</v>
      </c>
      <c r="M30" s="85">
        <f>'[2]4 pr._savarankiškos f-jos'!N73+'[2]4 pr._savarankiškos f-jos'!N130+'[2]5 pr._valstybinės f-jos'!N74+'[2]5 pr._valstybinės f-jos'!N110+'[2]7 pr._kita dotacija'!N60+'[2]9 pr._įstaigų pajamos'!N28+'[2]9 pr._įstaigų pajamos'!N40+'[2]11 pr._apyvartinės lėšos'!N16</f>
        <v>53.4</v>
      </c>
      <c r="N30" s="85">
        <f>'[2]4 pr._savarankiškos f-jos'!O73+'[2]4 pr._savarankiškos f-jos'!O130+'[2]5 pr._valstybinės f-jos'!O74+'[2]5 pr._valstybinės f-jos'!O110+'[2]7 pr._kita dotacija'!O60+'[2]9 pr._įstaigų pajamos'!O28+'[2]9 pr._įstaigų pajamos'!O40+'[2]11 pr._apyvartinės lėšos'!O16</f>
        <v>0</v>
      </c>
    </row>
    <row r="31" spans="1:14" ht="15" customHeight="1" x14ac:dyDescent="0.25">
      <c r="A31" s="5" t="s">
        <v>83</v>
      </c>
      <c r="B31" s="17" t="s">
        <v>19</v>
      </c>
      <c r="C31" s="16">
        <f t="shared" si="2"/>
        <v>729.8</v>
      </c>
      <c r="D31" s="16">
        <f>'[2]4 pr._savarankiškos f-jos'!E78+'[2]4 pr._savarankiškos f-jos'!E134+'[2]5 pr._valstybinės f-jos'!E78+'[2]5 pr._valstybinės f-jos'!E112+'[2]7 pr._kita dotacija'!E64+'[2]9 pr._įstaigų pajamos'!E41</f>
        <v>715.19999999999993</v>
      </c>
      <c r="E31" s="16">
        <f>'[2]4 pr._savarankiškos f-jos'!F78+'[2]4 pr._savarankiškos f-jos'!F134+'[2]5 pr._valstybinės f-jos'!F78+'[2]5 pr._valstybinės f-jos'!F112+'[2]7 pr._kita dotacija'!F64+'[2]9 pr._įstaigų pajamos'!F41</f>
        <v>142.6</v>
      </c>
      <c r="F31" s="16">
        <f>'[2]4 pr._savarankiškos f-jos'!G78+'[2]4 pr._savarankiškos f-jos'!G134+'[2]5 pr._valstybinės f-jos'!G78+'[2]5 pr._valstybinės f-jos'!G112+'[2]7 pr._kita dotacija'!G64+'[2]9 pr._įstaigų pajamos'!G41</f>
        <v>14.6</v>
      </c>
      <c r="G31" s="10">
        <f t="shared" si="0"/>
        <v>32.299999999999997</v>
      </c>
      <c r="H31" s="10">
        <f>'[2]4 pr._savarankiškos f-jos'!I78+'[2]4 pr._savarankiškos f-jos'!I134+'[2]5 pr._valstybinės f-jos'!I78+'[2]5 pr._valstybinės f-jos'!I112+'[2]7 pr._kita dotacija'!I64+'[2]9 pr._įstaigų pajamos'!I41</f>
        <v>32.299999999999997</v>
      </c>
      <c r="I31" s="10">
        <f>'[2]4 pr._savarankiškos f-jos'!J78+'[2]4 pr._savarankiškos f-jos'!J134+'[2]5 pr._valstybinės f-jos'!J78+'[2]5 pr._valstybinės f-jos'!J112+'[2]7 pr._kita dotacija'!J64+'[2]9 pr._įstaigų pajamos'!J41</f>
        <v>0</v>
      </c>
      <c r="J31" s="10">
        <f>'[2]4 pr._savarankiškos f-jos'!K78+'[2]4 pr._savarankiškos f-jos'!K134+'[2]5 pr._valstybinės f-jos'!K78+'[2]5 pr._valstybinės f-jos'!K112+'[2]7 pr._kita dotacija'!K64+'[2]9 pr._įstaigų pajamos'!K41</f>
        <v>0</v>
      </c>
      <c r="K31" s="85">
        <f t="shared" si="1"/>
        <v>762.1</v>
      </c>
      <c r="L31" s="85">
        <f>'[2]4 pr._savarankiškos f-jos'!M78+'[2]4 pr._savarankiškos f-jos'!M134+'[2]5 pr._valstybinės f-jos'!M78+'[2]5 pr._valstybinės f-jos'!M112+'[2]7 pr._kita dotacija'!M64+'[2]9 pr._įstaigų pajamos'!M41</f>
        <v>747.5</v>
      </c>
      <c r="M31" s="85">
        <f>'[2]4 pr._savarankiškos f-jos'!N78+'[2]4 pr._savarankiškos f-jos'!N134+'[2]5 pr._valstybinės f-jos'!N78+'[2]5 pr._valstybinės f-jos'!N112+'[2]7 pr._kita dotacija'!N64+'[2]9 pr._įstaigų pajamos'!N41</f>
        <v>142.6</v>
      </c>
      <c r="N31" s="85">
        <f>'[2]4 pr._savarankiškos f-jos'!O78+'[2]4 pr._savarankiškos f-jos'!O134+'[2]5 pr._valstybinės f-jos'!O78+'[2]5 pr._valstybinės f-jos'!O112+'[2]7 pr._kita dotacija'!O64+'[2]9 pr._įstaigų pajamos'!O41</f>
        <v>14.6</v>
      </c>
    </row>
    <row r="32" spans="1:14" ht="15" customHeight="1" x14ac:dyDescent="0.25">
      <c r="A32" s="5" t="s">
        <v>84</v>
      </c>
      <c r="B32" s="17" t="s">
        <v>26</v>
      </c>
      <c r="C32" s="16">
        <f>D32+F32</f>
        <v>1352.5</v>
      </c>
      <c r="D32" s="16">
        <f>'[2]4 pr._savarankiškos f-jos'!E82+'[2]11 pr._apyvartinės lėšos'!E18</f>
        <v>345.5</v>
      </c>
      <c r="E32" s="16">
        <f>'[2]4 pr._savarankiškos f-jos'!F82+'[2]11 pr._apyvartinės lėšos'!F18</f>
        <v>0</v>
      </c>
      <c r="F32" s="16">
        <f>'[2]4 pr._savarankiškos f-jos'!G82+'[2]11 pr._apyvartinės lėšos'!G18</f>
        <v>1007</v>
      </c>
      <c r="G32" s="10">
        <f>H32+J32</f>
        <v>-65.400000000000006</v>
      </c>
      <c r="H32" s="10">
        <f>'[2]4 pr._savarankiškos f-jos'!I82+'[2]11 pr._apyvartinės lėšos'!I18</f>
        <v>-45.4</v>
      </c>
      <c r="I32" s="10">
        <f>'[2]4 pr._savarankiškos f-jos'!J82+'[2]11 pr._apyvartinės lėšos'!J18</f>
        <v>0</v>
      </c>
      <c r="J32" s="10">
        <f>'[2]4 pr._savarankiškos f-jos'!K82+'[2]11 pr._apyvartinės lėšos'!K18</f>
        <v>-20</v>
      </c>
      <c r="K32" s="85">
        <f>L32+N32</f>
        <v>1287.0999999999999</v>
      </c>
      <c r="L32" s="85">
        <f>'[2]4 pr._savarankiškos f-jos'!M82+'[2]11 pr._apyvartinės lėšos'!M18</f>
        <v>300.10000000000002</v>
      </c>
      <c r="M32" s="85">
        <f>'[2]4 pr._savarankiškos f-jos'!N82+'[2]11 pr._apyvartinės lėšos'!N18</f>
        <v>0</v>
      </c>
      <c r="N32" s="85">
        <f>'[2]4 pr._savarankiškos f-jos'!O82+'[2]11 pr._apyvartinės lėšos'!O18</f>
        <v>987</v>
      </c>
    </row>
    <row r="33" spans="1:14" ht="15" customHeight="1" x14ac:dyDescent="0.25">
      <c r="A33" s="13" t="s">
        <v>85</v>
      </c>
      <c r="B33" s="35" t="s">
        <v>175</v>
      </c>
      <c r="C33" s="16">
        <f>D33+F33</f>
        <v>368.5</v>
      </c>
      <c r="D33" s="16">
        <f>'[2]4 pr._savarankiškos f-jos'!E83+'[2]5 pr._valstybinės f-jos'!E80</f>
        <v>347.5</v>
      </c>
      <c r="E33" s="16">
        <f>'[2]4 pr._savarankiškos f-jos'!F83+'[2]5 pr._valstybinės f-jos'!F80</f>
        <v>228.5</v>
      </c>
      <c r="F33" s="16">
        <f>'[2]4 pr._savarankiškos f-jos'!G83+'[2]5 pr._valstybinės f-jos'!G80</f>
        <v>21</v>
      </c>
      <c r="G33" s="10">
        <f>H33+J33</f>
        <v>0</v>
      </c>
      <c r="H33" s="10">
        <f>'[2]4 pr._savarankiškos f-jos'!I83+'[2]5 pr._valstybinės f-jos'!I80</f>
        <v>0</v>
      </c>
      <c r="I33" s="10">
        <f>'[2]4 pr._savarankiškos f-jos'!J83+'[2]5 pr._valstybinės f-jos'!J80</f>
        <v>0</v>
      </c>
      <c r="J33" s="10">
        <f>'[2]4 pr._savarankiškos f-jos'!K83+'[2]5 pr._valstybinės f-jos'!K80</f>
        <v>0</v>
      </c>
      <c r="K33" s="85">
        <f>L33+N33</f>
        <v>368.5</v>
      </c>
      <c r="L33" s="85">
        <f>'[2]4 pr._savarankiškos f-jos'!M83+'[2]5 pr._valstybinės f-jos'!M80</f>
        <v>347.5</v>
      </c>
      <c r="M33" s="85">
        <f>'[2]4 pr._savarankiškos f-jos'!N83+'[2]5 pr._valstybinės f-jos'!N80</f>
        <v>228.5</v>
      </c>
      <c r="N33" s="85">
        <f>'[2]4 pr._savarankiškos f-jos'!O83+'[2]5 pr._valstybinės f-jos'!O80</f>
        <v>21</v>
      </c>
    </row>
    <row r="34" spans="1:14" ht="15" customHeight="1" x14ac:dyDescent="0.25">
      <c r="A34" s="19" t="s">
        <v>86</v>
      </c>
      <c r="B34" s="29" t="s">
        <v>71</v>
      </c>
      <c r="C34" s="16">
        <f>D34+F34</f>
        <v>178.2</v>
      </c>
      <c r="D34" s="16">
        <f>'[2]4 pr._savarankiškos f-jos'!E142+'[2]5 pr._valstybinės f-jos'!E84+'[2]9 pr._įstaigų pajamos'!E45</f>
        <v>178.2</v>
      </c>
      <c r="E34" s="16">
        <f>'[2]4 pr._savarankiškos f-jos'!F142+'[2]5 pr._valstybinės f-jos'!F84+'[2]9 pr._įstaigų pajamos'!F45</f>
        <v>107.7</v>
      </c>
      <c r="F34" s="16">
        <f>'[2]4 pr._savarankiškos f-jos'!G142+'[2]5 pr._valstybinės f-jos'!G84+'[2]9 pr._įstaigų pajamos'!G45</f>
        <v>0</v>
      </c>
      <c r="G34" s="10">
        <f t="shared" ref="G34" si="3">H34+J34</f>
        <v>0.4</v>
      </c>
      <c r="H34" s="10">
        <f>'[2]4 pr._savarankiškos f-jos'!I142+'[2]5 pr._valstybinės f-jos'!I84+'[2]9 pr._įstaigų pajamos'!I45</f>
        <v>0.4</v>
      </c>
      <c r="I34" s="10">
        <f>'[2]4 pr._savarankiškos f-jos'!J142+'[2]5 pr._valstybinės f-jos'!J84+'[2]9 pr._įstaigų pajamos'!J45</f>
        <v>0</v>
      </c>
      <c r="J34" s="10">
        <f>'[2]4 pr._savarankiškos f-jos'!K142+'[2]5 pr._valstybinės f-jos'!K84+'[2]9 pr._įstaigų pajamos'!K45</f>
        <v>0</v>
      </c>
      <c r="K34" s="85">
        <f t="shared" ref="K34" si="4">L34+N34</f>
        <v>178.6</v>
      </c>
      <c r="L34" s="85">
        <f>'[2]4 pr._savarankiškos f-jos'!M142+'[2]5 pr._valstybinės f-jos'!M84+'[2]9 pr._įstaigų pajamos'!M45</f>
        <v>178.6</v>
      </c>
      <c r="M34" s="85">
        <f>'[2]4 pr._savarankiškos f-jos'!N142+'[2]5 pr._valstybinės f-jos'!N84+'[2]9 pr._įstaigų pajamos'!N45</f>
        <v>107.7</v>
      </c>
      <c r="N34" s="85">
        <f>'[2]4 pr._savarankiškos f-jos'!O142+'[2]5 pr._valstybinės f-jos'!O84+'[2]9 pr._įstaigų pajamos'!O45</f>
        <v>0</v>
      </c>
    </row>
    <row r="35" spans="1:14" ht="15" customHeight="1" x14ac:dyDescent="0.25">
      <c r="A35" s="5" t="s">
        <v>87</v>
      </c>
      <c r="B35" s="83" t="s">
        <v>55</v>
      </c>
      <c r="C35" s="16">
        <f>D35+F35</f>
        <v>571.9</v>
      </c>
      <c r="D35" s="16">
        <f>'[2]4 pr._savarankiškos f-jos'!E148+'[2]6 pr._mokinio krepšelis'!E19+'[2]7 pr._kita dotacija'!E85</f>
        <v>571.9</v>
      </c>
      <c r="E35" s="16">
        <f>'[2]4 pr._savarankiškos f-jos'!F148+'[2]6 pr._mokinio krepšelis'!F19+'[2]7 pr._kita dotacija'!F85</f>
        <v>409.59999999999997</v>
      </c>
      <c r="F35" s="16">
        <f>'[2]4 pr._savarankiškos f-jos'!G148+'[2]6 pr._mokinio krepšelis'!G19+'[2]7 pr._kita dotacija'!G85</f>
        <v>0</v>
      </c>
      <c r="G35" s="10">
        <f>H35+J35</f>
        <v>0.3</v>
      </c>
      <c r="H35" s="10">
        <f>'[2]4 pr._savarankiškos f-jos'!I148+'[2]6 pr._mokinio krepšelis'!I19+'[2]7 pr._kita dotacija'!I85+'[2]9 pr._įstaigų pajamos'!I48</f>
        <v>0.3</v>
      </c>
      <c r="I35" s="10">
        <f>'[2]4 pr._savarankiškos f-jos'!J148+'[2]6 pr._mokinio krepšelis'!J19+'[2]7 pr._kita dotacija'!J85+'[2]9 pr._įstaigų pajamos'!J48</f>
        <v>0</v>
      </c>
      <c r="J35" s="10">
        <f>'[2]4 pr._savarankiškos f-jos'!K148+'[2]6 pr._mokinio krepšelis'!K19+'[2]7 pr._kita dotacija'!K85+'[2]9 pr._įstaigų pajamos'!K48</f>
        <v>0</v>
      </c>
      <c r="K35" s="85">
        <f>L35+N35</f>
        <v>572.30000000000007</v>
      </c>
      <c r="L35" s="85">
        <f>'[2]4 pr._savarankiškos f-jos'!M148+'[2]6 pr._mokinio krepšelis'!M19+'[2]7 pr._kita dotacija'!M85+'[2]9 pr._įstaigų pajamos'!M48</f>
        <v>572.30000000000007</v>
      </c>
      <c r="M35" s="85">
        <f>'[2]4 pr._savarankiškos f-jos'!N148+'[2]6 pr._mokinio krepšelis'!N19+'[2]7 pr._kita dotacija'!N85+'[2]9 pr._įstaigų pajamos'!N48</f>
        <v>409.59999999999997</v>
      </c>
      <c r="N35" s="85">
        <f>'[2]4 pr._savarankiškos f-jos'!O148+'[2]6 pr._mokinio krepšelis'!O19+'[2]7 pr._kita dotacija'!O85+'[2]9 pr._įstaigų pajamos'!O48</f>
        <v>0</v>
      </c>
    </row>
    <row r="36" spans="1:14" ht="15" customHeight="1" x14ac:dyDescent="0.25">
      <c r="A36" s="5" t="s">
        <v>88</v>
      </c>
      <c r="B36" s="29" t="s">
        <v>33</v>
      </c>
      <c r="C36" s="16">
        <f t="shared" ref="C36:C80" si="5">D36+F36</f>
        <v>580.19999999999993</v>
      </c>
      <c r="D36" s="16">
        <f>'[2]4 pr._savarankiškos f-jos'!E149+'[2]6 pr._mokinio krepšelis'!E20+'[2]7 pr._kita dotacija'!E88</f>
        <v>580.19999999999993</v>
      </c>
      <c r="E36" s="16">
        <f>'[2]4 pr._savarankiškos f-jos'!F149+'[2]6 pr._mokinio krepšelis'!F20+'[2]7 pr._kita dotacija'!F88</f>
        <v>409.4</v>
      </c>
      <c r="F36" s="16">
        <f>'[2]4 pr._savarankiškos f-jos'!G149+'[2]6 pr._mokinio krepšelis'!G20+'[2]7 pr._kita dotacija'!G88</f>
        <v>0</v>
      </c>
      <c r="G36" s="10">
        <f t="shared" ref="G36:G50" si="6">H36+J36</f>
        <v>0.4</v>
      </c>
      <c r="H36" s="10">
        <f>'[2]4 pr._savarankiškos f-jos'!I149+'[2]6 pr._mokinio krepšelis'!I20+'[2]7 pr._kita dotacija'!I88</f>
        <v>0.4</v>
      </c>
      <c r="I36" s="10">
        <f>'[2]4 pr._savarankiškos f-jos'!J149+'[2]6 pr._mokinio krepšelis'!J20+'[2]7 pr._kita dotacija'!J88</f>
        <v>0</v>
      </c>
      <c r="J36" s="10">
        <f>'[2]4 pr._savarankiškos f-jos'!K149+'[2]6 pr._mokinio krepšelis'!K20+'[2]7 pr._kita dotacija'!K88</f>
        <v>0</v>
      </c>
      <c r="K36" s="85">
        <f t="shared" ref="K36:K50" si="7">L36+N36</f>
        <v>580.6</v>
      </c>
      <c r="L36" s="85">
        <f>'[2]4 pr._savarankiškos f-jos'!M149+'[2]6 pr._mokinio krepšelis'!M20+'[2]7 pr._kita dotacija'!M88</f>
        <v>580.6</v>
      </c>
      <c r="M36" s="85">
        <f>'[2]4 pr._savarankiškos f-jos'!N149+'[2]6 pr._mokinio krepšelis'!N20+'[2]7 pr._kita dotacija'!N88</f>
        <v>409.4</v>
      </c>
      <c r="N36" s="85">
        <f>'[2]4 pr._savarankiškos f-jos'!O149+'[2]6 pr._mokinio krepšelis'!O20+'[2]7 pr._kita dotacija'!O88</f>
        <v>0</v>
      </c>
    </row>
    <row r="37" spans="1:14" ht="15" customHeight="1" x14ac:dyDescent="0.25">
      <c r="A37" s="5" t="s">
        <v>89</v>
      </c>
      <c r="B37" s="29" t="s">
        <v>164</v>
      </c>
      <c r="C37" s="16">
        <f t="shared" si="5"/>
        <v>918.8</v>
      </c>
      <c r="D37" s="16">
        <f>'[2]4 pr._savarankiškos f-jos'!E150+'[2]6 pr._mokinio krepšelis'!E21+'[2]9 pr._įstaigų pajamos'!E49+'[2]7 pr._kita dotacija'!E90</f>
        <v>918.8</v>
      </c>
      <c r="E37" s="16">
        <f>'[2]4 pr._savarankiškos f-jos'!F150+'[2]6 pr._mokinio krepšelis'!F21+'[2]9 pr._įstaigų pajamos'!F49+'[2]7 pr._kita dotacija'!F90</f>
        <v>633.69999999999993</v>
      </c>
      <c r="F37" s="16">
        <f>'[2]4 pr._savarankiškos f-jos'!G150+'[2]6 pr._mokinio krepšelis'!G21+'[2]9 pr._įstaigų pajamos'!G49+'[2]7 pr._kita dotacija'!G90</f>
        <v>0</v>
      </c>
      <c r="G37" s="10">
        <f t="shared" si="6"/>
        <v>3.7</v>
      </c>
      <c r="H37" s="10">
        <f>'[2]4 pr._savarankiškos f-jos'!I150+'[2]6 pr._mokinio krepšelis'!I21+'[2]9 pr._įstaigų pajamos'!I49+'[2]7 pr._kita dotacija'!I90</f>
        <v>3.7</v>
      </c>
      <c r="I37" s="10">
        <f>'[2]4 pr._savarankiškos f-jos'!J150+'[2]6 pr._mokinio krepšelis'!J21+'[2]9 pr._įstaigų pajamos'!J49+'[2]7 pr._kita dotacija'!J90</f>
        <v>2.4</v>
      </c>
      <c r="J37" s="10">
        <f>'[2]4 pr._savarankiškos f-jos'!K150+'[2]6 pr._mokinio krepšelis'!K21+'[2]9 pr._įstaigų pajamos'!K49+'[2]7 pr._kita dotacija'!K90</f>
        <v>0</v>
      </c>
      <c r="K37" s="85">
        <f t="shared" si="7"/>
        <v>922.5</v>
      </c>
      <c r="L37" s="85">
        <f>'[2]4 pr._savarankiškos f-jos'!M150+'[2]6 pr._mokinio krepšelis'!M21+'[2]9 pr._įstaigų pajamos'!M49+'[2]7 pr._kita dotacija'!M90</f>
        <v>922.5</v>
      </c>
      <c r="M37" s="85">
        <f>'[2]4 pr._savarankiškos f-jos'!N150+'[2]6 pr._mokinio krepšelis'!N21+'[2]9 pr._įstaigų pajamos'!N49+'[2]7 pr._kita dotacija'!N90</f>
        <v>636.09999999999991</v>
      </c>
      <c r="N37" s="85">
        <f>'[2]4 pr._savarankiškos f-jos'!O150+'[2]6 pr._mokinio krepšelis'!O21+'[2]9 pr._įstaigų pajamos'!O49+'[2]7 pr._kita dotacija'!O90</f>
        <v>0</v>
      </c>
    </row>
    <row r="38" spans="1:14" ht="15" customHeight="1" x14ac:dyDescent="0.25">
      <c r="A38" s="5" t="s">
        <v>90</v>
      </c>
      <c r="B38" s="29" t="s">
        <v>171</v>
      </c>
      <c r="C38" s="16">
        <f t="shared" si="5"/>
        <v>560.29999999999995</v>
      </c>
      <c r="D38" s="16">
        <f>'[2]4 pr._savarankiškos f-jos'!E151+'[2]6 pr._mokinio krepšelis'!E22+'[2]9 pr._įstaigų pajamos'!E50+'[2]7 pr._kita dotacija'!E94</f>
        <v>560.29999999999995</v>
      </c>
      <c r="E38" s="16">
        <f>'[2]4 pr._savarankiškos f-jos'!F151+'[2]6 pr._mokinio krepšelis'!F22+'[2]9 pr._įstaigų pajamos'!F50+'[2]7 pr._kita dotacija'!F94</f>
        <v>390.7</v>
      </c>
      <c r="F38" s="16">
        <f>'[2]4 pr._savarankiškos f-jos'!G151+'[2]6 pr._mokinio krepšelis'!G22+'[2]9 pr._įstaigų pajamos'!G50+'[2]7 pr._kita dotacija'!G94</f>
        <v>0</v>
      </c>
      <c r="G38" s="10">
        <f t="shared" si="6"/>
        <v>0.3</v>
      </c>
      <c r="H38" s="10">
        <f>'[2]4 pr._savarankiškos f-jos'!I151+'[2]6 pr._mokinio krepšelis'!I22+'[2]9 pr._įstaigų pajamos'!I50+'[2]7 pr._kita dotacija'!I94</f>
        <v>0.3</v>
      </c>
      <c r="I38" s="10">
        <f>'[2]4 pr._savarankiškos f-jos'!J151+'[2]6 pr._mokinio krepšelis'!J22+'[2]9 pr._įstaigų pajamos'!J50+'[2]7 pr._kita dotacija'!J94</f>
        <v>0</v>
      </c>
      <c r="J38" s="10">
        <f>'[2]4 pr._savarankiškos f-jos'!K151+'[2]6 pr._mokinio krepšelis'!K22+'[2]9 pr._įstaigų pajamos'!K50+'[2]7 pr._kita dotacija'!K94</f>
        <v>0</v>
      </c>
      <c r="K38" s="85">
        <f t="shared" si="7"/>
        <v>560.59999999999991</v>
      </c>
      <c r="L38" s="85">
        <f>'[2]4 pr._savarankiškos f-jos'!M151+'[2]6 pr._mokinio krepšelis'!M22+'[2]9 pr._įstaigų pajamos'!M50+'[2]7 pr._kita dotacija'!M94</f>
        <v>560.59999999999991</v>
      </c>
      <c r="M38" s="85">
        <f>'[2]4 pr._savarankiškos f-jos'!N151+'[2]6 pr._mokinio krepšelis'!N22+'[2]9 pr._įstaigų pajamos'!N50+'[2]7 pr._kita dotacija'!N94</f>
        <v>390.7</v>
      </c>
      <c r="N38" s="85">
        <f>'[2]4 pr._savarankiškos f-jos'!O151+'[2]6 pr._mokinio krepšelis'!O22+'[2]9 pr._įstaigų pajamos'!O50+'[2]7 pr._kita dotacija'!O94</f>
        <v>0</v>
      </c>
    </row>
    <row r="39" spans="1:14" ht="15" customHeight="1" x14ac:dyDescent="0.25">
      <c r="A39" s="5" t="s">
        <v>91</v>
      </c>
      <c r="B39" s="18" t="s">
        <v>153</v>
      </c>
      <c r="C39" s="16">
        <f t="shared" si="5"/>
        <v>365.50000000000006</v>
      </c>
      <c r="D39" s="16">
        <f>'[2]4 pr._savarankiškos f-jos'!E152+'[2]6 pr._mokinio krepšelis'!E23+'[2]9 pr._įstaigų pajamos'!E51+'[2]7 pr._kita dotacija'!E97</f>
        <v>365.50000000000006</v>
      </c>
      <c r="E39" s="16">
        <f>'[2]4 pr._savarankiškos f-jos'!F152+'[2]6 pr._mokinio krepšelis'!F23+'[2]9 pr._įstaigų pajamos'!F51+'[2]7 pr._kita dotacija'!F97</f>
        <v>257.60000000000002</v>
      </c>
      <c r="F39" s="16">
        <f>'[2]4 pr._savarankiškos f-jos'!G152+'[2]6 pr._mokinio krepšelis'!G23+'[2]9 pr._įstaigų pajamos'!G51+'[2]7 pr._kita dotacija'!G97</f>
        <v>0</v>
      </c>
      <c r="G39" s="10">
        <f t="shared" si="6"/>
        <v>0.2</v>
      </c>
      <c r="H39" s="10">
        <f>'[2]4 pr._savarankiškos f-jos'!I152+'[2]6 pr._mokinio krepšelis'!I23+'[2]9 pr._įstaigų pajamos'!I51+'[2]7 pr._kita dotacija'!I97</f>
        <v>0.2</v>
      </c>
      <c r="I39" s="10">
        <f>'[2]4 pr._savarankiškos f-jos'!J152+'[2]6 pr._mokinio krepšelis'!J23+'[2]9 pr._įstaigų pajamos'!J51+'[2]7 pr._kita dotacija'!J97</f>
        <v>0</v>
      </c>
      <c r="J39" s="10">
        <f>'[2]4 pr._savarankiškos f-jos'!K152+'[2]6 pr._mokinio krepšelis'!K23+'[2]9 pr._įstaigų pajamos'!K51+'[2]7 pr._kita dotacija'!K97</f>
        <v>0</v>
      </c>
      <c r="K39" s="85">
        <f t="shared" si="7"/>
        <v>365.70000000000005</v>
      </c>
      <c r="L39" s="85">
        <f>'[2]4 pr._savarankiškos f-jos'!M152+'[2]6 pr._mokinio krepšelis'!M23+'[2]9 pr._įstaigų pajamos'!M51+'[2]7 pr._kita dotacija'!M97</f>
        <v>365.70000000000005</v>
      </c>
      <c r="M39" s="85">
        <f>'[2]4 pr._savarankiškos f-jos'!N152+'[2]6 pr._mokinio krepšelis'!N23+'[2]9 pr._įstaigų pajamos'!N51+'[2]7 pr._kita dotacija'!N97</f>
        <v>257.60000000000002</v>
      </c>
      <c r="N39" s="85">
        <f>'[2]4 pr._savarankiškos f-jos'!O152+'[2]6 pr._mokinio krepšelis'!O23+'[2]9 pr._įstaigų pajamos'!O51+'[2]7 pr._kita dotacija'!O97</f>
        <v>0</v>
      </c>
    </row>
    <row r="40" spans="1:14" ht="15" customHeight="1" x14ac:dyDescent="0.25">
      <c r="A40" s="13" t="s">
        <v>92</v>
      </c>
      <c r="B40" s="31" t="s">
        <v>368</v>
      </c>
      <c r="C40" s="16">
        <f t="shared" si="5"/>
        <v>553.20000000000005</v>
      </c>
      <c r="D40" s="16">
        <f>'[2]4 pr._savarankiškos f-jos'!E153+'[2]6 pr._mokinio krepšelis'!E24+'[2]9 pr._įstaigų pajamos'!E52+'[2]7 pr._kita dotacija'!E99</f>
        <v>553.20000000000005</v>
      </c>
      <c r="E40" s="16">
        <f>'[2]4 pr._savarankiškos f-jos'!F153+'[2]6 pr._mokinio krepšelis'!F24+'[2]9 pr._įstaigų pajamos'!F52+'[2]7 pr._kita dotacija'!F99</f>
        <v>391.2</v>
      </c>
      <c r="F40" s="16">
        <f>'[2]4 pr._savarankiškos f-jos'!G153+'[2]6 pr._mokinio krepšelis'!G24+'[2]9 pr._įstaigų pajamos'!G52+'[2]7 pr._kita dotacija'!G99</f>
        <v>0</v>
      </c>
      <c r="G40" s="10">
        <f t="shared" si="6"/>
        <v>0.3</v>
      </c>
      <c r="H40" s="10">
        <f>'[2]4 pr._savarankiškos f-jos'!I153+'[2]6 pr._mokinio krepšelis'!I24+'[2]9 pr._įstaigų pajamos'!I52+'[2]7 pr._kita dotacija'!I99</f>
        <v>0.3</v>
      </c>
      <c r="I40" s="10">
        <f>'[2]4 pr._savarankiškos f-jos'!J153+'[2]6 pr._mokinio krepšelis'!J24+'[2]9 pr._įstaigų pajamos'!J52+'[2]7 pr._kita dotacija'!J99</f>
        <v>0</v>
      </c>
      <c r="J40" s="10">
        <f>'[2]4 pr._savarankiškos f-jos'!K153+'[2]6 pr._mokinio krepšelis'!K24+'[2]9 pr._įstaigų pajamos'!K52+'[2]7 pr._kita dotacija'!K99</f>
        <v>0</v>
      </c>
      <c r="K40" s="85">
        <f t="shared" si="7"/>
        <v>553.5</v>
      </c>
      <c r="L40" s="85">
        <f>'[2]4 pr._savarankiškos f-jos'!M153+'[2]6 pr._mokinio krepšelis'!M24+'[2]9 pr._įstaigų pajamos'!M52+'[2]7 pr._kita dotacija'!M99</f>
        <v>553.5</v>
      </c>
      <c r="M40" s="85">
        <f>'[2]4 pr._savarankiškos f-jos'!N153+'[2]6 pr._mokinio krepšelis'!N24+'[2]9 pr._įstaigų pajamos'!N52+'[2]7 pr._kita dotacija'!N99</f>
        <v>391.2</v>
      </c>
      <c r="N40" s="85">
        <f>'[2]4 pr._savarankiškos f-jos'!O153+'[2]6 pr._mokinio krepšelis'!O24+'[2]9 pr._įstaigų pajamos'!O52+'[2]7 pr._kita dotacija'!O99</f>
        <v>0</v>
      </c>
    </row>
    <row r="41" spans="1:14" ht="15" customHeight="1" x14ac:dyDescent="0.25">
      <c r="A41" s="5" t="s">
        <v>93</v>
      </c>
      <c r="B41" s="29" t="s">
        <v>156</v>
      </c>
      <c r="C41" s="16">
        <f t="shared" si="5"/>
        <v>714</v>
      </c>
      <c r="D41" s="16">
        <f>'[2]4 pr._savarankiškos f-jos'!E154+'[2]6 pr._mokinio krepšelis'!E25+'[2]9 pr._įstaigų pajamos'!E53+'[2]7 pr._kita dotacija'!E102</f>
        <v>714</v>
      </c>
      <c r="E41" s="16">
        <f>'[2]4 pr._savarankiškos f-jos'!F154+'[2]6 pr._mokinio krepšelis'!F25+'[2]9 pr._įstaigų pajamos'!F53+'[2]7 pr._kita dotacija'!F102</f>
        <v>463.70000000000005</v>
      </c>
      <c r="F41" s="16">
        <f>'[2]4 pr._savarankiškos f-jos'!G154+'[2]6 pr._mokinio krepšelis'!G25+'[2]9 pr._įstaigų pajamos'!G53+'[2]7 pr._kita dotacija'!G102</f>
        <v>0</v>
      </c>
      <c r="G41" s="10">
        <f t="shared" si="6"/>
        <v>7.6</v>
      </c>
      <c r="H41" s="10">
        <f>'[2]4 pr._savarankiškos f-jos'!I154+'[2]6 pr._mokinio krepšelis'!I25+'[2]9 pr._įstaigų pajamos'!I53+'[2]7 pr._kita dotacija'!I102</f>
        <v>0.3</v>
      </c>
      <c r="I41" s="10">
        <f>'[2]4 pr._savarankiškos f-jos'!J154+'[2]6 pr._mokinio krepšelis'!J25+'[2]9 pr._įstaigų pajamos'!J53+'[2]7 pr._kita dotacija'!J102</f>
        <v>0</v>
      </c>
      <c r="J41" s="10">
        <f>'[2]4 pr._savarankiškos f-jos'!K154+'[2]6 pr._mokinio krepšelis'!K25+'[2]9 pr._įstaigų pajamos'!K53+'[2]7 pr._kita dotacija'!K102</f>
        <v>7.3</v>
      </c>
      <c r="K41" s="85">
        <f t="shared" si="7"/>
        <v>721.59999999999991</v>
      </c>
      <c r="L41" s="85">
        <f>'[2]4 pr._savarankiškos f-jos'!M154+'[2]6 pr._mokinio krepšelis'!M25+'[2]9 pr._įstaigų pajamos'!M53+'[2]7 pr._kita dotacija'!M102</f>
        <v>714.3</v>
      </c>
      <c r="M41" s="85">
        <f>'[2]4 pr._savarankiškos f-jos'!N154+'[2]6 pr._mokinio krepšelis'!N25+'[2]9 pr._įstaigų pajamos'!N53+'[2]7 pr._kita dotacija'!N102</f>
        <v>463.70000000000005</v>
      </c>
      <c r="N41" s="85">
        <f>'[2]4 pr._savarankiškos f-jos'!O154+'[2]6 pr._mokinio krepšelis'!O25+'[2]9 pr._įstaigų pajamos'!O53+'[2]7 pr._kita dotacija'!O102</f>
        <v>7.3</v>
      </c>
    </row>
    <row r="42" spans="1:14" ht="15" customHeight="1" x14ac:dyDescent="0.25">
      <c r="A42" s="5" t="s">
        <v>94</v>
      </c>
      <c r="B42" s="29" t="s">
        <v>155</v>
      </c>
      <c r="C42" s="16">
        <f t="shared" si="5"/>
        <v>695.7</v>
      </c>
      <c r="D42" s="16">
        <f>'[2]4 pr._savarankiškos f-jos'!E155+'[2]6 pr._mokinio krepšelis'!E26+'[2]9 pr._įstaigų pajamos'!E54+'[2]7 pr._kita dotacija'!E104</f>
        <v>695.7</v>
      </c>
      <c r="E42" s="16">
        <f>'[2]4 pr._savarankiškos f-jos'!F155+'[2]6 pr._mokinio krepšelis'!F26+'[2]9 pr._įstaigų pajamos'!F54+'[2]7 pr._kita dotacija'!F104</f>
        <v>478.2</v>
      </c>
      <c r="F42" s="16">
        <f>'[2]4 pr._savarankiškos f-jos'!G155+'[2]6 pr._mokinio krepšelis'!G26+'[2]9 pr._įstaigų pajamos'!G54+'[2]7 pr._kita dotacija'!G104</f>
        <v>0</v>
      </c>
      <c r="G42" s="10">
        <f t="shared" si="6"/>
        <v>0.4</v>
      </c>
      <c r="H42" s="10">
        <f>'[2]4 pr._savarankiškos f-jos'!I155+'[2]6 pr._mokinio krepšelis'!I26+'[2]9 pr._įstaigų pajamos'!I54+'[2]7 pr._kita dotacija'!I104</f>
        <v>0.4</v>
      </c>
      <c r="I42" s="10">
        <f>'[2]4 pr._savarankiškos f-jos'!J155+'[2]6 pr._mokinio krepšelis'!J26+'[2]9 pr._įstaigų pajamos'!J54+'[2]7 pr._kita dotacija'!J104</f>
        <v>0</v>
      </c>
      <c r="J42" s="10">
        <f>'[2]4 pr._savarankiškos f-jos'!K155+'[2]6 pr._mokinio krepšelis'!K26+'[2]9 pr._įstaigų pajamos'!K54+'[2]7 pr._kita dotacija'!K104</f>
        <v>0</v>
      </c>
      <c r="K42" s="85">
        <f t="shared" si="7"/>
        <v>696.1</v>
      </c>
      <c r="L42" s="85">
        <f>'[2]4 pr._savarankiškos f-jos'!M155+'[2]6 pr._mokinio krepšelis'!M26+'[2]9 pr._įstaigų pajamos'!M54+'[2]7 pr._kita dotacija'!M104</f>
        <v>696.1</v>
      </c>
      <c r="M42" s="85">
        <f>'[2]4 pr._savarankiškos f-jos'!N155+'[2]6 pr._mokinio krepšelis'!N26+'[2]9 pr._įstaigų pajamos'!N54+'[2]7 pr._kita dotacija'!N104</f>
        <v>478.2</v>
      </c>
      <c r="N42" s="85">
        <f>'[2]4 pr._savarankiškos f-jos'!O155+'[2]6 pr._mokinio krepšelis'!O26+'[2]9 pr._įstaigų pajamos'!O54+'[2]7 pr._kita dotacija'!O104</f>
        <v>0</v>
      </c>
    </row>
    <row r="43" spans="1:14" ht="15" customHeight="1" x14ac:dyDescent="0.25">
      <c r="A43" s="5" t="s">
        <v>95</v>
      </c>
      <c r="B43" s="29" t="s">
        <v>154</v>
      </c>
      <c r="C43" s="16">
        <f t="shared" si="5"/>
        <v>683.6</v>
      </c>
      <c r="D43" s="16">
        <f>'[2]4 pr._savarankiškos f-jos'!E156+'[2]6 pr._mokinio krepšelis'!E27+'[2]7 pr._kita dotacija'!E107</f>
        <v>683.6</v>
      </c>
      <c r="E43" s="16">
        <f>'[2]4 pr._savarankiškos f-jos'!F156+'[2]6 pr._mokinio krepšelis'!F27+'[2]7 pr._kita dotacija'!F107</f>
        <v>478.20000000000005</v>
      </c>
      <c r="F43" s="16">
        <f>'[2]4 pr._savarankiškos f-jos'!G156+'[2]6 pr._mokinio krepšelis'!G27+'[2]7 pr._kita dotacija'!G107</f>
        <v>0</v>
      </c>
      <c r="G43" s="10">
        <f t="shared" si="6"/>
        <v>8.5</v>
      </c>
      <c r="H43" s="10">
        <f>'[2]4 pr._savarankiškos f-jos'!I156+'[2]6 pr._mokinio krepšelis'!I27+'[2]7 pr._kita dotacija'!I107+'[2]9 pr._įstaigų pajamos'!I55</f>
        <v>8.5</v>
      </c>
      <c r="I43" s="10">
        <f>'[2]4 pr._savarankiškos f-jos'!J156+'[2]6 pr._mokinio krepšelis'!J27+'[2]7 pr._kita dotacija'!J107+'[2]9 pr._įstaigų pajamos'!J55</f>
        <v>0</v>
      </c>
      <c r="J43" s="10">
        <f>'[2]4 pr._savarankiškos f-jos'!K156+'[2]6 pr._mokinio krepšelis'!K27+'[2]7 pr._kita dotacija'!K107+'[2]9 pr._įstaigų pajamos'!K55</f>
        <v>0</v>
      </c>
      <c r="K43" s="85">
        <f t="shared" si="7"/>
        <v>692.2</v>
      </c>
      <c r="L43" s="85">
        <f>'[2]4 pr._savarankiškos f-jos'!M156+'[2]6 pr._mokinio krepšelis'!M27+'[2]7 pr._kita dotacija'!M107+'[2]9 pr._įstaigų pajamos'!M55</f>
        <v>692.2</v>
      </c>
      <c r="M43" s="85">
        <f>'[2]4 pr._savarankiškos f-jos'!N156+'[2]6 pr._mokinio krepšelis'!N27+'[2]7 pr._kita dotacija'!N107+'[2]9 pr._įstaigų pajamos'!N55</f>
        <v>478.20000000000005</v>
      </c>
      <c r="N43" s="85">
        <f>'[2]4 pr._savarankiškos f-jos'!O156+'[2]6 pr._mokinio krepšelis'!O27+'[2]7 pr._kita dotacija'!O107+'[2]9 pr._įstaigų pajamos'!O55</f>
        <v>0</v>
      </c>
    </row>
    <row r="44" spans="1:14" ht="15" customHeight="1" x14ac:dyDescent="0.25">
      <c r="A44" s="5" t="s">
        <v>96</v>
      </c>
      <c r="B44" s="12" t="s">
        <v>424</v>
      </c>
      <c r="C44" s="16">
        <f t="shared" si="5"/>
        <v>725.90000000000009</v>
      </c>
      <c r="D44" s="16">
        <f>'[2]4 pr._savarankiškos f-jos'!E157+'[2]6 pr._mokinio krepšelis'!E28+'[2]9 pr._įstaigų pajamos'!E56+'[2]7 pr._kita dotacija'!E110</f>
        <v>725.90000000000009</v>
      </c>
      <c r="E44" s="16">
        <f>'[2]4 pr._savarankiškos f-jos'!F157+'[2]6 pr._mokinio krepšelis'!F28+'[2]9 pr._įstaigų pajamos'!F56+'[2]7 pr._kita dotacija'!F110</f>
        <v>502.6</v>
      </c>
      <c r="F44" s="16">
        <f>'[2]4 pr._savarankiškos f-jos'!G157+'[2]6 pr._mokinio krepšelis'!G28+'[2]9 pr._įstaigų pajamos'!G56+'[2]7 pr._kita dotacija'!G110</f>
        <v>0</v>
      </c>
      <c r="G44" s="10">
        <f t="shared" si="6"/>
        <v>0.4</v>
      </c>
      <c r="H44" s="10">
        <f>'[2]4 pr._savarankiškos f-jos'!I157+'[2]6 pr._mokinio krepšelis'!I28+'[2]9 pr._įstaigų pajamos'!I56+'[2]7 pr._kita dotacija'!I110</f>
        <v>0.4</v>
      </c>
      <c r="I44" s="10">
        <f>'[2]4 pr._savarankiškos f-jos'!J157+'[2]6 pr._mokinio krepšelis'!J28+'[2]9 pr._įstaigų pajamos'!J56+'[2]7 pr._kita dotacija'!J110</f>
        <v>0</v>
      </c>
      <c r="J44" s="10">
        <f>'[2]4 pr._savarankiškos f-jos'!K157+'[2]6 pr._mokinio krepšelis'!K28+'[2]9 pr._įstaigų pajamos'!K56+'[2]7 pr._kita dotacija'!K110</f>
        <v>0</v>
      </c>
      <c r="K44" s="85">
        <f t="shared" si="7"/>
        <v>726.30000000000007</v>
      </c>
      <c r="L44" s="85">
        <f>'[2]4 pr._savarankiškos f-jos'!M157+'[2]6 pr._mokinio krepšelis'!M28+'[2]9 pr._įstaigų pajamos'!M56+'[2]7 pr._kita dotacija'!M110</f>
        <v>726.30000000000007</v>
      </c>
      <c r="M44" s="85">
        <f>'[2]4 pr._savarankiškos f-jos'!N157+'[2]6 pr._mokinio krepšelis'!N28+'[2]9 pr._įstaigų pajamos'!N56+'[2]7 pr._kita dotacija'!N110</f>
        <v>502.6</v>
      </c>
      <c r="N44" s="85">
        <f>'[2]4 pr._savarankiškos f-jos'!O157+'[2]6 pr._mokinio krepšelis'!O28+'[2]9 pr._įstaigų pajamos'!O56+'[2]7 pr._kita dotacija'!O110</f>
        <v>0</v>
      </c>
    </row>
    <row r="45" spans="1:14" ht="15" customHeight="1" x14ac:dyDescent="0.25">
      <c r="A45" s="5" t="s">
        <v>97</v>
      </c>
      <c r="B45" s="84" t="s">
        <v>46</v>
      </c>
      <c r="C45" s="16">
        <f t="shared" si="5"/>
        <v>238.29999999999998</v>
      </c>
      <c r="D45" s="16">
        <f>'[2]4 pr._savarankiškos f-jos'!E158+'[2]6 pr._mokinio krepšelis'!E29+'[2]7 pr._kita dotacija'!E113</f>
        <v>238.29999999999998</v>
      </c>
      <c r="E45" s="16">
        <f>'[2]4 pr._savarankiškos f-jos'!F158+'[2]6 pr._mokinio krepšelis'!F29+'[2]7 pr._kita dotacija'!F113</f>
        <v>169.3</v>
      </c>
      <c r="F45" s="16">
        <f>'[2]4 pr._savarankiškos f-jos'!G158+'[2]6 pr._mokinio krepšelis'!G29+'[2]7 pr._kita dotacija'!G113</f>
        <v>0</v>
      </c>
      <c r="G45" s="10">
        <f t="shared" si="6"/>
        <v>0</v>
      </c>
      <c r="H45" s="10">
        <f>'[2]4 pr._savarankiškos f-jos'!I158+'[2]6 pr._mokinio krepšelis'!I29+'[2]7 pr._kita dotacija'!I113</f>
        <v>0</v>
      </c>
      <c r="I45" s="10">
        <f>'[2]4 pr._savarankiškos f-jos'!J158+'[2]6 pr._mokinio krepšelis'!J29+'[2]7 pr._kita dotacija'!J113</f>
        <v>0</v>
      </c>
      <c r="J45" s="10">
        <f>'[2]4 pr._savarankiškos f-jos'!K158+'[2]6 pr._mokinio krepšelis'!K29+'[2]7 pr._kita dotacija'!K113</f>
        <v>0</v>
      </c>
      <c r="K45" s="85">
        <f t="shared" si="7"/>
        <v>238.29999999999998</v>
      </c>
      <c r="L45" s="85">
        <f>'[2]4 pr._savarankiškos f-jos'!M158+'[2]6 pr._mokinio krepšelis'!M29+'[2]7 pr._kita dotacija'!M113</f>
        <v>238.29999999999998</v>
      </c>
      <c r="M45" s="85">
        <f>'[2]4 pr._savarankiškos f-jos'!N158+'[2]6 pr._mokinio krepšelis'!N29+'[2]7 pr._kita dotacija'!N113</f>
        <v>169.3</v>
      </c>
      <c r="N45" s="85">
        <f>'[2]4 pr._savarankiškos f-jos'!O158+'[2]6 pr._mokinio krepšelis'!O29+'[2]7 pr._kita dotacija'!O113</f>
        <v>0</v>
      </c>
    </row>
    <row r="46" spans="1:14" ht="15" customHeight="1" x14ac:dyDescent="0.25">
      <c r="A46" s="5" t="s">
        <v>98</v>
      </c>
      <c r="B46" s="29" t="s">
        <v>43</v>
      </c>
      <c r="C46" s="16">
        <f t="shared" si="5"/>
        <v>297.10000000000002</v>
      </c>
      <c r="D46" s="16">
        <f>'[2]4 pr._savarankiškos f-jos'!E159+'[2]6 pr._mokinio krepšelis'!E30+'[2]7 pr._kita dotacija'!E115</f>
        <v>297.10000000000002</v>
      </c>
      <c r="E46" s="16">
        <f>'[2]4 pr._savarankiškos f-jos'!F159+'[2]6 pr._mokinio krepšelis'!F30+'[2]7 pr._kita dotacija'!F115</f>
        <v>212.60000000000002</v>
      </c>
      <c r="F46" s="16">
        <f>'[2]4 pr._savarankiškos f-jos'!G159+'[2]6 pr._mokinio krepšelis'!G30+'[2]7 pr._kita dotacija'!G115</f>
        <v>0</v>
      </c>
      <c r="G46" s="10">
        <f t="shared" si="6"/>
        <v>0.1</v>
      </c>
      <c r="H46" s="10">
        <f>'[2]4 pr._savarankiškos f-jos'!I159+'[2]6 pr._mokinio krepšelis'!I30+'[2]7 pr._kita dotacija'!I115</f>
        <v>0.1</v>
      </c>
      <c r="I46" s="10">
        <f>'[2]4 pr._savarankiškos f-jos'!J159+'[2]6 pr._mokinio krepšelis'!J30+'[2]7 pr._kita dotacija'!J115</f>
        <v>0</v>
      </c>
      <c r="J46" s="10">
        <f>'[2]4 pr._savarankiškos f-jos'!K159+'[2]6 pr._mokinio krepšelis'!K30+'[2]7 pr._kita dotacija'!K115</f>
        <v>0</v>
      </c>
      <c r="K46" s="85">
        <f t="shared" si="7"/>
        <v>297.2</v>
      </c>
      <c r="L46" s="85">
        <f>'[2]4 pr._savarankiškos f-jos'!M159+'[2]6 pr._mokinio krepšelis'!M30+'[2]7 pr._kita dotacija'!M115</f>
        <v>297.2</v>
      </c>
      <c r="M46" s="85">
        <f>'[2]4 pr._savarankiškos f-jos'!N159+'[2]6 pr._mokinio krepšelis'!N30+'[2]7 pr._kita dotacija'!N115</f>
        <v>212.60000000000002</v>
      </c>
      <c r="N46" s="85">
        <f>'[2]4 pr._savarankiškos f-jos'!O159+'[2]6 pr._mokinio krepšelis'!O30+'[2]7 pr._kita dotacija'!O115</f>
        <v>0</v>
      </c>
    </row>
    <row r="47" spans="1:14" ht="15" customHeight="1" x14ac:dyDescent="0.25">
      <c r="A47" s="5" t="s">
        <v>99</v>
      </c>
      <c r="B47" s="29" t="s">
        <v>45</v>
      </c>
      <c r="C47" s="16">
        <f t="shared" si="5"/>
        <v>261.5</v>
      </c>
      <c r="D47" s="16">
        <f>'[2]4 pr._savarankiškos f-jos'!E160+'[2]6 pr._mokinio krepšelis'!E31+'[2]7 pr._kita dotacija'!E118</f>
        <v>261.5</v>
      </c>
      <c r="E47" s="16">
        <f>'[2]4 pr._savarankiškos f-jos'!F160+'[2]6 pr._mokinio krepšelis'!F31+'[2]7 pr._kita dotacija'!F118</f>
        <v>188.4</v>
      </c>
      <c r="F47" s="16">
        <f>'[2]4 pr._savarankiškos f-jos'!G160+'[2]6 pr._mokinio krepšelis'!G31+'[2]7 pr._kita dotacija'!G118</f>
        <v>0</v>
      </c>
      <c r="G47" s="10">
        <f t="shared" si="6"/>
        <v>0.1</v>
      </c>
      <c r="H47" s="10">
        <f>'[2]4 pr._savarankiškos f-jos'!I160+'[2]6 pr._mokinio krepšelis'!I31+'[2]7 pr._kita dotacija'!I118</f>
        <v>0.1</v>
      </c>
      <c r="I47" s="10">
        <f>'[2]4 pr._savarankiškos f-jos'!J160+'[2]6 pr._mokinio krepšelis'!J31+'[2]7 pr._kita dotacija'!J118</f>
        <v>0</v>
      </c>
      <c r="J47" s="10">
        <f>'[2]4 pr._savarankiškos f-jos'!K160+'[2]6 pr._mokinio krepšelis'!K31+'[2]7 pr._kita dotacija'!K118</f>
        <v>0</v>
      </c>
      <c r="K47" s="85">
        <f t="shared" si="7"/>
        <v>261.60000000000002</v>
      </c>
      <c r="L47" s="85">
        <f>'[2]4 pr._savarankiškos f-jos'!M160+'[2]6 pr._mokinio krepšelis'!M31+'[2]7 pr._kita dotacija'!M118</f>
        <v>261.60000000000002</v>
      </c>
      <c r="M47" s="85">
        <f>'[2]4 pr._savarankiškos f-jos'!N160+'[2]6 pr._mokinio krepšelis'!N31+'[2]7 pr._kita dotacija'!N118</f>
        <v>188.4</v>
      </c>
      <c r="N47" s="85">
        <f>'[2]4 pr._savarankiškos f-jos'!O160+'[2]6 pr._mokinio krepšelis'!O31+'[2]7 pr._kita dotacija'!O118</f>
        <v>0</v>
      </c>
    </row>
    <row r="48" spans="1:14" ht="15" customHeight="1" x14ac:dyDescent="0.25">
      <c r="A48" s="5" t="s">
        <v>100</v>
      </c>
      <c r="B48" s="29" t="s">
        <v>169</v>
      </c>
      <c r="C48" s="16">
        <f t="shared" si="5"/>
        <v>426.5</v>
      </c>
      <c r="D48" s="16">
        <f>'[2]4 pr._savarankiškos f-jos'!E161+'[2]6 pr._mokinio krepšelis'!E32+'[2]7 pr._kita dotacija'!E120+'[2]9 pr._įstaigų pajamos'!E57</f>
        <v>426.5</v>
      </c>
      <c r="E48" s="16">
        <f>'[2]4 pr._savarankiškos f-jos'!F161+'[2]6 pr._mokinio krepšelis'!F32+'[2]7 pr._kita dotacija'!F120+'[2]9 pr._įstaigų pajamos'!F57</f>
        <v>293.8</v>
      </c>
      <c r="F48" s="16">
        <f>'[2]4 pr._savarankiškos f-jos'!G161+'[2]6 pr._mokinio krepšelis'!G32+'[2]7 pr._kita dotacija'!G120+'[2]9 pr._įstaigų pajamos'!G57</f>
        <v>0</v>
      </c>
      <c r="G48" s="10">
        <f t="shared" si="6"/>
        <v>0.1</v>
      </c>
      <c r="H48" s="10">
        <f>'[2]4 pr._savarankiškos f-jos'!I161+'[2]6 pr._mokinio krepšelis'!I32+'[2]7 pr._kita dotacija'!I120+'[2]9 pr._įstaigų pajamos'!I57</f>
        <v>0.1</v>
      </c>
      <c r="I48" s="10">
        <f>'[2]4 pr._savarankiškos f-jos'!J161+'[2]6 pr._mokinio krepšelis'!J32+'[2]7 pr._kita dotacija'!J120+'[2]9 pr._įstaigų pajamos'!J57</f>
        <v>0</v>
      </c>
      <c r="J48" s="10">
        <f>'[2]4 pr._savarankiškos f-jos'!K161+'[2]6 pr._mokinio krepšelis'!K32+'[2]7 pr._kita dotacija'!K120+'[2]9 pr._įstaigų pajamos'!K57</f>
        <v>0</v>
      </c>
      <c r="K48" s="85">
        <f t="shared" si="7"/>
        <v>426.6</v>
      </c>
      <c r="L48" s="85">
        <f>'[2]4 pr._savarankiškos f-jos'!M161+'[2]6 pr._mokinio krepšelis'!M32+'[2]7 pr._kita dotacija'!M120+'[2]9 pr._įstaigų pajamos'!M57</f>
        <v>426.6</v>
      </c>
      <c r="M48" s="85">
        <f>'[2]4 pr._savarankiškos f-jos'!N161+'[2]6 pr._mokinio krepšelis'!N32+'[2]7 pr._kita dotacija'!N120+'[2]9 pr._įstaigų pajamos'!N57</f>
        <v>293.8</v>
      </c>
      <c r="N48" s="85">
        <f>'[2]4 pr._savarankiškos f-jos'!O161+'[2]6 pr._mokinio krepšelis'!O32+'[2]7 pr._kita dotacija'!O120+'[2]9 pr._įstaigų pajamos'!O57</f>
        <v>0</v>
      </c>
    </row>
    <row r="49" spans="1:14" ht="15" customHeight="1" x14ac:dyDescent="0.25">
      <c r="A49" s="5" t="s">
        <v>101</v>
      </c>
      <c r="B49" s="29" t="s">
        <v>44</v>
      </c>
      <c r="C49" s="16">
        <f t="shared" si="5"/>
        <v>190.1</v>
      </c>
      <c r="D49" s="16">
        <f>'[2]4 pr._savarankiškos f-jos'!E162+'[2]6 pr._mokinio krepšelis'!E33+'[2]7 pr._kita dotacija'!E122+'[2]9 pr._įstaigų pajamos'!E58</f>
        <v>190.1</v>
      </c>
      <c r="E49" s="16">
        <f>'[2]4 pr._savarankiškos f-jos'!F162+'[2]6 pr._mokinio krepšelis'!F33+'[2]7 pr._kita dotacija'!F122+'[2]9 pr._įstaigų pajamos'!F58</f>
        <v>134</v>
      </c>
      <c r="F49" s="16">
        <f>'[2]4 pr._savarankiškos f-jos'!G162+'[2]6 pr._mokinio krepšelis'!G33+'[2]7 pr._kita dotacija'!G122+'[2]9 pr._įstaigų pajamos'!G58</f>
        <v>0</v>
      </c>
      <c r="G49" s="10">
        <f t="shared" si="6"/>
        <v>0</v>
      </c>
      <c r="H49" s="10">
        <f>'[2]4 pr._savarankiškos f-jos'!I162+'[2]6 pr._mokinio krepšelis'!I33+'[2]7 pr._kita dotacija'!I122+'[2]9 pr._įstaigų pajamos'!I58</f>
        <v>0</v>
      </c>
      <c r="I49" s="10">
        <f>'[2]4 pr._savarankiškos f-jos'!J162+'[2]6 pr._mokinio krepšelis'!J33+'[2]7 pr._kita dotacija'!J122+'[2]9 pr._įstaigų pajamos'!J58</f>
        <v>0</v>
      </c>
      <c r="J49" s="10">
        <f>'[2]4 pr._savarankiškos f-jos'!K162+'[2]6 pr._mokinio krepšelis'!K33+'[2]7 pr._kita dotacija'!K122+'[2]9 pr._įstaigų pajamos'!K58</f>
        <v>0</v>
      </c>
      <c r="K49" s="85">
        <f t="shared" si="7"/>
        <v>190.1</v>
      </c>
      <c r="L49" s="85">
        <f>'[2]4 pr._savarankiškos f-jos'!M162+'[2]6 pr._mokinio krepšelis'!M33+'[2]7 pr._kita dotacija'!M122+'[2]9 pr._įstaigų pajamos'!M58</f>
        <v>190.1</v>
      </c>
      <c r="M49" s="85">
        <f>'[2]4 pr._savarankiškos f-jos'!N162+'[2]6 pr._mokinio krepšelis'!N33+'[2]7 pr._kita dotacija'!N122+'[2]9 pr._įstaigų pajamos'!N58</f>
        <v>134</v>
      </c>
      <c r="N49" s="85">
        <f>'[2]4 pr._savarankiškos f-jos'!O162+'[2]6 pr._mokinio krepšelis'!O33+'[2]7 pr._kita dotacija'!O122+'[2]9 pr._įstaigų pajamos'!O58</f>
        <v>0</v>
      </c>
    </row>
    <row r="50" spans="1:14" ht="15" customHeight="1" x14ac:dyDescent="0.25">
      <c r="A50" s="5" t="s">
        <v>102</v>
      </c>
      <c r="B50" s="84" t="s">
        <v>47</v>
      </c>
      <c r="C50" s="16">
        <f t="shared" si="5"/>
        <v>360.6</v>
      </c>
      <c r="D50" s="16">
        <f>'[2]4 pr._savarankiškos f-jos'!E163+'[2]6 pr._mokinio krepšelis'!E34+'[2]7 pr._kita dotacija'!E124</f>
        <v>360.6</v>
      </c>
      <c r="E50" s="16">
        <f>'[2]4 pr._savarankiškos f-jos'!F163+'[2]6 pr._mokinio krepšelis'!F34+'[2]7 pr._kita dotacija'!F124</f>
        <v>251.8</v>
      </c>
      <c r="F50" s="16">
        <f>'[2]4 pr._savarankiškos f-jos'!G163+'[2]6 pr._mokinio krepšelis'!G34+'[2]7 pr._kita dotacija'!G124</f>
        <v>0</v>
      </c>
      <c r="G50" s="10">
        <f t="shared" si="6"/>
        <v>0.1</v>
      </c>
      <c r="H50" s="10">
        <f>'[2]4 pr._savarankiškos f-jos'!I163+'[2]6 pr._mokinio krepšelis'!I34+'[2]7 pr._kita dotacija'!I124</f>
        <v>0.1</v>
      </c>
      <c r="I50" s="10">
        <f>'[2]4 pr._savarankiškos f-jos'!J163+'[2]6 pr._mokinio krepšelis'!J34+'[2]7 pr._kita dotacija'!J124</f>
        <v>0</v>
      </c>
      <c r="J50" s="10">
        <f>'[2]4 pr._savarankiškos f-jos'!K163+'[2]6 pr._mokinio krepšelis'!K34+'[2]7 pr._kita dotacija'!K124</f>
        <v>0</v>
      </c>
      <c r="K50" s="85">
        <f t="shared" si="7"/>
        <v>360.70000000000005</v>
      </c>
      <c r="L50" s="85">
        <f>'[2]4 pr._savarankiškos f-jos'!M163+'[2]6 pr._mokinio krepšelis'!M34+'[2]7 pr._kita dotacija'!M124</f>
        <v>360.70000000000005</v>
      </c>
      <c r="M50" s="85">
        <f>'[2]4 pr._savarankiškos f-jos'!N163+'[2]6 pr._mokinio krepšelis'!N34+'[2]7 pr._kita dotacija'!N124</f>
        <v>251.8</v>
      </c>
      <c r="N50" s="85">
        <f>'[2]4 pr._savarankiškos f-jos'!O163+'[2]6 pr._mokinio krepšelis'!O34+'[2]7 pr._kita dotacija'!O124</f>
        <v>0</v>
      </c>
    </row>
    <row r="51" spans="1:14" ht="15" customHeight="1" x14ac:dyDescent="0.25">
      <c r="A51" s="5" t="s">
        <v>103</v>
      </c>
      <c r="B51" s="33" t="s">
        <v>425</v>
      </c>
      <c r="C51" s="16">
        <f>D51+F51</f>
        <v>313.60000000000002</v>
      </c>
      <c r="D51" s="16">
        <f>'[2]4 pr._savarankiškos f-jos'!E164+'[2]6 pr._mokinio krepšelis'!E35+'[2]7 pr._kita dotacija'!E126+'[2]9 pr._įstaigų pajamos'!E59</f>
        <v>313.60000000000002</v>
      </c>
      <c r="E51" s="16">
        <f>'[2]4 pr._savarankiškos f-jos'!F164+'[2]6 pr._mokinio krepšelis'!F35+'[2]7 pr._kita dotacija'!F126+'[2]9 pr._įstaigų pajamos'!F59</f>
        <v>215.10000000000002</v>
      </c>
      <c r="F51" s="16">
        <f>'[2]4 pr._savarankiškos f-jos'!G164+'[2]6 pr._mokinio krepšelis'!G35+'[2]7 pr._kita dotacija'!G126+'[2]9 pr._įstaigų pajamos'!G59</f>
        <v>0</v>
      </c>
      <c r="G51" s="10">
        <f>H51+J51</f>
        <v>0.1</v>
      </c>
      <c r="H51" s="10">
        <f>'[2]4 pr._savarankiškos f-jos'!I164+'[2]6 pr._mokinio krepšelis'!I35+'[2]7 pr._kita dotacija'!I126+'[2]9 pr._įstaigų pajamos'!I59</f>
        <v>0.1</v>
      </c>
      <c r="I51" s="10">
        <f>'[2]4 pr._savarankiškos f-jos'!J164+'[2]6 pr._mokinio krepšelis'!J35+'[2]7 pr._kita dotacija'!J126+'[2]9 pr._įstaigų pajamos'!J59</f>
        <v>0</v>
      </c>
      <c r="J51" s="10">
        <f>'[2]4 pr._savarankiškos f-jos'!K164+'[2]6 pr._mokinio krepšelis'!K35+'[2]7 pr._kita dotacija'!K126+'[2]9 pr._įstaigų pajamos'!K59</f>
        <v>0</v>
      </c>
      <c r="K51" s="85">
        <f>L51+N51</f>
        <v>313.7</v>
      </c>
      <c r="L51" s="85">
        <f>'[2]4 pr._savarankiškos f-jos'!M164+'[2]6 pr._mokinio krepšelis'!M35+'[2]7 pr._kita dotacija'!M126+'[2]9 pr._įstaigų pajamos'!M59</f>
        <v>313.7</v>
      </c>
      <c r="M51" s="85">
        <f>'[2]4 pr._savarankiškos f-jos'!N164+'[2]6 pr._mokinio krepšelis'!N35+'[2]7 pr._kita dotacija'!N126+'[2]9 pr._įstaigų pajamos'!N59</f>
        <v>215.10000000000002</v>
      </c>
      <c r="N51" s="85">
        <f>'[2]4 pr._savarankiškos f-jos'!O164+'[2]6 pr._mokinio krepšelis'!O35+'[2]7 pr._kita dotacija'!O126+'[2]9 pr._įstaigų pajamos'!O59</f>
        <v>0</v>
      </c>
    </row>
    <row r="52" spans="1:14" ht="15" customHeight="1" x14ac:dyDescent="0.25">
      <c r="A52" s="5" t="s">
        <v>104</v>
      </c>
      <c r="B52" s="29" t="s">
        <v>64</v>
      </c>
      <c r="C52" s="16">
        <f t="shared" si="5"/>
        <v>176.6</v>
      </c>
      <c r="D52" s="16">
        <f>'[2]4 pr._savarankiškos f-jos'!E165+'[2]6 pr._mokinio krepšelis'!E36+'[2]9 pr._įstaigų pajamos'!E60+'[2]7 pr._kita dotacija'!E128</f>
        <v>176.6</v>
      </c>
      <c r="E52" s="16">
        <f>'[2]4 pr._savarankiškos f-jos'!F165+'[2]6 pr._mokinio krepšelis'!F36+'[2]9 pr._įstaigų pajamos'!F60+'[2]7 pr._kita dotacija'!F128</f>
        <v>111.2</v>
      </c>
      <c r="F52" s="16">
        <f>'[2]4 pr._savarankiškos f-jos'!G165+'[2]6 pr._mokinio krepšelis'!G36+'[2]9 pr._įstaigų pajamos'!G60+'[2]7 pr._kita dotacija'!G128</f>
        <v>0</v>
      </c>
      <c r="G52" s="10">
        <f t="shared" ref="G52:G53" si="8">H52+J52</f>
        <v>0</v>
      </c>
      <c r="H52" s="10">
        <f>'[2]4 pr._savarankiškos f-jos'!I165+'[2]6 pr._mokinio krepšelis'!I36+'[2]9 pr._įstaigų pajamos'!I60+'[2]7 pr._kita dotacija'!I128</f>
        <v>0</v>
      </c>
      <c r="I52" s="10">
        <f>'[2]4 pr._savarankiškos f-jos'!J165+'[2]6 pr._mokinio krepšelis'!J36+'[2]9 pr._įstaigų pajamos'!J60+'[2]7 pr._kita dotacija'!J128</f>
        <v>0</v>
      </c>
      <c r="J52" s="10">
        <f>'[2]4 pr._savarankiškos f-jos'!K165+'[2]6 pr._mokinio krepšelis'!K36+'[2]9 pr._įstaigų pajamos'!K60+'[2]7 pr._kita dotacija'!K128</f>
        <v>0</v>
      </c>
      <c r="K52" s="85">
        <f t="shared" ref="K52:K53" si="9">L52+N52</f>
        <v>176.6</v>
      </c>
      <c r="L52" s="85">
        <f>'[2]4 pr._savarankiškos f-jos'!M165+'[2]6 pr._mokinio krepšelis'!M36+'[2]9 pr._įstaigų pajamos'!M60+'[2]7 pr._kita dotacija'!M128</f>
        <v>176.6</v>
      </c>
      <c r="M52" s="85">
        <f>'[2]4 pr._savarankiškos f-jos'!N165+'[2]6 pr._mokinio krepšelis'!N36+'[2]9 pr._įstaigų pajamos'!N60+'[2]7 pr._kita dotacija'!N128</f>
        <v>111.2</v>
      </c>
      <c r="N52" s="85">
        <f>'[2]4 pr._savarankiškos f-jos'!O165+'[2]6 pr._mokinio krepšelis'!O36+'[2]9 pr._įstaigų pajamos'!O60+'[2]7 pr._kita dotacija'!O128</f>
        <v>0</v>
      </c>
    </row>
    <row r="53" spans="1:14" ht="15" customHeight="1" x14ac:dyDescent="0.25">
      <c r="A53" s="13" t="s">
        <v>105</v>
      </c>
      <c r="B53" s="29" t="s">
        <v>42</v>
      </c>
      <c r="C53" s="16">
        <f t="shared" si="5"/>
        <v>373.50000000000006</v>
      </c>
      <c r="D53" s="16">
        <f>'[2]4 pr._savarankiškos f-jos'!E166+'[2]6 pr._mokinio krepšelis'!E37+'[2]9 pr._įstaigų pajamos'!E61+'[2]11 pr._apyvartinės lėšos'!E43+'[2]7 pr._kita dotacija'!E130</f>
        <v>373.50000000000006</v>
      </c>
      <c r="E53" s="16">
        <f>'[2]4 pr._savarankiškos f-jos'!F166+'[2]6 pr._mokinio krepšelis'!F37+'[2]9 pr._įstaigų pajamos'!F61+'[2]11 pr._apyvartinės lėšos'!F43+'[2]7 pr._kita dotacija'!F130</f>
        <v>228.7</v>
      </c>
      <c r="F53" s="16">
        <f>'[2]4 pr._savarankiškos f-jos'!G166+'[2]6 pr._mokinio krepšelis'!G37+'[2]9 pr._įstaigų pajamos'!G61+'[2]11 pr._apyvartinės lėšos'!G43+'[2]7 pr._kita dotacija'!G130</f>
        <v>0</v>
      </c>
      <c r="G53" s="10">
        <f t="shared" si="8"/>
        <v>0.2</v>
      </c>
      <c r="H53" s="10">
        <f>'[2]4 pr._savarankiškos f-jos'!I166+'[2]6 pr._mokinio krepšelis'!I37+'[2]9 pr._įstaigų pajamos'!I61+'[2]11 pr._apyvartinės lėšos'!I43+'[2]7 pr._kita dotacija'!I130</f>
        <v>0.2</v>
      </c>
      <c r="I53" s="10">
        <f>'[2]4 pr._savarankiškos f-jos'!J166+'[2]6 pr._mokinio krepšelis'!J37+'[2]9 pr._įstaigų pajamos'!J61+'[2]11 pr._apyvartinės lėšos'!J43+'[2]7 pr._kita dotacija'!J130</f>
        <v>0</v>
      </c>
      <c r="J53" s="10">
        <f>'[2]4 pr._savarankiškos f-jos'!K166+'[2]6 pr._mokinio krepšelis'!K37+'[2]9 pr._įstaigų pajamos'!K61+'[2]11 pr._apyvartinės lėšos'!K43+'[2]7 pr._kita dotacija'!K130</f>
        <v>0</v>
      </c>
      <c r="K53" s="85">
        <f t="shared" si="9"/>
        <v>373.70000000000005</v>
      </c>
      <c r="L53" s="85">
        <f>'[2]4 pr._savarankiškos f-jos'!M166+'[2]6 pr._mokinio krepšelis'!M37+'[2]9 pr._įstaigų pajamos'!M61+'[2]11 pr._apyvartinės lėšos'!M43+'[2]7 pr._kita dotacija'!M130</f>
        <v>373.70000000000005</v>
      </c>
      <c r="M53" s="85">
        <f>'[2]4 pr._savarankiškos f-jos'!N166+'[2]6 pr._mokinio krepšelis'!N37+'[2]9 pr._įstaigų pajamos'!N61+'[2]11 pr._apyvartinės lėšos'!N43+'[2]7 pr._kita dotacija'!N130</f>
        <v>228.7</v>
      </c>
      <c r="N53" s="85">
        <f>'[2]4 pr._savarankiškos f-jos'!O166+'[2]6 pr._mokinio krepšelis'!O37+'[2]9 pr._įstaigų pajamos'!O61+'[2]11 pr._apyvartinės lėšos'!O43+'[2]7 pr._kita dotacija'!O130</f>
        <v>0</v>
      </c>
    </row>
    <row r="54" spans="1:14" ht="15" customHeight="1" x14ac:dyDescent="0.25">
      <c r="A54" s="32" t="s">
        <v>106</v>
      </c>
      <c r="B54" s="29" t="s">
        <v>426</v>
      </c>
      <c r="C54" s="16">
        <f>D54+F54</f>
        <v>201</v>
      </c>
      <c r="D54" s="16">
        <f>'[2]4 pr._savarankiškos f-jos'!E167+'[2]6 pr._mokinio krepšelis'!E38+'[2]7 pr._kita dotacija'!E132+'[2]9 pr._įstaigų pajamos'!E62</f>
        <v>201</v>
      </c>
      <c r="E54" s="16">
        <f>'[2]4 pr._savarankiškos f-jos'!F167+'[2]6 pr._mokinio krepšelis'!F38+'[2]7 pr._kita dotacija'!F132+'[2]9 pr._įstaigų pajamos'!F62</f>
        <v>126.2</v>
      </c>
      <c r="F54" s="16">
        <f>'[2]4 pr._savarankiškos f-jos'!G167+'[2]6 pr._mokinio krepšelis'!G38+'[2]7 pr._kita dotacija'!G132+'[2]9 pr._įstaigų pajamos'!G62</f>
        <v>0</v>
      </c>
      <c r="G54" s="10">
        <f>H54+J54</f>
        <v>0</v>
      </c>
      <c r="H54" s="10">
        <f>'[2]4 pr._savarankiškos f-jos'!I167+'[2]6 pr._mokinio krepšelis'!I38+'[2]7 pr._kita dotacija'!I132+'[2]9 pr._įstaigų pajamos'!I62</f>
        <v>0</v>
      </c>
      <c r="I54" s="10">
        <f>'[2]4 pr._savarankiškos f-jos'!J167+'[2]6 pr._mokinio krepšelis'!J38+'[2]7 pr._kita dotacija'!J132+'[2]9 pr._įstaigų pajamos'!J62</f>
        <v>0</v>
      </c>
      <c r="J54" s="10">
        <f>'[2]4 pr._savarankiškos f-jos'!K167+'[2]6 pr._mokinio krepšelis'!K38+'[2]7 pr._kita dotacija'!K132+'[2]9 pr._įstaigų pajamos'!K62</f>
        <v>0</v>
      </c>
      <c r="K54" s="85">
        <f>L54+N54</f>
        <v>201</v>
      </c>
      <c r="L54" s="85">
        <f>'[2]4 pr._savarankiškos f-jos'!M167+'[2]6 pr._mokinio krepšelis'!M38+'[2]7 pr._kita dotacija'!M132+'[2]9 pr._įstaigų pajamos'!M62</f>
        <v>201</v>
      </c>
      <c r="M54" s="85">
        <f>'[2]4 pr._savarankiškos f-jos'!N167+'[2]6 pr._mokinio krepšelis'!N38+'[2]7 pr._kita dotacija'!N132+'[2]9 pr._įstaigų pajamos'!N62</f>
        <v>126.2</v>
      </c>
      <c r="N54" s="85">
        <f>'[2]4 pr._savarankiškos f-jos'!O167+'[2]6 pr._mokinio krepšelis'!O38+'[2]7 pr._kita dotacija'!O132+'[2]9 pr._įstaigų pajamos'!O62</f>
        <v>0</v>
      </c>
    </row>
    <row r="55" spans="1:14" ht="15" customHeight="1" x14ac:dyDescent="0.25">
      <c r="A55" s="5" t="s">
        <v>107</v>
      </c>
      <c r="B55" s="84" t="s">
        <v>41</v>
      </c>
      <c r="C55" s="16">
        <f t="shared" si="5"/>
        <v>189.3</v>
      </c>
      <c r="D55" s="16">
        <f>'[2]4 pr._savarankiškos f-jos'!E168+'[2]6 pr._mokinio krepšelis'!E39+'[2]9 pr._įstaigų pajamos'!E63+'[2]11 pr._apyvartinės lėšos'!E45+'[2]7 pr._kita dotacija'!E134</f>
        <v>189.3</v>
      </c>
      <c r="E55" s="16">
        <f>'[2]4 pr._savarankiškos f-jos'!F168+'[2]6 pr._mokinio krepšelis'!F39+'[2]9 pr._įstaigų pajamos'!F63+'[2]11 pr._apyvartinės lėšos'!F45+'[2]7 pr._kita dotacija'!F134</f>
        <v>110.4</v>
      </c>
      <c r="F55" s="16">
        <f>'[2]4 pr._savarankiškos f-jos'!G168+'[2]6 pr._mokinio krepšelis'!G39+'[2]9 pr._įstaigų pajamos'!G63+'[2]11 pr._apyvartinės lėšos'!G45+'[2]7 pr._kita dotacija'!G134</f>
        <v>0</v>
      </c>
      <c r="G55" s="10">
        <f t="shared" ref="G55:G80" si="10">H55+J55</f>
        <v>0.1</v>
      </c>
      <c r="H55" s="10">
        <f>'[2]4 pr._savarankiškos f-jos'!I168+'[2]6 pr._mokinio krepšelis'!I39+'[2]9 pr._įstaigų pajamos'!I63+'[2]11 pr._apyvartinės lėšos'!I45+'[2]7 pr._kita dotacija'!I134</f>
        <v>0.1</v>
      </c>
      <c r="I55" s="10">
        <f>'[2]4 pr._savarankiškos f-jos'!J168+'[2]6 pr._mokinio krepšelis'!J39+'[2]9 pr._įstaigų pajamos'!J63+'[2]11 pr._apyvartinės lėšos'!J45+'[2]7 pr._kita dotacija'!J134</f>
        <v>0</v>
      </c>
      <c r="J55" s="10">
        <f>'[2]4 pr._savarankiškos f-jos'!K168+'[2]6 pr._mokinio krepšelis'!K39+'[2]9 pr._įstaigų pajamos'!K63+'[2]11 pr._apyvartinės lėšos'!K45+'[2]7 pr._kita dotacija'!K134</f>
        <v>0</v>
      </c>
      <c r="K55" s="85">
        <f t="shared" ref="K55:K80" si="11">L55+N55</f>
        <v>189.39999999999998</v>
      </c>
      <c r="L55" s="85">
        <f>'[2]4 pr._savarankiškos f-jos'!M168+'[2]6 pr._mokinio krepšelis'!M39+'[2]9 pr._įstaigų pajamos'!M63+'[2]11 pr._apyvartinės lėšos'!M45+'[2]7 pr._kita dotacija'!M134</f>
        <v>189.39999999999998</v>
      </c>
      <c r="M55" s="85">
        <f>'[2]4 pr._savarankiškos f-jos'!N168+'[2]6 pr._mokinio krepšelis'!N39+'[2]9 pr._įstaigų pajamos'!N63+'[2]11 pr._apyvartinės lėšos'!N45+'[2]7 pr._kita dotacija'!N134</f>
        <v>110.4</v>
      </c>
      <c r="N55" s="85">
        <f>'[2]4 pr._savarankiškos f-jos'!O168+'[2]6 pr._mokinio krepšelis'!O39+'[2]9 pr._įstaigų pajamos'!O63+'[2]11 pr._apyvartinės lėšos'!O45+'[2]7 pr._kita dotacija'!O134</f>
        <v>0</v>
      </c>
    </row>
    <row r="56" spans="1:14" ht="15" customHeight="1" x14ac:dyDescent="0.25">
      <c r="A56" s="5" t="s">
        <v>108</v>
      </c>
      <c r="B56" s="29" t="s">
        <v>165</v>
      </c>
      <c r="C56" s="16">
        <f t="shared" si="5"/>
        <v>206.8</v>
      </c>
      <c r="D56" s="16">
        <f>'[2]4 pr._savarankiškos f-jos'!E169+'[2]6 pr._mokinio krepšelis'!E40+'[2]9 pr._įstaigų pajamos'!E64+'[2]11 pr._apyvartinės lėšos'!E47+'[2]7 pr._kita dotacija'!E136</f>
        <v>206.8</v>
      </c>
      <c r="E56" s="16">
        <f>'[2]4 pr._savarankiškos f-jos'!F169+'[2]6 pr._mokinio krepšelis'!F40+'[2]9 pr._įstaigų pajamos'!F64+'[2]11 pr._apyvartinės lėšos'!F47+'[2]7 pr._kita dotacija'!F136</f>
        <v>128.30000000000001</v>
      </c>
      <c r="F56" s="16">
        <f>'[2]4 pr._savarankiškos f-jos'!G169+'[2]6 pr._mokinio krepšelis'!G40+'[2]9 pr._įstaigų pajamos'!G64+'[2]11 pr._apyvartinės lėšos'!G47+'[2]7 pr._kita dotacija'!G136</f>
        <v>0</v>
      </c>
      <c r="G56" s="10">
        <f t="shared" si="10"/>
        <v>0</v>
      </c>
      <c r="H56" s="10">
        <f>'[2]4 pr._savarankiškos f-jos'!I169+'[2]6 pr._mokinio krepšelis'!I40+'[2]9 pr._įstaigų pajamos'!I64+'[2]11 pr._apyvartinės lėšos'!I47+'[2]7 pr._kita dotacija'!I136</f>
        <v>0</v>
      </c>
      <c r="I56" s="10">
        <f>'[2]4 pr._savarankiškos f-jos'!J169+'[2]6 pr._mokinio krepšelis'!J40+'[2]9 pr._įstaigų pajamos'!J64+'[2]11 pr._apyvartinės lėšos'!J47+'[2]7 pr._kita dotacija'!J136</f>
        <v>0</v>
      </c>
      <c r="J56" s="10">
        <f>'[2]4 pr._savarankiškos f-jos'!K169+'[2]6 pr._mokinio krepšelis'!K40+'[2]9 pr._įstaigų pajamos'!K64+'[2]11 pr._apyvartinės lėšos'!K47+'[2]7 pr._kita dotacija'!K136</f>
        <v>0</v>
      </c>
      <c r="K56" s="85">
        <f t="shared" si="11"/>
        <v>206.8</v>
      </c>
      <c r="L56" s="85">
        <f>'[2]4 pr._savarankiškos f-jos'!M169+'[2]6 pr._mokinio krepšelis'!M40+'[2]9 pr._įstaigų pajamos'!M64+'[2]11 pr._apyvartinės lėšos'!M47+'[2]7 pr._kita dotacija'!M136</f>
        <v>206.8</v>
      </c>
      <c r="M56" s="85">
        <f>'[2]4 pr._savarankiškos f-jos'!N169+'[2]6 pr._mokinio krepšelis'!N40+'[2]9 pr._įstaigų pajamos'!N64+'[2]11 pr._apyvartinės lėšos'!N47+'[2]7 pr._kita dotacija'!N136</f>
        <v>128.30000000000001</v>
      </c>
      <c r="N56" s="85">
        <f>'[2]4 pr._savarankiškos f-jos'!O169+'[2]6 pr._mokinio krepšelis'!O40+'[2]9 pr._įstaigų pajamos'!O64+'[2]11 pr._apyvartinės lėšos'!O47+'[2]7 pr._kita dotacija'!O136</f>
        <v>0</v>
      </c>
    </row>
    <row r="57" spans="1:14" ht="15" customHeight="1" x14ac:dyDescent="0.25">
      <c r="A57" s="5" t="s">
        <v>109</v>
      </c>
      <c r="B57" s="29" t="s">
        <v>157</v>
      </c>
      <c r="C57" s="16">
        <f t="shared" si="5"/>
        <v>461.19999999999993</v>
      </c>
      <c r="D57" s="16">
        <f>'[2]4 pr._savarankiškos f-jos'!E170+'[2]6 pr._mokinio krepšelis'!E41+'[2]9 pr._įstaigų pajamos'!E65+'[2]7 pr._kita dotacija'!E138</f>
        <v>461.19999999999993</v>
      </c>
      <c r="E57" s="16">
        <f>'[2]4 pr._savarankiškos f-jos'!F170+'[2]6 pr._mokinio krepšelis'!F41+'[2]9 pr._įstaigų pajamos'!F65+'[2]7 pr._kita dotacija'!F138</f>
        <v>256.60000000000002</v>
      </c>
      <c r="F57" s="16">
        <f>'[2]4 pr._savarankiškos f-jos'!G170+'[2]6 pr._mokinio krepšelis'!G41+'[2]9 pr._įstaigų pajamos'!G65+'[2]7 pr._kita dotacija'!G138</f>
        <v>0</v>
      </c>
      <c r="G57" s="10">
        <f t="shared" si="10"/>
        <v>4.8</v>
      </c>
      <c r="H57" s="10">
        <f>'[2]4 pr._savarankiškos f-jos'!I170+'[2]6 pr._mokinio krepšelis'!I41+'[2]9 pr._įstaigų pajamos'!I65+'[2]7 pr._kita dotacija'!I138</f>
        <v>4.8</v>
      </c>
      <c r="I57" s="10">
        <f>'[2]4 pr._savarankiškos f-jos'!J170+'[2]6 pr._mokinio krepšelis'!J41+'[2]9 pr._įstaigų pajamos'!J65+'[2]7 pr._kita dotacija'!J138</f>
        <v>0</v>
      </c>
      <c r="J57" s="10">
        <f>'[2]4 pr._savarankiškos f-jos'!K170+'[2]6 pr._mokinio krepšelis'!K41+'[2]9 pr._įstaigų pajamos'!K65+'[2]7 pr._kita dotacija'!K138</f>
        <v>0</v>
      </c>
      <c r="K57" s="85">
        <f t="shared" si="11"/>
        <v>466</v>
      </c>
      <c r="L57" s="85">
        <f>'[2]4 pr._savarankiškos f-jos'!M170+'[2]6 pr._mokinio krepšelis'!M41+'[2]9 pr._įstaigų pajamos'!M65+'[2]7 pr._kita dotacija'!M138</f>
        <v>466</v>
      </c>
      <c r="M57" s="85">
        <f>'[2]4 pr._savarankiškos f-jos'!N170+'[2]6 pr._mokinio krepšelis'!N41+'[2]9 pr._įstaigų pajamos'!N65+'[2]7 pr._kita dotacija'!N138</f>
        <v>256.60000000000002</v>
      </c>
      <c r="N57" s="85">
        <f>'[2]4 pr._savarankiškos f-jos'!O170+'[2]6 pr._mokinio krepšelis'!O41+'[2]9 pr._įstaigų pajamos'!O65+'[2]7 pr._kita dotacija'!O138</f>
        <v>0</v>
      </c>
    </row>
    <row r="58" spans="1:14" ht="15" customHeight="1" x14ac:dyDescent="0.25">
      <c r="A58" s="5" t="s">
        <v>110</v>
      </c>
      <c r="B58" s="29" t="s">
        <v>34</v>
      </c>
      <c r="C58" s="16">
        <f t="shared" si="5"/>
        <v>270.40000000000003</v>
      </c>
      <c r="D58" s="16">
        <f>'[2]4 pr._savarankiškos f-jos'!E171+'[2]6 pr._mokinio krepšelis'!E42+'[2]9 pr._įstaigų pajamos'!E66+'[2]7 pr._kita dotacija'!E140</f>
        <v>270.40000000000003</v>
      </c>
      <c r="E58" s="16">
        <f>'[2]4 pr._savarankiškos f-jos'!F171+'[2]6 pr._mokinio krepšelis'!F42+'[2]9 pr._įstaigų pajamos'!F66+'[2]7 pr._kita dotacija'!F140</f>
        <v>157.60000000000002</v>
      </c>
      <c r="F58" s="16">
        <f>'[2]4 pr._savarankiškos f-jos'!G171+'[2]6 pr._mokinio krepšelis'!G42+'[2]9 pr._įstaigų pajamos'!G66+'[2]7 pr._kita dotacija'!G140</f>
        <v>0</v>
      </c>
      <c r="G58" s="10">
        <f t="shared" si="10"/>
        <v>0.1</v>
      </c>
      <c r="H58" s="10">
        <f>'[2]4 pr._savarankiškos f-jos'!I171+'[2]6 pr._mokinio krepšelis'!I42+'[2]9 pr._įstaigų pajamos'!I66+'[2]7 pr._kita dotacija'!I140</f>
        <v>0.1</v>
      </c>
      <c r="I58" s="10">
        <f>'[2]4 pr._savarankiškos f-jos'!J171+'[2]6 pr._mokinio krepšelis'!J42+'[2]9 pr._įstaigų pajamos'!J66+'[2]7 pr._kita dotacija'!J140</f>
        <v>0</v>
      </c>
      <c r="J58" s="10">
        <f>'[2]4 pr._savarankiškos f-jos'!K171+'[2]6 pr._mokinio krepšelis'!K42+'[2]9 pr._įstaigų pajamos'!K66+'[2]7 pr._kita dotacija'!K140</f>
        <v>0</v>
      </c>
      <c r="K58" s="85">
        <f t="shared" si="11"/>
        <v>270.5</v>
      </c>
      <c r="L58" s="85">
        <f>'[2]4 pr._savarankiškos f-jos'!M171+'[2]6 pr._mokinio krepšelis'!M42+'[2]9 pr._įstaigų pajamos'!M66+'[2]7 pr._kita dotacija'!M140</f>
        <v>270.5</v>
      </c>
      <c r="M58" s="85">
        <f>'[2]4 pr._savarankiškos f-jos'!N171+'[2]6 pr._mokinio krepšelis'!N42+'[2]9 pr._įstaigų pajamos'!N66+'[2]7 pr._kita dotacija'!N140</f>
        <v>157.60000000000002</v>
      </c>
      <c r="N58" s="85">
        <f>'[2]4 pr._savarankiškos f-jos'!O171+'[2]6 pr._mokinio krepšelis'!O42+'[2]9 pr._įstaigų pajamos'!O66+'[2]7 pr._kita dotacija'!O140</f>
        <v>0</v>
      </c>
    </row>
    <row r="59" spans="1:14" ht="15" customHeight="1" x14ac:dyDescent="0.25">
      <c r="A59" s="5" t="s">
        <v>159</v>
      </c>
      <c r="B59" s="29" t="s">
        <v>36</v>
      </c>
      <c r="C59" s="16">
        <f t="shared" si="5"/>
        <v>297.90000000000003</v>
      </c>
      <c r="D59" s="16">
        <f>'[2]4 pr._savarankiškos f-jos'!E172+'[2]6 pr._mokinio krepšelis'!E43+'[2]9 pr._įstaigų pajamos'!E67+'[2]11 pr._apyvartinės lėšos'!E49+'[2]7 pr._kita dotacija'!E142</f>
        <v>297.90000000000003</v>
      </c>
      <c r="E59" s="16">
        <f>'[2]4 pr._savarankiškos f-jos'!F172+'[2]6 pr._mokinio krepšelis'!F43+'[2]9 pr._įstaigų pajamos'!F67+'[2]11 pr._apyvartinės lėšos'!F49+'[2]7 pr._kita dotacija'!F142</f>
        <v>168</v>
      </c>
      <c r="F59" s="16">
        <f>'[2]4 pr._savarankiškos f-jos'!G172+'[2]6 pr._mokinio krepšelis'!G43+'[2]9 pr._įstaigų pajamos'!G67+'[2]11 pr._apyvartinės lėšos'!G49+'[2]7 pr._kita dotacija'!G142</f>
        <v>0</v>
      </c>
      <c r="G59" s="10">
        <f t="shared" si="10"/>
        <v>0.1</v>
      </c>
      <c r="H59" s="10">
        <f>'[2]4 pr._savarankiškos f-jos'!I172+'[2]6 pr._mokinio krepšelis'!I43+'[2]9 pr._įstaigų pajamos'!I67+'[2]11 pr._apyvartinės lėšos'!I49+'[2]7 pr._kita dotacija'!I142</f>
        <v>0.1</v>
      </c>
      <c r="I59" s="10">
        <f>'[2]4 pr._savarankiškos f-jos'!J172+'[2]6 pr._mokinio krepšelis'!J43+'[2]9 pr._įstaigų pajamos'!J67+'[2]11 pr._apyvartinės lėšos'!J49+'[2]7 pr._kita dotacija'!J142</f>
        <v>0</v>
      </c>
      <c r="J59" s="10">
        <f>'[2]4 pr._savarankiškos f-jos'!K172+'[2]6 pr._mokinio krepšelis'!K43+'[2]9 pr._įstaigų pajamos'!K67+'[2]11 pr._apyvartinės lėšos'!K49+'[2]7 pr._kita dotacija'!K142</f>
        <v>0</v>
      </c>
      <c r="K59" s="85">
        <f t="shared" si="11"/>
        <v>298</v>
      </c>
      <c r="L59" s="85">
        <f>'[2]4 pr._savarankiškos f-jos'!M172+'[2]6 pr._mokinio krepšelis'!M43+'[2]9 pr._įstaigų pajamos'!M67+'[2]11 pr._apyvartinės lėšos'!M49+'[2]7 pr._kita dotacija'!M142</f>
        <v>298</v>
      </c>
      <c r="M59" s="85">
        <f>'[2]4 pr._savarankiškos f-jos'!N172+'[2]6 pr._mokinio krepšelis'!N43+'[2]9 pr._įstaigų pajamos'!N67+'[2]11 pr._apyvartinės lėšos'!N49+'[2]7 pr._kita dotacija'!N142</f>
        <v>168</v>
      </c>
      <c r="N59" s="85">
        <f>'[2]4 pr._savarankiškos f-jos'!O172+'[2]6 pr._mokinio krepšelis'!O43+'[2]9 pr._įstaigų pajamos'!O67+'[2]11 pr._apyvartinės lėšos'!O49+'[2]7 pr._kita dotacija'!O142</f>
        <v>0</v>
      </c>
    </row>
    <row r="60" spans="1:14" ht="15" customHeight="1" x14ac:dyDescent="0.25">
      <c r="A60" s="5" t="s">
        <v>160</v>
      </c>
      <c r="B60" s="29" t="s">
        <v>38</v>
      </c>
      <c r="C60" s="16">
        <f t="shared" si="5"/>
        <v>530.70000000000005</v>
      </c>
      <c r="D60" s="16">
        <f>'[2]4 pr._savarankiškos f-jos'!E173+'[2]6 pr._mokinio krepšelis'!E44+'[2]9 pr._įstaigų pajamos'!E68+'[2]11 pr._apyvartinės lėšos'!E51+'[2]7 pr._kita dotacija'!E144</f>
        <v>530.70000000000005</v>
      </c>
      <c r="E60" s="16">
        <f>'[2]4 pr._savarankiškos f-jos'!F173+'[2]6 pr._mokinio krepšelis'!F44+'[2]9 pr._įstaigų pajamos'!F68+'[2]11 pr._apyvartinės lėšos'!F51+'[2]7 pr._kita dotacija'!F144</f>
        <v>291.39999999999998</v>
      </c>
      <c r="F60" s="16">
        <f>'[2]4 pr._savarankiškos f-jos'!G173+'[2]6 pr._mokinio krepšelis'!G44+'[2]9 pr._įstaigų pajamos'!G68+'[2]11 pr._apyvartinės lėšos'!G51+'[2]7 pr._kita dotacija'!G144</f>
        <v>0</v>
      </c>
      <c r="G60" s="10">
        <f t="shared" si="10"/>
        <v>0.2</v>
      </c>
      <c r="H60" s="10">
        <f>'[2]4 pr._savarankiškos f-jos'!I173+'[2]6 pr._mokinio krepšelis'!I44+'[2]9 pr._įstaigų pajamos'!I68+'[2]11 pr._apyvartinės lėšos'!I51+'[2]7 pr._kita dotacija'!I144</f>
        <v>0.2</v>
      </c>
      <c r="I60" s="10">
        <f>'[2]4 pr._savarankiškos f-jos'!J173+'[2]6 pr._mokinio krepšelis'!J44+'[2]9 pr._įstaigų pajamos'!J68+'[2]11 pr._apyvartinės lėšos'!J51+'[2]7 pr._kita dotacija'!J144</f>
        <v>0</v>
      </c>
      <c r="J60" s="10">
        <f>'[2]4 pr._savarankiškos f-jos'!K173+'[2]6 pr._mokinio krepšelis'!K44+'[2]9 pr._įstaigų pajamos'!K68+'[2]11 pr._apyvartinės lėšos'!K51+'[2]7 pr._kita dotacija'!K144</f>
        <v>0</v>
      </c>
      <c r="K60" s="85">
        <f t="shared" si="11"/>
        <v>530.9</v>
      </c>
      <c r="L60" s="85">
        <f>'[2]4 pr._savarankiškos f-jos'!M173+'[2]6 pr._mokinio krepšelis'!M44+'[2]9 pr._įstaigų pajamos'!M68+'[2]11 pr._apyvartinės lėšos'!M51+'[2]7 pr._kita dotacija'!M144</f>
        <v>530.9</v>
      </c>
      <c r="M60" s="85">
        <f>'[2]4 pr._savarankiškos f-jos'!N173+'[2]6 pr._mokinio krepšelis'!N44+'[2]9 pr._įstaigų pajamos'!N68+'[2]11 pr._apyvartinės lėšos'!N51+'[2]7 pr._kita dotacija'!N144</f>
        <v>291.39999999999998</v>
      </c>
      <c r="N60" s="85">
        <f>'[2]4 pr._savarankiškos f-jos'!O173+'[2]6 pr._mokinio krepšelis'!O44+'[2]9 pr._įstaigų pajamos'!O68+'[2]11 pr._apyvartinės lėšos'!O51+'[2]7 pr._kita dotacija'!O144</f>
        <v>0</v>
      </c>
    </row>
    <row r="61" spans="1:14" ht="15" customHeight="1" x14ac:dyDescent="0.25">
      <c r="A61" s="5" t="s">
        <v>111</v>
      </c>
      <c r="B61" s="29" t="s">
        <v>37</v>
      </c>
      <c r="C61" s="16">
        <f t="shared" si="5"/>
        <v>292.59999999999997</v>
      </c>
      <c r="D61" s="16">
        <f>'[2]4 pr._savarankiškos f-jos'!E174+'[2]6 pr._mokinio krepšelis'!E45+'[2]9 pr._įstaigų pajamos'!E69+'[2]7 pr._kita dotacija'!E146</f>
        <v>292.59999999999997</v>
      </c>
      <c r="E61" s="16">
        <f>'[2]4 pr._savarankiškos f-jos'!F174+'[2]6 pr._mokinio krepšelis'!F45+'[2]9 pr._įstaigų pajamos'!F69+'[2]7 pr._kita dotacija'!F146</f>
        <v>171.4</v>
      </c>
      <c r="F61" s="16">
        <f>'[2]4 pr._savarankiškos f-jos'!G174+'[2]6 pr._mokinio krepšelis'!G45+'[2]9 pr._įstaigų pajamos'!G69+'[2]7 pr._kita dotacija'!G146</f>
        <v>0</v>
      </c>
      <c r="G61" s="10">
        <f t="shared" si="10"/>
        <v>0.1</v>
      </c>
      <c r="H61" s="10">
        <f>'[2]4 pr._savarankiškos f-jos'!I174+'[2]6 pr._mokinio krepšelis'!I45+'[2]9 pr._įstaigų pajamos'!I69+'[2]7 pr._kita dotacija'!I146</f>
        <v>0.1</v>
      </c>
      <c r="I61" s="10">
        <f>'[2]4 pr._savarankiškos f-jos'!J174+'[2]6 pr._mokinio krepšelis'!J45+'[2]9 pr._įstaigų pajamos'!J69+'[2]7 pr._kita dotacija'!J146</f>
        <v>0</v>
      </c>
      <c r="J61" s="10">
        <f>'[2]4 pr._savarankiškos f-jos'!K174+'[2]6 pr._mokinio krepšelis'!K45+'[2]9 pr._įstaigų pajamos'!K69+'[2]7 pr._kita dotacija'!K146</f>
        <v>0</v>
      </c>
      <c r="K61" s="85">
        <f t="shared" si="11"/>
        <v>292.7</v>
      </c>
      <c r="L61" s="85">
        <f>'[2]4 pr._savarankiškos f-jos'!M174+'[2]6 pr._mokinio krepšelis'!M45+'[2]9 pr._įstaigų pajamos'!M69+'[2]7 pr._kita dotacija'!M146</f>
        <v>292.7</v>
      </c>
      <c r="M61" s="85">
        <f>'[2]4 pr._savarankiškos f-jos'!N174+'[2]6 pr._mokinio krepšelis'!N45+'[2]9 pr._įstaigų pajamos'!N69+'[2]7 pr._kita dotacija'!N146</f>
        <v>171.4</v>
      </c>
      <c r="N61" s="85">
        <f>'[2]4 pr._savarankiškos f-jos'!O174+'[2]6 pr._mokinio krepšelis'!O45+'[2]9 pr._įstaigų pajamos'!O69+'[2]7 pr._kita dotacija'!O146</f>
        <v>0</v>
      </c>
    </row>
    <row r="62" spans="1:14" ht="15" customHeight="1" x14ac:dyDescent="0.25">
      <c r="A62" s="5" t="s">
        <v>161</v>
      </c>
      <c r="B62" s="35" t="s">
        <v>35</v>
      </c>
      <c r="C62" s="16">
        <f t="shared" si="5"/>
        <v>497.1</v>
      </c>
      <c r="D62" s="16">
        <f>'[2]4 pr._savarankiškos f-jos'!E175+'[2]6 pr._mokinio krepšelis'!E46+'[2]9 pr._įstaigų pajamos'!E70+'[2]7 pr._kita dotacija'!E148</f>
        <v>457.1</v>
      </c>
      <c r="E62" s="16">
        <f>'[2]4 pr._savarankiškos f-jos'!F175+'[2]6 pr._mokinio krepšelis'!F46+'[2]9 pr._įstaigų pajamos'!F70+'[2]7 pr._kita dotacija'!F148</f>
        <v>246.89999999999998</v>
      </c>
      <c r="F62" s="16">
        <f>'[2]4 pr._savarankiškos f-jos'!G175+'[2]6 pr._mokinio krepšelis'!G46+'[2]9 pr._įstaigų pajamos'!G70+'[2]7 pr._kita dotacija'!G148</f>
        <v>40</v>
      </c>
      <c r="G62" s="10">
        <f t="shared" si="10"/>
        <v>0.2</v>
      </c>
      <c r="H62" s="10">
        <f>'[2]4 pr._savarankiškos f-jos'!I175+'[2]6 pr._mokinio krepšelis'!I46+'[2]9 pr._įstaigų pajamos'!I70+'[2]7 pr._kita dotacija'!I148</f>
        <v>0.2</v>
      </c>
      <c r="I62" s="10">
        <f>'[2]4 pr._savarankiškos f-jos'!J175+'[2]6 pr._mokinio krepšelis'!J46+'[2]9 pr._įstaigų pajamos'!J70+'[2]7 pr._kita dotacija'!J148</f>
        <v>0</v>
      </c>
      <c r="J62" s="10">
        <f>'[2]4 pr._savarankiškos f-jos'!K175+'[2]6 pr._mokinio krepšelis'!K46+'[2]9 pr._įstaigų pajamos'!K70+'[2]7 pr._kita dotacija'!K148</f>
        <v>0</v>
      </c>
      <c r="K62" s="85">
        <f t="shared" si="11"/>
        <v>497.29999999999995</v>
      </c>
      <c r="L62" s="85">
        <f>'[2]4 pr._savarankiškos f-jos'!M175+'[2]6 pr._mokinio krepšelis'!M46+'[2]9 pr._įstaigų pajamos'!M70+'[2]7 pr._kita dotacija'!M148</f>
        <v>457.29999999999995</v>
      </c>
      <c r="M62" s="85">
        <f>'[2]4 pr._savarankiškos f-jos'!N175+'[2]6 pr._mokinio krepšelis'!N46+'[2]9 pr._įstaigų pajamos'!N70+'[2]7 pr._kita dotacija'!N148</f>
        <v>246.89999999999998</v>
      </c>
      <c r="N62" s="85">
        <f>'[2]4 pr._savarankiškos f-jos'!O175+'[2]6 pr._mokinio krepšelis'!O46+'[2]9 pr._įstaigų pajamos'!O70+'[2]7 pr._kita dotacija'!O148</f>
        <v>40</v>
      </c>
    </row>
    <row r="63" spans="1:14" ht="15" customHeight="1" x14ac:dyDescent="0.25">
      <c r="A63" s="5" t="s">
        <v>162</v>
      </c>
      <c r="B63" s="36" t="s">
        <v>39</v>
      </c>
      <c r="C63" s="16">
        <f t="shared" si="5"/>
        <v>109.1</v>
      </c>
      <c r="D63" s="16">
        <f>'[2]4 pr._savarankiškos f-jos'!E176+'[2]6 pr._mokinio krepšelis'!E47+'[2]9 pr._įstaigų pajamos'!E71+'[2]11 pr._apyvartinės lėšos'!E53+'[2]7 pr._kita dotacija'!E150</f>
        <v>109.1</v>
      </c>
      <c r="E63" s="16">
        <f>'[2]4 pr._savarankiškos f-jos'!F176+'[2]6 pr._mokinio krepšelis'!F47+'[2]9 pr._įstaigų pajamos'!F71+'[2]11 pr._apyvartinės lėšos'!F53+'[2]7 pr._kita dotacija'!F150</f>
        <v>67.900000000000006</v>
      </c>
      <c r="F63" s="16">
        <f>'[2]4 pr._savarankiškos f-jos'!G176+'[2]6 pr._mokinio krepšelis'!G47+'[2]9 pr._įstaigų pajamos'!G71+'[2]11 pr._apyvartinės lėšos'!G53+'[2]7 pr._kita dotacija'!G150</f>
        <v>0</v>
      </c>
      <c r="G63" s="10">
        <f t="shared" si="10"/>
        <v>0</v>
      </c>
      <c r="H63" s="10">
        <f>'[2]4 pr._savarankiškos f-jos'!I176+'[2]6 pr._mokinio krepšelis'!I47+'[2]9 pr._įstaigų pajamos'!I71+'[2]11 pr._apyvartinės lėšos'!I53+'[2]7 pr._kita dotacija'!I150</f>
        <v>0</v>
      </c>
      <c r="I63" s="10">
        <f>'[2]4 pr._savarankiškos f-jos'!J176+'[2]6 pr._mokinio krepšelis'!J47+'[2]9 pr._įstaigų pajamos'!J71+'[2]11 pr._apyvartinės lėšos'!J53+'[2]7 pr._kita dotacija'!J150</f>
        <v>0</v>
      </c>
      <c r="J63" s="10">
        <f>'[2]4 pr._savarankiškos f-jos'!K176+'[2]6 pr._mokinio krepšelis'!K47+'[2]9 pr._įstaigų pajamos'!K71+'[2]11 pr._apyvartinės lėšos'!K53+'[2]7 pr._kita dotacija'!K150</f>
        <v>0</v>
      </c>
      <c r="K63" s="85">
        <f t="shared" si="11"/>
        <v>109.1</v>
      </c>
      <c r="L63" s="85">
        <f>'[2]4 pr._savarankiškos f-jos'!M176+'[2]6 pr._mokinio krepšelis'!M47+'[2]9 pr._įstaigų pajamos'!M71+'[2]11 pr._apyvartinės lėšos'!M53+'[2]7 pr._kita dotacija'!M150</f>
        <v>109.1</v>
      </c>
      <c r="M63" s="85">
        <f>'[2]4 pr._savarankiškos f-jos'!N176+'[2]6 pr._mokinio krepšelis'!N47+'[2]9 pr._įstaigų pajamos'!N71+'[2]11 pr._apyvartinės lėšos'!N53+'[2]7 pr._kita dotacija'!N150</f>
        <v>67.900000000000006</v>
      </c>
      <c r="N63" s="85">
        <f>'[2]4 pr._savarankiškos f-jos'!O176+'[2]6 pr._mokinio krepšelis'!O47+'[2]9 pr._įstaigų pajamos'!O71+'[2]11 pr._apyvartinės lėšos'!O53+'[2]7 pr._kita dotacija'!O150</f>
        <v>0</v>
      </c>
    </row>
    <row r="64" spans="1:14" ht="15" customHeight="1" x14ac:dyDescent="0.25">
      <c r="A64" s="5" t="s">
        <v>112</v>
      </c>
      <c r="B64" s="36" t="s">
        <v>40</v>
      </c>
      <c r="C64" s="16">
        <f t="shared" si="5"/>
        <v>153.39999999999998</v>
      </c>
      <c r="D64" s="16">
        <f>'[2]4 pr._savarankiškos f-jos'!E177+'[2]6 pr._mokinio krepšelis'!E48+'[2]9 pr._įstaigų pajamos'!E72+'[2]11 pr._apyvartinės lėšos'!E55+'[2]7 pr._kita dotacija'!E152</f>
        <v>153.39999999999998</v>
      </c>
      <c r="E64" s="16">
        <f>'[2]4 pr._savarankiškos f-jos'!F177+'[2]6 pr._mokinio krepšelis'!F48+'[2]9 pr._įstaigų pajamos'!F72+'[2]11 pr._apyvartinės lėšos'!F55+'[2]7 pr._kita dotacija'!F152</f>
        <v>94.3</v>
      </c>
      <c r="F64" s="16">
        <f>'[2]4 pr._savarankiškos f-jos'!G177+'[2]6 pr._mokinio krepšelis'!G48+'[2]9 pr._įstaigų pajamos'!G72+'[2]11 pr._apyvartinės lėšos'!G55+'[2]7 pr._kita dotacija'!G152</f>
        <v>0</v>
      </c>
      <c r="G64" s="10">
        <f t="shared" si="10"/>
        <v>0</v>
      </c>
      <c r="H64" s="10">
        <f>'[2]4 pr._savarankiškos f-jos'!I177+'[2]6 pr._mokinio krepšelis'!I48+'[2]9 pr._įstaigų pajamos'!I72+'[2]11 pr._apyvartinės lėšos'!I55+'[2]7 pr._kita dotacija'!I152</f>
        <v>0</v>
      </c>
      <c r="I64" s="10">
        <f>'[2]4 pr._savarankiškos f-jos'!J177+'[2]6 pr._mokinio krepšelis'!J48+'[2]9 pr._įstaigų pajamos'!J72+'[2]11 pr._apyvartinės lėšos'!J55+'[2]7 pr._kita dotacija'!J152</f>
        <v>0</v>
      </c>
      <c r="J64" s="10">
        <f>'[2]4 pr._savarankiškos f-jos'!K177+'[2]6 pr._mokinio krepšelis'!K48+'[2]9 pr._įstaigų pajamos'!K72+'[2]11 pr._apyvartinės lėšos'!K55+'[2]7 pr._kita dotacija'!K152</f>
        <v>0</v>
      </c>
      <c r="K64" s="85">
        <f t="shared" si="11"/>
        <v>153.39999999999998</v>
      </c>
      <c r="L64" s="85">
        <f>'[2]4 pr._savarankiškos f-jos'!M177+'[2]6 pr._mokinio krepšelis'!M48+'[2]9 pr._įstaigų pajamos'!M72+'[2]11 pr._apyvartinės lėšos'!M55+'[2]7 pr._kita dotacija'!M152</f>
        <v>153.39999999999998</v>
      </c>
      <c r="M64" s="85">
        <f>'[2]4 pr._savarankiškos f-jos'!N177+'[2]6 pr._mokinio krepšelis'!N48+'[2]9 pr._įstaigų pajamos'!N72+'[2]11 pr._apyvartinės lėšos'!N55+'[2]7 pr._kita dotacija'!N152</f>
        <v>94.3</v>
      </c>
      <c r="N64" s="85">
        <f>'[2]4 pr._savarankiškos f-jos'!O177+'[2]6 pr._mokinio krepšelis'!O48+'[2]9 pr._įstaigų pajamos'!O72+'[2]11 pr._apyvartinės lėšos'!O55+'[2]7 pr._kita dotacija'!O152</f>
        <v>0</v>
      </c>
    </row>
    <row r="65" spans="1:14" ht="15" customHeight="1" x14ac:dyDescent="0.25">
      <c r="A65" s="5" t="s">
        <v>113</v>
      </c>
      <c r="B65" s="35" t="s">
        <v>49</v>
      </c>
      <c r="C65" s="16">
        <f t="shared" si="5"/>
        <v>72.5</v>
      </c>
      <c r="D65" s="16">
        <f>'[2]4 pr._savarankiškos f-jos'!E178+'[2]6 pr._mokinio krepšelis'!E49+'[2]9 pr._įstaigų pajamos'!E73+'[2]7 pr._kita dotacija'!E154</f>
        <v>72.5</v>
      </c>
      <c r="E65" s="16">
        <f>'[2]4 pr._savarankiškos f-jos'!F178+'[2]6 pr._mokinio krepšelis'!F49+'[2]9 pr._įstaigų pajamos'!F73+'[2]7 pr._kita dotacija'!F154</f>
        <v>53.900000000000006</v>
      </c>
      <c r="F65" s="16">
        <f>'[2]4 pr._savarankiškos f-jos'!G178+'[2]6 pr._mokinio krepšelis'!G49+'[2]9 pr._įstaigų pajamos'!G73+'[2]7 pr._kita dotacija'!G154</f>
        <v>0</v>
      </c>
      <c r="G65" s="10">
        <f t="shared" si="10"/>
        <v>0.3</v>
      </c>
      <c r="H65" s="10">
        <f>'[2]4 pr._savarankiškos f-jos'!I178+'[2]6 pr._mokinio krepšelis'!I49+'[2]9 pr._įstaigų pajamos'!I73+'[2]7 pr._kita dotacija'!I154</f>
        <v>0.3</v>
      </c>
      <c r="I65" s="10">
        <f>'[2]4 pr._savarankiškos f-jos'!J178+'[2]6 pr._mokinio krepšelis'!J49+'[2]9 pr._įstaigų pajamos'!J73+'[2]7 pr._kita dotacija'!J154</f>
        <v>0.2</v>
      </c>
      <c r="J65" s="10">
        <f>'[2]4 pr._savarankiškos f-jos'!K178+'[2]6 pr._mokinio krepšelis'!K49+'[2]9 pr._įstaigų pajamos'!K73+'[2]7 pr._kita dotacija'!K154</f>
        <v>0</v>
      </c>
      <c r="K65" s="85">
        <f t="shared" si="11"/>
        <v>72.8</v>
      </c>
      <c r="L65" s="85">
        <f>'[2]4 pr._savarankiškos f-jos'!M178+'[2]6 pr._mokinio krepšelis'!M49+'[2]9 pr._įstaigų pajamos'!M73+'[2]7 pr._kita dotacija'!M154</f>
        <v>72.8</v>
      </c>
      <c r="M65" s="85">
        <f>'[2]4 pr._savarankiškos f-jos'!N178+'[2]6 pr._mokinio krepšelis'!N49+'[2]9 pr._įstaigų pajamos'!N73+'[2]7 pr._kita dotacija'!N154</f>
        <v>54.100000000000009</v>
      </c>
      <c r="N65" s="85">
        <f>'[2]4 pr._savarankiškos f-jos'!O178+'[2]6 pr._mokinio krepšelis'!O49+'[2]9 pr._įstaigų pajamos'!O73+'[2]7 pr._kita dotacija'!O154</f>
        <v>0</v>
      </c>
    </row>
    <row r="66" spans="1:14" ht="15" customHeight="1" x14ac:dyDescent="0.25">
      <c r="A66" s="5" t="s">
        <v>114</v>
      </c>
      <c r="B66" s="35" t="s">
        <v>48</v>
      </c>
      <c r="C66" s="16">
        <f t="shared" si="5"/>
        <v>568.4</v>
      </c>
      <c r="D66" s="16">
        <f>'[2]4 pr._savarankiškos f-jos'!E179+'[2]6 pr._mokinio krepšelis'!E50+'[2]9 pr._įstaigų pajamos'!E74+'[2]11 pr._apyvartinės lėšos'!E57+'[2]7 pr._kita dotacija'!E158</f>
        <v>568.4</v>
      </c>
      <c r="E66" s="16">
        <f>'[2]4 pr._savarankiškos f-jos'!F179+'[2]6 pr._mokinio krepšelis'!F50+'[2]9 pr._įstaigų pajamos'!F74+'[2]11 pr._apyvartinės lėšos'!F57+'[2]7 pr._kita dotacija'!F158</f>
        <v>415.7</v>
      </c>
      <c r="F66" s="16">
        <f>'[2]4 pr._savarankiškos f-jos'!G179+'[2]6 pr._mokinio krepšelis'!G50+'[2]9 pr._įstaigų pajamos'!G74+'[2]11 pr._apyvartinės lėšos'!G57+'[2]7 pr._kita dotacija'!G158</f>
        <v>0</v>
      </c>
      <c r="G66" s="10">
        <f t="shared" si="10"/>
        <v>0.9</v>
      </c>
      <c r="H66" s="10">
        <f>'[2]4 pr._savarankiškos f-jos'!I179+'[2]6 pr._mokinio krepšelis'!I50+'[2]9 pr._įstaigų pajamos'!I74+'[2]11 pr._apyvartinės lėšos'!I57+'[2]7 pr._kita dotacija'!I158</f>
        <v>0.9</v>
      </c>
      <c r="I66" s="10">
        <f>'[2]4 pr._savarankiškos f-jos'!J179+'[2]6 pr._mokinio krepšelis'!J50+'[2]9 pr._įstaigų pajamos'!J74+'[2]11 pr._apyvartinės lėšos'!J57+'[2]7 pr._kita dotacija'!J158</f>
        <v>0.4</v>
      </c>
      <c r="J66" s="10">
        <f>'[2]4 pr._savarankiškos f-jos'!K179+'[2]6 pr._mokinio krepšelis'!K50+'[2]9 pr._įstaigų pajamos'!K74+'[2]11 pr._apyvartinės lėšos'!K57+'[2]7 pr._kita dotacija'!K158</f>
        <v>0</v>
      </c>
      <c r="K66" s="85">
        <f t="shared" si="11"/>
        <v>569.29999999999995</v>
      </c>
      <c r="L66" s="85">
        <f>'[2]4 pr._savarankiškos f-jos'!M179+'[2]6 pr._mokinio krepšelis'!M50+'[2]9 pr._įstaigų pajamos'!M74+'[2]11 pr._apyvartinės lėšos'!M57+'[2]7 pr._kita dotacija'!M158</f>
        <v>569.29999999999995</v>
      </c>
      <c r="M66" s="85">
        <f>'[2]4 pr._savarankiškos f-jos'!N179+'[2]6 pr._mokinio krepšelis'!N50+'[2]9 pr._įstaigų pajamos'!N74+'[2]11 pr._apyvartinės lėšos'!N57+'[2]7 pr._kita dotacija'!N158</f>
        <v>416.09999999999997</v>
      </c>
      <c r="N66" s="85">
        <f>'[2]4 pr._savarankiškos f-jos'!O179+'[2]6 pr._mokinio krepšelis'!O50+'[2]9 pr._įstaigų pajamos'!O74+'[2]11 pr._apyvartinės lėšos'!O57+'[2]7 pr._kita dotacija'!O158</f>
        <v>0</v>
      </c>
    </row>
    <row r="67" spans="1:14" ht="15" customHeight="1" x14ac:dyDescent="0.25">
      <c r="A67" s="5" t="s">
        <v>115</v>
      </c>
      <c r="B67" s="35" t="s">
        <v>66</v>
      </c>
      <c r="C67" s="16">
        <f t="shared" si="5"/>
        <v>69.23</v>
      </c>
      <c r="D67" s="16">
        <f>'[2]4 pr._savarankiškos f-jos'!E180+'[2]6 pr._mokinio krepšelis'!E51+'[2]9 pr._įstaigų pajamos'!E75+'[2]7 pr._kita dotacija'!E162</f>
        <v>69.23</v>
      </c>
      <c r="E67" s="16">
        <f>'[2]4 pr._savarankiškos f-jos'!F180+'[2]6 pr._mokinio krepšelis'!F51+'[2]9 pr._įstaigų pajamos'!F75+'[2]7 pr._kita dotacija'!F162</f>
        <v>46.900000000000006</v>
      </c>
      <c r="F67" s="16">
        <f>'[2]4 pr._savarankiškos f-jos'!G180+'[2]6 pr._mokinio krepšelis'!G51+'[2]9 pr._įstaigų pajamos'!G75+'[2]7 pr._kita dotacija'!G162</f>
        <v>0</v>
      </c>
      <c r="G67" s="10">
        <f t="shared" si="10"/>
        <v>0.1</v>
      </c>
      <c r="H67" s="10">
        <f>'[2]4 pr._savarankiškos f-jos'!I180+'[2]6 pr._mokinio krepšelis'!I51+'[2]9 pr._įstaigų pajamos'!I75+'[2]7 pr._kita dotacija'!I162</f>
        <v>0.1</v>
      </c>
      <c r="I67" s="10">
        <f>'[2]4 pr._savarankiškos f-jos'!J180+'[2]6 pr._mokinio krepšelis'!J51+'[2]9 pr._įstaigų pajamos'!J75+'[2]7 pr._kita dotacija'!J162</f>
        <v>0</v>
      </c>
      <c r="J67" s="10">
        <f>'[2]4 pr._savarankiškos f-jos'!K180+'[2]6 pr._mokinio krepšelis'!K51+'[2]9 pr._įstaigų pajamos'!K75+'[2]7 pr._kita dotacija'!K162</f>
        <v>0</v>
      </c>
      <c r="K67" s="85">
        <f t="shared" si="11"/>
        <v>69.33</v>
      </c>
      <c r="L67" s="85">
        <f>'[2]4 pr._savarankiškos f-jos'!M180+'[2]6 pr._mokinio krepšelis'!M51+'[2]9 pr._įstaigų pajamos'!M75+'[2]7 pr._kita dotacija'!M162</f>
        <v>69.33</v>
      </c>
      <c r="M67" s="85">
        <f>'[2]4 pr._savarankiškos f-jos'!N180+'[2]6 pr._mokinio krepšelis'!N51+'[2]9 pr._įstaigų pajamos'!N75+'[2]7 pr._kita dotacija'!N162</f>
        <v>46.900000000000006</v>
      </c>
      <c r="N67" s="85">
        <f>'[2]4 pr._savarankiškos f-jos'!O180+'[2]6 pr._mokinio krepšelis'!O51+'[2]9 pr._įstaigų pajamos'!O75+'[2]7 pr._kita dotacija'!O162</f>
        <v>0</v>
      </c>
    </row>
    <row r="68" spans="1:14" ht="15" customHeight="1" x14ac:dyDescent="0.25">
      <c r="A68" s="5" t="s">
        <v>116</v>
      </c>
      <c r="B68" s="35" t="s">
        <v>50</v>
      </c>
      <c r="C68" s="16">
        <f t="shared" si="5"/>
        <v>152.99999999999997</v>
      </c>
      <c r="D68" s="16">
        <f>'[2]4 pr._savarankiškos f-jos'!E181+'[2]6 pr._mokinio krepšelis'!E52+'[2]9 pr._įstaigų pajamos'!E76+'[2]11 pr._apyvartinės lėšos'!E59</f>
        <v>152.99999999999997</v>
      </c>
      <c r="E68" s="16">
        <f>'[2]4 pr._savarankiškos f-jos'!F181+'[2]6 pr._mokinio krepšelis'!F52+'[2]9 pr._įstaigų pajamos'!F76+'[2]11 pr._apyvartinės lėšos'!F59</f>
        <v>93.9</v>
      </c>
      <c r="F68" s="16">
        <f>'[2]4 pr._savarankiškos f-jos'!G181+'[2]6 pr._mokinio krepšelis'!G52+'[2]9 pr._įstaigų pajamos'!G76+'[2]11 pr._apyvartinės lėšos'!G59</f>
        <v>0</v>
      </c>
      <c r="G68" s="10">
        <f t="shared" si="10"/>
        <v>0</v>
      </c>
      <c r="H68" s="10">
        <f>'[2]4 pr._savarankiškos f-jos'!I181+'[2]6 pr._mokinio krepšelis'!I52+'[2]9 pr._įstaigų pajamos'!I76+'[2]11 pr._apyvartinės lėšos'!I59</f>
        <v>0</v>
      </c>
      <c r="I68" s="10">
        <f>'[2]4 pr._savarankiškos f-jos'!J181+'[2]6 pr._mokinio krepšelis'!J52+'[2]9 pr._įstaigų pajamos'!J76+'[2]11 pr._apyvartinės lėšos'!J59</f>
        <v>0</v>
      </c>
      <c r="J68" s="10">
        <f>'[2]4 pr._savarankiškos f-jos'!K181+'[2]6 pr._mokinio krepšelis'!K52+'[2]9 pr._įstaigų pajamos'!K76+'[2]11 pr._apyvartinės lėšos'!K59</f>
        <v>0</v>
      </c>
      <c r="K68" s="85">
        <f t="shared" si="11"/>
        <v>152.99999999999997</v>
      </c>
      <c r="L68" s="85">
        <f>'[2]4 pr._savarankiškos f-jos'!M181+'[2]6 pr._mokinio krepšelis'!M52+'[2]9 pr._įstaigų pajamos'!M76+'[2]11 pr._apyvartinės lėšos'!M59</f>
        <v>152.99999999999997</v>
      </c>
      <c r="M68" s="85">
        <f>'[2]4 pr._savarankiškos f-jos'!N181+'[2]6 pr._mokinio krepšelis'!N52+'[2]9 pr._įstaigų pajamos'!N76+'[2]11 pr._apyvartinės lėšos'!N59</f>
        <v>93.9</v>
      </c>
      <c r="N68" s="85">
        <f>'[2]4 pr._savarankiškos f-jos'!O181+'[2]6 pr._mokinio krepšelis'!O52+'[2]9 pr._įstaigų pajamos'!O76+'[2]11 pr._apyvartinės lėšos'!O59</f>
        <v>0</v>
      </c>
    </row>
    <row r="69" spans="1:14" ht="15" customHeight="1" x14ac:dyDescent="0.25">
      <c r="A69" s="5" t="s">
        <v>170</v>
      </c>
      <c r="B69" s="35" t="s">
        <v>172</v>
      </c>
      <c r="C69" s="16">
        <f t="shared" si="5"/>
        <v>689.30000000000007</v>
      </c>
      <c r="D69" s="16">
        <f>'[2]4 pr._savarankiškos f-jos'!E182+'[2]4 pr._savarankiškos f-jos'!E213+'[2]6 pr._mokinio krepšelis'!E53+'[2]7 pr._kita dotacija'!E164+'[2]9 pr._įstaigų pajamos'!E77+'[2]9 pr._įstaigų pajamos'!E99</f>
        <v>689.30000000000007</v>
      </c>
      <c r="E69" s="16">
        <f>'[2]4 pr._savarankiškos f-jos'!F182+'[2]4 pr._savarankiškos f-jos'!F213+'[2]6 pr._mokinio krepšelis'!F53+'[2]7 pr._kita dotacija'!F164+'[2]9 pr._įstaigų pajamos'!F77+'[2]9 pr._įstaigų pajamos'!F99</f>
        <v>466.69999999999993</v>
      </c>
      <c r="F69" s="16">
        <f>'[2]4 pr._savarankiškos f-jos'!G182+'[2]4 pr._savarankiškos f-jos'!G213+'[2]6 pr._mokinio krepšelis'!G53+'[2]7 pr._kita dotacija'!G164+'[2]9 pr._įstaigų pajamos'!G77+'[2]9 pr._įstaigų pajamos'!G99</f>
        <v>0</v>
      </c>
      <c r="G69" s="10">
        <f t="shared" si="10"/>
        <v>0.1</v>
      </c>
      <c r="H69" s="10">
        <f>'[2]4 pr._savarankiškos f-jos'!I182+'[2]4 pr._savarankiškos f-jos'!I213+'[2]6 pr._mokinio krepšelis'!I53+'[2]7 pr._kita dotacija'!I164+'[2]9 pr._įstaigų pajamos'!I77+'[2]9 pr._įstaigų pajamos'!I99</f>
        <v>0.1</v>
      </c>
      <c r="I69" s="10">
        <f>'[2]4 pr._savarankiškos f-jos'!J182+'[2]4 pr._savarankiškos f-jos'!J213+'[2]6 pr._mokinio krepšelis'!J53+'[2]7 pr._kita dotacija'!J164+'[2]9 pr._įstaigų pajamos'!J77+'[2]9 pr._įstaigų pajamos'!J99</f>
        <v>0</v>
      </c>
      <c r="J69" s="10">
        <f>'[2]4 pr._savarankiškos f-jos'!K182+'[2]4 pr._savarankiškos f-jos'!K213+'[2]6 pr._mokinio krepšelis'!K53+'[2]7 pr._kita dotacija'!K164+'[2]9 pr._įstaigų pajamos'!K77+'[2]9 pr._įstaigų pajamos'!K99</f>
        <v>0</v>
      </c>
      <c r="K69" s="85">
        <f t="shared" si="11"/>
        <v>689.40000000000009</v>
      </c>
      <c r="L69" s="85">
        <f>'[2]4 pr._savarankiškos f-jos'!M182+'[2]4 pr._savarankiškos f-jos'!M213+'[2]6 pr._mokinio krepšelis'!M53+'[2]7 pr._kita dotacija'!M164+'[2]9 pr._įstaigų pajamos'!M77+'[2]9 pr._įstaigų pajamos'!M99</f>
        <v>689.40000000000009</v>
      </c>
      <c r="M69" s="85">
        <f>'[2]4 pr._savarankiškos f-jos'!N182+'[2]4 pr._savarankiškos f-jos'!N213+'[2]6 pr._mokinio krepšelis'!N53+'[2]7 pr._kita dotacija'!N164+'[2]9 pr._įstaigų pajamos'!N77+'[2]9 pr._įstaigų pajamos'!N99</f>
        <v>466.69999999999993</v>
      </c>
      <c r="N69" s="85">
        <f>'[2]4 pr._savarankiškos f-jos'!O182+'[2]4 pr._savarankiškos f-jos'!O213+'[2]6 pr._mokinio krepšelis'!O53+'[2]7 pr._kita dotacija'!O164+'[2]9 pr._įstaigų pajamos'!O77+'[2]9 pr._įstaigų pajamos'!O99</f>
        <v>0</v>
      </c>
    </row>
    <row r="70" spans="1:14" s="37" customFormat="1" ht="15" customHeight="1" x14ac:dyDescent="0.25">
      <c r="A70" s="5" t="s">
        <v>117</v>
      </c>
      <c r="B70" s="35" t="s">
        <v>173</v>
      </c>
      <c r="C70" s="16">
        <f t="shared" si="5"/>
        <v>398.8</v>
      </c>
      <c r="D70" s="16">
        <f>'[2]4 pr._savarankiškos f-jos'!E183+'[2]6 pr._mokinio krepšelis'!E54+'[2]7 pr._kita dotacija'!E168+'[2]9 pr._įstaigų pajamos'!E78</f>
        <v>398.8</v>
      </c>
      <c r="E70" s="16">
        <f>'[2]4 pr._savarankiškos f-jos'!F183+'[2]6 pr._mokinio krepšelis'!F54+'[2]7 pr._kita dotacija'!F168+'[2]9 pr._įstaigų pajamos'!F78</f>
        <v>270.2</v>
      </c>
      <c r="F70" s="16">
        <f>'[2]4 pr._savarankiškos f-jos'!G183+'[2]6 pr._mokinio krepšelis'!G54+'[2]7 pr._kita dotacija'!G168+'[2]9 pr._įstaigų pajamos'!G78</f>
        <v>0</v>
      </c>
      <c r="G70" s="10">
        <f t="shared" si="10"/>
        <v>8</v>
      </c>
      <c r="H70" s="10">
        <f>'[2]4 pr._savarankiškos f-jos'!I183+'[2]6 pr._mokinio krepšelis'!I54+'[2]7 pr._kita dotacija'!I168+'[2]9 pr._įstaigų pajamos'!I78</f>
        <v>8</v>
      </c>
      <c r="I70" s="10">
        <f>'[2]4 pr._savarankiškos f-jos'!J183+'[2]6 pr._mokinio krepšelis'!J54+'[2]7 pr._kita dotacija'!J168+'[2]9 pr._įstaigų pajamos'!J78</f>
        <v>4.5999999999999996</v>
      </c>
      <c r="J70" s="10">
        <f>'[2]4 pr._savarankiškos f-jos'!K183+'[2]6 pr._mokinio krepšelis'!K54+'[2]7 pr._kita dotacija'!K168+'[2]9 pr._įstaigų pajamos'!K78</f>
        <v>0</v>
      </c>
      <c r="K70" s="85">
        <f t="shared" si="11"/>
        <v>406.8</v>
      </c>
      <c r="L70" s="85">
        <f>'[2]4 pr._savarankiškos f-jos'!M183+'[2]6 pr._mokinio krepšelis'!M54+'[2]7 pr._kita dotacija'!M168+'[2]9 pr._įstaigų pajamos'!M78</f>
        <v>406.8</v>
      </c>
      <c r="M70" s="85">
        <f>'[2]4 pr._savarankiškos f-jos'!N183+'[2]6 pr._mokinio krepšelis'!N54+'[2]7 pr._kita dotacija'!N168+'[2]9 pr._įstaigų pajamos'!N78</f>
        <v>274.8</v>
      </c>
      <c r="N70" s="85">
        <f>'[2]4 pr._savarankiškos f-jos'!O183+'[2]6 pr._mokinio krepšelis'!O54+'[2]7 pr._kita dotacija'!O168+'[2]9 pr._įstaigų pajamos'!O78</f>
        <v>0</v>
      </c>
    </row>
    <row r="71" spans="1:14" ht="15" customHeight="1" x14ac:dyDescent="0.25">
      <c r="A71" s="5" t="s">
        <v>118</v>
      </c>
      <c r="B71" s="29" t="s">
        <v>27</v>
      </c>
      <c r="C71" s="16">
        <f t="shared" si="5"/>
        <v>216.99999999999997</v>
      </c>
      <c r="D71" s="16">
        <f>'[2]4 pr._savarankiškos f-jos'!E196+'[2]9 pr._įstaigų pajamos'!E85+'[2]7 pr._kita dotacija'!E198</f>
        <v>216.29999999999998</v>
      </c>
      <c r="E71" s="16">
        <f>'[2]4 pr._savarankiškos f-jos'!F196+'[2]9 pr._įstaigų pajamos'!F85+'[2]7 pr._kita dotacija'!F198</f>
        <v>134.19999999999999</v>
      </c>
      <c r="F71" s="16">
        <f>'[2]4 pr._savarankiškos f-jos'!G196+'[2]9 pr._įstaigų pajamos'!G85+'[2]7 pr._kita dotacija'!G198</f>
        <v>0.7</v>
      </c>
      <c r="G71" s="10">
        <f t="shared" si="10"/>
        <v>10.5</v>
      </c>
      <c r="H71" s="10">
        <f>'[2]4 pr._savarankiškos f-jos'!I196+'[2]9 pr._įstaigų pajamos'!I85+'[2]7 pr._kita dotacija'!I198</f>
        <v>10.5</v>
      </c>
      <c r="I71" s="10">
        <f>'[2]4 pr._savarankiškos f-jos'!J196+'[2]9 pr._įstaigų pajamos'!J85+'[2]7 pr._kita dotacija'!J198</f>
        <v>8</v>
      </c>
      <c r="J71" s="10">
        <f>'[2]4 pr._savarankiškos f-jos'!K196+'[2]9 pr._įstaigų pajamos'!K85+'[2]7 pr._kita dotacija'!K198</f>
        <v>0</v>
      </c>
      <c r="K71" s="85">
        <f t="shared" si="11"/>
        <v>227.49999999999997</v>
      </c>
      <c r="L71" s="85">
        <f>'[2]4 pr._savarankiškos f-jos'!M196+'[2]9 pr._įstaigų pajamos'!M85+'[2]7 pr._kita dotacija'!M198</f>
        <v>226.79999999999998</v>
      </c>
      <c r="M71" s="85">
        <f>'[2]4 pr._savarankiškos f-jos'!N196+'[2]9 pr._įstaigų pajamos'!N85+'[2]7 pr._kita dotacija'!N198</f>
        <v>142.19999999999999</v>
      </c>
      <c r="N71" s="85">
        <f>'[2]4 pr._savarankiškos f-jos'!O196+'[2]9 pr._įstaigų pajamos'!O85+'[2]7 pr._kita dotacija'!O198</f>
        <v>0.7</v>
      </c>
    </row>
    <row r="72" spans="1:14" ht="15" customHeight="1" x14ac:dyDescent="0.25">
      <c r="A72" s="13" t="s">
        <v>119</v>
      </c>
      <c r="B72" s="29" t="s">
        <v>57</v>
      </c>
      <c r="C72" s="16">
        <f t="shared" si="5"/>
        <v>59.3</v>
      </c>
      <c r="D72" s="16">
        <f>'[2]4 pr._savarankiškos f-jos'!E197+'[2]9 pr._įstaigų pajamos'!E86+'[2]7 pr._kita dotacija'!E202</f>
        <v>59.3</v>
      </c>
      <c r="E72" s="16">
        <f>'[2]4 pr._savarankiškos f-jos'!F197+'[2]9 pr._įstaigų pajamos'!F86+'[2]7 pr._kita dotacija'!F202</f>
        <v>40.4</v>
      </c>
      <c r="F72" s="16">
        <f>'[2]4 pr._savarankiškos f-jos'!G197+'[2]9 pr._įstaigų pajamos'!G86+'[2]7 pr._kita dotacija'!G202</f>
        <v>0</v>
      </c>
      <c r="G72" s="10">
        <f t="shared" si="10"/>
        <v>2.5</v>
      </c>
      <c r="H72" s="10">
        <f>'[2]4 pr._savarankiškos f-jos'!I197+'[2]9 pr._įstaigų pajamos'!I86+'[2]7 pr._kita dotacija'!I202</f>
        <v>2.5</v>
      </c>
      <c r="I72" s="10">
        <f>'[2]4 pr._savarankiškos f-jos'!J197+'[2]9 pr._įstaigų pajamos'!J86+'[2]7 pr._kita dotacija'!J202</f>
        <v>1.9</v>
      </c>
      <c r="J72" s="10">
        <f>'[2]4 pr._savarankiškos f-jos'!K197+'[2]9 pr._įstaigų pajamos'!K86+'[2]7 pr._kita dotacija'!K202</f>
        <v>0</v>
      </c>
      <c r="K72" s="85">
        <f t="shared" si="11"/>
        <v>61.8</v>
      </c>
      <c r="L72" s="85">
        <f>'[2]4 pr._savarankiškos f-jos'!M197+'[2]9 pr._įstaigų pajamos'!M86+'[2]7 pr._kita dotacija'!M202</f>
        <v>61.8</v>
      </c>
      <c r="M72" s="85">
        <f>'[2]4 pr._savarankiškos f-jos'!N197+'[2]9 pr._įstaigų pajamos'!N86+'[2]7 pr._kita dotacija'!N202</f>
        <v>42.3</v>
      </c>
      <c r="N72" s="85">
        <f>'[2]4 pr._savarankiškos f-jos'!O197+'[2]9 pr._įstaigų pajamos'!O86+'[2]7 pr._kita dotacija'!O202</f>
        <v>0</v>
      </c>
    </row>
    <row r="73" spans="1:14" ht="15" customHeight="1" x14ac:dyDescent="0.25">
      <c r="A73" s="40" t="s">
        <v>120</v>
      </c>
      <c r="B73" s="29" t="s">
        <v>58</v>
      </c>
      <c r="C73" s="16">
        <f t="shared" si="5"/>
        <v>47.4</v>
      </c>
      <c r="D73" s="16">
        <f>'[2]4 pr._savarankiškos f-jos'!E198+'[2]9 pr._įstaigų pajamos'!E87+'[2]7 pr._kita dotacija'!E206</f>
        <v>47.4</v>
      </c>
      <c r="E73" s="16">
        <f>'[2]4 pr._savarankiškos f-jos'!F198+'[2]9 pr._įstaigų pajamos'!F87+'[2]7 pr._kita dotacija'!F206</f>
        <v>29.3</v>
      </c>
      <c r="F73" s="16">
        <f>'[2]4 pr._savarankiškos f-jos'!G198+'[2]9 pr._įstaigų pajamos'!G87+'[2]7 pr._kita dotacija'!G206</f>
        <v>0</v>
      </c>
      <c r="G73" s="10">
        <f t="shared" si="10"/>
        <v>2.5</v>
      </c>
      <c r="H73" s="10">
        <f>'[2]4 pr._savarankiškos f-jos'!I198+'[2]9 pr._įstaigų pajamos'!I87+'[2]7 pr._kita dotacija'!I206</f>
        <v>2.5</v>
      </c>
      <c r="I73" s="10">
        <f>'[2]4 pr._savarankiškos f-jos'!J198+'[2]9 pr._įstaigų pajamos'!J87+'[2]7 pr._kita dotacija'!J206</f>
        <v>1.9</v>
      </c>
      <c r="J73" s="10">
        <f>'[2]4 pr._savarankiškos f-jos'!K198+'[2]9 pr._įstaigų pajamos'!K87+'[2]7 pr._kita dotacija'!K206</f>
        <v>0</v>
      </c>
      <c r="K73" s="85">
        <f t="shared" si="11"/>
        <v>49.9</v>
      </c>
      <c r="L73" s="85">
        <f>'[2]4 pr._savarankiškos f-jos'!M198+'[2]9 pr._įstaigų pajamos'!M87+'[2]7 pr._kita dotacija'!M206</f>
        <v>49.9</v>
      </c>
      <c r="M73" s="85">
        <f>'[2]4 pr._savarankiškos f-jos'!N198+'[2]9 pr._įstaigų pajamos'!N87+'[2]7 pr._kita dotacija'!N206</f>
        <v>31.2</v>
      </c>
      <c r="N73" s="85">
        <f>'[2]4 pr._savarankiškos f-jos'!O198+'[2]9 pr._įstaigų pajamos'!O87+'[2]7 pr._kita dotacija'!O206</f>
        <v>0</v>
      </c>
    </row>
    <row r="74" spans="1:14" ht="15" customHeight="1" x14ac:dyDescent="0.25">
      <c r="A74" s="32" t="s">
        <v>121</v>
      </c>
      <c r="B74" s="29" t="s">
        <v>427</v>
      </c>
      <c r="C74" s="16">
        <f t="shared" si="5"/>
        <v>32.6</v>
      </c>
      <c r="D74" s="16">
        <f>'[2]4 pr._savarankiškos f-jos'!E199+'[2]9 pr._įstaigų pajamos'!E88+'[2]7 pr._kita dotacija'!E210</f>
        <v>32.6</v>
      </c>
      <c r="E74" s="16">
        <f>'[2]4 pr._savarankiškos f-jos'!F199+'[2]9 pr._įstaigų pajamos'!F88+'[2]7 pr._kita dotacija'!F210</f>
        <v>21.7</v>
      </c>
      <c r="F74" s="16">
        <f>'[2]4 pr._savarankiškos f-jos'!G199+'[2]9 pr._įstaigų pajamos'!G88+'[2]7 pr._kita dotacija'!G210</f>
        <v>0</v>
      </c>
      <c r="G74" s="10">
        <f t="shared" si="10"/>
        <v>2.1</v>
      </c>
      <c r="H74" s="10">
        <f>'[2]4 pr._savarankiškos f-jos'!I199+'[2]9 pr._įstaigų pajamos'!I88+'[2]7 pr._kita dotacija'!I210</f>
        <v>2.1</v>
      </c>
      <c r="I74" s="10">
        <f>'[2]4 pr._savarankiškos f-jos'!J199+'[2]9 pr._įstaigų pajamos'!J88+'[2]7 pr._kita dotacija'!J210</f>
        <v>1.6</v>
      </c>
      <c r="J74" s="10">
        <f>'[2]4 pr._savarankiškos f-jos'!K199+'[2]9 pr._įstaigų pajamos'!K88+'[2]7 pr._kita dotacija'!K210</f>
        <v>0</v>
      </c>
      <c r="K74" s="85">
        <f t="shared" si="11"/>
        <v>34.700000000000003</v>
      </c>
      <c r="L74" s="85">
        <f>'[2]4 pr._savarankiškos f-jos'!M199+'[2]9 pr._įstaigų pajamos'!M88+'[2]7 pr._kita dotacija'!M210</f>
        <v>34.700000000000003</v>
      </c>
      <c r="M74" s="85">
        <f>'[2]4 pr._savarankiškos f-jos'!N199+'[2]9 pr._įstaigų pajamos'!N88+'[2]7 pr._kita dotacija'!N210</f>
        <v>23.3</v>
      </c>
      <c r="N74" s="85">
        <f>'[2]4 pr._savarankiškos f-jos'!O199+'[2]9 pr._įstaigų pajamos'!O88+'[2]7 pr._kita dotacija'!O210</f>
        <v>0</v>
      </c>
    </row>
    <row r="75" spans="1:14" ht="15" customHeight="1" x14ac:dyDescent="0.25">
      <c r="A75" s="32" t="s">
        <v>166</v>
      </c>
      <c r="B75" s="29" t="s">
        <v>429</v>
      </c>
      <c r="C75" s="16">
        <f t="shared" si="5"/>
        <v>68.099999999999994</v>
      </c>
      <c r="D75" s="16">
        <f>'[2]4 pr._savarankiškos f-jos'!E200+'[2]9 pr._įstaigų pajamos'!E89+'[2]7 pr._kita dotacija'!E214</f>
        <v>68.099999999999994</v>
      </c>
      <c r="E75" s="16">
        <f>'[2]4 pr._savarankiškos f-jos'!F200+'[2]9 pr._įstaigų pajamos'!F89+'[2]7 pr._kita dotacija'!F214</f>
        <v>45.5</v>
      </c>
      <c r="F75" s="16">
        <f>'[2]4 pr._savarankiškos f-jos'!G200+'[2]9 pr._įstaigų pajamos'!G89+'[2]7 pr._kita dotacija'!G214</f>
        <v>0</v>
      </c>
      <c r="G75" s="10">
        <f t="shared" si="10"/>
        <v>3.3</v>
      </c>
      <c r="H75" s="10">
        <f>'[2]4 pr._savarankiškos f-jos'!I200+'[2]9 pr._įstaigų pajamos'!I89+'[2]7 pr._kita dotacija'!I214</f>
        <v>3.3</v>
      </c>
      <c r="I75" s="10">
        <f>'[2]4 pr._savarankiškos f-jos'!J200+'[2]9 pr._įstaigų pajamos'!J89+'[2]7 pr._kita dotacija'!J214</f>
        <v>2.5</v>
      </c>
      <c r="J75" s="10">
        <f>'[2]4 pr._savarankiškos f-jos'!K200+'[2]9 pr._įstaigų pajamos'!K89+'[2]7 pr._kita dotacija'!K214</f>
        <v>0</v>
      </c>
      <c r="K75" s="85">
        <f t="shared" si="11"/>
        <v>71.399999999999991</v>
      </c>
      <c r="L75" s="85">
        <f>'[2]4 pr._savarankiškos f-jos'!M200+'[2]9 pr._įstaigų pajamos'!M89+'[2]7 pr._kita dotacija'!M214</f>
        <v>71.399999999999991</v>
      </c>
      <c r="M75" s="85">
        <f>'[2]4 pr._savarankiškos f-jos'!N200+'[2]9 pr._įstaigų pajamos'!N89+'[2]7 pr._kita dotacija'!N214</f>
        <v>48</v>
      </c>
      <c r="N75" s="85">
        <f>'[2]4 pr._savarankiškos f-jos'!O200+'[2]9 pr._įstaigų pajamos'!O89+'[2]7 pr._kita dotacija'!O214</f>
        <v>0</v>
      </c>
    </row>
    <row r="76" spans="1:14" ht="15" customHeight="1" x14ac:dyDescent="0.25">
      <c r="A76" s="32" t="s">
        <v>122</v>
      </c>
      <c r="B76" s="29" t="s">
        <v>68</v>
      </c>
      <c r="C76" s="16">
        <f t="shared" si="5"/>
        <v>36.1</v>
      </c>
      <c r="D76" s="16">
        <f>'[2]4 pr._savarankiškos f-jos'!E201+'[2]9 pr._įstaigų pajamos'!E90+'[2]7 pr._kita dotacija'!E218</f>
        <v>36.1</v>
      </c>
      <c r="E76" s="16">
        <f>'[2]4 pr._savarankiškos f-jos'!F201+'[2]9 pr._įstaigų pajamos'!F90+'[2]7 pr._kita dotacija'!F218</f>
        <v>24.5</v>
      </c>
      <c r="F76" s="16">
        <f>'[2]4 pr._savarankiškos f-jos'!G201+'[2]9 pr._įstaigų pajamos'!G90+'[2]7 pr._kita dotacija'!G218</f>
        <v>0</v>
      </c>
      <c r="G76" s="10">
        <f t="shared" si="10"/>
        <v>2.1</v>
      </c>
      <c r="H76" s="10">
        <f>'[2]4 pr._savarankiškos f-jos'!I201+'[2]9 pr._įstaigų pajamos'!I90+'[2]7 pr._kita dotacija'!I218</f>
        <v>2.1</v>
      </c>
      <c r="I76" s="10">
        <f>'[2]4 pr._savarankiškos f-jos'!J201+'[2]9 pr._įstaigų pajamos'!J90+'[2]7 pr._kita dotacija'!J218</f>
        <v>1.6</v>
      </c>
      <c r="J76" s="10">
        <f>'[2]4 pr._savarankiškos f-jos'!K201+'[2]9 pr._įstaigų pajamos'!K90+'[2]7 pr._kita dotacija'!K218</f>
        <v>0</v>
      </c>
      <c r="K76" s="85">
        <f t="shared" si="11"/>
        <v>38.200000000000003</v>
      </c>
      <c r="L76" s="85">
        <f>'[2]4 pr._savarankiškos f-jos'!M201+'[2]9 pr._įstaigų pajamos'!M90+'[2]7 pr._kita dotacija'!M218</f>
        <v>38.200000000000003</v>
      </c>
      <c r="M76" s="85">
        <f>'[2]4 pr._savarankiškos f-jos'!N201+'[2]9 pr._įstaigų pajamos'!N90+'[2]7 pr._kita dotacija'!N218</f>
        <v>26.1</v>
      </c>
      <c r="N76" s="85">
        <f>'[2]4 pr._savarankiškos f-jos'!O201+'[2]9 pr._įstaigų pajamos'!O90+'[2]7 pr._kita dotacija'!O218</f>
        <v>0</v>
      </c>
    </row>
    <row r="77" spans="1:14" ht="15" customHeight="1" x14ac:dyDescent="0.25">
      <c r="A77" s="32" t="s">
        <v>123</v>
      </c>
      <c r="B77" s="29" t="s">
        <v>158</v>
      </c>
      <c r="C77" s="16">
        <f t="shared" si="5"/>
        <v>29.200000000000003</v>
      </c>
      <c r="D77" s="16">
        <f>'[2]4 pr._savarankiškos f-jos'!E202+'[2]9 pr._įstaigų pajamos'!E91+'[2]7 pr._kita dotacija'!E222</f>
        <v>29.200000000000003</v>
      </c>
      <c r="E77" s="16">
        <f>'[2]4 pr._savarankiškos f-jos'!F202+'[2]9 pr._įstaigų pajamos'!F91+'[2]7 pr._kita dotacija'!F222</f>
        <v>18.5</v>
      </c>
      <c r="F77" s="16">
        <f>'[2]4 pr._savarankiškos f-jos'!G202+'[2]9 pr._įstaigų pajamos'!G91+'[2]7 pr._kita dotacija'!G222</f>
        <v>0</v>
      </c>
      <c r="G77" s="10">
        <f t="shared" si="10"/>
        <v>1.4</v>
      </c>
      <c r="H77" s="10">
        <f>'[2]4 pr._savarankiškos f-jos'!I202+'[2]9 pr._įstaigų pajamos'!I91+'[2]7 pr._kita dotacija'!I222</f>
        <v>1.4</v>
      </c>
      <c r="I77" s="10">
        <f>'[2]4 pr._savarankiškos f-jos'!J202+'[2]9 pr._įstaigų pajamos'!J91+'[2]7 pr._kita dotacija'!J222</f>
        <v>1.1000000000000001</v>
      </c>
      <c r="J77" s="10">
        <f>'[2]4 pr._savarankiškos f-jos'!K202+'[2]9 pr._įstaigų pajamos'!K91+'[2]7 pr._kita dotacija'!K222</f>
        <v>0</v>
      </c>
      <c r="K77" s="85">
        <f t="shared" si="11"/>
        <v>30.6</v>
      </c>
      <c r="L77" s="85">
        <f>'[2]4 pr._savarankiškos f-jos'!M202+'[2]9 pr._įstaigų pajamos'!M91+'[2]7 pr._kita dotacija'!M222</f>
        <v>30.6</v>
      </c>
      <c r="M77" s="85">
        <f>'[2]4 pr._savarankiškos f-jos'!N202+'[2]9 pr._įstaigų pajamos'!N91+'[2]7 pr._kita dotacija'!N222</f>
        <v>19.600000000000001</v>
      </c>
      <c r="N77" s="85">
        <f>'[2]4 pr._savarankiškos f-jos'!O202+'[2]9 pr._įstaigų pajamos'!O91+'[2]7 pr._kita dotacija'!O222</f>
        <v>0</v>
      </c>
    </row>
    <row r="78" spans="1:14" ht="15" customHeight="1" x14ac:dyDescent="0.25">
      <c r="A78" s="32" t="s">
        <v>124</v>
      </c>
      <c r="B78" s="29" t="s">
        <v>28</v>
      </c>
      <c r="C78" s="16">
        <f t="shared" si="5"/>
        <v>430.6</v>
      </c>
      <c r="D78" s="16">
        <f>'[2]4 pr._savarankiškos f-jos'!E203+'[2]9 pr._įstaigų pajamos'!E92+'[2]7 pr._kita dotacija'!E226</f>
        <v>420.40000000000003</v>
      </c>
      <c r="E78" s="16">
        <f>'[2]4 pr._savarankiškos f-jos'!F203+'[2]9 pr._įstaigų pajamos'!F92+'[2]7 pr._kita dotacija'!F226</f>
        <v>276.2</v>
      </c>
      <c r="F78" s="16">
        <f>'[2]4 pr._savarankiškos f-jos'!G203+'[2]9 pr._įstaigų pajamos'!G92+'[2]7 pr._kita dotacija'!G226</f>
        <v>10.199999999999999</v>
      </c>
      <c r="G78" s="10">
        <f t="shared" si="10"/>
        <v>22.4</v>
      </c>
      <c r="H78" s="10">
        <f>'[2]4 pr._savarankiškos f-jos'!I203+'[2]9 pr._įstaigų pajamos'!I92+'[2]7 pr._kita dotacija'!I226</f>
        <v>22.4</v>
      </c>
      <c r="I78" s="10">
        <f>'[2]4 pr._savarankiškos f-jos'!J203+'[2]9 pr._įstaigų pajamos'!J92+'[2]7 pr._kita dotacija'!J226</f>
        <v>17.100000000000001</v>
      </c>
      <c r="J78" s="10">
        <f>'[2]4 pr._savarankiškos f-jos'!K203+'[2]9 pr._įstaigų pajamos'!K92+'[2]7 pr._kita dotacija'!K226</f>
        <v>0</v>
      </c>
      <c r="K78" s="85">
        <f t="shared" si="11"/>
        <v>453</v>
      </c>
      <c r="L78" s="85">
        <f>'[2]4 pr._savarankiškos f-jos'!M203+'[2]9 pr._įstaigų pajamos'!M92+'[2]7 pr._kita dotacija'!M226</f>
        <v>442.8</v>
      </c>
      <c r="M78" s="85">
        <f>'[2]4 pr._savarankiškos f-jos'!N203+'[2]9 pr._įstaigų pajamos'!N92+'[2]7 pr._kita dotacija'!N226</f>
        <v>293.3</v>
      </c>
      <c r="N78" s="85">
        <f>'[2]4 pr._savarankiškos f-jos'!O203+'[2]9 pr._įstaigų pajamos'!O92+'[2]7 pr._kita dotacija'!O226</f>
        <v>10.199999999999999</v>
      </c>
    </row>
    <row r="79" spans="1:14" ht="15" customHeight="1" x14ac:dyDescent="0.25">
      <c r="A79" s="32" t="s">
        <v>125</v>
      </c>
      <c r="B79" s="12" t="s">
        <v>29</v>
      </c>
      <c r="C79" s="16">
        <f t="shared" si="5"/>
        <v>130.30000000000001</v>
      </c>
      <c r="D79" s="16">
        <f>'[2]4 pr._savarankiškos f-jos'!E204+'[2]9 pr._įstaigų pajamos'!E93+'[2]7 pr._kita dotacija'!E230</f>
        <v>130.30000000000001</v>
      </c>
      <c r="E79" s="16">
        <f>'[2]4 pr._savarankiškos f-jos'!F204+'[2]9 pr._įstaigų pajamos'!F93+'[2]7 pr._kita dotacija'!F230</f>
        <v>81.7</v>
      </c>
      <c r="F79" s="16">
        <f>'[2]4 pr._savarankiškos f-jos'!G204+'[2]9 pr._įstaigų pajamos'!G93+'[2]7 pr._kita dotacija'!G230</f>
        <v>0</v>
      </c>
      <c r="G79" s="10">
        <f t="shared" si="10"/>
        <v>4.5</v>
      </c>
      <c r="H79" s="10">
        <f>'[2]4 pr._savarankiškos f-jos'!I204+'[2]9 pr._įstaigų pajamos'!I93+'[2]7 pr._kita dotacija'!I230</f>
        <v>4.5</v>
      </c>
      <c r="I79" s="10">
        <f>'[2]4 pr._savarankiškos f-jos'!J204+'[2]9 pr._įstaigų pajamos'!J93+'[2]7 pr._kita dotacija'!J230</f>
        <v>3.4</v>
      </c>
      <c r="J79" s="10">
        <f>'[2]4 pr._savarankiškos f-jos'!K204+'[2]9 pr._įstaigų pajamos'!K93+'[2]7 pr._kita dotacija'!K230</f>
        <v>0</v>
      </c>
      <c r="K79" s="85">
        <f t="shared" si="11"/>
        <v>134.80000000000001</v>
      </c>
      <c r="L79" s="85">
        <f>'[2]4 pr._savarankiškos f-jos'!M204+'[2]9 pr._įstaigų pajamos'!M93+'[2]7 pr._kita dotacija'!M230</f>
        <v>134.80000000000001</v>
      </c>
      <c r="M79" s="85">
        <f>'[2]4 pr._savarankiškos f-jos'!N204+'[2]9 pr._įstaigų pajamos'!N93+'[2]7 pr._kita dotacija'!N230</f>
        <v>85.100000000000009</v>
      </c>
      <c r="N79" s="85">
        <f>'[2]4 pr._savarankiškos f-jos'!O204+'[2]9 pr._įstaigų pajamos'!O93+'[2]7 pr._kita dotacija'!O230</f>
        <v>0</v>
      </c>
    </row>
    <row r="80" spans="1:14" ht="15" customHeight="1" x14ac:dyDescent="0.25">
      <c r="A80" s="32" t="s">
        <v>126</v>
      </c>
      <c r="B80" s="85" t="s">
        <v>65</v>
      </c>
      <c r="C80" s="16">
        <f t="shared" si="5"/>
        <v>377.40000000000003</v>
      </c>
      <c r="D80" s="16">
        <f>'[2]4 pr._savarankiškos f-jos'!E205+'[2]6 pr._mokinio krepšelis'!E55+'[2]9 pr._įstaigų pajamos'!E94+'[2]7 pr._kita dotacija'!E234</f>
        <v>377.40000000000003</v>
      </c>
      <c r="E80" s="16">
        <f>'[2]4 pr._savarankiškos f-jos'!F205+'[2]6 pr._mokinio krepšelis'!F55+'[2]9 pr._įstaigų pajamos'!F94+'[2]7 pr._kita dotacija'!F234</f>
        <v>245.4</v>
      </c>
      <c r="F80" s="16">
        <f>'[2]4 pr._savarankiškos f-jos'!G205+'[2]6 pr._mokinio krepšelis'!G55+'[2]9 pr._įstaigų pajamos'!G94+'[2]7 pr._kita dotacija'!G234</f>
        <v>0</v>
      </c>
      <c r="G80" s="10">
        <f t="shared" si="10"/>
        <v>0</v>
      </c>
      <c r="H80" s="10">
        <f>'[2]4 pr._savarankiškos f-jos'!I205+'[2]6 pr._mokinio krepšelis'!I55+'[2]9 pr._įstaigų pajamos'!I94+'[2]7 pr._kita dotacija'!I234</f>
        <v>0</v>
      </c>
      <c r="I80" s="10">
        <f>'[2]4 pr._savarankiškos f-jos'!J205+'[2]6 pr._mokinio krepšelis'!J55+'[2]9 pr._įstaigų pajamos'!J94+'[2]7 pr._kita dotacija'!J234</f>
        <v>0</v>
      </c>
      <c r="J80" s="10">
        <f>'[2]4 pr._savarankiškos f-jos'!K205+'[2]6 pr._mokinio krepšelis'!K55+'[2]9 pr._įstaigų pajamos'!K94+'[2]7 pr._kita dotacija'!K234</f>
        <v>0</v>
      </c>
      <c r="K80" s="85">
        <f t="shared" si="11"/>
        <v>377.40000000000003</v>
      </c>
      <c r="L80" s="85">
        <f>'[2]4 pr._savarankiškos f-jos'!M205+'[2]6 pr._mokinio krepšelis'!M55+'[2]9 pr._įstaigų pajamos'!M94+'[2]7 pr._kita dotacija'!M234</f>
        <v>377.40000000000003</v>
      </c>
      <c r="M80" s="85">
        <f>'[2]4 pr._savarankiškos f-jos'!N205+'[2]6 pr._mokinio krepšelis'!N55+'[2]9 pr._įstaigų pajamos'!N94+'[2]7 pr._kita dotacija'!N234</f>
        <v>245.4</v>
      </c>
      <c r="N80" s="85">
        <f>'[2]4 pr._savarankiškos f-jos'!O205+'[2]6 pr._mokinio krepšelis'!O55+'[2]9 pr._įstaigų pajamos'!O94+'[2]7 pr._kita dotacija'!O234</f>
        <v>0</v>
      </c>
    </row>
    <row r="81" spans="1:14" ht="15" customHeight="1" x14ac:dyDescent="0.25">
      <c r="A81" s="32" t="s">
        <v>127</v>
      </c>
      <c r="B81" s="75" t="s">
        <v>52</v>
      </c>
      <c r="C81" s="16">
        <f>D81+F81</f>
        <v>460.7</v>
      </c>
      <c r="D81" s="43">
        <f>'[2]4 pr._savarankiškos f-jos'!E211+'[2]9 pr._įstaigų pajamos'!E97+'[2]7 pr._kita dotacija'!E241</f>
        <v>460.7</v>
      </c>
      <c r="E81" s="43">
        <f>'[2]4 pr._savarankiškos f-jos'!F211+'[2]9 pr._įstaigų pajamos'!F97+'[2]7 pr._kita dotacija'!F241</f>
        <v>239.3</v>
      </c>
      <c r="F81" s="43">
        <f>'[2]4 pr._savarankiškos f-jos'!G211+'[2]9 pr._įstaigų pajamos'!G97+'[2]7 pr._kita dotacija'!G241</f>
        <v>0</v>
      </c>
      <c r="G81" s="10">
        <f>H81+J81</f>
        <v>0</v>
      </c>
      <c r="H81" s="96">
        <f>'[2]4 pr._savarankiškos f-jos'!I211+'[2]9 pr._įstaigų pajamos'!I97+'[2]7 pr._kita dotacija'!I241</f>
        <v>0</v>
      </c>
      <c r="I81" s="96">
        <f>'[2]4 pr._savarankiškos f-jos'!J211+'[2]9 pr._įstaigų pajamos'!J97+'[2]7 pr._kita dotacija'!J241</f>
        <v>0</v>
      </c>
      <c r="J81" s="96">
        <f>'[2]4 pr._savarankiškos f-jos'!K211+'[2]9 pr._įstaigų pajamos'!K97+'[2]7 pr._kita dotacija'!K241</f>
        <v>0</v>
      </c>
      <c r="K81" s="85">
        <f>L81+N81</f>
        <v>460.7</v>
      </c>
      <c r="L81" s="95">
        <f>'[2]4 pr._savarankiškos f-jos'!M211+'[2]9 pr._įstaigų pajamos'!M97+'[2]7 pr._kita dotacija'!M241</f>
        <v>460.7</v>
      </c>
      <c r="M81" s="95">
        <f>'[2]4 pr._savarankiškos f-jos'!N211+'[2]9 pr._įstaigų pajamos'!N97+'[2]7 pr._kita dotacija'!N241</f>
        <v>239.3</v>
      </c>
      <c r="N81" s="95">
        <f>'[2]4 pr._savarankiškos f-jos'!O211+'[2]9 pr._įstaigų pajamos'!O97+'[2]7 pr._kita dotacija'!O241</f>
        <v>0</v>
      </c>
    </row>
    <row r="82" spans="1:14" ht="15" customHeight="1" x14ac:dyDescent="0.25">
      <c r="A82" s="32" t="s">
        <v>128</v>
      </c>
      <c r="B82" s="29" t="s">
        <v>53</v>
      </c>
      <c r="C82" s="16">
        <f>D82+F82</f>
        <v>601.4</v>
      </c>
      <c r="D82" s="16">
        <f>'[2]4 pr._savarankiškos f-jos'!E212+'[2]5 pr._valstybinės f-jos'!E122+'[2]9 pr._įstaigų pajamos'!E98</f>
        <v>601.4</v>
      </c>
      <c r="E82" s="16">
        <f>'[2]4 pr._savarankiškos f-jos'!F212+'[2]5 pr._valstybinės f-jos'!F122+'[2]9 pr._įstaigų pajamos'!F98</f>
        <v>423.4</v>
      </c>
      <c r="F82" s="16">
        <f>'[2]4 pr._savarankiškos f-jos'!G212+'[2]5 pr._valstybinės f-jos'!G122+'[2]9 pr._įstaigų pajamos'!G98</f>
        <v>0</v>
      </c>
      <c r="G82" s="10">
        <f>H82+J82</f>
        <v>16.600000000000001</v>
      </c>
      <c r="H82" s="10">
        <f>'[2]4 pr._savarankiškos f-jos'!I212+'[2]5 pr._valstybinės f-jos'!I122+'[2]9 pr._įstaigų pajamos'!I98</f>
        <v>16.600000000000001</v>
      </c>
      <c r="I82" s="10">
        <f>'[2]4 pr._savarankiškos f-jos'!J212+'[2]5 pr._valstybinės f-jos'!J122+'[2]9 pr._įstaigų pajamos'!J98</f>
        <v>12.7</v>
      </c>
      <c r="J82" s="10">
        <f>'[2]4 pr._savarankiškos f-jos'!K212+'[2]5 pr._valstybinės f-jos'!K122+'[2]9 pr._įstaigų pajamos'!K98</f>
        <v>0</v>
      </c>
      <c r="K82" s="85">
        <f>L82+N82</f>
        <v>618</v>
      </c>
      <c r="L82" s="85">
        <f>'[2]4 pr._savarankiškos f-jos'!M212+'[2]5 pr._valstybinės f-jos'!M122+'[2]9 pr._įstaigų pajamos'!M98</f>
        <v>618</v>
      </c>
      <c r="M82" s="85">
        <f>'[2]4 pr._savarankiškos f-jos'!N212+'[2]5 pr._valstybinės f-jos'!N122+'[2]9 pr._įstaigų pajamos'!N98</f>
        <v>436.1</v>
      </c>
      <c r="N82" s="85">
        <f>'[2]4 pr._savarankiškos f-jos'!O212+'[2]5 pr._valstybinės f-jos'!O122+'[2]9 pr._įstaigų pajamos'!O98</f>
        <v>0</v>
      </c>
    </row>
    <row r="83" spans="1:14" s="37" customFormat="1" ht="15" customHeight="1" x14ac:dyDescent="0.25">
      <c r="A83" s="38" t="s">
        <v>129</v>
      </c>
      <c r="B83" s="12" t="s">
        <v>70</v>
      </c>
      <c r="C83" s="16">
        <f>D83+F83</f>
        <v>632.20000000000005</v>
      </c>
      <c r="D83" s="16">
        <f>'[2]4 pr._savarankiškos f-jos'!E214+'[2]7 pr._kita dotacija'!E243+'[2]9 pr._įstaigų pajamos'!E100</f>
        <v>632.20000000000005</v>
      </c>
      <c r="E83" s="16">
        <f>'[2]4 pr._savarankiškos f-jos'!F214+'[2]7 pr._kita dotacija'!F243+'[2]9 pr._įstaigų pajamos'!F100</f>
        <v>378.79999999999995</v>
      </c>
      <c r="F83" s="16">
        <f>'[2]4 pr._savarankiškos f-jos'!G214+'[2]7 pr._kita dotacija'!G243+'[2]9 pr._įstaigų pajamos'!G100</f>
        <v>0</v>
      </c>
      <c r="G83" s="10">
        <f>H83+J83</f>
        <v>0.3</v>
      </c>
      <c r="H83" s="10">
        <f>'[2]4 pr._savarankiškos f-jos'!I214+'[2]7 pr._kita dotacija'!I243+'[2]9 pr._įstaigų pajamos'!I100</f>
        <v>0.3</v>
      </c>
      <c r="I83" s="10">
        <f>'[2]4 pr._savarankiškos f-jos'!J214+'[2]7 pr._kita dotacija'!J243+'[2]9 pr._įstaigų pajamos'!J100</f>
        <v>0.2</v>
      </c>
      <c r="J83" s="10">
        <f>'[2]4 pr._savarankiškos f-jos'!K214+'[2]7 pr._kita dotacija'!K243+'[2]9 pr._įstaigų pajamos'!K100</f>
        <v>0</v>
      </c>
      <c r="K83" s="85">
        <f>L83+N83</f>
        <v>632.5</v>
      </c>
      <c r="L83" s="85">
        <f>'[2]4 pr._savarankiškos f-jos'!M214+'[2]7 pr._kita dotacija'!M243+'[2]9 pr._įstaigų pajamos'!M100</f>
        <v>632.5</v>
      </c>
      <c r="M83" s="85">
        <f>'[2]4 pr._savarankiškos f-jos'!N214+'[2]7 pr._kita dotacija'!N243+'[2]9 pr._įstaigų pajamos'!N100</f>
        <v>379</v>
      </c>
      <c r="N83" s="85">
        <f>'[2]4 pr._savarankiškos f-jos'!O214+'[2]7 pr._kita dotacija'!O243+'[2]9 pr._įstaigų pajamos'!O100</f>
        <v>0</v>
      </c>
    </row>
    <row r="84" spans="1:14" ht="15.95" customHeight="1" x14ac:dyDescent="0.25">
      <c r="A84" s="20" t="s">
        <v>130</v>
      </c>
      <c r="B84" s="45" t="s">
        <v>177</v>
      </c>
      <c r="C84" s="47">
        <f t="shared" ref="C84:N84" si="12">SUM(C19:C83)</f>
        <v>38695.530000000006</v>
      </c>
      <c r="D84" s="47">
        <f t="shared" si="12"/>
        <v>32124.729999999996</v>
      </c>
      <c r="E84" s="47">
        <f t="shared" si="12"/>
        <v>15025.499999999998</v>
      </c>
      <c r="F84" s="47">
        <f t="shared" si="12"/>
        <v>6570.7999999999993</v>
      </c>
      <c r="G84" s="48">
        <f t="shared" si="12"/>
        <v>457.3000000000003</v>
      </c>
      <c r="H84" s="48">
        <f t="shared" si="12"/>
        <v>424.3000000000003</v>
      </c>
      <c r="I84" s="48">
        <f t="shared" si="12"/>
        <v>98.100000000000023</v>
      </c>
      <c r="J84" s="48">
        <f t="shared" si="12"/>
        <v>33</v>
      </c>
      <c r="K84" s="49">
        <f t="shared" si="12"/>
        <v>39153.329999999987</v>
      </c>
      <c r="L84" s="49">
        <f t="shared" si="12"/>
        <v>32549.53</v>
      </c>
      <c r="M84" s="49">
        <f t="shared" si="12"/>
        <v>15123.599999999999</v>
      </c>
      <c r="N84" s="49">
        <f t="shared" si="12"/>
        <v>6603.7999999999993</v>
      </c>
    </row>
    <row r="85" spans="1:14" x14ac:dyDescent="0.25">
      <c r="A85" s="6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</row>
    <row r="86" spans="1:14" x14ac:dyDescent="0.25">
      <c r="A86" s="6"/>
      <c r="B86" s="6"/>
      <c r="C86" s="6"/>
      <c r="D86" s="6"/>
      <c r="E86" s="6"/>
      <c r="F86" s="6"/>
    </row>
    <row r="87" spans="1:14" x14ac:dyDescent="0.25">
      <c r="A87" s="6"/>
      <c r="B87" s="6"/>
      <c r="C87" s="6"/>
      <c r="D87" s="6"/>
      <c r="E87" s="6"/>
      <c r="F87" s="6"/>
    </row>
    <row r="88" spans="1:14" x14ac:dyDescent="0.25">
      <c r="A88" s="6"/>
      <c r="B88" s="6"/>
      <c r="C88" s="6"/>
      <c r="D88" s="6"/>
      <c r="E88" s="6"/>
      <c r="F88" s="6"/>
    </row>
    <row r="89" spans="1:14" x14ac:dyDescent="0.25">
      <c r="A89" s="6"/>
      <c r="B89" s="6"/>
      <c r="C89" s="6"/>
      <c r="D89" s="6"/>
      <c r="E89" s="6"/>
      <c r="F89" s="6"/>
    </row>
    <row r="90" spans="1:14" x14ac:dyDescent="0.25">
      <c r="A90" s="6"/>
      <c r="B90" s="6"/>
      <c r="C90" s="6"/>
      <c r="D90" s="6"/>
      <c r="E90" s="6"/>
      <c r="F90" s="6"/>
    </row>
    <row r="91" spans="1:14" x14ac:dyDescent="0.25">
      <c r="A91" s="6"/>
      <c r="B91" s="6"/>
      <c r="C91" s="6"/>
      <c r="D91" s="6"/>
      <c r="E91" s="6"/>
      <c r="F91" s="6"/>
    </row>
    <row r="92" spans="1:14" x14ac:dyDescent="0.25">
      <c r="A92" s="6"/>
      <c r="B92" s="6"/>
      <c r="C92" s="6"/>
      <c r="D92" s="6"/>
      <c r="E92" s="6"/>
      <c r="F92" s="6"/>
    </row>
    <row r="93" spans="1:14" x14ac:dyDescent="0.25">
      <c r="A93" s="6"/>
      <c r="B93" s="6"/>
      <c r="C93" s="6"/>
      <c r="D93" s="6"/>
      <c r="E93" s="6"/>
      <c r="F93" s="6"/>
    </row>
    <row r="94" spans="1:14" x14ac:dyDescent="0.25">
      <c r="A94" s="6"/>
      <c r="B94" s="6"/>
      <c r="C94" s="6"/>
      <c r="D94" s="6"/>
      <c r="E94" s="6"/>
      <c r="F94" s="6"/>
    </row>
    <row r="95" spans="1:14" x14ac:dyDescent="0.25">
      <c r="A95" s="6"/>
      <c r="B95" s="6"/>
      <c r="C95" s="6"/>
      <c r="D95" s="6"/>
      <c r="E95" s="6"/>
      <c r="F95" s="6"/>
    </row>
    <row r="96" spans="1:14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  <row r="177" spans="1:6" x14ac:dyDescent="0.25">
      <c r="A177" s="6"/>
      <c r="B177" s="6"/>
      <c r="C177" s="6"/>
      <c r="D177" s="6"/>
      <c r="E177" s="6"/>
      <c r="F177" s="6"/>
    </row>
  </sheetData>
  <mergeCells count="27">
    <mergeCell ref="H17:I17"/>
    <mergeCell ref="J17:J18"/>
    <mergeCell ref="L17:M17"/>
    <mergeCell ref="N17:N18"/>
    <mergeCell ref="B6:N6"/>
    <mergeCell ref="B5:N5"/>
    <mergeCell ref="B1:N1"/>
    <mergeCell ref="B2:N2"/>
    <mergeCell ref="B3:N3"/>
    <mergeCell ref="B4:N4"/>
    <mergeCell ref="A14:N14"/>
    <mergeCell ref="A16:A18"/>
    <mergeCell ref="B16:B18"/>
    <mergeCell ref="C16:C18"/>
    <mergeCell ref="D16:F16"/>
    <mergeCell ref="G16:G18"/>
    <mergeCell ref="H16:J16"/>
    <mergeCell ref="K16:K18"/>
    <mergeCell ref="L16:N16"/>
    <mergeCell ref="D17:E17"/>
    <mergeCell ref="F17:F18"/>
    <mergeCell ref="B7:N7"/>
    <mergeCell ref="B8:N8"/>
    <mergeCell ref="B9:N9"/>
    <mergeCell ref="B10:N10"/>
    <mergeCell ref="B11:N11"/>
    <mergeCell ref="B12:N12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8"/>
  <sheetViews>
    <sheetView showZeros="0" zoomScaleNormal="100" zoomScaleSheetLayoutView="100" workbookViewId="0">
      <selection sqref="A1:XFD1048576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1:15" x14ac:dyDescent="0.25">
      <c r="B1" s="492" t="s">
        <v>354</v>
      </c>
      <c r="C1" s="492"/>
      <c r="D1" s="492"/>
      <c r="E1" s="492"/>
      <c r="F1" s="492"/>
      <c r="G1" s="492"/>
      <c r="H1" s="492"/>
      <c r="I1" s="492"/>
      <c r="J1" s="492"/>
      <c r="K1" s="492"/>
      <c r="L1" s="492"/>
      <c r="M1" s="492"/>
      <c r="N1" s="492"/>
      <c r="O1" s="492"/>
    </row>
    <row r="2" spans="1:15" x14ac:dyDescent="0.25">
      <c r="B2" s="492" t="s">
        <v>444</v>
      </c>
      <c r="C2" s="492"/>
      <c r="D2" s="492"/>
      <c r="E2" s="492"/>
      <c r="F2" s="492"/>
      <c r="G2" s="492"/>
      <c r="H2" s="492"/>
      <c r="I2" s="492"/>
      <c r="J2" s="492"/>
      <c r="K2" s="492"/>
      <c r="L2" s="492"/>
      <c r="M2" s="492"/>
      <c r="N2" s="492"/>
      <c r="O2" s="492"/>
    </row>
    <row r="3" spans="1:15" x14ac:dyDescent="0.25">
      <c r="B3" s="492" t="s">
        <v>464</v>
      </c>
      <c r="C3" s="492"/>
      <c r="D3" s="492"/>
      <c r="E3" s="492"/>
      <c r="F3" s="492"/>
      <c r="G3" s="492"/>
      <c r="H3" s="492"/>
      <c r="I3" s="492"/>
      <c r="J3" s="492"/>
      <c r="K3" s="492"/>
      <c r="L3" s="492"/>
      <c r="M3" s="492"/>
      <c r="N3" s="492"/>
      <c r="O3" s="492"/>
    </row>
    <row r="4" spans="1:15" x14ac:dyDescent="0.25">
      <c r="B4" s="492" t="s">
        <v>361</v>
      </c>
      <c r="C4" s="492"/>
      <c r="D4" s="492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</row>
    <row r="5" spans="1:15" s="403" customFormat="1" ht="15" customHeight="1" x14ac:dyDescent="0.25">
      <c r="B5" s="442" t="s">
        <v>467</v>
      </c>
      <c r="C5" s="442"/>
      <c r="D5" s="442"/>
      <c r="E5" s="442"/>
      <c r="F5" s="442"/>
      <c r="G5" s="442"/>
      <c r="H5" s="442"/>
      <c r="I5" s="442"/>
      <c r="J5" s="442"/>
      <c r="K5" s="442"/>
      <c r="L5" s="442"/>
      <c r="M5" s="442"/>
      <c r="N5" s="442"/>
      <c r="O5" s="442"/>
    </row>
    <row r="6" spans="1:15" s="403" customFormat="1" x14ac:dyDescent="0.25">
      <c r="B6" s="442" t="s">
        <v>478</v>
      </c>
      <c r="C6" s="442"/>
      <c r="D6" s="442"/>
      <c r="E6" s="442"/>
      <c r="F6" s="442"/>
      <c r="G6" s="442"/>
      <c r="H6" s="442"/>
      <c r="I6" s="442"/>
      <c r="J6" s="442"/>
      <c r="K6" s="442"/>
      <c r="L6" s="442"/>
      <c r="M6" s="442"/>
      <c r="N6" s="442"/>
      <c r="O6" s="442"/>
    </row>
    <row r="7" spans="1:15" s="403" customFormat="1" x14ac:dyDescent="0.25">
      <c r="B7" s="442" t="s">
        <v>477</v>
      </c>
      <c r="C7" s="442"/>
      <c r="D7" s="442"/>
      <c r="E7" s="442"/>
      <c r="F7" s="442"/>
      <c r="G7" s="442"/>
      <c r="H7" s="442"/>
      <c r="I7" s="442"/>
      <c r="J7" s="442"/>
      <c r="K7" s="442"/>
      <c r="L7" s="442"/>
      <c r="M7" s="442"/>
      <c r="N7" s="442"/>
      <c r="O7" s="442"/>
    </row>
    <row r="8" spans="1:15" s="403" customFormat="1" x14ac:dyDescent="0.25">
      <c r="B8" s="442" t="s">
        <v>500</v>
      </c>
      <c r="C8" s="442"/>
      <c r="D8" s="442"/>
      <c r="E8" s="442"/>
      <c r="F8" s="442"/>
      <c r="G8" s="442"/>
      <c r="H8" s="442"/>
      <c r="I8" s="442"/>
      <c r="J8" s="442"/>
      <c r="K8" s="442"/>
      <c r="L8" s="442"/>
      <c r="M8" s="442"/>
      <c r="N8" s="442"/>
      <c r="O8" s="442"/>
    </row>
    <row r="9" spans="1:15" s="403" customFormat="1" ht="15" customHeight="1" x14ac:dyDescent="0.25">
      <c r="B9" s="442" t="s">
        <v>501</v>
      </c>
      <c r="C9" s="442"/>
      <c r="D9" s="442"/>
      <c r="E9" s="442"/>
      <c r="F9" s="442"/>
      <c r="G9" s="442"/>
      <c r="H9" s="442"/>
      <c r="I9" s="442"/>
      <c r="J9" s="442"/>
      <c r="K9" s="442"/>
      <c r="L9" s="442"/>
      <c r="M9" s="442"/>
      <c r="N9" s="442"/>
      <c r="O9" s="442"/>
    </row>
    <row r="10" spans="1:15" s="403" customFormat="1" ht="15" customHeight="1" x14ac:dyDescent="0.25">
      <c r="B10" s="442" t="s">
        <v>502</v>
      </c>
      <c r="C10" s="442"/>
      <c r="D10" s="442"/>
      <c r="E10" s="442"/>
      <c r="F10" s="442"/>
      <c r="G10" s="442"/>
      <c r="H10" s="442"/>
      <c r="I10" s="442"/>
      <c r="J10" s="442"/>
      <c r="K10" s="442"/>
      <c r="L10" s="442"/>
      <c r="M10" s="442"/>
      <c r="N10" s="442"/>
      <c r="O10" s="442"/>
    </row>
    <row r="11" spans="1:15" s="403" customFormat="1" ht="15" customHeight="1" x14ac:dyDescent="0.25">
      <c r="B11" s="442" t="s">
        <v>520</v>
      </c>
      <c r="C11" s="442"/>
      <c r="D11" s="442"/>
      <c r="E11" s="442"/>
      <c r="F11" s="442"/>
      <c r="G11" s="442"/>
      <c r="H11" s="442"/>
      <c r="I11" s="442"/>
      <c r="J11" s="442"/>
      <c r="K11" s="442"/>
      <c r="L11" s="442"/>
      <c r="M11" s="442"/>
      <c r="N11" s="442"/>
      <c r="O11" s="442"/>
    </row>
    <row r="12" spans="1:15" s="403" customFormat="1" ht="15" customHeight="1" x14ac:dyDescent="0.25">
      <c r="B12" s="442" t="s">
        <v>521</v>
      </c>
      <c r="C12" s="442"/>
      <c r="D12" s="442"/>
      <c r="E12" s="442"/>
      <c r="F12" s="442"/>
      <c r="G12" s="442"/>
      <c r="H12" s="442"/>
      <c r="I12" s="442"/>
      <c r="J12" s="442"/>
      <c r="K12" s="442"/>
      <c r="L12" s="442"/>
      <c r="M12" s="442"/>
      <c r="N12" s="442"/>
      <c r="O12" s="442"/>
    </row>
    <row r="13" spans="1:15" s="403" customFormat="1" x14ac:dyDescent="0.25">
      <c r="B13" s="412"/>
      <c r="C13" s="412"/>
      <c r="D13" s="412"/>
      <c r="E13" s="412"/>
      <c r="F13" s="412"/>
      <c r="G13" s="412"/>
      <c r="H13" s="412"/>
      <c r="I13" s="412"/>
      <c r="J13" s="412"/>
      <c r="K13" s="412"/>
      <c r="L13" s="412"/>
      <c r="M13" s="412"/>
      <c r="N13" s="412"/>
      <c r="O13" s="412"/>
    </row>
    <row r="14" spans="1:15" ht="32.25" customHeight="1" x14ac:dyDescent="0.25">
      <c r="A14" s="448" t="s">
        <v>466</v>
      </c>
      <c r="B14" s="448"/>
      <c r="C14" s="448"/>
      <c r="D14" s="448"/>
      <c r="E14" s="448"/>
      <c r="F14" s="448"/>
      <c r="G14" s="448"/>
      <c r="H14" s="448"/>
      <c r="I14" s="448"/>
      <c r="J14" s="448"/>
      <c r="K14" s="448"/>
      <c r="L14" s="448"/>
      <c r="M14" s="448"/>
      <c r="N14" s="448"/>
      <c r="O14" s="448"/>
    </row>
    <row r="15" spans="1:15" ht="17.25" customHeight="1" x14ac:dyDescent="0.25">
      <c r="G15" s="4"/>
      <c r="H15" s="4"/>
      <c r="I15" s="4"/>
      <c r="J15" s="4"/>
      <c r="K15" s="4"/>
      <c r="L15" s="4"/>
      <c r="M15" s="4"/>
      <c r="N15" s="4"/>
      <c r="O15" s="4" t="s">
        <v>455</v>
      </c>
    </row>
    <row r="16" spans="1:15" ht="15" customHeight="1" x14ac:dyDescent="0.25">
      <c r="A16" s="449" t="s">
        <v>5</v>
      </c>
      <c r="B16" s="452" t="s">
        <v>353</v>
      </c>
      <c r="C16" s="452" t="s">
        <v>54</v>
      </c>
      <c r="D16" s="455" t="s">
        <v>362</v>
      </c>
      <c r="E16" s="458" t="s">
        <v>200</v>
      </c>
      <c r="F16" s="459"/>
      <c r="G16" s="460"/>
      <c r="H16" s="461" t="s">
        <v>364</v>
      </c>
      <c r="I16" s="464" t="s">
        <v>200</v>
      </c>
      <c r="J16" s="465"/>
      <c r="K16" s="465"/>
      <c r="L16" s="467" t="s">
        <v>0</v>
      </c>
      <c r="M16" s="467" t="s">
        <v>200</v>
      </c>
      <c r="N16" s="467"/>
      <c r="O16" s="467"/>
    </row>
    <row r="17" spans="1:17" x14ac:dyDescent="0.25">
      <c r="A17" s="450"/>
      <c r="B17" s="453"/>
      <c r="C17" s="453"/>
      <c r="D17" s="456"/>
      <c r="E17" s="458" t="s">
        <v>1</v>
      </c>
      <c r="F17" s="460"/>
      <c r="G17" s="455" t="s">
        <v>2</v>
      </c>
      <c r="H17" s="462"/>
      <c r="I17" s="464" t="s">
        <v>1</v>
      </c>
      <c r="J17" s="466"/>
      <c r="K17" s="490" t="s">
        <v>2</v>
      </c>
      <c r="L17" s="467"/>
      <c r="M17" s="467" t="s">
        <v>1</v>
      </c>
      <c r="N17" s="467"/>
      <c r="O17" s="478" t="s">
        <v>2</v>
      </c>
    </row>
    <row r="18" spans="1:17" ht="49.5" customHeight="1" x14ac:dyDescent="0.25">
      <c r="A18" s="451"/>
      <c r="B18" s="454"/>
      <c r="C18" s="454"/>
      <c r="D18" s="457"/>
      <c r="E18" s="59" t="s">
        <v>3</v>
      </c>
      <c r="F18" s="418" t="s">
        <v>4</v>
      </c>
      <c r="G18" s="457"/>
      <c r="H18" s="463"/>
      <c r="I18" s="60" t="s">
        <v>3</v>
      </c>
      <c r="J18" s="414" t="s">
        <v>4</v>
      </c>
      <c r="K18" s="491"/>
      <c r="L18" s="467"/>
      <c r="M18" s="417" t="s">
        <v>3</v>
      </c>
      <c r="N18" s="416" t="s">
        <v>4</v>
      </c>
      <c r="O18" s="478"/>
    </row>
    <row r="19" spans="1:17" ht="15.95" customHeight="1" x14ac:dyDescent="0.25">
      <c r="A19" s="128" t="s">
        <v>72</v>
      </c>
      <c r="B19" s="489" t="s">
        <v>6</v>
      </c>
      <c r="C19" s="489"/>
      <c r="D19" s="489"/>
      <c r="E19" s="489"/>
      <c r="F19" s="489"/>
      <c r="G19" s="489"/>
      <c r="H19" s="489"/>
      <c r="I19" s="489"/>
      <c r="J19" s="489"/>
      <c r="K19" s="489"/>
      <c r="L19" s="489"/>
      <c r="M19" s="489"/>
      <c r="N19" s="489"/>
      <c r="O19" s="489"/>
    </row>
    <row r="20" spans="1:17" ht="15" customHeight="1" x14ac:dyDescent="0.25">
      <c r="A20" s="5" t="s">
        <v>187</v>
      </c>
      <c r="B20" s="6" t="s">
        <v>56</v>
      </c>
      <c r="C20" s="7" t="s">
        <v>9</v>
      </c>
      <c r="D20" s="8">
        <f>E20+G20</f>
        <v>71.8</v>
      </c>
      <c r="E20" s="8">
        <v>71.8</v>
      </c>
      <c r="F20" s="8">
        <v>53.4</v>
      </c>
      <c r="G20" s="8"/>
      <c r="H20" s="9">
        <f>I20+K20</f>
        <v>0</v>
      </c>
      <c r="I20" s="9"/>
      <c r="J20" s="9"/>
      <c r="K20" s="226"/>
      <c r="L20" s="11">
        <f>M20+O20</f>
        <v>71.8</v>
      </c>
      <c r="M20" s="11">
        <f>E20+I20</f>
        <v>71.8</v>
      </c>
      <c r="N20" s="11">
        <f>F20+J20</f>
        <v>53.4</v>
      </c>
      <c r="O20" s="11">
        <f>G20+K20</f>
        <v>0</v>
      </c>
      <c r="P20" s="65" t="s">
        <v>329</v>
      </c>
      <c r="Q20" s="66">
        <f>SUMIF(C20:C214,1,L20:L214)</f>
        <v>3739</v>
      </c>
    </row>
    <row r="21" spans="1:17" ht="15" customHeight="1" x14ac:dyDescent="0.25">
      <c r="A21" s="128" t="s">
        <v>73</v>
      </c>
      <c r="B21" s="29" t="s">
        <v>20</v>
      </c>
      <c r="C21" s="30"/>
      <c r="D21" s="8">
        <f t="shared" ref="D21:D83" si="0">E21+G21</f>
        <v>3044</v>
      </c>
      <c r="E21" s="8">
        <f>E22+E23+E24+E25</f>
        <v>2848.4</v>
      </c>
      <c r="F21" s="8">
        <f>F22+F23+F24+F25</f>
        <v>1259.8</v>
      </c>
      <c r="G21" s="8">
        <f>G22+G23+G24+G25</f>
        <v>195.6</v>
      </c>
      <c r="H21" s="9">
        <f t="shared" ref="H21:H83" si="1">I21+K21</f>
        <v>96.8</v>
      </c>
      <c r="I21" s="9">
        <f t="shared" ref="I21:O21" si="2">I22+I23+I24+I25</f>
        <v>95.3</v>
      </c>
      <c r="J21" s="9">
        <f t="shared" si="2"/>
        <v>34.700000000000003</v>
      </c>
      <c r="K21" s="226">
        <f t="shared" si="2"/>
        <v>1.5</v>
      </c>
      <c r="L21" s="11">
        <f t="shared" si="2"/>
        <v>3140.8</v>
      </c>
      <c r="M21" s="11">
        <f t="shared" si="2"/>
        <v>2943.7000000000003</v>
      </c>
      <c r="N21" s="11">
        <f t="shared" si="2"/>
        <v>1294.5</v>
      </c>
      <c r="O21" s="11">
        <f t="shared" si="2"/>
        <v>197.1</v>
      </c>
      <c r="P21" s="65" t="s">
        <v>330</v>
      </c>
      <c r="Q21" s="66">
        <f>SUMIF(C20:C214,2,L20:L214)</f>
        <v>0</v>
      </c>
    </row>
    <row r="22" spans="1:17" ht="15" customHeight="1" x14ac:dyDescent="0.25">
      <c r="A22" s="132"/>
      <c r="B22" s="75"/>
      <c r="C22" s="30" t="s">
        <v>9</v>
      </c>
      <c r="D22" s="8">
        <f t="shared" si="0"/>
        <v>2195.4</v>
      </c>
      <c r="E22" s="16">
        <v>2103.8000000000002</v>
      </c>
      <c r="F22" s="16">
        <v>1259.8</v>
      </c>
      <c r="G22" s="16">
        <v>91.6</v>
      </c>
      <c r="H22" s="9">
        <f t="shared" si="1"/>
        <v>68</v>
      </c>
      <c r="I22" s="10">
        <v>66.5</v>
      </c>
      <c r="J22" s="10">
        <v>34.700000000000003</v>
      </c>
      <c r="K22" s="10">
        <v>1.5</v>
      </c>
      <c r="L22" s="11">
        <f>M22+O22</f>
        <v>2263.4</v>
      </c>
      <c r="M22" s="11">
        <f t="shared" ref="M22:O24" si="3">E22+I22</f>
        <v>2170.3000000000002</v>
      </c>
      <c r="N22" s="11">
        <f t="shared" si="3"/>
        <v>1294.5</v>
      </c>
      <c r="O22" s="11">
        <f t="shared" si="3"/>
        <v>93.1</v>
      </c>
      <c r="P22" s="65" t="s">
        <v>331</v>
      </c>
      <c r="Q22" s="66">
        <f>SUMIF(C20:C214,3,L20:L214)</f>
        <v>101.89999999999999</v>
      </c>
    </row>
    <row r="23" spans="1:17" ht="15" customHeight="1" x14ac:dyDescent="0.25">
      <c r="A23" s="132"/>
      <c r="B23" s="41"/>
      <c r="C23" s="30" t="s">
        <v>25</v>
      </c>
      <c r="D23" s="8">
        <f t="shared" si="0"/>
        <v>437.2</v>
      </c>
      <c r="E23" s="16">
        <v>437.2</v>
      </c>
      <c r="F23" s="16"/>
      <c r="G23" s="16"/>
      <c r="H23" s="9">
        <f t="shared" si="1"/>
        <v>28.8</v>
      </c>
      <c r="I23" s="10">
        <v>28.8</v>
      </c>
      <c r="J23" s="10"/>
      <c r="K23" s="10"/>
      <c r="L23" s="11">
        <f>M23+O23</f>
        <v>466</v>
      </c>
      <c r="M23" s="11">
        <f t="shared" si="3"/>
        <v>466</v>
      </c>
      <c r="N23" s="11">
        <f t="shared" si="3"/>
        <v>0</v>
      </c>
      <c r="O23" s="11">
        <f t="shared" si="3"/>
        <v>0</v>
      </c>
      <c r="P23" s="65" t="s">
        <v>332</v>
      </c>
      <c r="Q23" s="66">
        <f>SUMIF(C20:C214,4,L20:L214)</f>
        <v>773.5</v>
      </c>
    </row>
    <row r="24" spans="1:17" ht="15" customHeight="1" x14ac:dyDescent="0.25">
      <c r="A24" s="132"/>
      <c r="B24" s="227"/>
      <c r="C24" s="30" t="s">
        <v>22</v>
      </c>
      <c r="D24" s="8">
        <f t="shared" si="0"/>
        <v>397.9</v>
      </c>
      <c r="E24" s="16">
        <v>293.89999999999998</v>
      </c>
      <c r="F24" s="16"/>
      <c r="G24" s="16">
        <v>104</v>
      </c>
      <c r="H24" s="9">
        <f t="shared" si="1"/>
        <v>0</v>
      </c>
      <c r="I24" s="10"/>
      <c r="J24" s="10"/>
      <c r="K24" s="185"/>
      <c r="L24" s="12">
        <f>M24+O24</f>
        <v>397.9</v>
      </c>
      <c r="M24" s="12">
        <f t="shared" si="3"/>
        <v>293.89999999999998</v>
      </c>
      <c r="N24" s="12">
        <f t="shared" si="3"/>
        <v>0</v>
      </c>
      <c r="O24" s="12">
        <f t="shared" si="3"/>
        <v>104</v>
      </c>
      <c r="P24" s="65"/>
      <c r="Q24" s="66"/>
    </row>
    <row r="25" spans="1:17" ht="15" customHeight="1" x14ac:dyDescent="0.25">
      <c r="A25" s="132"/>
      <c r="B25" s="228"/>
      <c r="C25" s="269">
        <v>10</v>
      </c>
      <c r="D25" s="8">
        <f t="shared" si="0"/>
        <v>13.5</v>
      </c>
      <c r="E25" s="16">
        <v>13.5</v>
      </c>
      <c r="F25" s="16"/>
      <c r="G25" s="16"/>
      <c r="H25" s="9">
        <f t="shared" si="1"/>
        <v>0</v>
      </c>
      <c r="I25" s="10"/>
      <c r="J25" s="10"/>
      <c r="K25" s="185"/>
      <c r="L25" s="12">
        <f>M25+O25</f>
        <v>13.5</v>
      </c>
      <c r="M25" s="12">
        <f>E25+I25</f>
        <v>13.5</v>
      </c>
      <c r="N25" s="12">
        <f>F25+J25</f>
        <v>0</v>
      </c>
      <c r="O25" s="12">
        <f>G25+K25</f>
        <v>0</v>
      </c>
      <c r="P25" s="65" t="s">
        <v>335</v>
      </c>
      <c r="Q25" s="66">
        <f>SUMIF(C21:C215,5,L21:L215)</f>
        <v>1429.1000000000001</v>
      </c>
    </row>
    <row r="26" spans="1:17" ht="15" customHeight="1" x14ac:dyDescent="0.25">
      <c r="A26" s="5" t="s">
        <v>74</v>
      </c>
      <c r="B26" s="6" t="s">
        <v>7</v>
      </c>
      <c r="C26" s="15"/>
      <c r="D26" s="8">
        <f t="shared" si="0"/>
        <v>77.400000000000006</v>
      </c>
      <c r="E26" s="16">
        <f>SUM(E27:E31)</f>
        <v>77.400000000000006</v>
      </c>
      <c r="F26" s="16">
        <f>SUM(F27:F31)</f>
        <v>49.6</v>
      </c>
      <c r="G26" s="16">
        <f t="shared" ref="G26:O26" si="4">SUM(G27:G31)</f>
        <v>0</v>
      </c>
      <c r="H26" s="9">
        <f t="shared" si="1"/>
        <v>0</v>
      </c>
      <c r="I26" s="10">
        <f t="shared" si="4"/>
        <v>0</v>
      </c>
      <c r="J26" s="10">
        <f t="shared" si="4"/>
        <v>0</v>
      </c>
      <c r="K26" s="185">
        <f t="shared" si="4"/>
        <v>0</v>
      </c>
      <c r="L26" s="12">
        <f t="shared" si="4"/>
        <v>77.400000000000006</v>
      </c>
      <c r="M26" s="12">
        <f t="shared" si="4"/>
        <v>77.400000000000006</v>
      </c>
      <c r="N26" s="12">
        <f t="shared" si="4"/>
        <v>49.6</v>
      </c>
      <c r="O26" s="12">
        <f t="shared" si="4"/>
        <v>0</v>
      </c>
      <c r="P26" s="65" t="s">
        <v>333</v>
      </c>
      <c r="Q26" s="66">
        <f>SUMIF(C20:C214,6,L20:L214)</f>
        <v>1491.7000000000003</v>
      </c>
    </row>
    <row r="27" spans="1:17" ht="15" customHeight="1" x14ac:dyDescent="0.25">
      <c r="A27" s="19"/>
      <c r="C27" s="15" t="s">
        <v>9</v>
      </c>
      <c r="D27" s="8">
        <f t="shared" si="0"/>
        <v>31.4</v>
      </c>
      <c r="E27" s="16">
        <v>31.4</v>
      </c>
      <c r="F27" s="16">
        <v>18.5</v>
      </c>
      <c r="G27" s="16"/>
      <c r="H27" s="9">
        <f t="shared" si="1"/>
        <v>0</v>
      </c>
      <c r="I27" s="10"/>
      <c r="J27" s="10"/>
      <c r="K27" s="185"/>
      <c r="L27" s="12">
        <f t="shared" ref="L27:L42" si="5">M27+O27</f>
        <v>31.4</v>
      </c>
      <c r="M27" s="12">
        <f t="shared" ref="M27:O42" si="6">E27+I27</f>
        <v>31.4</v>
      </c>
      <c r="N27" s="12">
        <f t="shared" si="6"/>
        <v>18.5</v>
      </c>
      <c r="O27" s="12">
        <f t="shared" si="6"/>
        <v>0</v>
      </c>
      <c r="P27" s="65" t="s">
        <v>334</v>
      </c>
      <c r="Q27" s="66">
        <f>SUMIF(C20:C214,7,L20:L214)</f>
        <v>39.299999999999997</v>
      </c>
    </row>
    <row r="28" spans="1:17" ht="15" customHeight="1" x14ac:dyDescent="0.25">
      <c r="A28" s="19"/>
      <c r="C28" s="15" t="s">
        <v>31</v>
      </c>
      <c r="D28" s="8">
        <f t="shared" si="0"/>
        <v>2.5</v>
      </c>
      <c r="E28" s="16">
        <v>2.5</v>
      </c>
      <c r="F28" s="16">
        <v>1.9</v>
      </c>
      <c r="G28" s="16"/>
      <c r="H28" s="9">
        <f t="shared" si="1"/>
        <v>0</v>
      </c>
      <c r="I28" s="10"/>
      <c r="J28" s="10"/>
      <c r="K28" s="185"/>
      <c r="L28" s="12">
        <f t="shared" si="5"/>
        <v>2.5</v>
      </c>
      <c r="M28" s="12">
        <f t="shared" si="6"/>
        <v>2.5</v>
      </c>
      <c r="N28" s="12">
        <f t="shared" si="6"/>
        <v>1.9</v>
      </c>
      <c r="O28" s="12">
        <f t="shared" si="6"/>
        <v>0</v>
      </c>
      <c r="P28" s="65" t="s">
        <v>336</v>
      </c>
      <c r="Q28" s="66">
        <f>SUMIF(C20:C214,8,L20:L214)</f>
        <v>2253.3999999999996</v>
      </c>
    </row>
    <row r="29" spans="1:17" ht="15" customHeight="1" x14ac:dyDescent="0.25">
      <c r="A29" s="19"/>
      <c r="C29" s="15" t="s">
        <v>22</v>
      </c>
      <c r="D29" s="8">
        <f t="shared" si="0"/>
        <v>21.3</v>
      </c>
      <c r="E29" s="16">
        <v>21.3</v>
      </c>
      <c r="F29" s="16">
        <v>16.3</v>
      </c>
      <c r="G29" s="16"/>
      <c r="H29" s="9">
        <f t="shared" si="1"/>
        <v>0</v>
      </c>
      <c r="I29" s="10"/>
      <c r="J29" s="10"/>
      <c r="K29" s="185"/>
      <c r="L29" s="12">
        <f t="shared" si="5"/>
        <v>21.3</v>
      </c>
      <c r="M29" s="12">
        <f t="shared" si="6"/>
        <v>21.3</v>
      </c>
      <c r="N29" s="12">
        <f t="shared" si="6"/>
        <v>16.3</v>
      </c>
      <c r="O29" s="12">
        <f t="shared" si="6"/>
        <v>0</v>
      </c>
      <c r="P29" s="65" t="s">
        <v>337</v>
      </c>
      <c r="Q29" s="66">
        <f>SUMIF(C20:C214,9,L20:L214)</f>
        <v>5708.4299999999994</v>
      </c>
    </row>
    <row r="30" spans="1:17" ht="15" customHeight="1" x14ac:dyDescent="0.25">
      <c r="A30" s="19"/>
      <c r="C30" s="88" t="s">
        <v>30</v>
      </c>
      <c r="D30" s="8">
        <f t="shared" si="0"/>
        <v>8.1999999999999993</v>
      </c>
      <c r="E30" s="16">
        <v>8.1999999999999993</v>
      </c>
      <c r="F30" s="16">
        <v>2.2999999999999998</v>
      </c>
      <c r="G30" s="16"/>
      <c r="H30" s="9">
        <f t="shared" si="1"/>
        <v>0</v>
      </c>
      <c r="I30" s="10"/>
      <c r="J30" s="10"/>
      <c r="K30" s="185"/>
      <c r="L30" s="12">
        <f t="shared" si="5"/>
        <v>8.1999999999999993</v>
      </c>
      <c r="M30" s="12">
        <f t="shared" si="6"/>
        <v>8.1999999999999993</v>
      </c>
      <c r="N30" s="12">
        <f t="shared" si="6"/>
        <v>2.2999999999999998</v>
      </c>
      <c r="O30" s="12">
        <f t="shared" si="6"/>
        <v>0</v>
      </c>
      <c r="P30" s="65" t="s">
        <v>338</v>
      </c>
      <c r="Q30" s="66">
        <f>SUMIF(C20:C214,10,L20:L214)</f>
        <v>4160.3</v>
      </c>
    </row>
    <row r="31" spans="1:17" ht="15" customHeight="1" x14ac:dyDescent="0.25">
      <c r="A31" s="40"/>
      <c r="B31" s="229"/>
      <c r="C31" s="88" t="s">
        <v>24</v>
      </c>
      <c r="D31" s="8">
        <f t="shared" si="0"/>
        <v>14</v>
      </c>
      <c r="E31" s="16">
        <v>14</v>
      </c>
      <c r="F31" s="16">
        <v>10.6</v>
      </c>
      <c r="G31" s="16"/>
      <c r="H31" s="9">
        <f t="shared" si="1"/>
        <v>0</v>
      </c>
      <c r="I31" s="10"/>
      <c r="J31" s="10"/>
      <c r="K31" s="185"/>
      <c r="L31" s="11">
        <f>M31+O31</f>
        <v>14</v>
      </c>
      <c r="M31" s="11">
        <f>E31+I31</f>
        <v>14</v>
      </c>
      <c r="N31" s="11">
        <f>F31+J31</f>
        <v>10.6</v>
      </c>
      <c r="O31" s="11">
        <f>G31+K31</f>
        <v>0</v>
      </c>
      <c r="P31" s="70" t="s">
        <v>177</v>
      </c>
      <c r="Q31" s="71">
        <f>SUM(Q20:Q30)</f>
        <v>19696.63</v>
      </c>
    </row>
    <row r="32" spans="1:17" ht="15" customHeight="1" x14ac:dyDescent="0.25">
      <c r="A32" s="5" t="s">
        <v>75</v>
      </c>
      <c r="B32" s="17" t="s">
        <v>10</v>
      </c>
      <c r="C32" s="15"/>
      <c r="D32" s="8">
        <f t="shared" si="0"/>
        <v>77.599999999999994</v>
      </c>
      <c r="E32" s="16">
        <f>SUM(E33:E36)</f>
        <v>70.899999999999991</v>
      </c>
      <c r="F32" s="16">
        <f>SUM(F33:F36)</f>
        <v>50.7</v>
      </c>
      <c r="G32" s="16">
        <f t="shared" ref="G32:O32" si="7">SUM(G33:G36)</f>
        <v>6.7</v>
      </c>
      <c r="H32" s="9">
        <f t="shared" si="1"/>
        <v>0</v>
      </c>
      <c r="I32" s="10">
        <f t="shared" si="7"/>
        <v>0</v>
      </c>
      <c r="J32" s="10">
        <f t="shared" si="7"/>
        <v>0</v>
      </c>
      <c r="K32" s="185">
        <f t="shared" si="7"/>
        <v>0</v>
      </c>
      <c r="L32" s="12">
        <f t="shared" si="7"/>
        <v>77.599999999999994</v>
      </c>
      <c r="M32" s="12">
        <f t="shared" si="7"/>
        <v>70.899999999999991</v>
      </c>
      <c r="N32" s="12">
        <f t="shared" si="7"/>
        <v>50.7</v>
      </c>
      <c r="O32" s="12">
        <f t="shared" si="7"/>
        <v>6.7</v>
      </c>
      <c r="P32" s="72"/>
      <c r="Q32" s="72"/>
    </row>
    <row r="33" spans="1:17" ht="15" customHeight="1" x14ac:dyDescent="0.25">
      <c r="A33" s="19"/>
      <c r="C33" s="15" t="s">
        <v>9</v>
      </c>
      <c r="D33" s="8">
        <f t="shared" si="0"/>
        <v>42.1</v>
      </c>
      <c r="E33" s="16">
        <v>35.4</v>
      </c>
      <c r="F33" s="16">
        <v>23.8</v>
      </c>
      <c r="G33" s="16">
        <v>6.7</v>
      </c>
      <c r="H33" s="9">
        <f t="shared" si="1"/>
        <v>0</v>
      </c>
      <c r="I33" s="10"/>
      <c r="J33" s="10"/>
      <c r="K33" s="185"/>
      <c r="L33" s="12">
        <f t="shared" si="5"/>
        <v>42.1</v>
      </c>
      <c r="M33" s="12">
        <f t="shared" si="6"/>
        <v>35.4</v>
      </c>
      <c r="N33" s="12">
        <f t="shared" si="6"/>
        <v>23.8</v>
      </c>
      <c r="O33" s="12">
        <f t="shared" si="6"/>
        <v>6.7</v>
      </c>
      <c r="P33" s="72"/>
      <c r="Q33" s="72">
        <f>Q31-L217</f>
        <v>0</v>
      </c>
    </row>
    <row r="34" spans="1:17" ht="15" customHeight="1" x14ac:dyDescent="0.25">
      <c r="A34" s="19"/>
      <c r="C34" s="15" t="s">
        <v>31</v>
      </c>
      <c r="D34" s="8">
        <f t="shared" si="0"/>
        <v>2.5</v>
      </c>
      <c r="E34" s="16">
        <v>2.5</v>
      </c>
      <c r="F34" s="16">
        <v>1.9</v>
      </c>
      <c r="G34" s="16"/>
      <c r="H34" s="9">
        <f t="shared" si="1"/>
        <v>0</v>
      </c>
      <c r="I34" s="10"/>
      <c r="J34" s="10"/>
      <c r="K34" s="185"/>
      <c r="L34" s="12">
        <f t="shared" si="5"/>
        <v>2.5</v>
      </c>
      <c r="M34" s="12">
        <f t="shared" si="6"/>
        <v>2.5</v>
      </c>
      <c r="N34" s="12">
        <f t="shared" si="6"/>
        <v>1.9</v>
      </c>
      <c r="O34" s="12">
        <f t="shared" si="6"/>
        <v>0</v>
      </c>
    </row>
    <row r="35" spans="1:17" ht="15" customHeight="1" x14ac:dyDescent="0.25">
      <c r="A35" s="19"/>
      <c r="C35" s="15" t="s">
        <v>22</v>
      </c>
      <c r="D35" s="8">
        <f t="shared" si="0"/>
        <v>18.899999999999999</v>
      </c>
      <c r="E35" s="16">
        <v>18.899999999999999</v>
      </c>
      <c r="F35" s="16">
        <v>14.4</v>
      </c>
      <c r="G35" s="16"/>
      <c r="H35" s="9">
        <f t="shared" si="1"/>
        <v>0</v>
      </c>
      <c r="I35" s="10"/>
      <c r="J35" s="10"/>
      <c r="K35" s="185"/>
      <c r="L35" s="12">
        <f t="shared" si="5"/>
        <v>18.899999999999999</v>
      </c>
      <c r="M35" s="12">
        <f t="shared" si="6"/>
        <v>18.899999999999999</v>
      </c>
      <c r="N35" s="12">
        <f t="shared" si="6"/>
        <v>14.4</v>
      </c>
      <c r="O35" s="12">
        <f t="shared" si="6"/>
        <v>0</v>
      </c>
      <c r="Q35" s="2">
        <f>L217-Q31</f>
        <v>0</v>
      </c>
    </row>
    <row r="36" spans="1:17" ht="15" customHeight="1" x14ac:dyDescent="0.25">
      <c r="A36" s="40"/>
      <c r="B36" s="229"/>
      <c r="C36" s="88" t="s">
        <v>24</v>
      </c>
      <c r="D36" s="8">
        <f t="shared" si="0"/>
        <v>14.1</v>
      </c>
      <c r="E36" s="16">
        <v>14.1</v>
      </c>
      <c r="F36" s="16">
        <v>10.6</v>
      </c>
      <c r="G36" s="16"/>
      <c r="H36" s="9">
        <f t="shared" si="1"/>
        <v>0</v>
      </c>
      <c r="I36" s="10"/>
      <c r="J36" s="10"/>
      <c r="K36" s="185"/>
      <c r="L36" s="11">
        <f>M36+O36</f>
        <v>14.1</v>
      </c>
      <c r="M36" s="11">
        <f>E36+I36</f>
        <v>14.1</v>
      </c>
      <c r="N36" s="11">
        <f>F36+J36</f>
        <v>10.6</v>
      </c>
      <c r="O36" s="11">
        <f>G36+K36</f>
        <v>0</v>
      </c>
    </row>
    <row r="37" spans="1:17" ht="15" customHeight="1" x14ac:dyDescent="0.25">
      <c r="A37" s="5" t="s">
        <v>76</v>
      </c>
      <c r="B37" s="17" t="s">
        <v>11</v>
      </c>
      <c r="C37" s="15"/>
      <c r="D37" s="8">
        <f t="shared" si="0"/>
        <v>126.8</v>
      </c>
      <c r="E37" s="16">
        <f>SUM(E38:E42)</f>
        <v>126.8</v>
      </c>
      <c r="F37" s="16">
        <f>SUM(F38:F42)</f>
        <v>84.299999999999983</v>
      </c>
      <c r="G37" s="16">
        <f t="shared" ref="G37:O37" si="8">SUM(G38:G42)</f>
        <v>0</v>
      </c>
      <c r="H37" s="9">
        <f t="shared" si="1"/>
        <v>0</v>
      </c>
      <c r="I37" s="10">
        <f t="shared" si="8"/>
        <v>0</v>
      </c>
      <c r="J37" s="10">
        <f t="shared" si="8"/>
        <v>0</v>
      </c>
      <c r="K37" s="185">
        <f t="shared" si="8"/>
        <v>0</v>
      </c>
      <c r="L37" s="12">
        <f t="shared" si="8"/>
        <v>126.8</v>
      </c>
      <c r="M37" s="12">
        <f t="shared" si="8"/>
        <v>126.8</v>
      </c>
      <c r="N37" s="12">
        <f t="shared" si="8"/>
        <v>84.299999999999983</v>
      </c>
      <c r="O37" s="12">
        <f t="shared" si="8"/>
        <v>0</v>
      </c>
    </row>
    <row r="38" spans="1:17" ht="15" customHeight="1" x14ac:dyDescent="0.25">
      <c r="A38" s="19"/>
      <c r="C38" s="15" t="s">
        <v>9</v>
      </c>
      <c r="D38" s="8">
        <f t="shared" si="0"/>
        <v>40.1</v>
      </c>
      <c r="E38" s="16">
        <v>40.1</v>
      </c>
      <c r="F38" s="16">
        <v>26.2</v>
      </c>
      <c r="G38" s="16"/>
      <c r="H38" s="9">
        <f t="shared" si="1"/>
        <v>0</v>
      </c>
      <c r="I38" s="10"/>
      <c r="J38" s="10"/>
      <c r="K38" s="185"/>
      <c r="L38" s="12">
        <f t="shared" si="5"/>
        <v>40.1</v>
      </c>
      <c r="M38" s="12">
        <f t="shared" si="6"/>
        <v>40.1</v>
      </c>
      <c r="N38" s="12">
        <f t="shared" si="6"/>
        <v>26.2</v>
      </c>
      <c r="O38" s="12">
        <f t="shared" si="6"/>
        <v>0</v>
      </c>
    </row>
    <row r="39" spans="1:17" ht="15" customHeight="1" x14ac:dyDescent="0.25">
      <c r="A39" s="19"/>
      <c r="C39" s="15" t="s">
        <v>31</v>
      </c>
      <c r="D39" s="8">
        <f t="shared" si="0"/>
        <v>5.0999999999999996</v>
      </c>
      <c r="E39" s="16">
        <v>5.0999999999999996</v>
      </c>
      <c r="F39" s="16">
        <v>3.9</v>
      </c>
      <c r="G39" s="16"/>
      <c r="H39" s="9">
        <f t="shared" si="1"/>
        <v>0</v>
      </c>
      <c r="I39" s="10"/>
      <c r="J39" s="10"/>
      <c r="K39" s="185"/>
      <c r="L39" s="12">
        <f t="shared" si="5"/>
        <v>5.0999999999999996</v>
      </c>
      <c r="M39" s="12">
        <f t="shared" si="6"/>
        <v>5.0999999999999996</v>
      </c>
      <c r="N39" s="12">
        <f t="shared" si="6"/>
        <v>3.9</v>
      </c>
      <c r="O39" s="12">
        <f t="shared" si="6"/>
        <v>0</v>
      </c>
    </row>
    <row r="40" spans="1:17" ht="15" customHeight="1" x14ac:dyDescent="0.25">
      <c r="A40" s="19"/>
      <c r="C40" s="15" t="s">
        <v>22</v>
      </c>
      <c r="D40" s="8">
        <f t="shared" si="0"/>
        <v>64.8</v>
      </c>
      <c r="E40" s="16">
        <v>64.8</v>
      </c>
      <c r="F40" s="16">
        <v>41.5</v>
      </c>
      <c r="G40" s="16"/>
      <c r="H40" s="9">
        <f t="shared" si="1"/>
        <v>0</v>
      </c>
      <c r="I40" s="10"/>
      <c r="J40" s="10"/>
      <c r="K40" s="185"/>
      <c r="L40" s="12">
        <f t="shared" si="5"/>
        <v>64.8</v>
      </c>
      <c r="M40" s="12">
        <f t="shared" si="6"/>
        <v>64.8</v>
      </c>
      <c r="N40" s="12">
        <f t="shared" si="6"/>
        <v>41.5</v>
      </c>
      <c r="O40" s="12">
        <f t="shared" si="6"/>
        <v>0</v>
      </c>
    </row>
    <row r="41" spans="1:17" ht="15" customHeight="1" x14ac:dyDescent="0.25">
      <c r="A41" s="19"/>
      <c r="C41" s="88" t="s">
        <v>30</v>
      </c>
      <c r="D41" s="8">
        <f t="shared" si="0"/>
        <v>2.8</v>
      </c>
      <c r="E41" s="16">
        <v>2.8</v>
      </c>
      <c r="F41" s="16">
        <v>2.1</v>
      </c>
      <c r="G41" s="16"/>
      <c r="H41" s="9">
        <f t="shared" si="1"/>
        <v>0</v>
      </c>
      <c r="I41" s="10"/>
      <c r="J41" s="10"/>
      <c r="K41" s="185"/>
      <c r="L41" s="12">
        <f t="shared" si="5"/>
        <v>2.8</v>
      </c>
      <c r="M41" s="12">
        <f t="shared" si="6"/>
        <v>2.8</v>
      </c>
      <c r="N41" s="12">
        <f t="shared" si="6"/>
        <v>2.1</v>
      </c>
      <c r="O41" s="12">
        <f t="shared" si="6"/>
        <v>0</v>
      </c>
    </row>
    <row r="42" spans="1:17" ht="15" customHeight="1" x14ac:dyDescent="0.25">
      <c r="A42" s="40"/>
      <c r="B42" s="229"/>
      <c r="C42" s="88" t="s">
        <v>24</v>
      </c>
      <c r="D42" s="8">
        <f t="shared" si="0"/>
        <v>14</v>
      </c>
      <c r="E42" s="16">
        <v>14</v>
      </c>
      <c r="F42" s="16">
        <v>10.6</v>
      </c>
      <c r="G42" s="16"/>
      <c r="H42" s="9">
        <f t="shared" si="1"/>
        <v>0</v>
      </c>
      <c r="I42" s="10"/>
      <c r="J42" s="10"/>
      <c r="K42" s="185"/>
      <c r="L42" s="12">
        <f t="shared" si="5"/>
        <v>14</v>
      </c>
      <c r="M42" s="12">
        <f t="shared" si="6"/>
        <v>14</v>
      </c>
      <c r="N42" s="12">
        <f t="shared" si="6"/>
        <v>10.6</v>
      </c>
      <c r="O42" s="12">
        <f t="shared" si="6"/>
        <v>0</v>
      </c>
    </row>
    <row r="43" spans="1:17" ht="15" customHeight="1" x14ac:dyDescent="0.25">
      <c r="A43" s="5" t="s">
        <v>77</v>
      </c>
      <c r="B43" s="17" t="s">
        <v>12</v>
      </c>
      <c r="C43" s="15"/>
      <c r="D43" s="8">
        <f t="shared" si="0"/>
        <v>114</v>
      </c>
      <c r="E43" s="16">
        <f>SUM(E44:E47)</f>
        <v>114</v>
      </c>
      <c r="F43" s="16">
        <f>SUM(F44:F47)</f>
        <v>75.3</v>
      </c>
      <c r="G43" s="16">
        <f t="shared" ref="G43:O43" si="9">SUM(G44:G47)</f>
        <v>0</v>
      </c>
      <c r="H43" s="9">
        <f t="shared" si="1"/>
        <v>0</v>
      </c>
      <c r="I43" s="10">
        <f t="shared" si="9"/>
        <v>0</v>
      </c>
      <c r="J43" s="10">
        <f t="shared" si="9"/>
        <v>0</v>
      </c>
      <c r="K43" s="185">
        <f t="shared" si="9"/>
        <v>0</v>
      </c>
      <c r="L43" s="12">
        <f t="shared" si="9"/>
        <v>114</v>
      </c>
      <c r="M43" s="12">
        <f t="shared" si="9"/>
        <v>114</v>
      </c>
      <c r="N43" s="12">
        <f t="shared" si="9"/>
        <v>75.3</v>
      </c>
      <c r="O43" s="12">
        <f t="shared" si="9"/>
        <v>0</v>
      </c>
    </row>
    <row r="44" spans="1:17" ht="15" customHeight="1" x14ac:dyDescent="0.25">
      <c r="A44" s="19"/>
      <c r="C44" s="15" t="s">
        <v>9</v>
      </c>
      <c r="D44" s="8">
        <f t="shared" si="0"/>
        <v>35.200000000000003</v>
      </c>
      <c r="E44" s="16">
        <v>35.200000000000003</v>
      </c>
      <c r="F44" s="16">
        <v>23.6</v>
      </c>
      <c r="G44" s="16"/>
      <c r="H44" s="9">
        <f t="shared" si="1"/>
        <v>0</v>
      </c>
      <c r="I44" s="10"/>
      <c r="J44" s="10"/>
      <c r="K44" s="185"/>
      <c r="L44" s="12">
        <f t="shared" ref="L44:L59" si="10">M44+O44</f>
        <v>35.200000000000003</v>
      </c>
      <c r="M44" s="12">
        <f t="shared" ref="M44:O59" si="11">E44+I44</f>
        <v>35.200000000000003</v>
      </c>
      <c r="N44" s="12">
        <f t="shared" si="11"/>
        <v>23.6</v>
      </c>
      <c r="O44" s="12">
        <f t="shared" si="11"/>
        <v>0</v>
      </c>
    </row>
    <row r="45" spans="1:17" ht="15" customHeight="1" x14ac:dyDescent="0.25">
      <c r="A45" s="19"/>
      <c r="C45" s="15" t="s">
        <v>31</v>
      </c>
      <c r="D45" s="8">
        <f t="shared" si="0"/>
        <v>7.6</v>
      </c>
      <c r="E45" s="16">
        <v>7.6</v>
      </c>
      <c r="F45" s="16">
        <v>5.8</v>
      </c>
      <c r="G45" s="16"/>
      <c r="H45" s="9">
        <f t="shared" si="1"/>
        <v>0</v>
      </c>
      <c r="I45" s="10"/>
      <c r="J45" s="10"/>
      <c r="K45" s="185"/>
      <c r="L45" s="12">
        <f t="shared" si="10"/>
        <v>7.6</v>
      </c>
      <c r="M45" s="12">
        <f t="shared" si="11"/>
        <v>7.6</v>
      </c>
      <c r="N45" s="12">
        <f t="shared" si="11"/>
        <v>5.8</v>
      </c>
      <c r="O45" s="12">
        <f t="shared" si="11"/>
        <v>0</v>
      </c>
    </row>
    <row r="46" spans="1:17" ht="15" customHeight="1" x14ac:dyDescent="0.25">
      <c r="A46" s="19"/>
      <c r="C46" s="15" t="s">
        <v>22</v>
      </c>
      <c r="D46" s="8">
        <f t="shared" si="0"/>
        <v>57.2</v>
      </c>
      <c r="E46" s="16">
        <v>57.2</v>
      </c>
      <c r="F46" s="16">
        <v>35.299999999999997</v>
      </c>
      <c r="G46" s="16"/>
      <c r="H46" s="9">
        <f t="shared" si="1"/>
        <v>0</v>
      </c>
      <c r="I46" s="10"/>
      <c r="J46" s="10"/>
      <c r="K46" s="185"/>
      <c r="L46" s="12">
        <f t="shared" si="10"/>
        <v>57.2</v>
      </c>
      <c r="M46" s="12">
        <f t="shared" si="11"/>
        <v>57.2</v>
      </c>
      <c r="N46" s="12">
        <f t="shared" si="11"/>
        <v>35.299999999999997</v>
      </c>
      <c r="O46" s="12">
        <f t="shared" si="11"/>
        <v>0</v>
      </c>
    </row>
    <row r="47" spans="1:17" ht="15" customHeight="1" x14ac:dyDescent="0.25">
      <c r="A47" s="40"/>
      <c r="B47" s="229"/>
      <c r="C47" s="88" t="s">
        <v>24</v>
      </c>
      <c r="D47" s="8">
        <f t="shared" si="0"/>
        <v>14</v>
      </c>
      <c r="E47" s="16">
        <v>14</v>
      </c>
      <c r="F47" s="16">
        <v>10.6</v>
      </c>
      <c r="G47" s="16"/>
      <c r="H47" s="9">
        <f t="shared" si="1"/>
        <v>0</v>
      </c>
      <c r="I47" s="10"/>
      <c r="J47" s="10"/>
      <c r="K47" s="185"/>
      <c r="L47" s="11">
        <f>M47+O47</f>
        <v>14</v>
      </c>
      <c r="M47" s="11">
        <f>E47+I47</f>
        <v>14</v>
      </c>
      <c r="N47" s="11">
        <f>F47+J47</f>
        <v>10.6</v>
      </c>
      <c r="O47" s="11">
        <f>G47+K47</f>
        <v>0</v>
      </c>
    </row>
    <row r="48" spans="1:17" ht="15" customHeight="1" x14ac:dyDescent="0.25">
      <c r="A48" s="5" t="s">
        <v>78</v>
      </c>
      <c r="B48" s="17" t="s">
        <v>13</v>
      </c>
      <c r="C48" s="15"/>
      <c r="D48" s="8">
        <f t="shared" si="0"/>
        <v>69.599999999999994</v>
      </c>
      <c r="E48" s="16">
        <f>SUM(E49:E52)</f>
        <v>69.599999999999994</v>
      </c>
      <c r="F48" s="16">
        <f>SUM(F49:F52)</f>
        <v>46.4</v>
      </c>
      <c r="G48" s="16">
        <f>SUM(G49:G52)</f>
        <v>0</v>
      </c>
      <c r="H48" s="9">
        <f t="shared" si="1"/>
        <v>0</v>
      </c>
      <c r="I48" s="10">
        <f t="shared" ref="I48:O48" si="12">SUM(I49:I52)</f>
        <v>0</v>
      </c>
      <c r="J48" s="10">
        <f t="shared" si="12"/>
        <v>0</v>
      </c>
      <c r="K48" s="185">
        <f t="shared" si="12"/>
        <v>0</v>
      </c>
      <c r="L48" s="12">
        <f t="shared" si="12"/>
        <v>69.599999999999994</v>
      </c>
      <c r="M48" s="12">
        <f t="shared" si="12"/>
        <v>69.599999999999994</v>
      </c>
      <c r="N48" s="12">
        <f t="shared" si="12"/>
        <v>46.4</v>
      </c>
      <c r="O48" s="12">
        <f t="shared" si="12"/>
        <v>0</v>
      </c>
    </row>
    <row r="49" spans="1:15" ht="15" customHeight="1" x14ac:dyDescent="0.25">
      <c r="A49" s="19"/>
      <c r="C49" s="15" t="s">
        <v>9</v>
      </c>
      <c r="D49" s="8">
        <f t="shared" si="0"/>
        <v>35.9</v>
      </c>
      <c r="E49" s="16">
        <v>35.9</v>
      </c>
      <c r="F49" s="16">
        <v>21.4</v>
      </c>
      <c r="G49" s="16"/>
      <c r="H49" s="9">
        <f t="shared" si="1"/>
        <v>0</v>
      </c>
      <c r="I49" s="10"/>
      <c r="J49" s="10"/>
      <c r="K49" s="185"/>
      <c r="L49" s="12">
        <f t="shared" si="10"/>
        <v>35.9</v>
      </c>
      <c r="M49" s="12">
        <f t="shared" si="11"/>
        <v>35.9</v>
      </c>
      <c r="N49" s="12">
        <f t="shared" si="11"/>
        <v>21.4</v>
      </c>
      <c r="O49" s="12">
        <f t="shared" si="11"/>
        <v>0</v>
      </c>
    </row>
    <row r="50" spans="1:15" ht="15" customHeight="1" x14ac:dyDescent="0.25">
      <c r="A50" s="19"/>
      <c r="C50" s="15" t="s">
        <v>31</v>
      </c>
      <c r="D50" s="8">
        <f t="shared" si="0"/>
        <v>5.0999999999999996</v>
      </c>
      <c r="E50" s="16">
        <v>5.0999999999999996</v>
      </c>
      <c r="F50" s="16">
        <v>3.9</v>
      </c>
      <c r="G50" s="16"/>
      <c r="H50" s="9">
        <f t="shared" si="1"/>
        <v>0</v>
      </c>
      <c r="I50" s="10"/>
      <c r="J50" s="10"/>
      <c r="K50" s="185"/>
      <c r="L50" s="12">
        <f t="shared" si="10"/>
        <v>5.0999999999999996</v>
      </c>
      <c r="M50" s="12">
        <f t="shared" si="11"/>
        <v>5.0999999999999996</v>
      </c>
      <c r="N50" s="12">
        <f t="shared" si="11"/>
        <v>3.9</v>
      </c>
      <c r="O50" s="12">
        <f t="shared" si="11"/>
        <v>0</v>
      </c>
    </row>
    <row r="51" spans="1:15" ht="15" customHeight="1" x14ac:dyDescent="0.25">
      <c r="A51" s="19"/>
      <c r="C51" s="15" t="s">
        <v>22</v>
      </c>
      <c r="D51" s="8">
        <f t="shared" si="0"/>
        <v>14.6</v>
      </c>
      <c r="E51" s="16">
        <v>14.6</v>
      </c>
      <c r="F51" s="16">
        <v>10.5</v>
      </c>
      <c r="G51" s="16"/>
      <c r="H51" s="9">
        <f t="shared" si="1"/>
        <v>0</v>
      </c>
      <c r="I51" s="10"/>
      <c r="J51" s="10"/>
      <c r="K51" s="185"/>
      <c r="L51" s="12">
        <f t="shared" si="10"/>
        <v>14.6</v>
      </c>
      <c r="M51" s="12">
        <f t="shared" si="11"/>
        <v>14.6</v>
      </c>
      <c r="N51" s="12">
        <f t="shared" si="11"/>
        <v>10.5</v>
      </c>
      <c r="O51" s="12">
        <f t="shared" si="11"/>
        <v>0</v>
      </c>
    </row>
    <row r="52" spans="1:15" ht="15" customHeight="1" x14ac:dyDescent="0.25">
      <c r="A52" s="40"/>
      <c r="B52" s="229"/>
      <c r="C52" s="88" t="s">
        <v>24</v>
      </c>
      <c r="D52" s="8">
        <f t="shared" si="0"/>
        <v>14</v>
      </c>
      <c r="E52" s="16">
        <v>14</v>
      </c>
      <c r="F52" s="16">
        <v>10.6</v>
      </c>
      <c r="G52" s="16"/>
      <c r="H52" s="9">
        <f t="shared" si="1"/>
        <v>0</v>
      </c>
      <c r="I52" s="10"/>
      <c r="J52" s="10"/>
      <c r="K52" s="185"/>
      <c r="L52" s="11">
        <f>M52+O52</f>
        <v>14</v>
      </c>
      <c r="M52" s="11">
        <f>E52+I52</f>
        <v>14</v>
      </c>
      <c r="N52" s="11">
        <f>F52+J52</f>
        <v>10.6</v>
      </c>
      <c r="O52" s="11">
        <f>G52+K52</f>
        <v>0</v>
      </c>
    </row>
    <row r="53" spans="1:15" ht="15" customHeight="1" x14ac:dyDescent="0.25">
      <c r="A53" s="5" t="s">
        <v>79</v>
      </c>
      <c r="B53" s="29" t="s">
        <v>14</v>
      </c>
      <c r="C53" s="30"/>
      <c r="D53" s="8">
        <f t="shared" si="0"/>
        <v>76.099999999999994</v>
      </c>
      <c r="E53" s="16">
        <f t="shared" ref="E53:O53" si="13">SUM(E54:E57)</f>
        <v>76.099999999999994</v>
      </c>
      <c r="F53" s="16">
        <f t="shared" si="13"/>
        <v>53.1</v>
      </c>
      <c r="G53" s="16">
        <f t="shared" si="13"/>
        <v>0</v>
      </c>
      <c r="H53" s="9">
        <f t="shared" si="1"/>
        <v>0</v>
      </c>
      <c r="I53" s="10">
        <f t="shared" si="13"/>
        <v>0</v>
      </c>
      <c r="J53" s="10">
        <f t="shared" si="13"/>
        <v>0</v>
      </c>
      <c r="K53" s="185">
        <f t="shared" si="13"/>
        <v>0</v>
      </c>
      <c r="L53" s="12">
        <f t="shared" si="13"/>
        <v>76.099999999999994</v>
      </c>
      <c r="M53" s="12">
        <f t="shared" si="13"/>
        <v>76.099999999999994</v>
      </c>
      <c r="N53" s="12">
        <f t="shared" si="13"/>
        <v>53.1</v>
      </c>
      <c r="O53" s="12">
        <f t="shared" si="13"/>
        <v>0</v>
      </c>
    </row>
    <row r="54" spans="1:15" ht="15" customHeight="1" x14ac:dyDescent="0.25">
      <c r="A54" s="19"/>
      <c r="B54" s="75"/>
      <c r="C54" s="30" t="s">
        <v>9</v>
      </c>
      <c r="D54" s="8">
        <f t="shared" si="0"/>
        <v>38</v>
      </c>
      <c r="E54" s="16">
        <v>38</v>
      </c>
      <c r="F54" s="16">
        <v>24.2</v>
      </c>
      <c r="G54" s="16"/>
      <c r="H54" s="9">
        <f t="shared" si="1"/>
        <v>0</v>
      </c>
      <c r="I54" s="10"/>
      <c r="J54" s="10"/>
      <c r="K54" s="185"/>
      <c r="L54" s="12">
        <f t="shared" si="10"/>
        <v>38</v>
      </c>
      <c r="M54" s="12">
        <f t="shared" si="11"/>
        <v>38</v>
      </c>
      <c r="N54" s="12">
        <f t="shared" si="11"/>
        <v>24.2</v>
      </c>
      <c r="O54" s="12">
        <f t="shared" si="11"/>
        <v>0</v>
      </c>
    </row>
    <row r="55" spans="1:15" ht="15" customHeight="1" x14ac:dyDescent="0.25">
      <c r="A55" s="19"/>
      <c r="B55" s="75"/>
      <c r="C55" s="30" t="s">
        <v>31</v>
      </c>
      <c r="D55" s="8">
        <f t="shared" si="0"/>
        <v>5.0999999999999996</v>
      </c>
      <c r="E55" s="16">
        <v>5.0999999999999996</v>
      </c>
      <c r="F55" s="16">
        <v>3.9</v>
      </c>
      <c r="G55" s="16"/>
      <c r="H55" s="9">
        <f t="shared" si="1"/>
        <v>0</v>
      </c>
      <c r="I55" s="10"/>
      <c r="J55" s="10"/>
      <c r="K55" s="185"/>
      <c r="L55" s="12">
        <f t="shared" si="10"/>
        <v>5.0999999999999996</v>
      </c>
      <c r="M55" s="12">
        <f t="shared" si="11"/>
        <v>5.0999999999999996</v>
      </c>
      <c r="N55" s="12">
        <f t="shared" si="11"/>
        <v>3.9</v>
      </c>
      <c r="O55" s="12">
        <f t="shared" si="11"/>
        <v>0</v>
      </c>
    </row>
    <row r="56" spans="1:15" ht="15" customHeight="1" x14ac:dyDescent="0.25">
      <c r="A56" s="19"/>
      <c r="B56" s="75"/>
      <c r="C56" s="30" t="s">
        <v>22</v>
      </c>
      <c r="D56" s="8">
        <f t="shared" si="0"/>
        <v>18.899999999999999</v>
      </c>
      <c r="E56" s="16">
        <v>18.899999999999999</v>
      </c>
      <c r="F56" s="16">
        <v>14.4</v>
      </c>
      <c r="G56" s="16"/>
      <c r="H56" s="9">
        <f t="shared" si="1"/>
        <v>0</v>
      </c>
      <c r="I56" s="10"/>
      <c r="J56" s="10"/>
      <c r="K56" s="185"/>
      <c r="L56" s="12">
        <f t="shared" si="10"/>
        <v>18.899999999999999</v>
      </c>
      <c r="M56" s="12">
        <f t="shared" si="11"/>
        <v>18.899999999999999</v>
      </c>
      <c r="N56" s="12">
        <f t="shared" si="11"/>
        <v>14.4</v>
      </c>
      <c r="O56" s="12">
        <f t="shared" si="11"/>
        <v>0</v>
      </c>
    </row>
    <row r="57" spans="1:15" ht="15" customHeight="1" x14ac:dyDescent="0.25">
      <c r="A57" s="40"/>
      <c r="B57" s="41"/>
      <c r="C57" s="77" t="s">
        <v>24</v>
      </c>
      <c r="D57" s="8">
        <f t="shared" si="0"/>
        <v>14.1</v>
      </c>
      <c r="E57" s="16">
        <v>14.1</v>
      </c>
      <c r="F57" s="16">
        <v>10.6</v>
      </c>
      <c r="G57" s="16"/>
      <c r="H57" s="9">
        <f t="shared" si="1"/>
        <v>0</v>
      </c>
      <c r="I57" s="10"/>
      <c r="J57" s="10"/>
      <c r="K57" s="185"/>
      <c r="L57" s="11">
        <f>M57+O57</f>
        <v>14.1</v>
      </c>
      <c r="M57" s="11">
        <f>E57+I57</f>
        <v>14.1</v>
      </c>
      <c r="N57" s="11">
        <f>F57+J57</f>
        <v>10.6</v>
      </c>
      <c r="O57" s="11">
        <f>G57+K57</f>
        <v>0</v>
      </c>
    </row>
    <row r="58" spans="1:15" ht="15" customHeight="1" x14ac:dyDescent="0.25">
      <c r="A58" s="128" t="s">
        <v>80</v>
      </c>
      <c r="B58" s="29" t="s">
        <v>15</v>
      </c>
      <c r="C58" s="30"/>
      <c r="D58" s="8">
        <f t="shared" si="0"/>
        <v>83.4</v>
      </c>
      <c r="E58" s="16">
        <f>SUM(E59:E62)</f>
        <v>83.4</v>
      </c>
      <c r="F58" s="16">
        <f>SUM(F59:F62)</f>
        <v>60.1</v>
      </c>
      <c r="G58" s="16">
        <f t="shared" ref="G58:O58" si="14">SUM(G59:G62)</f>
        <v>0</v>
      </c>
      <c r="H58" s="9">
        <f t="shared" si="1"/>
        <v>0</v>
      </c>
      <c r="I58" s="10">
        <f t="shared" si="14"/>
        <v>0</v>
      </c>
      <c r="J58" s="10">
        <f t="shared" si="14"/>
        <v>0</v>
      </c>
      <c r="K58" s="185">
        <f t="shared" si="14"/>
        <v>0</v>
      </c>
      <c r="L58" s="12">
        <f t="shared" si="14"/>
        <v>83.4</v>
      </c>
      <c r="M58" s="12">
        <f t="shared" si="14"/>
        <v>83.4</v>
      </c>
      <c r="N58" s="12">
        <f t="shared" si="14"/>
        <v>60.1</v>
      </c>
      <c r="O58" s="12">
        <f t="shared" si="14"/>
        <v>0</v>
      </c>
    </row>
    <row r="59" spans="1:15" ht="15" customHeight="1" x14ac:dyDescent="0.25">
      <c r="A59" s="132"/>
      <c r="B59" s="75"/>
      <c r="C59" s="30" t="s">
        <v>9</v>
      </c>
      <c r="D59" s="8">
        <f t="shared" si="0"/>
        <v>32.299999999999997</v>
      </c>
      <c r="E59" s="16">
        <v>32.299999999999997</v>
      </c>
      <c r="F59" s="16">
        <v>21.3</v>
      </c>
      <c r="G59" s="16"/>
      <c r="H59" s="9">
        <f t="shared" si="1"/>
        <v>0</v>
      </c>
      <c r="I59" s="10"/>
      <c r="J59" s="10"/>
      <c r="K59" s="185"/>
      <c r="L59" s="12">
        <f t="shared" si="10"/>
        <v>32.299999999999997</v>
      </c>
      <c r="M59" s="12">
        <f t="shared" si="11"/>
        <v>32.299999999999997</v>
      </c>
      <c r="N59" s="12">
        <f t="shared" si="11"/>
        <v>21.3</v>
      </c>
      <c r="O59" s="12">
        <f t="shared" si="11"/>
        <v>0</v>
      </c>
    </row>
    <row r="60" spans="1:15" ht="15" customHeight="1" x14ac:dyDescent="0.25">
      <c r="A60" s="132"/>
      <c r="B60" s="75"/>
      <c r="C60" s="30" t="s">
        <v>31</v>
      </c>
      <c r="D60" s="8">
        <f t="shared" si="0"/>
        <v>7.6</v>
      </c>
      <c r="E60" s="16">
        <v>7.6</v>
      </c>
      <c r="F60" s="16">
        <v>5.8</v>
      </c>
      <c r="G60" s="16"/>
      <c r="H60" s="9">
        <f t="shared" si="1"/>
        <v>0</v>
      </c>
      <c r="I60" s="10"/>
      <c r="J60" s="10"/>
      <c r="K60" s="185"/>
      <c r="L60" s="12">
        <f>M60+O60</f>
        <v>7.6</v>
      </c>
      <c r="M60" s="12">
        <f>E60+I60</f>
        <v>7.6</v>
      </c>
      <c r="N60" s="12">
        <f>F60+J60</f>
        <v>5.8</v>
      </c>
      <c r="O60" s="12">
        <f>G60+K60</f>
        <v>0</v>
      </c>
    </row>
    <row r="61" spans="1:15" ht="15" customHeight="1" x14ac:dyDescent="0.25">
      <c r="A61" s="132"/>
      <c r="B61" s="75"/>
      <c r="C61" s="30" t="s">
        <v>22</v>
      </c>
      <c r="D61" s="8">
        <f t="shared" si="0"/>
        <v>29.3</v>
      </c>
      <c r="E61" s="16">
        <v>29.3</v>
      </c>
      <c r="F61" s="16">
        <v>22.4</v>
      </c>
      <c r="G61" s="16"/>
      <c r="H61" s="9">
        <f t="shared" si="1"/>
        <v>0</v>
      </c>
      <c r="I61" s="10"/>
      <c r="J61" s="10"/>
      <c r="K61" s="185"/>
      <c r="L61" s="12">
        <f t="shared" ref="L61:L81" si="15">M61+O61</f>
        <v>29.3</v>
      </c>
      <c r="M61" s="12">
        <f t="shared" ref="M61:O81" si="16">E61+I61</f>
        <v>29.3</v>
      </c>
      <c r="N61" s="12">
        <f t="shared" si="16"/>
        <v>22.4</v>
      </c>
      <c r="O61" s="12">
        <f t="shared" si="16"/>
        <v>0</v>
      </c>
    </row>
    <row r="62" spans="1:15" ht="15" customHeight="1" x14ac:dyDescent="0.25">
      <c r="A62" s="230"/>
      <c r="B62" s="41"/>
      <c r="C62" s="77" t="s">
        <v>24</v>
      </c>
      <c r="D62" s="8">
        <f t="shared" si="0"/>
        <v>14.2</v>
      </c>
      <c r="E62" s="16">
        <v>14.2</v>
      </c>
      <c r="F62" s="16">
        <v>10.6</v>
      </c>
      <c r="G62" s="16"/>
      <c r="H62" s="9">
        <f t="shared" si="1"/>
        <v>0</v>
      </c>
      <c r="I62" s="10"/>
      <c r="J62" s="10"/>
      <c r="K62" s="185"/>
      <c r="L62" s="11">
        <f>M62+O62</f>
        <v>14.2</v>
      </c>
      <c r="M62" s="11">
        <f>E62+I62</f>
        <v>14.2</v>
      </c>
      <c r="N62" s="11">
        <f>F62+J62</f>
        <v>10.6</v>
      </c>
      <c r="O62" s="11">
        <f>G62+K62</f>
        <v>0</v>
      </c>
    </row>
    <row r="63" spans="1:15" ht="15" customHeight="1" x14ac:dyDescent="0.25">
      <c r="A63" s="5" t="s">
        <v>81</v>
      </c>
      <c r="B63" s="231" t="s">
        <v>16</v>
      </c>
      <c r="C63" s="15"/>
      <c r="D63" s="8">
        <f t="shared" si="0"/>
        <v>158.1</v>
      </c>
      <c r="E63" s="16">
        <f>SUM(E64:E67)</f>
        <v>158.1</v>
      </c>
      <c r="F63" s="16">
        <f>SUM(F64:F67)</f>
        <v>111.4</v>
      </c>
      <c r="G63" s="16">
        <f t="shared" ref="G63:O63" si="17">SUM(G64:G67)</f>
        <v>0</v>
      </c>
      <c r="H63" s="9">
        <f t="shared" si="1"/>
        <v>0</v>
      </c>
      <c r="I63" s="10">
        <f t="shared" si="17"/>
        <v>0</v>
      </c>
      <c r="J63" s="10">
        <f t="shared" si="17"/>
        <v>0</v>
      </c>
      <c r="K63" s="185">
        <f t="shared" si="17"/>
        <v>0</v>
      </c>
      <c r="L63" s="12">
        <f t="shared" si="17"/>
        <v>158.1</v>
      </c>
      <c r="M63" s="12">
        <f t="shared" si="17"/>
        <v>158.1</v>
      </c>
      <c r="N63" s="12">
        <f t="shared" si="17"/>
        <v>111.4</v>
      </c>
      <c r="O63" s="12">
        <f t="shared" si="17"/>
        <v>0</v>
      </c>
    </row>
    <row r="64" spans="1:15" ht="15" customHeight="1" x14ac:dyDescent="0.25">
      <c r="A64" s="19"/>
      <c r="B64" s="232"/>
      <c r="C64" s="15" t="s">
        <v>9</v>
      </c>
      <c r="D64" s="8">
        <f t="shared" si="0"/>
        <v>65.599999999999994</v>
      </c>
      <c r="E64" s="16">
        <v>65.599999999999994</v>
      </c>
      <c r="F64" s="16">
        <v>43.2</v>
      </c>
      <c r="G64" s="16"/>
      <c r="H64" s="9">
        <f t="shared" si="1"/>
        <v>0</v>
      </c>
      <c r="I64" s="10"/>
      <c r="J64" s="10"/>
      <c r="K64" s="185"/>
      <c r="L64" s="12">
        <f t="shared" si="15"/>
        <v>65.599999999999994</v>
      </c>
      <c r="M64" s="12">
        <f t="shared" si="16"/>
        <v>65.599999999999994</v>
      </c>
      <c r="N64" s="12">
        <f t="shared" si="16"/>
        <v>43.2</v>
      </c>
      <c r="O64" s="12">
        <f t="shared" si="16"/>
        <v>0</v>
      </c>
    </row>
    <row r="65" spans="1:15" ht="15" customHeight="1" x14ac:dyDescent="0.25">
      <c r="A65" s="19"/>
      <c r="B65" s="232"/>
      <c r="C65" s="15" t="s">
        <v>31</v>
      </c>
      <c r="D65" s="8">
        <f t="shared" si="0"/>
        <v>12.6</v>
      </c>
      <c r="E65" s="16">
        <v>12.6</v>
      </c>
      <c r="F65" s="16">
        <v>9.6</v>
      </c>
      <c r="G65" s="16"/>
      <c r="H65" s="9">
        <f t="shared" si="1"/>
        <v>0</v>
      </c>
      <c r="I65" s="10"/>
      <c r="J65" s="10"/>
      <c r="K65" s="185"/>
      <c r="L65" s="12">
        <f t="shared" si="15"/>
        <v>12.6</v>
      </c>
      <c r="M65" s="12">
        <f t="shared" si="16"/>
        <v>12.6</v>
      </c>
      <c r="N65" s="12">
        <f t="shared" si="16"/>
        <v>9.6</v>
      </c>
      <c r="O65" s="12">
        <f t="shared" si="16"/>
        <v>0</v>
      </c>
    </row>
    <row r="66" spans="1:15" ht="15" customHeight="1" x14ac:dyDescent="0.25">
      <c r="A66" s="19"/>
      <c r="B66" s="232"/>
      <c r="C66" s="15" t="s">
        <v>22</v>
      </c>
      <c r="D66" s="8">
        <f t="shared" si="0"/>
        <v>62.5</v>
      </c>
      <c r="E66" s="16">
        <v>62.5</v>
      </c>
      <c r="F66" s="16">
        <v>45.5</v>
      </c>
      <c r="G66" s="16"/>
      <c r="H66" s="9">
        <f t="shared" si="1"/>
        <v>0</v>
      </c>
      <c r="I66" s="10"/>
      <c r="J66" s="10"/>
      <c r="K66" s="185"/>
      <c r="L66" s="12">
        <f t="shared" si="15"/>
        <v>62.5</v>
      </c>
      <c r="M66" s="12">
        <f t="shared" si="16"/>
        <v>62.5</v>
      </c>
      <c r="N66" s="12">
        <f t="shared" si="16"/>
        <v>45.5</v>
      </c>
      <c r="O66" s="12">
        <f t="shared" si="16"/>
        <v>0</v>
      </c>
    </row>
    <row r="67" spans="1:15" ht="15" customHeight="1" x14ac:dyDescent="0.25">
      <c r="A67" s="233"/>
      <c r="B67" s="234"/>
      <c r="C67" s="88" t="s">
        <v>24</v>
      </c>
      <c r="D67" s="8">
        <f t="shared" si="0"/>
        <v>17.399999999999999</v>
      </c>
      <c r="E67" s="16">
        <v>17.399999999999999</v>
      </c>
      <c r="F67" s="16">
        <v>13.1</v>
      </c>
      <c r="G67" s="16"/>
      <c r="H67" s="9">
        <f t="shared" si="1"/>
        <v>0</v>
      </c>
      <c r="I67" s="10"/>
      <c r="J67" s="10"/>
      <c r="K67" s="185"/>
      <c r="L67" s="11">
        <f>M67+O67</f>
        <v>17.399999999999999</v>
      </c>
      <c r="M67" s="11">
        <f>E67+I67</f>
        <v>17.399999999999999</v>
      </c>
      <c r="N67" s="11">
        <f>F67+J67</f>
        <v>13.1</v>
      </c>
      <c r="O67" s="11">
        <f>G67+K67</f>
        <v>0</v>
      </c>
    </row>
    <row r="68" spans="1:15" ht="15" customHeight="1" x14ac:dyDescent="0.25">
      <c r="A68" s="5" t="s">
        <v>82</v>
      </c>
      <c r="B68" s="17" t="s">
        <v>17</v>
      </c>
      <c r="C68" s="15"/>
      <c r="D68" s="8">
        <f t="shared" si="0"/>
        <v>79.2</v>
      </c>
      <c r="E68" s="16">
        <f t="shared" ref="E68:O68" si="18">SUM(E69:E72)</f>
        <v>79.2</v>
      </c>
      <c r="F68" s="16">
        <f t="shared" si="18"/>
        <v>55.5</v>
      </c>
      <c r="G68" s="16">
        <f t="shared" si="18"/>
        <v>0</v>
      </c>
      <c r="H68" s="9">
        <f t="shared" si="1"/>
        <v>0</v>
      </c>
      <c r="I68" s="10">
        <f t="shared" si="18"/>
        <v>0</v>
      </c>
      <c r="J68" s="10">
        <f t="shared" si="18"/>
        <v>0</v>
      </c>
      <c r="K68" s="185">
        <f t="shared" si="18"/>
        <v>0</v>
      </c>
      <c r="L68" s="12">
        <f t="shared" si="18"/>
        <v>79.2</v>
      </c>
      <c r="M68" s="12">
        <f t="shared" si="18"/>
        <v>79.2</v>
      </c>
      <c r="N68" s="12">
        <f t="shared" si="18"/>
        <v>55.5</v>
      </c>
      <c r="O68" s="12">
        <f t="shared" si="18"/>
        <v>0</v>
      </c>
    </row>
    <row r="69" spans="1:15" ht="15" customHeight="1" x14ac:dyDescent="0.25">
      <c r="A69" s="19"/>
      <c r="C69" s="15" t="s">
        <v>9</v>
      </c>
      <c r="D69" s="8">
        <f t="shared" si="0"/>
        <v>38.700000000000003</v>
      </c>
      <c r="E69" s="16">
        <v>38.700000000000003</v>
      </c>
      <c r="F69" s="16">
        <v>24.8</v>
      </c>
      <c r="G69" s="16"/>
      <c r="H69" s="9">
        <f t="shared" si="1"/>
        <v>0</v>
      </c>
      <c r="I69" s="10"/>
      <c r="J69" s="10"/>
      <c r="K69" s="185"/>
      <c r="L69" s="12">
        <f t="shared" si="15"/>
        <v>38.700000000000003</v>
      </c>
      <c r="M69" s="12">
        <f t="shared" si="16"/>
        <v>38.700000000000003</v>
      </c>
      <c r="N69" s="12">
        <f t="shared" si="16"/>
        <v>24.8</v>
      </c>
      <c r="O69" s="12">
        <f t="shared" si="16"/>
        <v>0</v>
      </c>
    </row>
    <row r="70" spans="1:15" ht="15" customHeight="1" x14ac:dyDescent="0.25">
      <c r="A70" s="19"/>
      <c r="C70" s="15" t="s">
        <v>31</v>
      </c>
      <c r="D70" s="8">
        <f t="shared" si="0"/>
        <v>2.5</v>
      </c>
      <c r="E70" s="16">
        <v>2.5</v>
      </c>
      <c r="F70" s="16">
        <v>1.9</v>
      </c>
      <c r="G70" s="16"/>
      <c r="H70" s="9">
        <f t="shared" si="1"/>
        <v>0</v>
      </c>
      <c r="I70" s="10"/>
      <c r="J70" s="10"/>
      <c r="K70" s="185"/>
      <c r="L70" s="12">
        <f t="shared" si="15"/>
        <v>2.5</v>
      </c>
      <c r="M70" s="12">
        <f t="shared" si="16"/>
        <v>2.5</v>
      </c>
      <c r="N70" s="12">
        <f t="shared" si="16"/>
        <v>1.9</v>
      </c>
      <c r="O70" s="12">
        <f t="shared" si="16"/>
        <v>0</v>
      </c>
    </row>
    <row r="71" spans="1:15" ht="15" customHeight="1" x14ac:dyDescent="0.25">
      <c r="A71" s="19"/>
      <c r="C71" s="15" t="s">
        <v>22</v>
      </c>
      <c r="D71" s="8">
        <f t="shared" si="0"/>
        <v>23.8</v>
      </c>
      <c r="E71" s="16">
        <v>23.8</v>
      </c>
      <c r="F71" s="16">
        <v>18.2</v>
      </c>
      <c r="G71" s="16"/>
      <c r="H71" s="9">
        <f t="shared" si="1"/>
        <v>0</v>
      </c>
      <c r="I71" s="10"/>
      <c r="J71" s="10"/>
      <c r="K71" s="185"/>
      <c r="L71" s="12">
        <f t="shared" si="15"/>
        <v>23.8</v>
      </c>
      <c r="M71" s="12">
        <f t="shared" si="16"/>
        <v>23.8</v>
      </c>
      <c r="N71" s="12">
        <f t="shared" si="16"/>
        <v>18.2</v>
      </c>
      <c r="O71" s="12">
        <f t="shared" si="16"/>
        <v>0</v>
      </c>
    </row>
    <row r="72" spans="1:15" ht="15" customHeight="1" x14ac:dyDescent="0.25">
      <c r="A72" s="40"/>
      <c r="B72" s="229"/>
      <c r="C72" s="88" t="s">
        <v>24</v>
      </c>
      <c r="D72" s="8">
        <f t="shared" si="0"/>
        <v>14.2</v>
      </c>
      <c r="E72" s="16">
        <v>14.2</v>
      </c>
      <c r="F72" s="16">
        <v>10.6</v>
      </c>
      <c r="G72" s="16"/>
      <c r="H72" s="9">
        <f t="shared" si="1"/>
        <v>0</v>
      </c>
      <c r="I72" s="10"/>
      <c r="J72" s="10"/>
      <c r="K72" s="185"/>
      <c r="L72" s="11">
        <f>M72+O72</f>
        <v>14.2</v>
      </c>
      <c r="M72" s="11">
        <f>E72+I72</f>
        <v>14.2</v>
      </c>
      <c r="N72" s="11">
        <f>F72+J72</f>
        <v>10.6</v>
      </c>
      <c r="O72" s="11">
        <f>G72+K72</f>
        <v>0</v>
      </c>
    </row>
    <row r="73" spans="1:15" ht="15" customHeight="1" x14ac:dyDescent="0.25">
      <c r="A73" s="5" t="s">
        <v>83</v>
      </c>
      <c r="B73" s="17" t="s">
        <v>18</v>
      </c>
      <c r="C73" s="15"/>
      <c r="D73" s="8">
        <f t="shared" si="0"/>
        <v>58.2</v>
      </c>
      <c r="E73" s="16">
        <f t="shared" ref="E73:O73" si="19">SUM(E74:E77)</f>
        <v>58.2</v>
      </c>
      <c r="F73" s="16">
        <f t="shared" si="19"/>
        <v>42.099999999999994</v>
      </c>
      <c r="G73" s="16">
        <f t="shared" si="19"/>
        <v>0</v>
      </c>
      <c r="H73" s="9">
        <f t="shared" si="1"/>
        <v>0</v>
      </c>
      <c r="I73" s="10">
        <f t="shared" si="19"/>
        <v>0</v>
      </c>
      <c r="J73" s="10">
        <f t="shared" si="19"/>
        <v>0</v>
      </c>
      <c r="K73" s="185">
        <f t="shared" si="19"/>
        <v>0</v>
      </c>
      <c r="L73" s="12">
        <f t="shared" si="19"/>
        <v>58.2</v>
      </c>
      <c r="M73" s="12">
        <f t="shared" si="19"/>
        <v>58.2</v>
      </c>
      <c r="N73" s="12">
        <f t="shared" si="19"/>
        <v>42.099999999999994</v>
      </c>
      <c r="O73" s="12">
        <f t="shared" si="19"/>
        <v>0</v>
      </c>
    </row>
    <row r="74" spans="1:15" ht="15" customHeight="1" x14ac:dyDescent="0.25">
      <c r="A74" s="19"/>
      <c r="C74" s="15" t="s">
        <v>9</v>
      </c>
      <c r="D74" s="8">
        <f t="shared" si="0"/>
        <v>25.9</v>
      </c>
      <c r="E74" s="16">
        <v>25.9</v>
      </c>
      <c r="F74" s="16">
        <v>17.5</v>
      </c>
      <c r="G74" s="16"/>
      <c r="H74" s="9">
        <f t="shared" si="1"/>
        <v>0</v>
      </c>
      <c r="I74" s="10"/>
      <c r="J74" s="10"/>
      <c r="K74" s="185"/>
      <c r="L74" s="12">
        <f t="shared" si="15"/>
        <v>25.9</v>
      </c>
      <c r="M74" s="12">
        <f t="shared" si="16"/>
        <v>25.9</v>
      </c>
      <c r="N74" s="12">
        <f t="shared" si="16"/>
        <v>17.5</v>
      </c>
      <c r="O74" s="12">
        <f t="shared" si="16"/>
        <v>0</v>
      </c>
    </row>
    <row r="75" spans="1:15" ht="15" customHeight="1" x14ac:dyDescent="0.25">
      <c r="A75" s="19"/>
      <c r="C75" s="15" t="s">
        <v>31</v>
      </c>
      <c r="D75" s="8">
        <f t="shared" si="0"/>
        <v>2.5</v>
      </c>
      <c r="E75" s="16">
        <v>2.5</v>
      </c>
      <c r="F75" s="16">
        <v>1.9</v>
      </c>
      <c r="G75" s="16"/>
      <c r="H75" s="9">
        <f t="shared" si="1"/>
        <v>0</v>
      </c>
      <c r="I75" s="10"/>
      <c r="J75" s="10"/>
      <c r="K75" s="185"/>
      <c r="L75" s="12">
        <f t="shared" si="15"/>
        <v>2.5</v>
      </c>
      <c r="M75" s="12">
        <f t="shared" si="16"/>
        <v>2.5</v>
      </c>
      <c r="N75" s="12">
        <f t="shared" si="16"/>
        <v>1.9</v>
      </c>
      <c r="O75" s="12">
        <f t="shared" si="16"/>
        <v>0</v>
      </c>
    </row>
    <row r="76" spans="1:15" ht="15" customHeight="1" x14ac:dyDescent="0.25">
      <c r="A76" s="19"/>
      <c r="C76" s="15" t="s">
        <v>22</v>
      </c>
      <c r="D76" s="8">
        <f t="shared" si="0"/>
        <v>22.8</v>
      </c>
      <c r="E76" s="16">
        <v>22.8</v>
      </c>
      <c r="F76" s="16">
        <v>17.399999999999999</v>
      </c>
      <c r="G76" s="16"/>
      <c r="H76" s="9">
        <f t="shared" si="1"/>
        <v>0</v>
      </c>
      <c r="I76" s="10"/>
      <c r="J76" s="10"/>
      <c r="K76" s="185"/>
      <c r="L76" s="12">
        <f t="shared" si="15"/>
        <v>22.8</v>
      </c>
      <c r="M76" s="12">
        <f t="shared" si="16"/>
        <v>22.8</v>
      </c>
      <c r="N76" s="12">
        <f t="shared" si="16"/>
        <v>17.399999999999999</v>
      </c>
      <c r="O76" s="12">
        <f t="shared" si="16"/>
        <v>0</v>
      </c>
    </row>
    <row r="77" spans="1:15" ht="15" customHeight="1" x14ac:dyDescent="0.25">
      <c r="A77" s="40"/>
      <c r="B77" s="229"/>
      <c r="C77" s="88" t="s">
        <v>24</v>
      </c>
      <c r="D77" s="8">
        <f t="shared" si="0"/>
        <v>7</v>
      </c>
      <c r="E77" s="16">
        <v>7</v>
      </c>
      <c r="F77" s="16">
        <v>5.3</v>
      </c>
      <c r="G77" s="16"/>
      <c r="H77" s="9">
        <f t="shared" si="1"/>
        <v>0</v>
      </c>
      <c r="I77" s="10"/>
      <c r="J77" s="10"/>
      <c r="K77" s="185"/>
      <c r="L77" s="11">
        <f>M77+O77</f>
        <v>7</v>
      </c>
      <c r="M77" s="11">
        <f>E77+I77</f>
        <v>7</v>
      </c>
      <c r="N77" s="11">
        <f>F77+J77</f>
        <v>5.3</v>
      </c>
      <c r="O77" s="11">
        <f>G77+K77</f>
        <v>0</v>
      </c>
    </row>
    <row r="78" spans="1:15" ht="15" customHeight="1" x14ac:dyDescent="0.25">
      <c r="A78" s="5" t="s">
        <v>84</v>
      </c>
      <c r="B78" s="17" t="s">
        <v>19</v>
      </c>
      <c r="C78" s="15"/>
      <c r="D78" s="8">
        <f t="shared" si="0"/>
        <v>148.20000000000002</v>
      </c>
      <c r="E78" s="16">
        <f>SUM(E79:E81)</f>
        <v>139.70000000000002</v>
      </c>
      <c r="F78" s="16">
        <f>SUM(F79:F81)</f>
        <v>92.6</v>
      </c>
      <c r="G78" s="16">
        <f t="shared" ref="G78:O78" si="20">SUM(G79:G81)</f>
        <v>8.5</v>
      </c>
      <c r="H78" s="9">
        <f t="shared" si="1"/>
        <v>0</v>
      </c>
      <c r="I78" s="10">
        <f t="shared" si="20"/>
        <v>0</v>
      </c>
      <c r="J78" s="10">
        <f t="shared" si="20"/>
        <v>0</v>
      </c>
      <c r="K78" s="185">
        <f t="shared" si="20"/>
        <v>0</v>
      </c>
      <c r="L78" s="12">
        <f t="shared" si="20"/>
        <v>148.20000000000002</v>
      </c>
      <c r="M78" s="12">
        <f t="shared" si="20"/>
        <v>139.70000000000002</v>
      </c>
      <c r="N78" s="12">
        <f t="shared" si="20"/>
        <v>92.6</v>
      </c>
      <c r="O78" s="12">
        <f t="shared" si="20"/>
        <v>8.5</v>
      </c>
    </row>
    <row r="79" spans="1:15" ht="15" customHeight="1" x14ac:dyDescent="0.25">
      <c r="A79" s="19"/>
      <c r="C79" s="15" t="s">
        <v>9</v>
      </c>
      <c r="D79" s="8">
        <f t="shared" si="0"/>
        <v>102.4</v>
      </c>
      <c r="E79" s="16">
        <v>93.9</v>
      </c>
      <c r="F79" s="16">
        <v>57.6</v>
      </c>
      <c r="G79" s="16">
        <v>8.5</v>
      </c>
      <c r="H79" s="9">
        <f t="shared" si="1"/>
        <v>0</v>
      </c>
      <c r="I79" s="10"/>
      <c r="J79" s="10"/>
      <c r="K79" s="185"/>
      <c r="L79" s="12">
        <f t="shared" si="15"/>
        <v>102.4</v>
      </c>
      <c r="M79" s="12">
        <f t="shared" si="16"/>
        <v>93.9</v>
      </c>
      <c r="N79" s="12">
        <f t="shared" si="16"/>
        <v>57.6</v>
      </c>
      <c r="O79" s="12">
        <f t="shared" si="16"/>
        <v>8.5</v>
      </c>
    </row>
    <row r="80" spans="1:15" ht="15" customHeight="1" x14ac:dyDescent="0.25">
      <c r="A80" s="19"/>
      <c r="C80" s="15" t="s">
        <v>31</v>
      </c>
      <c r="D80" s="8">
        <f t="shared" si="0"/>
        <v>15.2</v>
      </c>
      <c r="E80" s="16">
        <v>15.2</v>
      </c>
      <c r="F80" s="16">
        <v>11.6</v>
      </c>
      <c r="G80" s="16"/>
      <c r="H80" s="9">
        <f t="shared" si="1"/>
        <v>0</v>
      </c>
      <c r="I80" s="10"/>
      <c r="J80" s="10"/>
      <c r="K80" s="185"/>
      <c r="L80" s="12">
        <f t="shared" si="15"/>
        <v>15.2</v>
      </c>
      <c r="M80" s="12">
        <f t="shared" si="16"/>
        <v>15.2</v>
      </c>
      <c r="N80" s="12">
        <f t="shared" si="16"/>
        <v>11.6</v>
      </c>
      <c r="O80" s="12">
        <f t="shared" si="16"/>
        <v>0</v>
      </c>
    </row>
    <row r="81" spans="1:15" ht="15" customHeight="1" x14ac:dyDescent="0.25">
      <c r="A81" s="19"/>
      <c r="C81" s="15" t="s">
        <v>22</v>
      </c>
      <c r="D81" s="8">
        <f t="shared" si="0"/>
        <v>30.6</v>
      </c>
      <c r="E81" s="16">
        <v>30.6</v>
      </c>
      <c r="F81" s="16">
        <v>23.4</v>
      </c>
      <c r="G81" s="16"/>
      <c r="H81" s="9">
        <f t="shared" si="1"/>
        <v>0</v>
      </c>
      <c r="I81" s="10"/>
      <c r="J81" s="10"/>
      <c r="K81" s="185"/>
      <c r="L81" s="12">
        <f t="shared" si="15"/>
        <v>30.6</v>
      </c>
      <c r="M81" s="12">
        <f t="shared" si="16"/>
        <v>30.6</v>
      </c>
      <c r="N81" s="12">
        <f t="shared" si="16"/>
        <v>23.4</v>
      </c>
      <c r="O81" s="12">
        <f t="shared" si="16"/>
        <v>0</v>
      </c>
    </row>
    <row r="82" spans="1:15" ht="30" x14ac:dyDescent="0.25">
      <c r="A82" s="13" t="s">
        <v>85</v>
      </c>
      <c r="B82" s="235" t="s">
        <v>26</v>
      </c>
      <c r="C82" s="15" t="s">
        <v>9</v>
      </c>
      <c r="D82" s="8">
        <f t="shared" si="0"/>
        <v>981.6</v>
      </c>
      <c r="E82" s="16">
        <v>345.5</v>
      </c>
      <c r="F82" s="16"/>
      <c r="G82" s="16">
        <v>636.1</v>
      </c>
      <c r="H82" s="9">
        <f t="shared" si="1"/>
        <v>-65.400000000000006</v>
      </c>
      <c r="I82" s="10">
        <v>-45.4</v>
      </c>
      <c r="J82" s="10"/>
      <c r="K82" s="185">
        <v>-20</v>
      </c>
      <c r="L82" s="12">
        <f>M82+O82</f>
        <v>916.2</v>
      </c>
      <c r="M82" s="12">
        <f t="shared" ref="M82:O83" si="21">E82+I82</f>
        <v>300.10000000000002</v>
      </c>
      <c r="N82" s="12">
        <f t="shared" si="21"/>
        <v>0</v>
      </c>
      <c r="O82" s="12">
        <f t="shared" si="21"/>
        <v>616.1</v>
      </c>
    </row>
    <row r="83" spans="1:15" ht="15" customHeight="1" x14ac:dyDescent="0.25">
      <c r="A83" s="19" t="s">
        <v>86</v>
      </c>
      <c r="B83" s="35" t="s">
        <v>175</v>
      </c>
      <c r="C83" s="88" t="s">
        <v>21</v>
      </c>
      <c r="D83" s="8">
        <f t="shared" si="0"/>
        <v>22</v>
      </c>
      <c r="E83" s="16">
        <v>1</v>
      </c>
      <c r="F83" s="16"/>
      <c r="G83" s="16">
        <v>21</v>
      </c>
      <c r="H83" s="9">
        <f t="shared" si="1"/>
        <v>0</v>
      </c>
      <c r="I83" s="10"/>
      <c r="J83" s="10"/>
      <c r="K83" s="185"/>
      <c r="L83" s="12">
        <f>M83+O83</f>
        <v>22</v>
      </c>
      <c r="M83" s="12">
        <f t="shared" si="21"/>
        <v>1</v>
      </c>
      <c r="N83" s="12">
        <f t="shared" si="21"/>
        <v>0</v>
      </c>
      <c r="O83" s="12">
        <f t="shared" si="21"/>
        <v>21</v>
      </c>
    </row>
    <row r="84" spans="1:15" ht="15.95" customHeight="1" x14ac:dyDescent="0.25">
      <c r="A84" s="20" t="s">
        <v>87</v>
      </c>
      <c r="B84" s="236" t="s">
        <v>179</v>
      </c>
      <c r="C84" s="67"/>
      <c r="D84" s="68">
        <f t="shared" ref="D84:O84" si="22">D20+D21+D26+D32+D37+D43+D48+D53+D58+D63+D68+D73+D78+D82+D83</f>
        <v>5188</v>
      </c>
      <c r="E84" s="68">
        <f t="shared" si="22"/>
        <v>4320.1000000000004</v>
      </c>
      <c r="F84" s="68">
        <f t="shared" si="22"/>
        <v>2034.2999999999997</v>
      </c>
      <c r="G84" s="68">
        <f t="shared" si="22"/>
        <v>867.9</v>
      </c>
      <c r="H84" s="69">
        <f t="shared" si="22"/>
        <v>31.399999999999991</v>
      </c>
      <c r="I84" s="69">
        <f t="shared" si="22"/>
        <v>49.9</v>
      </c>
      <c r="J84" s="69">
        <f t="shared" si="22"/>
        <v>34.700000000000003</v>
      </c>
      <c r="K84" s="237">
        <f t="shared" si="22"/>
        <v>-18.5</v>
      </c>
      <c r="L84" s="44">
        <f t="shared" si="22"/>
        <v>5219.3999999999996</v>
      </c>
      <c r="M84" s="44">
        <f t="shared" si="22"/>
        <v>4370</v>
      </c>
      <c r="N84" s="44">
        <f t="shared" si="22"/>
        <v>2069</v>
      </c>
      <c r="O84" s="44">
        <f t="shared" si="22"/>
        <v>849.4</v>
      </c>
    </row>
    <row r="85" spans="1:15" ht="15.95" customHeight="1" x14ac:dyDescent="0.25">
      <c r="A85" s="132" t="s">
        <v>88</v>
      </c>
      <c r="B85" s="489" t="s">
        <v>59</v>
      </c>
      <c r="C85" s="489"/>
      <c r="D85" s="489"/>
      <c r="E85" s="489"/>
      <c r="F85" s="489"/>
      <c r="G85" s="489"/>
      <c r="H85" s="489"/>
      <c r="I85" s="489"/>
      <c r="J85" s="489"/>
      <c r="K85" s="489"/>
      <c r="L85" s="489"/>
      <c r="M85" s="489"/>
      <c r="N85" s="489"/>
      <c r="O85" s="489"/>
    </row>
    <row r="86" spans="1:15" ht="15" customHeight="1" x14ac:dyDescent="0.25">
      <c r="A86" s="5" t="s">
        <v>89</v>
      </c>
      <c r="B86" s="75" t="s">
        <v>20</v>
      </c>
      <c r="C86" s="76"/>
      <c r="D86" s="8">
        <f>D87+D88+D89+D92+D93</f>
        <v>1466.4</v>
      </c>
      <c r="E86" s="8">
        <f t="shared" ref="E86:O86" si="23">E87+E88+E89+E92+E93</f>
        <v>1325.1</v>
      </c>
      <c r="F86" s="8">
        <f t="shared" si="23"/>
        <v>0</v>
      </c>
      <c r="G86" s="8">
        <f t="shared" si="23"/>
        <v>141.30000000000001</v>
      </c>
      <c r="H86" s="9">
        <f t="shared" ref="H86:H93" si="24">I86+K86</f>
        <v>64.099999999999994</v>
      </c>
      <c r="I86" s="9">
        <f t="shared" si="23"/>
        <v>17.100000000000001</v>
      </c>
      <c r="J86" s="9">
        <f t="shared" si="23"/>
        <v>0</v>
      </c>
      <c r="K86" s="226">
        <f t="shared" si="23"/>
        <v>47</v>
      </c>
      <c r="L86" s="11">
        <f t="shared" si="23"/>
        <v>1530.5000000000002</v>
      </c>
      <c r="M86" s="11">
        <f t="shared" si="23"/>
        <v>1342.2</v>
      </c>
      <c r="N86" s="11">
        <f t="shared" si="23"/>
        <v>0</v>
      </c>
      <c r="O86" s="11">
        <f t="shared" si="23"/>
        <v>188.3</v>
      </c>
    </row>
    <row r="87" spans="1:15" ht="15" customHeight="1" x14ac:dyDescent="0.25">
      <c r="A87" s="19"/>
      <c r="B87" s="75"/>
      <c r="C87" s="30" t="s">
        <v>21</v>
      </c>
      <c r="D87" s="16">
        <f t="shared" ref="D87:D93" si="25">E87+G87</f>
        <v>79.899999999999991</v>
      </c>
      <c r="E87" s="16">
        <v>70.3</v>
      </c>
      <c r="F87" s="16"/>
      <c r="G87" s="16">
        <v>9.6</v>
      </c>
      <c r="H87" s="9">
        <f t="shared" si="24"/>
        <v>0</v>
      </c>
      <c r="I87" s="10"/>
      <c r="J87" s="10"/>
      <c r="K87" s="185"/>
      <c r="L87" s="12">
        <f t="shared" ref="L87:L137" si="26">M87+O87</f>
        <v>79.899999999999991</v>
      </c>
      <c r="M87" s="12">
        <f t="shared" ref="M87:O137" si="27">E87+I87</f>
        <v>70.3</v>
      </c>
      <c r="N87" s="12">
        <f t="shared" si="27"/>
        <v>0</v>
      </c>
      <c r="O87" s="12">
        <f t="shared" si="27"/>
        <v>9.6</v>
      </c>
    </row>
    <row r="88" spans="1:15" hidden="1" x14ac:dyDescent="0.25">
      <c r="A88" s="19"/>
      <c r="B88" s="75"/>
      <c r="C88" s="138" t="s">
        <v>25</v>
      </c>
      <c r="D88" s="16">
        <f t="shared" si="25"/>
        <v>0</v>
      </c>
      <c r="E88" s="16"/>
      <c r="F88" s="16"/>
      <c r="G88" s="16"/>
      <c r="H88" s="9">
        <f t="shared" si="24"/>
        <v>0</v>
      </c>
      <c r="I88" s="10"/>
      <c r="J88" s="10"/>
      <c r="K88" s="185"/>
      <c r="L88" s="12">
        <f>M88+O88</f>
        <v>0</v>
      </c>
      <c r="M88" s="12">
        <f>E88+I88</f>
        <v>0</v>
      </c>
      <c r="N88" s="12">
        <f>F88+J88</f>
        <v>0</v>
      </c>
      <c r="O88" s="12">
        <f>G88+K88</f>
        <v>0</v>
      </c>
    </row>
    <row r="89" spans="1:15" ht="15" customHeight="1" x14ac:dyDescent="0.25">
      <c r="A89" s="40"/>
      <c r="B89" s="238"/>
      <c r="C89" s="154" t="s">
        <v>31</v>
      </c>
      <c r="D89" s="239">
        <f>D90+D91</f>
        <v>1190.3000000000002</v>
      </c>
      <c r="E89" s="16">
        <f>E90+E91</f>
        <v>1152.1000000000001</v>
      </c>
      <c r="F89" s="16">
        <f t="shared" ref="F89:O89" si="28">F90+F91</f>
        <v>0</v>
      </c>
      <c r="G89" s="16">
        <f t="shared" si="28"/>
        <v>38.200000000000003</v>
      </c>
      <c r="H89" s="9">
        <f t="shared" si="28"/>
        <v>15</v>
      </c>
      <c r="I89" s="10">
        <f>I90+I91</f>
        <v>15</v>
      </c>
      <c r="J89" s="10">
        <f t="shared" si="28"/>
        <v>0</v>
      </c>
      <c r="K89" s="185">
        <f t="shared" si="28"/>
        <v>0</v>
      </c>
      <c r="L89" s="12">
        <f t="shared" si="28"/>
        <v>1205.3000000000002</v>
      </c>
      <c r="M89" s="12">
        <f t="shared" si="28"/>
        <v>1167.1000000000001</v>
      </c>
      <c r="N89" s="12">
        <f t="shared" si="28"/>
        <v>0</v>
      </c>
      <c r="O89" s="12">
        <f t="shared" si="28"/>
        <v>38.200000000000003</v>
      </c>
    </row>
    <row r="90" spans="1:15" ht="15" hidden="1" customHeight="1" x14ac:dyDescent="0.25">
      <c r="A90" s="240"/>
      <c r="B90" s="241" t="s">
        <v>8</v>
      </c>
      <c r="C90" s="242"/>
      <c r="D90" s="243">
        <f t="shared" si="25"/>
        <v>176.60000000000002</v>
      </c>
      <c r="E90" s="244">
        <v>138.4</v>
      </c>
      <c r="F90" s="244"/>
      <c r="G90" s="244">
        <v>38.200000000000003</v>
      </c>
      <c r="H90" s="9">
        <f t="shared" si="24"/>
        <v>15</v>
      </c>
      <c r="I90" s="10">
        <v>15</v>
      </c>
      <c r="J90" s="10"/>
      <c r="K90" s="185"/>
      <c r="L90" s="244">
        <f t="shared" si="26"/>
        <v>191.60000000000002</v>
      </c>
      <c r="M90" s="244">
        <f t="shared" si="27"/>
        <v>153.4</v>
      </c>
      <c r="N90" s="244">
        <f t="shared" si="27"/>
        <v>0</v>
      </c>
      <c r="O90" s="244">
        <f t="shared" si="27"/>
        <v>38.200000000000003</v>
      </c>
    </row>
    <row r="91" spans="1:15" ht="27.95" customHeight="1" x14ac:dyDescent="0.25">
      <c r="A91" s="40"/>
      <c r="B91" s="245" t="s">
        <v>174</v>
      </c>
      <c r="C91" s="155"/>
      <c r="D91" s="239">
        <f t="shared" si="25"/>
        <v>1013.7</v>
      </c>
      <c r="E91" s="16">
        <v>1013.7</v>
      </c>
      <c r="F91" s="87"/>
      <c r="G91" s="87"/>
      <c r="H91" s="9">
        <f t="shared" si="24"/>
        <v>0</v>
      </c>
      <c r="I91" s="10"/>
      <c r="J91" s="10"/>
      <c r="K91" s="185"/>
      <c r="L91" s="12">
        <f t="shared" si="26"/>
        <v>1013.7</v>
      </c>
      <c r="M91" s="12">
        <f t="shared" si="27"/>
        <v>1013.7</v>
      </c>
      <c r="N91" s="12">
        <f t="shared" si="27"/>
        <v>0</v>
      </c>
      <c r="O91" s="12">
        <f t="shared" si="27"/>
        <v>0</v>
      </c>
    </row>
    <row r="92" spans="1:15" ht="15" customHeight="1" x14ac:dyDescent="0.25">
      <c r="A92" s="40"/>
      <c r="B92" s="41"/>
      <c r="C92" s="246" t="s">
        <v>22</v>
      </c>
      <c r="D92" s="16">
        <f t="shared" si="25"/>
        <v>151.1</v>
      </c>
      <c r="E92" s="16">
        <v>57.6</v>
      </c>
      <c r="F92" s="16"/>
      <c r="G92" s="16">
        <v>93.5</v>
      </c>
      <c r="H92" s="9">
        <f t="shared" si="24"/>
        <v>49.1</v>
      </c>
      <c r="I92" s="10">
        <v>2.1</v>
      </c>
      <c r="J92" s="10"/>
      <c r="K92" s="185">
        <v>47</v>
      </c>
      <c r="L92" s="12">
        <f t="shared" si="26"/>
        <v>200.2</v>
      </c>
      <c r="M92" s="12">
        <f t="shared" si="27"/>
        <v>59.7</v>
      </c>
      <c r="N92" s="12">
        <f t="shared" si="27"/>
        <v>0</v>
      </c>
      <c r="O92" s="12">
        <f t="shared" si="27"/>
        <v>140.5</v>
      </c>
    </row>
    <row r="93" spans="1:15" ht="15" customHeight="1" x14ac:dyDescent="0.25">
      <c r="A93" s="40"/>
      <c r="B93" s="41"/>
      <c r="C93" s="77" t="s">
        <v>30</v>
      </c>
      <c r="D93" s="16">
        <f t="shared" si="25"/>
        <v>45.1</v>
      </c>
      <c r="E93" s="16">
        <v>45.1</v>
      </c>
      <c r="F93" s="16"/>
      <c r="G93" s="16"/>
      <c r="H93" s="9">
        <f t="shared" si="24"/>
        <v>0</v>
      </c>
      <c r="I93" s="10"/>
      <c r="J93" s="10"/>
      <c r="K93" s="185"/>
      <c r="L93" s="12">
        <f t="shared" si="26"/>
        <v>45.1</v>
      </c>
      <c r="M93" s="12">
        <f t="shared" si="27"/>
        <v>45.1</v>
      </c>
      <c r="N93" s="12">
        <f t="shared" si="27"/>
        <v>0</v>
      </c>
      <c r="O93" s="12">
        <f t="shared" si="27"/>
        <v>0</v>
      </c>
    </row>
    <row r="94" spans="1:15" ht="15" customHeight="1" x14ac:dyDescent="0.25">
      <c r="A94" s="32" t="s">
        <v>90</v>
      </c>
      <c r="B94" s="231" t="s">
        <v>7</v>
      </c>
      <c r="C94" s="88"/>
      <c r="D94" s="16">
        <f>SUM(D95:D97)</f>
        <v>15.6</v>
      </c>
      <c r="E94" s="16">
        <f>SUM(E95:E97)</f>
        <v>15.6</v>
      </c>
      <c r="F94" s="16">
        <f>SUM(F95:F97)</f>
        <v>0</v>
      </c>
      <c r="G94" s="16">
        <f t="shared" ref="G94:O94" si="29">SUM(G95:G97)</f>
        <v>0</v>
      </c>
      <c r="H94" s="10">
        <f t="shared" si="29"/>
        <v>0</v>
      </c>
      <c r="I94" s="10">
        <f t="shared" si="29"/>
        <v>0</v>
      </c>
      <c r="J94" s="10">
        <f t="shared" si="29"/>
        <v>0</v>
      </c>
      <c r="K94" s="185">
        <f t="shared" si="29"/>
        <v>0</v>
      </c>
      <c r="L94" s="12">
        <f t="shared" si="29"/>
        <v>15.6</v>
      </c>
      <c r="M94" s="12">
        <f t="shared" si="29"/>
        <v>15.6</v>
      </c>
      <c r="N94" s="12">
        <f t="shared" si="29"/>
        <v>0</v>
      </c>
      <c r="O94" s="12">
        <f t="shared" si="29"/>
        <v>0</v>
      </c>
    </row>
    <row r="95" spans="1:15" ht="15" customHeight="1" x14ac:dyDescent="0.25">
      <c r="A95" s="40"/>
      <c r="B95" s="247"/>
      <c r="C95" s="88" t="s">
        <v>25</v>
      </c>
      <c r="D95" s="16">
        <f>E95+G95</f>
        <v>8</v>
      </c>
      <c r="E95" s="16">
        <v>8</v>
      </c>
      <c r="F95" s="16"/>
      <c r="G95" s="16"/>
      <c r="H95" s="9">
        <f>I95+K95</f>
        <v>0</v>
      </c>
      <c r="I95" s="10"/>
      <c r="J95" s="10"/>
      <c r="K95" s="185"/>
      <c r="L95" s="12">
        <f t="shared" si="26"/>
        <v>8</v>
      </c>
      <c r="M95" s="12">
        <f t="shared" si="27"/>
        <v>8</v>
      </c>
      <c r="N95" s="12">
        <f t="shared" si="27"/>
        <v>0</v>
      </c>
      <c r="O95" s="12">
        <f t="shared" si="27"/>
        <v>0</v>
      </c>
    </row>
    <row r="96" spans="1:15" ht="15" customHeight="1" x14ac:dyDescent="0.25">
      <c r="A96" s="40"/>
      <c r="B96" s="232"/>
      <c r="C96" s="88" t="s">
        <v>31</v>
      </c>
      <c r="D96" s="16">
        <f>E96+G96</f>
        <v>1.6</v>
      </c>
      <c r="E96" s="16">
        <v>1.6</v>
      </c>
      <c r="F96" s="16"/>
      <c r="G96" s="16"/>
      <c r="H96" s="9">
        <f t="shared" ref="H96:H137" si="30">I96+K96</f>
        <v>0</v>
      </c>
      <c r="I96" s="10"/>
      <c r="J96" s="10"/>
      <c r="K96" s="185"/>
      <c r="L96" s="12">
        <f t="shared" si="26"/>
        <v>1.6</v>
      </c>
      <c r="M96" s="12">
        <f t="shared" si="27"/>
        <v>1.6</v>
      </c>
      <c r="N96" s="12">
        <f t="shared" si="27"/>
        <v>0</v>
      </c>
      <c r="O96" s="12">
        <f t="shared" si="27"/>
        <v>0</v>
      </c>
    </row>
    <row r="97" spans="1:15" ht="15" customHeight="1" x14ac:dyDescent="0.25">
      <c r="A97" s="40"/>
      <c r="B97" s="232"/>
      <c r="C97" s="88" t="s">
        <v>22</v>
      </c>
      <c r="D97" s="16">
        <f>E97+G97</f>
        <v>6</v>
      </c>
      <c r="E97" s="16">
        <v>6</v>
      </c>
      <c r="F97" s="16"/>
      <c r="G97" s="16"/>
      <c r="H97" s="9">
        <f t="shared" si="30"/>
        <v>0</v>
      </c>
      <c r="I97" s="10"/>
      <c r="J97" s="10"/>
      <c r="K97" s="185"/>
      <c r="L97" s="12">
        <f t="shared" si="26"/>
        <v>6</v>
      </c>
      <c r="M97" s="12">
        <f t="shared" si="27"/>
        <v>6</v>
      </c>
      <c r="N97" s="12">
        <f t="shared" si="27"/>
        <v>0</v>
      </c>
      <c r="O97" s="12">
        <f t="shared" si="27"/>
        <v>0</v>
      </c>
    </row>
    <row r="98" spans="1:15" ht="15" customHeight="1" x14ac:dyDescent="0.25">
      <c r="A98" s="32" t="s">
        <v>91</v>
      </c>
      <c r="B98" s="17" t="s">
        <v>10</v>
      </c>
      <c r="C98" s="88"/>
      <c r="D98" s="16">
        <f>SUM(D99:D101)</f>
        <v>24.5</v>
      </c>
      <c r="E98" s="16">
        <f>SUM(E99:E101)</f>
        <v>14.5</v>
      </c>
      <c r="F98" s="16">
        <f t="shared" ref="F98:O98" si="31">SUM(F99:F101)</f>
        <v>0</v>
      </c>
      <c r="G98" s="16">
        <f t="shared" si="31"/>
        <v>10</v>
      </c>
      <c r="H98" s="10">
        <f t="shared" si="31"/>
        <v>8.1999999999999993</v>
      </c>
      <c r="I98" s="10">
        <f t="shared" si="31"/>
        <v>0</v>
      </c>
      <c r="J98" s="10">
        <f t="shared" si="31"/>
        <v>0</v>
      </c>
      <c r="K98" s="185">
        <f t="shared" si="31"/>
        <v>8.1999999999999993</v>
      </c>
      <c r="L98" s="12">
        <f t="shared" si="31"/>
        <v>32.699999999999996</v>
      </c>
      <c r="M98" s="12">
        <f t="shared" si="31"/>
        <v>14.5</v>
      </c>
      <c r="N98" s="12">
        <f t="shared" si="31"/>
        <v>0</v>
      </c>
      <c r="O98" s="12">
        <f t="shared" si="31"/>
        <v>18.2</v>
      </c>
    </row>
    <row r="99" spans="1:15" ht="15" customHeight="1" x14ac:dyDescent="0.25">
      <c r="A99" s="40"/>
      <c r="B99" s="229"/>
      <c r="C99" s="88" t="s">
        <v>25</v>
      </c>
      <c r="D99" s="16">
        <f>E99+G99</f>
        <v>6.5</v>
      </c>
      <c r="E99" s="16">
        <v>6.5</v>
      </c>
      <c r="F99" s="16"/>
      <c r="G99" s="16"/>
      <c r="H99" s="9">
        <f t="shared" si="30"/>
        <v>0</v>
      </c>
      <c r="I99" s="10"/>
      <c r="J99" s="10"/>
      <c r="K99" s="185"/>
      <c r="L99" s="12">
        <f t="shared" si="26"/>
        <v>6.5</v>
      </c>
      <c r="M99" s="12">
        <f t="shared" si="27"/>
        <v>6.5</v>
      </c>
      <c r="N99" s="12">
        <f t="shared" si="27"/>
        <v>0</v>
      </c>
      <c r="O99" s="12">
        <f t="shared" si="27"/>
        <v>0</v>
      </c>
    </row>
    <row r="100" spans="1:15" ht="15" customHeight="1" x14ac:dyDescent="0.25">
      <c r="A100" s="40"/>
      <c r="B100" s="6"/>
      <c r="C100" s="88" t="s">
        <v>31</v>
      </c>
      <c r="D100" s="16">
        <f>E100+G100</f>
        <v>0.9</v>
      </c>
      <c r="E100" s="16">
        <v>0.9</v>
      </c>
      <c r="F100" s="16"/>
      <c r="G100" s="16"/>
      <c r="H100" s="9">
        <f t="shared" si="30"/>
        <v>0</v>
      </c>
      <c r="I100" s="10"/>
      <c r="J100" s="10"/>
      <c r="K100" s="185"/>
      <c r="L100" s="12">
        <f t="shared" si="26"/>
        <v>0.9</v>
      </c>
      <c r="M100" s="12">
        <f t="shared" si="27"/>
        <v>0.9</v>
      </c>
      <c r="N100" s="12">
        <f t="shared" si="27"/>
        <v>0</v>
      </c>
      <c r="O100" s="12">
        <f t="shared" si="27"/>
        <v>0</v>
      </c>
    </row>
    <row r="101" spans="1:15" ht="15" customHeight="1" x14ac:dyDescent="0.25">
      <c r="A101" s="40"/>
      <c r="B101" s="6"/>
      <c r="C101" s="88" t="s">
        <v>22</v>
      </c>
      <c r="D101" s="16">
        <f>E101+G101</f>
        <v>17.100000000000001</v>
      </c>
      <c r="E101" s="16">
        <v>7.1</v>
      </c>
      <c r="F101" s="16"/>
      <c r="G101" s="16">
        <v>10</v>
      </c>
      <c r="H101" s="9">
        <f t="shared" si="30"/>
        <v>8.1999999999999993</v>
      </c>
      <c r="I101" s="10"/>
      <c r="J101" s="10"/>
      <c r="K101" s="185">
        <v>8.1999999999999993</v>
      </c>
      <c r="L101" s="12">
        <f t="shared" si="26"/>
        <v>25.299999999999997</v>
      </c>
      <c r="M101" s="12">
        <f t="shared" si="27"/>
        <v>7.1</v>
      </c>
      <c r="N101" s="12">
        <f t="shared" si="27"/>
        <v>0</v>
      </c>
      <c r="O101" s="12">
        <f t="shared" si="27"/>
        <v>18.2</v>
      </c>
    </row>
    <row r="102" spans="1:15" ht="15" customHeight="1" x14ac:dyDescent="0.25">
      <c r="A102" s="32" t="s">
        <v>92</v>
      </c>
      <c r="B102" s="35" t="s">
        <v>11</v>
      </c>
      <c r="C102" s="88"/>
      <c r="D102" s="16">
        <f>SUM(D103:D105)</f>
        <v>19.3</v>
      </c>
      <c r="E102" s="16">
        <f>SUM(E103:E105)</f>
        <v>19.3</v>
      </c>
      <c r="F102" s="16">
        <f t="shared" ref="F102:O102" si="32">SUM(F103:F105)</f>
        <v>0</v>
      </c>
      <c r="G102" s="16">
        <f t="shared" si="32"/>
        <v>0</v>
      </c>
      <c r="H102" s="10">
        <f t="shared" si="32"/>
        <v>0</v>
      </c>
      <c r="I102" s="10">
        <f t="shared" si="32"/>
        <v>0</v>
      </c>
      <c r="J102" s="10">
        <f t="shared" si="32"/>
        <v>0</v>
      </c>
      <c r="K102" s="185">
        <f t="shared" si="32"/>
        <v>0</v>
      </c>
      <c r="L102" s="12">
        <f t="shared" si="32"/>
        <v>19.3</v>
      </c>
      <c r="M102" s="12">
        <f t="shared" si="32"/>
        <v>19.3</v>
      </c>
      <c r="N102" s="12">
        <f t="shared" si="32"/>
        <v>0</v>
      </c>
      <c r="O102" s="12">
        <f t="shared" si="32"/>
        <v>0</v>
      </c>
    </row>
    <row r="103" spans="1:15" ht="15" customHeight="1" x14ac:dyDescent="0.25">
      <c r="A103" s="40"/>
      <c r="B103" s="229"/>
      <c r="C103" s="88" t="s">
        <v>25</v>
      </c>
      <c r="D103" s="16">
        <f>E103+G103</f>
        <v>9.6999999999999993</v>
      </c>
      <c r="E103" s="16">
        <v>9.6999999999999993</v>
      </c>
      <c r="F103" s="16"/>
      <c r="G103" s="16"/>
      <c r="H103" s="9">
        <f>I103+K103</f>
        <v>0</v>
      </c>
      <c r="I103" s="10"/>
      <c r="J103" s="10"/>
      <c r="K103" s="185"/>
      <c r="L103" s="12">
        <f t="shared" si="26"/>
        <v>9.6999999999999993</v>
      </c>
      <c r="M103" s="12">
        <f t="shared" si="27"/>
        <v>9.6999999999999993</v>
      </c>
      <c r="N103" s="12">
        <f t="shared" si="27"/>
        <v>0</v>
      </c>
      <c r="O103" s="12">
        <f t="shared" si="27"/>
        <v>0</v>
      </c>
    </row>
    <row r="104" spans="1:15" ht="15" customHeight="1" x14ac:dyDescent="0.25">
      <c r="A104" s="40"/>
      <c r="B104" s="26"/>
      <c r="C104" s="88" t="s">
        <v>31</v>
      </c>
      <c r="D104" s="16">
        <f>E104+G104</f>
        <v>3.4</v>
      </c>
      <c r="E104" s="16">
        <v>3.4</v>
      </c>
      <c r="F104" s="16"/>
      <c r="G104" s="16"/>
      <c r="H104" s="9">
        <f t="shared" si="30"/>
        <v>0</v>
      </c>
      <c r="I104" s="10"/>
      <c r="J104" s="10"/>
      <c r="K104" s="185"/>
      <c r="L104" s="12">
        <f t="shared" si="26"/>
        <v>3.4</v>
      </c>
      <c r="M104" s="12">
        <f t="shared" si="27"/>
        <v>3.4</v>
      </c>
      <c r="N104" s="12">
        <f t="shared" si="27"/>
        <v>0</v>
      </c>
      <c r="O104" s="12">
        <f t="shared" si="27"/>
        <v>0</v>
      </c>
    </row>
    <row r="105" spans="1:15" ht="15" customHeight="1" x14ac:dyDescent="0.25">
      <c r="A105" s="40"/>
      <c r="B105" s="26"/>
      <c r="C105" s="88" t="s">
        <v>22</v>
      </c>
      <c r="D105" s="16">
        <f>E105+G105</f>
        <v>6.2</v>
      </c>
      <c r="E105" s="16">
        <v>6.2</v>
      </c>
      <c r="F105" s="16"/>
      <c r="G105" s="16"/>
      <c r="H105" s="9">
        <f t="shared" si="30"/>
        <v>0</v>
      </c>
      <c r="I105" s="10"/>
      <c r="J105" s="10"/>
      <c r="K105" s="185"/>
      <c r="L105" s="12">
        <f t="shared" si="26"/>
        <v>6.2</v>
      </c>
      <c r="M105" s="12">
        <f t="shared" si="27"/>
        <v>6.2</v>
      </c>
      <c r="N105" s="12">
        <f t="shared" si="27"/>
        <v>0</v>
      </c>
      <c r="O105" s="12">
        <f t="shared" si="27"/>
        <v>0</v>
      </c>
    </row>
    <row r="106" spans="1:15" ht="15" customHeight="1" x14ac:dyDescent="0.25">
      <c r="A106" s="32" t="s">
        <v>93</v>
      </c>
      <c r="B106" s="35" t="s">
        <v>61</v>
      </c>
      <c r="C106" s="88"/>
      <c r="D106" s="16">
        <f>SUM(D107:D109)</f>
        <v>35.200000000000003</v>
      </c>
      <c r="E106" s="16">
        <f>SUM(E107:E109)</f>
        <v>17.7</v>
      </c>
      <c r="F106" s="16">
        <f t="shared" ref="F106:O106" si="33">SUM(F107:F109)</f>
        <v>0</v>
      </c>
      <c r="G106" s="16">
        <f t="shared" si="33"/>
        <v>17.5</v>
      </c>
      <c r="H106" s="10">
        <f t="shared" si="33"/>
        <v>0</v>
      </c>
      <c r="I106" s="10">
        <f t="shared" si="33"/>
        <v>0</v>
      </c>
      <c r="J106" s="10">
        <f t="shared" si="33"/>
        <v>0</v>
      </c>
      <c r="K106" s="185">
        <f t="shared" si="33"/>
        <v>0</v>
      </c>
      <c r="L106" s="12">
        <f t="shared" si="33"/>
        <v>35.200000000000003</v>
      </c>
      <c r="M106" s="12">
        <f t="shared" si="33"/>
        <v>17.7</v>
      </c>
      <c r="N106" s="12">
        <f t="shared" si="33"/>
        <v>0</v>
      </c>
      <c r="O106" s="12">
        <f t="shared" si="33"/>
        <v>17.5</v>
      </c>
    </row>
    <row r="107" spans="1:15" ht="15" customHeight="1" x14ac:dyDescent="0.25">
      <c r="A107" s="40"/>
      <c r="B107" s="229"/>
      <c r="C107" s="88" t="s">
        <v>25</v>
      </c>
      <c r="D107" s="16">
        <f>E107+G107</f>
        <v>8.1</v>
      </c>
      <c r="E107" s="16">
        <v>8.1</v>
      </c>
      <c r="F107" s="16"/>
      <c r="G107" s="16"/>
      <c r="H107" s="9">
        <f>I107+K107</f>
        <v>0</v>
      </c>
      <c r="I107" s="10"/>
      <c r="J107" s="10"/>
      <c r="K107" s="185"/>
      <c r="L107" s="12">
        <f t="shared" si="26"/>
        <v>8.1</v>
      </c>
      <c r="M107" s="12">
        <f t="shared" si="27"/>
        <v>8.1</v>
      </c>
      <c r="N107" s="12">
        <f t="shared" si="27"/>
        <v>0</v>
      </c>
      <c r="O107" s="12">
        <f t="shared" si="27"/>
        <v>0</v>
      </c>
    </row>
    <row r="108" spans="1:15" ht="15" customHeight="1" x14ac:dyDescent="0.25">
      <c r="A108" s="40"/>
      <c r="B108" s="26"/>
      <c r="C108" s="88" t="s">
        <v>31</v>
      </c>
      <c r="D108" s="16">
        <f>E108+G108</f>
        <v>1.9</v>
      </c>
      <c r="E108" s="16">
        <v>1.9</v>
      </c>
      <c r="F108" s="16"/>
      <c r="G108" s="16"/>
      <c r="H108" s="9">
        <f t="shared" si="30"/>
        <v>0</v>
      </c>
      <c r="I108" s="10"/>
      <c r="J108" s="10"/>
      <c r="K108" s="185"/>
      <c r="L108" s="12">
        <f t="shared" si="26"/>
        <v>1.9</v>
      </c>
      <c r="M108" s="12">
        <f t="shared" si="27"/>
        <v>1.9</v>
      </c>
      <c r="N108" s="12">
        <f t="shared" si="27"/>
        <v>0</v>
      </c>
      <c r="O108" s="12">
        <f t="shared" si="27"/>
        <v>0</v>
      </c>
    </row>
    <row r="109" spans="1:15" ht="15" customHeight="1" x14ac:dyDescent="0.25">
      <c r="A109" s="40"/>
      <c r="B109" s="26"/>
      <c r="C109" s="88" t="s">
        <v>22</v>
      </c>
      <c r="D109" s="16">
        <f>E109+G109</f>
        <v>25.2</v>
      </c>
      <c r="E109" s="16">
        <v>7.7</v>
      </c>
      <c r="F109" s="16"/>
      <c r="G109" s="16">
        <v>17.5</v>
      </c>
      <c r="H109" s="9">
        <f t="shared" si="30"/>
        <v>0</v>
      </c>
      <c r="I109" s="10"/>
      <c r="J109" s="10"/>
      <c r="K109" s="185"/>
      <c r="L109" s="12">
        <f t="shared" si="26"/>
        <v>25.2</v>
      </c>
      <c r="M109" s="12">
        <f t="shared" si="27"/>
        <v>7.7</v>
      </c>
      <c r="N109" s="12">
        <f t="shared" si="27"/>
        <v>0</v>
      </c>
      <c r="O109" s="12">
        <f t="shared" si="27"/>
        <v>17.5</v>
      </c>
    </row>
    <row r="110" spans="1:15" ht="15" customHeight="1" x14ac:dyDescent="0.25">
      <c r="A110" s="32" t="s">
        <v>94</v>
      </c>
      <c r="B110" s="35" t="s">
        <v>62</v>
      </c>
      <c r="C110" s="88"/>
      <c r="D110" s="16">
        <f>SUM(D111:D113)</f>
        <v>13.8</v>
      </c>
      <c r="E110" s="16">
        <f>SUM(E111:E113)</f>
        <v>13.8</v>
      </c>
      <c r="F110" s="16">
        <f t="shared" ref="F110:O110" si="34">SUM(F111:F113)</f>
        <v>0</v>
      </c>
      <c r="G110" s="16">
        <f t="shared" si="34"/>
        <v>0</v>
      </c>
      <c r="H110" s="10">
        <f t="shared" si="34"/>
        <v>0</v>
      </c>
      <c r="I110" s="10">
        <f t="shared" si="34"/>
        <v>0</v>
      </c>
      <c r="J110" s="10">
        <f t="shared" si="34"/>
        <v>0</v>
      </c>
      <c r="K110" s="185">
        <f t="shared" si="34"/>
        <v>0</v>
      </c>
      <c r="L110" s="12">
        <f t="shared" si="34"/>
        <v>13.8</v>
      </c>
      <c r="M110" s="12">
        <f t="shared" si="34"/>
        <v>13.8</v>
      </c>
      <c r="N110" s="12">
        <f t="shared" si="34"/>
        <v>0</v>
      </c>
      <c r="O110" s="12">
        <f t="shared" si="34"/>
        <v>0</v>
      </c>
    </row>
    <row r="111" spans="1:15" ht="15" customHeight="1" x14ac:dyDescent="0.25">
      <c r="A111" s="40"/>
      <c r="B111" s="229"/>
      <c r="C111" s="88" t="s">
        <v>25</v>
      </c>
      <c r="D111" s="16">
        <f>E111+G111</f>
        <v>5.6</v>
      </c>
      <c r="E111" s="16">
        <v>5.6</v>
      </c>
      <c r="F111" s="16"/>
      <c r="G111" s="16"/>
      <c r="H111" s="9">
        <f t="shared" si="30"/>
        <v>0</v>
      </c>
      <c r="I111" s="10"/>
      <c r="J111" s="10"/>
      <c r="K111" s="185"/>
      <c r="L111" s="12">
        <f t="shared" si="26"/>
        <v>5.6</v>
      </c>
      <c r="M111" s="12">
        <f t="shared" si="27"/>
        <v>5.6</v>
      </c>
      <c r="N111" s="12">
        <f t="shared" si="27"/>
        <v>0</v>
      </c>
      <c r="O111" s="12">
        <f t="shared" si="27"/>
        <v>0</v>
      </c>
    </row>
    <row r="112" spans="1:15" ht="15" customHeight="1" x14ac:dyDescent="0.25">
      <c r="A112" s="40"/>
      <c r="B112" s="26"/>
      <c r="C112" s="88" t="s">
        <v>31</v>
      </c>
      <c r="D112" s="16">
        <f>E112+G112</f>
        <v>1.8</v>
      </c>
      <c r="E112" s="16">
        <v>1.8</v>
      </c>
      <c r="F112" s="16"/>
      <c r="G112" s="16"/>
      <c r="H112" s="9">
        <f t="shared" si="30"/>
        <v>0</v>
      </c>
      <c r="I112" s="10"/>
      <c r="J112" s="10"/>
      <c r="K112" s="185"/>
      <c r="L112" s="12">
        <f t="shared" si="26"/>
        <v>1.8</v>
      </c>
      <c r="M112" s="12">
        <f t="shared" si="27"/>
        <v>1.8</v>
      </c>
      <c r="N112" s="12">
        <f t="shared" si="27"/>
        <v>0</v>
      </c>
      <c r="O112" s="12">
        <f t="shared" si="27"/>
        <v>0</v>
      </c>
    </row>
    <row r="113" spans="1:15" ht="15" customHeight="1" x14ac:dyDescent="0.25">
      <c r="A113" s="40"/>
      <c r="B113" s="26"/>
      <c r="C113" s="88" t="s">
        <v>22</v>
      </c>
      <c r="D113" s="16">
        <f>E113+G113</f>
        <v>6.4</v>
      </c>
      <c r="E113" s="16">
        <v>6.4</v>
      </c>
      <c r="F113" s="16"/>
      <c r="G113" s="16"/>
      <c r="H113" s="9">
        <f t="shared" si="30"/>
        <v>0</v>
      </c>
      <c r="I113" s="10"/>
      <c r="J113" s="10"/>
      <c r="K113" s="185"/>
      <c r="L113" s="12">
        <f t="shared" si="26"/>
        <v>6.4</v>
      </c>
      <c r="M113" s="12">
        <f t="shared" si="27"/>
        <v>6.4</v>
      </c>
      <c r="N113" s="12">
        <f t="shared" si="27"/>
        <v>0</v>
      </c>
      <c r="O113" s="12">
        <f t="shared" si="27"/>
        <v>0</v>
      </c>
    </row>
    <row r="114" spans="1:15" ht="15" customHeight="1" x14ac:dyDescent="0.25">
      <c r="A114" s="32" t="s">
        <v>95</v>
      </c>
      <c r="B114" s="35" t="s">
        <v>14</v>
      </c>
      <c r="C114" s="88"/>
      <c r="D114" s="16">
        <f>SUM(D115:D117)</f>
        <v>24.799999999999997</v>
      </c>
      <c r="E114" s="16">
        <f>SUM(E115:E117)</f>
        <v>24.799999999999997</v>
      </c>
      <c r="F114" s="16">
        <f t="shared" ref="F114:O114" si="35">SUM(F115:F117)</f>
        <v>0</v>
      </c>
      <c r="G114" s="16">
        <f t="shared" si="35"/>
        <v>0</v>
      </c>
      <c r="H114" s="10">
        <f t="shared" si="35"/>
        <v>0.5</v>
      </c>
      <c r="I114" s="10">
        <f t="shared" si="35"/>
        <v>0.5</v>
      </c>
      <c r="J114" s="10">
        <f t="shared" si="35"/>
        <v>0</v>
      </c>
      <c r="K114" s="185">
        <f t="shared" si="35"/>
        <v>0</v>
      </c>
      <c r="L114" s="12">
        <f t="shared" si="35"/>
        <v>25.299999999999997</v>
      </c>
      <c r="M114" s="12">
        <f t="shared" si="35"/>
        <v>25.299999999999997</v>
      </c>
      <c r="N114" s="12">
        <f t="shared" si="35"/>
        <v>0</v>
      </c>
      <c r="O114" s="12">
        <f t="shared" si="35"/>
        <v>0</v>
      </c>
    </row>
    <row r="115" spans="1:15" ht="15" customHeight="1" x14ac:dyDescent="0.25">
      <c r="A115" s="40"/>
      <c r="B115" s="229"/>
      <c r="C115" s="88" t="s">
        <v>25</v>
      </c>
      <c r="D115" s="16">
        <f>E115+G115</f>
        <v>10.7</v>
      </c>
      <c r="E115" s="16">
        <v>10.7</v>
      </c>
      <c r="F115" s="16"/>
      <c r="G115" s="16"/>
      <c r="H115" s="9">
        <f t="shared" si="30"/>
        <v>0</v>
      </c>
      <c r="I115" s="10"/>
      <c r="J115" s="10"/>
      <c r="K115" s="185"/>
      <c r="L115" s="12">
        <f t="shared" si="26"/>
        <v>10.7</v>
      </c>
      <c r="M115" s="12">
        <f t="shared" si="27"/>
        <v>10.7</v>
      </c>
      <c r="N115" s="12">
        <f t="shared" si="27"/>
        <v>0</v>
      </c>
      <c r="O115" s="12">
        <f t="shared" si="27"/>
        <v>0</v>
      </c>
    </row>
    <row r="116" spans="1:15" ht="15" customHeight="1" x14ac:dyDescent="0.25">
      <c r="A116" s="40"/>
      <c r="B116" s="26"/>
      <c r="C116" s="88" t="s">
        <v>31</v>
      </c>
      <c r="D116" s="16">
        <f>E116+G116</f>
        <v>2.1</v>
      </c>
      <c r="E116" s="16">
        <v>2.1</v>
      </c>
      <c r="F116" s="16"/>
      <c r="G116" s="16"/>
      <c r="H116" s="9">
        <f t="shared" si="30"/>
        <v>0</v>
      </c>
      <c r="I116" s="10"/>
      <c r="J116" s="10"/>
      <c r="K116" s="185"/>
      <c r="L116" s="12">
        <f t="shared" si="26"/>
        <v>2.1</v>
      </c>
      <c r="M116" s="12">
        <f t="shared" si="27"/>
        <v>2.1</v>
      </c>
      <c r="N116" s="12">
        <f t="shared" si="27"/>
        <v>0</v>
      </c>
      <c r="O116" s="12">
        <f t="shared" si="27"/>
        <v>0</v>
      </c>
    </row>
    <row r="117" spans="1:15" ht="15" customHeight="1" x14ac:dyDescent="0.25">
      <c r="A117" s="40"/>
      <c r="B117" s="26"/>
      <c r="C117" s="88" t="s">
        <v>22</v>
      </c>
      <c r="D117" s="16">
        <f>E117+G117</f>
        <v>12</v>
      </c>
      <c r="E117" s="16">
        <v>12</v>
      </c>
      <c r="F117" s="16"/>
      <c r="G117" s="16"/>
      <c r="H117" s="9">
        <f t="shared" si="30"/>
        <v>0.5</v>
      </c>
      <c r="I117" s="10">
        <v>0.5</v>
      </c>
      <c r="J117" s="10"/>
      <c r="K117" s="185"/>
      <c r="L117" s="12">
        <f t="shared" si="26"/>
        <v>12.5</v>
      </c>
      <c r="M117" s="12">
        <f t="shared" si="27"/>
        <v>12.5</v>
      </c>
      <c r="N117" s="12">
        <f t="shared" si="27"/>
        <v>0</v>
      </c>
      <c r="O117" s="12">
        <f t="shared" si="27"/>
        <v>0</v>
      </c>
    </row>
    <row r="118" spans="1:15" ht="15" customHeight="1" x14ac:dyDescent="0.25">
      <c r="A118" s="32" t="s">
        <v>96</v>
      </c>
      <c r="B118" s="35" t="s">
        <v>15</v>
      </c>
      <c r="C118" s="88"/>
      <c r="D118" s="16">
        <f t="shared" ref="D118:O118" si="36">SUM(D119:D121)</f>
        <v>17.5</v>
      </c>
      <c r="E118" s="16">
        <f t="shared" si="36"/>
        <v>17.5</v>
      </c>
      <c r="F118" s="16">
        <f t="shared" si="36"/>
        <v>0</v>
      </c>
      <c r="G118" s="16">
        <f t="shared" si="36"/>
        <v>0</v>
      </c>
      <c r="H118" s="10">
        <f t="shared" si="36"/>
        <v>0.2</v>
      </c>
      <c r="I118" s="10">
        <f t="shared" si="36"/>
        <v>0.2</v>
      </c>
      <c r="J118" s="10">
        <f t="shared" si="36"/>
        <v>0</v>
      </c>
      <c r="K118" s="185">
        <f t="shared" si="36"/>
        <v>0</v>
      </c>
      <c r="L118" s="12">
        <f t="shared" si="36"/>
        <v>17.700000000000003</v>
      </c>
      <c r="M118" s="12">
        <f t="shared" si="36"/>
        <v>17.700000000000003</v>
      </c>
      <c r="N118" s="12">
        <f t="shared" si="36"/>
        <v>0</v>
      </c>
      <c r="O118" s="12">
        <f t="shared" si="36"/>
        <v>0</v>
      </c>
    </row>
    <row r="119" spans="1:15" ht="15" customHeight="1" x14ac:dyDescent="0.25">
      <c r="A119" s="40"/>
      <c r="B119" s="229"/>
      <c r="C119" s="88" t="s">
        <v>25</v>
      </c>
      <c r="D119" s="16">
        <f>E119+G119</f>
        <v>8.9</v>
      </c>
      <c r="E119" s="16">
        <v>8.9</v>
      </c>
      <c r="F119" s="16"/>
      <c r="G119" s="16"/>
      <c r="H119" s="9">
        <f t="shared" si="30"/>
        <v>0</v>
      </c>
      <c r="I119" s="10"/>
      <c r="J119" s="10"/>
      <c r="K119" s="185"/>
      <c r="L119" s="12">
        <f t="shared" si="26"/>
        <v>8.9</v>
      </c>
      <c r="M119" s="12">
        <f t="shared" si="27"/>
        <v>8.9</v>
      </c>
      <c r="N119" s="12">
        <f t="shared" si="27"/>
        <v>0</v>
      </c>
      <c r="O119" s="12">
        <f t="shared" si="27"/>
        <v>0</v>
      </c>
    </row>
    <row r="120" spans="1:15" ht="15" customHeight="1" x14ac:dyDescent="0.25">
      <c r="A120" s="40"/>
      <c r="B120" s="26"/>
      <c r="C120" s="88" t="s">
        <v>31</v>
      </c>
      <c r="D120" s="16">
        <f>E120+G120</f>
        <v>1.3</v>
      </c>
      <c r="E120" s="16">
        <v>1.3</v>
      </c>
      <c r="F120" s="16"/>
      <c r="G120" s="16"/>
      <c r="H120" s="9">
        <f t="shared" si="30"/>
        <v>0</v>
      </c>
      <c r="I120" s="10"/>
      <c r="J120" s="10"/>
      <c r="K120" s="185"/>
      <c r="L120" s="12">
        <f t="shared" si="26"/>
        <v>1.3</v>
      </c>
      <c r="M120" s="12">
        <f t="shared" si="27"/>
        <v>1.3</v>
      </c>
      <c r="N120" s="12">
        <f t="shared" si="27"/>
        <v>0</v>
      </c>
      <c r="O120" s="12">
        <f t="shared" si="27"/>
        <v>0</v>
      </c>
    </row>
    <row r="121" spans="1:15" ht="15" customHeight="1" x14ac:dyDescent="0.25">
      <c r="A121" s="40"/>
      <c r="B121" s="26"/>
      <c r="C121" s="88" t="s">
        <v>22</v>
      </c>
      <c r="D121" s="16">
        <f>E121+G121</f>
        <v>7.3</v>
      </c>
      <c r="E121" s="16">
        <v>7.3</v>
      </c>
      <c r="F121" s="16"/>
      <c r="G121" s="16"/>
      <c r="H121" s="9">
        <f t="shared" si="30"/>
        <v>0.2</v>
      </c>
      <c r="I121" s="10">
        <v>0.2</v>
      </c>
      <c r="J121" s="10"/>
      <c r="K121" s="185"/>
      <c r="L121" s="12">
        <f t="shared" si="26"/>
        <v>7.5</v>
      </c>
      <c r="M121" s="12">
        <f t="shared" si="27"/>
        <v>7.5</v>
      </c>
      <c r="N121" s="12">
        <f t="shared" si="27"/>
        <v>0</v>
      </c>
      <c r="O121" s="12">
        <f t="shared" si="27"/>
        <v>0</v>
      </c>
    </row>
    <row r="122" spans="1:15" ht="15" customHeight="1" x14ac:dyDescent="0.25">
      <c r="A122" s="32" t="s">
        <v>97</v>
      </c>
      <c r="B122" s="231" t="s">
        <v>16</v>
      </c>
      <c r="C122" s="88"/>
      <c r="D122" s="16">
        <f>SUM(D123:D125)</f>
        <v>37.700000000000003</v>
      </c>
      <c r="E122" s="16">
        <f>SUM(E123:E125)</f>
        <v>37.700000000000003</v>
      </c>
      <c r="F122" s="16">
        <f>SUM(F123:F125)</f>
        <v>0</v>
      </c>
      <c r="G122" s="16">
        <f>SUM(G123:G125)</f>
        <v>0</v>
      </c>
      <c r="H122" s="10">
        <f t="shared" ref="H122:O122" si="37">SUM(H123:H125)</f>
        <v>2</v>
      </c>
      <c r="I122" s="10">
        <f t="shared" si="37"/>
        <v>2</v>
      </c>
      <c r="J122" s="10">
        <f t="shared" si="37"/>
        <v>0</v>
      </c>
      <c r="K122" s="185">
        <f t="shared" si="37"/>
        <v>0</v>
      </c>
      <c r="L122" s="12">
        <f t="shared" si="37"/>
        <v>39.700000000000003</v>
      </c>
      <c r="M122" s="12">
        <f t="shared" si="37"/>
        <v>39.700000000000003</v>
      </c>
      <c r="N122" s="12">
        <f t="shared" si="37"/>
        <v>0</v>
      </c>
      <c r="O122" s="12">
        <f t="shared" si="37"/>
        <v>0</v>
      </c>
    </row>
    <row r="123" spans="1:15" ht="15" customHeight="1" x14ac:dyDescent="0.25">
      <c r="A123" s="40"/>
      <c r="B123" s="229"/>
      <c r="C123" s="88" t="s">
        <v>25</v>
      </c>
      <c r="D123" s="16">
        <f>E123+G123</f>
        <v>16.2</v>
      </c>
      <c r="E123" s="16">
        <v>16.2</v>
      </c>
      <c r="F123" s="16"/>
      <c r="G123" s="16"/>
      <c r="H123" s="9">
        <f t="shared" si="30"/>
        <v>0</v>
      </c>
      <c r="I123" s="10"/>
      <c r="J123" s="10"/>
      <c r="K123" s="185"/>
      <c r="L123" s="12">
        <f t="shared" si="26"/>
        <v>16.2</v>
      </c>
      <c r="M123" s="12">
        <f t="shared" si="27"/>
        <v>16.2</v>
      </c>
      <c r="N123" s="12">
        <f t="shared" si="27"/>
        <v>0</v>
      </c>
      <c r="O123" s="12">
        <f t="shared" si="27"/>
        <v>0</v>
      </c>
    </row>
    <row r="124" spans="1:15" ht="15" customHeight="1" x14ac:dyDescent="0.25">
      <c r="A124" s="40"/>
      <c r="B124" s="232"/>
      <c r="C124" s="88" t="s">
        <v>31</v>
      </c>
      <c r="D124" s="16">
        <f>E124+G124</f>
        <v>5</v>
      </c>
      <c r="E124" s="16">
        <v>5</v>
      </c>
      <c r="F124" s="16"/>
      <c r="G124" s="16"/>
      <c r="H124" s="9">
        <f t="shared" si="30"/>
        <v>0</v>
      </c>
      <c r="I124" s="10"/>
      <c r="J124" s="10"/>
      <c r="K124" s="185"/>
      <c r="L124" s="12">
        <f t="shared" si="26"/>
        <v>5</v>
      </c>
      <c r="M124" s="12">
        <f t="shared" si="27"/>
        <v>5</v>
      </c>
      <c r="N124" s="12">
        <f t="shared" si="27"/>
        <v>0</v>
      </c>
      <c r="O124" s="12">
        <f t="shared" si="27"/>
        <v>0</v>
      </c>
    </row>
    <row r="125" spans="1:15" ht="15" customHeight="1" x14ac:dyDescent="0.25">
      <c r="A125" s="40"/>
      <c r="B125" s="232"/>
      <c r="C125" s="88" t="s">
        <v>22</v>
      </c>
      <c r="D125" s="16">
        <f>E125+G125</f>
        <v>16.5</v>
      </c>
      <c r="E125" s="16">
        <v>16.5</v>
      </c>
      <c r="F125" s="16"/>
      <c r="G125" s="16"/>
      <c r="H125" s="9">
        <f t="shared" si="30"/>
        <v>2</v>
      </c>
      <c r="I125" s="10">
        <v>2</v>
      </c>
      <c r="J125" s="10"/>
      <c r="K125" s="185"/>
      <c r="L125" s="12">
        <f t="shared" si="26"/>
        <v>18.5</v>
      </c>
      <c r="M125" s="12">
        <f t="shared" si="27"/>
        <v>18.5</v>
      </c>
      <c r="N125" s="12">
        <f t="shared" si="27"/>
        <v>0</v>
      </c>
      <c r="O125" s="12">
        <f t="shared" si="27"/>
        <v>0</v>
      </c>
    </row>
    <row r="126" spans="1:15" ht="15" customHeight="1" x14ac:dyDescent="0.25">
      <c r="A126" s="32" t="s">
        <v>98</v>
      </c>
      <c r="B126" s="35" t="s">
        <v>17</v>
      </c>
      <c r="C126" s="88"/>
      <c r="D126" s="16">
        <f>SUM(D127:D129)</f>
        <v>29</v>
      </c>
      <c r="E126" s="16">
        <f>SUM(E127:E129)</f>
        <v>19</v>
      </c>
      <c r="F126" s="16">
        <f>SUM(F127:F129)</f>
        <v>0</v>
      </c>
      <c r="G126" s="16">
        <f>SUM(G127:G129)</f>
        <v>10</v>
      </c>
      <c r="H126" s="10">
        <f t="shared" ref="H126:O126" si="38">SUM(H127:H129)</f>
        <v>0.1</v>
      </c>
      <c r="I126" s="10">
        <f t="shared" si="38"/>
        <v>0.1</v>
      </c>
      <c r="J126" s="10">
        <f t="shared" si="38"/>
        <v>0</v>
      </c>
      <c r="K126" s="185">
        <f t="shared" si="38"/>
        <v>0</v>
      </c>
      <c r="L126" s="12">
        <f t="shared" si="38"/>
        <v>29.099999999999998</v>
      </c>
      <c r="M126" s="12">
        <f t="shared" si="38"/>
        <v>19.100000000000001</v>
      </c>
      <c r="N126" s="12">
        <f t="shared" si="38"/>
        <v>0</v>
      </c>
      <c r="O126" s="12">
        <f t="shared" si="38"/>
        <v>10</v>
      </c>
    </row>
    <row r="127" spans="1:15" ht="15" customHeight="1" x14ac:dyDescent="0.25">
      <c r="A127" s="40"/>
      <c r="B127" s="229"/>
      <c r="C127" s="88" t="s">
        <v>25</v>
      </c>
      <c r="D127" s="16">
        <f>E127+G127</f>
        <v>8.1999999999999993</v>
      </c>
      <c r="E127" s="16">
        <v>8.1999999999999993</v>
      </c>
      <c r="F127" s="16"/>
      <c r="G127" s="16"/>
      <c r="H127" s="9">
        <f t="shared" si="30"/>
        <v>0</v>
      </c>
      <c r="I127" s="10"/>
      <c r="J127" s="10"/>
      <c r="K127" s="185"/>
      <c r="L127" s="12">
        <f t="shared" si="26"/>
        <v>8.1999999999999993</v>
      </c>
      <c r="M127" s="12">
        <f t="shared" si="27"/>
        <v>8.1999999999999993</v>
      </c>
      <c r="N127" s="12">
        <f t="shared" si="27"/>
        <v>0</v>
      </c>
      <c r="O127" s="12">
        <f t="shared" si="27"/>
        <v>0</v>
      </c>
    </row>
    <row r="128" spans="1:15" ht="15" customHeight="1" x14ac:dyDescent="0.25">
      <c r="A128" s="40"/>
      <c r="B128" s="26"/>
      <c r="C128" s="88" t="s">
        <v>31</v>
      </c>
      <c r="D128" s="16">
        <f>E128+G128</f>
        <v>1.5</v>
      </c>
      <c r="E128" s="16">
        <v>1.5</v>
      </c>
      <c r="F128" s="16"/>
      <c r="G128" s="16"/>
      <c r="H128" s="9">
        <f t="shared" si="30"/>
        <v>0</v>
      </c>
      <c r="I128" s="10"/>
      <c r="J128" s="10"/>
      <c r="K128" s="185"/>
      <c r="L128" s="12">
        <f t="shared" si="26"/>
        <v>1.5</v>
      </c>
      <c r="M128" s="12">
        <f t="shared" si="27"/>
        <v>1.5</v>
      </c>
      <c r="N128" s="12">
        <f t="shared" si="27"/>
        <v>0</v>
      </c>
      <c r="O128" s="12">
        <f t="shared" si="27"/>
        <v>0</v>
      </c>
    </row>
    <row r="129" spans="1:15" ht="15" customHeight="1" x14ac:dyDescent="0.25">
      <c r="A129" s="40"/>
      <c r="B129" s="26"/>
      <c r="C129" s="88" t="s">
        <v>22</v>
      </c>
      <c r="D129" s="16">
        <f>E129+G129</f>
        <v>19.3</v>
      </c>
      <c r="E129" s="16">
        <v>9.3000000000000007</v>
      </c>
      <c r="F129" s="16"/>
      <c r="G129" s="16">
        <v>10</v>
      </c>
      <c r="H129" s="9">
        <f t="shared" si="30"/>
        <v>0.1</v>
      </c>
      <c r="I129" s="10">
        <v>0.1</v>
      </c>
      <c r="J129" s="10"/>
      <c r="K129" s="185"/>
      <c r="L129" s="12">
        <f t="shared" si="26"/>
        <v>19.399999999999999</v>
      </c>
      <c r="M129" s="12">
        <f t="shared" si="27"/>
        <v>9.4</v>
      </c>
      <c r="N129" s="12">
        <f t="shared" si="27"/>
        <v>0</v>
      </c>
      <c r="O129" s="12">
        <f t="shared" si="27"/>
        <v>10</v>
      </c>
    </row>
    <row r="130" spans="1:15" ht="15" customHeight="1" x14ac:dyDescent="0.25">
      <c r="A130" s="32" t="s">
        <v>99</v>
      </c>
      <c r="B130" s="35" t="s">
        <v>18</v>
      </c>
      <c r="C130" s="88"/>
      <c r="D130" s="16">
        <f>SUM(D131:D133)</f>
        <v>11.6</v>
      </c>
      <c r="E130" s="16">
        <f>SUM(E131:E133)</f>
        <v>11.6</v>
      </c>
      <c r="F130" s="16">
        <f>SUM(F131:F133)</f>
        <v>0</v>
      </c>
      <c r="G130" s="16">
        <f>SUM(G131:G133)</f>
        <v>0</v>
      </c>
      <c r="H130" s="10">
        <f t="shared" ref="H130:O130" si="39">SUM(H131:H133)</f>
        <v>0.1</v>
      </c>
      <c r="I130" s="10">
        <f t="shared" si="39"/>
        <v>0.1</v>
      </c>
      <c r="J130" s="10">
        <f t="shared" si="39"/>
        <v>0</v>
      </c>
      <c r="K130" s="185">
        <f t="shared" si="39"/>
        <v>0</v>
      </c>
      <c r="L130" s="12">
        <f t="shared" si="39"/>
        <v>11.7</v>
      </c>
      <c r="M130" s="12">
        <f t="shared" si="39"/>
        <v>11.7</v>
      </c>
      <c r="N130" s="12">
        <f t="shared" si="39"/>
        <v>0</v>
      </c>
      <c r="O130" s="12">
        <f t="shared" si="39"/>
        <v>0</v>
      </c>
    </row>
    <row r="131" spans="1:15" ht="15" customHeight="1" x14ac:dyDescent="0.25">
      <c r="A131" s="40"/>
      <c r="B131" s="229"/>
      <c r="C131" s="88" t="s">
        <v>25</v>
      </c>
      <c r="D131" s="16">
        <f>E131+G131</f>
        <v>5</v>
      </c>
      <c r="E131" s="16">
        <v>5</v>
      </c>
      <c r="F131" s="16"/>
      <c r="G131" s="16"/>
      <c r="H131" s="9">
        <f t="shared" si="30"/>
        <v>0</v>
      </c>
      <c r="I131" s="10"/>
      <c r="J131" s="10"/>
      <c r="K131" s="185"/>
      <c r="L131" s="12">
        <f t="shared" si="26"/>
        <v>5</v>
      </c>
      <c r="M131" s="12">
        <f t="shared" si="27"/>
        <v>5</v>
      </c>
      <c r="N131" s="12">
        <f t="shared" si="27"/>
        <v>0</v>
      </c>
      <c r="O131" s="12">
        <f t="shared" si="27"/>
        <v>0</v>
      </c>
    </row>
    <row r="132" spans="1:15" ht="15" customHeight="1" x14ac:dyDescent="0.25">
      <c r="A132" s="40"/>
      <c r="B132" s="26"/>
      <c r="C132" s="88" t="s">
        <v>31</v>
      </c>
      <c r="D132" s="16">
        <f>E132+G132</f>
        <v>1.8</v>
      </c>
      <c r="E132" s="16">
        <v>1.8</v>
      </c>
      <c r="F132" s="16"/>
      <c r="G132" s="16"/>
      <c r="H132" s="9">
        <f t="shared" si="30"/>
        <v>0</v>
      </c>
      <c r="I132" s="10"/>
      <c r="J132" s="10"/>
      <c r="K132" s="185"/>
      <c r="L132" s="12">
        <f t="shared" si="26"/>
        <v>1.8</v>
      </c>
      <c r="M132" s="12">
        <f t="shared" si="27"/>
        <v>1.8</v>
      </c>
      <c r="N132" s="12">
        <f t="shared" si="27"/>
        <v>0</v>
      </c>
      <c r="O132" s="12">
        <f t="shared" si="27"/>
        <v>0</v>
      </c>
    </row>
    <row r="133" spans="1:15" ht="15" customHeight="1" x14ac:dyDescent="0.25">
      <c r="A133" s="40"/>
      <c r="B133" s="26"/>
      <c r="C133" s="88" t="s">
        <v>22</v>
      </c>
      <c r="D133" s="16">
        <f>E133+G133</f>
        <v>4.8</v>
      </c>
      <c r="E133" s="16">
        <v>4.8</v>
      </c>
      <c r="F133" s="16"/>
      <c r="G133" s="16"/>
      <c r="H133" s="9">
        <f t="shared" si="30"/>
        <v>0.1</v>
      </c>
      <c r="I133" s="10">
        <v>0.1</v>
      </c>
      <c r="J133" s="10"/>
      <c r="K133" s="185"/>
      <c r="L133" s="12">
        <f t="shared" si="26"/>
        <v>4.8999999999999995</v>
      </c>
      <c r="M133" s="12">
        <f t="shared" si="27"/>
        <v>4.8999999999999995</v>
      </c>
      <c r="N133" s="12">
        <f t="shared" si="27"/>
        <v>0</v>
      </c>
      <c r="O133" s="12">
        <f t="shared" si="27"/>
        <v>0</v>
      </c>
    </row>
    <row r="134" spans="1:15" ht="15" customHeight="1" x14ac:dyDescent="0.25">
      <c r="A134" s="32" t="s">
        <v>100</v>
      </c>
      <c r="B134" s="29" t="s">
        <v>19</v>
      </c>
      <c r="C134" s="77"/>
      <c r="D134" s="16">
        <f>SUM(D135:D137)</f>
        <v>501.2</v>
      </c>
      <c r="E134" s="16">
        <f t="shared" ref="E134:O134" si="40">SUM(E135:E137)</f>
        <v>495.09999999999997</v>
      </c>
      <c r="F134" s="16">
        <f t="shared" si="40"/>
        <v>0</v>
      </c>
      <c r="G134" s="16">
        <f t="shared" si="40"/>
        <v>6.1</v>
      </c>
      <c r="H134" s="9">
        <f t="shared" si="40"/>
        <v>32.299999999999997</v>
      </c>
      <c r="I134" s="9">
        <f t="shared" si="40"/>
        <v>32.299999999999997</v>
      </c>
      <c r="J134" s="10"/>
      <c r="K134" s="185">
        <f t="shared" si="40"/>
        <v>0</v>
      </c>
      <c r="L134" s="12">
        <f t="shared" si="40"/>
        <v>533.5</v>
      </c>
      <c r="M134" s="12">
        <f t="shared" si="40"/>
        <v>527.4</v>
      </c>
      <c r="N134" s="12">
        <f t="shared" si="40"/>
        <v>0</v>
      </c>
      <c r="O134" s="12">
        <f t="shared" si="40"/>
        <v>6.1</v>
      </c>
    </row>
    <row r="135" spans="1:15" ht="15" customHeight="1" x14ac:dyDescent="0.25">
      <c r="A135" s="40"/>
      <c r="B135" s="75"/>
      <c r="C135" s="88" t="s">
        <v>25</v>
      </c>
      <c r="D135" s="16">
        <f>E135+G135</f>
        <v>0</v>
      </c>
      <c r="E135" s="16"/>
      <c r="F135" s="16"/>
      <c r="G135" s="16"/>
      <c r="H135" s="9">
        <f>I135+K135</f>
        <v>2.2999999999999998</v>
      </c>
      <c r="I135" s="10">
        <v>2.2999999999999998</v>
      </c>
      <c r="J135" s="10"/>
      <c r="K135" s="185"/>
      <c r="L135" s="12">
        <f>M135+O135</f>
        <v>2.2999999999999998</v>
      </c>
      <c r="M135" s="12">
        <f>E135+I135</f>
        <v>2.2999999999999998</v>
      </c>
      <c r="N135" s="12">
        <f>F135+J135</f>
        <v>0</v>
      </c>
      <c r="O135" s="12">
        <f>G135+K135</f>
        <v>0</v>
      </c>
    </row>
    <row r="136" spans="1:15" ht="15" customHeight="1" x14ac:dyDescent="0.25">
      <c r="A136" s="40"/>
      <c r="B136" s="75"/>
      <c r="C136" s="77" t="s">
        <v>31</v>
      </c>
      <c r="D136" s="16">
        <f>E136+G136</f>
        <v>134.19999999999999</v>
      </c>
      <c r="E136" s="16">
        <v>134.19999999999999</v>
      </c>
      <c r="F136" s="16"/>
      <c r="G136" s="16"/>
      <c r="H136" s="9">
        <f t="shared" si="30"/>
        <v>0</v>
      </c>
      <c r="I136" s="10"/>
      <c r="J136" s="10"/>
      <c r="K136" s="185"/>
      <c r="L136" s="12">
        <f t="shared" si="26"/>
        <v>134.19999999999999</v>
      </c>
      <c r="M136" s="12">
        <f t="shared" si="27"/>
        <v>134.19999999999999</v>
      </c>
      <c r="N136" s="12">
        <f t="shared" si="27"/>
        <v>0</v>
      </c>
      <c r="O136" s="12">
        <f t="shared" si="27"/>
        <v>0</v>
      </c>
    </row>
    <row r="137" spans="1:15" ht="15" customHeight="1" x14ac:dyDescent="0.25">
      <c r="A137" s="40"/>
      <c r="B137" s="75"/>
      <c r="C137" s="77" t="s">
        <v>22</v>
      </c>
      <c r="D137" s="16">
        <f>E137+G137</f>
        <v>367</v>
      </c>
      <c r="E137" s="16">
        <v>360.9</v>
      </c>
      <c r="F137" s="16"/>
      <c r="G137" s="16">
        <v>6.1</v>
      </c>
      <c r="H137" s="9">
        <f t="shared" si="30"/>
        <v>30</v>
      </c>
      <c r="I137" s="10">
        <v>30</v>
      </c>
      <c r="J137" s="10"/>
      <c r="K137" s="185"/>
      <c r="L137" s="12">
        <f t="shared" si="26"/>
        <v>397</v>
      </c>
      <c r="M137" s="12">
        <f t="shared" si="27"/>
        <v>390.9</v>
      </c>
      <c r="N137" s="12">
        <f t="shared" si="27"/>
        <v>0</v>
      </c>
      <c r="O137" s="12">
        <f t="shared" si="27"/>
        <v>6.1</v>
      </c>
    </row>
    <row r="138" spans="1:15" ht="15.95" customHeight="1" x14ac:dyDescent="0.25">
      <c r="A138" s="54" t="s">
        <v>101</v>
      </c>
      <c r="B138" s="44" t="s">
        <v>180</v>
      </c>
      <c r="C138" s="25"/>
      <c r="D138" s="23">
        <f t="shared" ref="D138:O138" si="41">D86+D94+D98+D102+D106+D110+D114+D118+D122+D126+D130+D134</f>
        <v>2196.6</v>
      </c>
      <c r="E138" s="23">
        <f t="shared" si="41"/>
        <v>2011.6999999999996</v>
      </c>
      <c r="F138" s="23">
        <f t="shared" si="41"/>
        <v>0</v>
      </c>
      <c r="G138" s="23">
        <f t="shared" si="41"/>
        <v>184.9</v>
      </c>
      <c r="H138" s="24">
        <f t="shared" si="41"/>
        <v>107.49999999999999</v>
      </c>
      <c r="I138" s="24">
        <f t="shared" si="41"/>
        <v>52.3</v>
      </c>
      <c r="J138" s="24">
        <f t="shared" si="41"/>
        <v>0</v>
      </c>
      <c r="K138" s="248">
        <f t="shared" si="41"/>
        <v>55.2</v>
      </c>
      <c r="L138" s="21">
        <f t="shared" si="41"/>
        <v>2304.1000000000004</v>
      </c>
      <c r="M138" s="21">
        <f t="shared" si="41"/>
        <v>2064</v>
      </c>
      <c r="N138" s="21">
        <f t="shared" si="41"/>
        <v>0</v>
      </c>
      <c r="O138" s="21">
        <f t="shared" si="41"/>
        <v>240.1</v>
      </c>
    </row>
    <row r="139" spans="1:15" ht="27.95" customHeight="1" x14ac:dyDescent="0.25">
      <c r="A139" s="188"/>
      <c r="B139" s="249" t="s">
        <v>174</v>
      </c>
      <c r="C139" s="73"/>
      <c r="D139" s="250">
        <f t="shared" ref="D139:O139" si="42">D91</f>
        <v>1013.7</v>
      </c>
      <c r="E139" s="250">
        <f t="shared" si="42"/>
        <v>1013.7</v>
      </c>
      <c r="F139" s="250">
        <f t="shared" si="42"/>
        <v>0</v>
      </c>
      <c r="G139" s="250">
        <f t="shared" si="42"/>
        <v>0</v>
      </c>
      <c r="H139" s="251">
        <f t="shared" si="42"/>
        <v>0</v>
      </c>
      <c r="I139" s="251">
        <f t="shared" si="42"/>
        <v>0</v>
      </c>
      <c r="J139" s="251">
        <f t="shared" si="42"/>
        <v>0</v>
      </c>
      <c r="K139" s="252">
        <f t="shared" si="42"/>
        <v>0</v>
      </c>
      <c r="L139" s="92">
        <f t="shared" si="42"/>
        <v>1013.7</v>
      </c>
      <c r="M139" s="92">
        <f t="shared" si="42"/>
        <v>1013.7</v>
      </c>
      <c r="N139" s="92">
        <f t="shared" si="42"/>
        <v>0</v>
      </c>
      <c r="O139" s="92">
        <f t="shared" si="42"/>
        <v>0</v>
      </c>
    </row>
    <row r="140" spans="1:15" ht="15.95" customHeight="1" x14ac:dyDescent="0.25">
      <c r="A140" s="132" t="s">
        <v>102</v>
      </c>
      <c r="B140" s="489" t="s">
        <v>63</v>
      </c>
      <c r="C140" s="489"/>
      <c r="D140" s="489"/>
      <c r="E140" s="489"/>
      <c r="F140" s="489"/>
      <c r="G140" s="489"/>
      <c r="H140" s="489"/>
      <c r="I140" s="489"/>
      <c r="J140" s="489"/>
      <c r="K140" s="489"/>
      <c r="L140" s="489"/>
      <c r="M140" s="489"/>
      <c r="N140" s="489"/>
      <c r="O140" s="489"/>
    </row>
    <row r="141" spans="1:15" ht="15" customHeight="1" x14ac:dyDescent="0.25">
      <c r="A141" s="5" t="s">
        <v>103</v>
      </c>
      <c r="B141" s="26" t="s">
        <v>20</v>
      </c>
      <c r="C141" s="7" t="s">
        <v>32</v>
      </c>
      <c r="D141" s="16">
        <f>E141+G141</f>
        <v>10.1</v>
      </c>
      <c r="E141" s="16">
        <v>10.1</v>
      </c>
      <c r="F141" s="16"/>
      <c r="G141" s="16"/>
      <c r="H141" s="9">
        <f t="shared" ref="H141" si="43">I141+K141</f>
        <v>0</v>
      </c>
      <c r="I141" s="10"/>
      <c r="J141" s="10"/>
      <c r="K141" s="185"/>
      <c r="L141" s="12">
        <f>M141+O141</f>
        <v>10.1</v>
      </c>
      <c r="M141" s="12">
        <f t="shared" ref="M141:O142" si="44">E141+I141</f>
        <v>10.1</v>
      </c>
      <c r="N141" s="12">
        <f t="shared" si="44"/>
        <v>0</v>
      </c>
      <c r="O141" s="12">
        <f t="shared" si="44"/>
        <v>0</v>
      </c>
    </row>
    <row r="142" spans="1:15" ht="15" customHeight="1" x14ac:dyDescent="0.25">
      <c r="A142" s="5" t="s">
        <v>104</v>
      </c>
      <c r="B142" s="29" t="s">
        <v>71</v>
      </c>
      <c r="C142" s="30" t="s">
        <v>32</v>
      </c>
      <c r="D142" s="16">
        <f>E142+G142</f>
        <v>29.2</v>
      </c>
      <c r="E142" s="16">
        <v>29.2</v>
      </c>
      <c r="F142" s="16">
        <v>22.3</v>
      </c>
      <c r="G142" s="16"/>
      <c r="H142" s="9">
        <f>I142+K142</f>
        <v>0</v>
      </c>
      <c r="I142" s="10"/>
      <c r="J142" s="10"/>
      <c r="K142" s="185"/>
      <c r="L142" s="12">
        <f>M142+O142</f>
        <v>29.2</v>
      </c>
      <c r="M142" s="12">
        <f t="shared" si="44"/>
        <v>29.2</v>
      </c>
      <c r="N142" s="12">
        <f t="shared" si="44"/>
        <v>22.3</v>
      </c>
      <c r="O142" s="12">
        <f t="shared" si="44"/>
        <v>0</v>
      </c>
    </row>
    <row r="143" spans="1:15" ht="15.95" customHeight="1" x14ac:dyDescent="0.25">
      <c r="A143" s="253" t="s">
        <v>105</v>
      </c>
      <c r="B143" s="236" t="s">
        <v>181</v>
      </c>
      <c r="C143" s="78"/>
      <c r="D143" s="68">
        <f t="shared" ref="D143:O143" si="45">D141+D142</f>
        <v>39.299999999999997</v>
      </c>
      <c r="E143" s="68">
        <f t="shared" si="45"/>
        <v>39.299999999999997</v>
      </c>
      <c r="F143" s="68">
        <f t="shared" si="45"/>
        <v>22.3</v>
      </c>
      <c r="G143" s="68">
        <f t="shared" si="45"/>
        <v>0</v>
      </c>
      <c r="H143" s="69">
        <f t="shared" si="45"/>
        <v>0</v>
      </c>
      <c r="I143" s="69">
        <f t="shared" si="45"/>
        <v>0</v>
      </c>
      <c r="J143" s="69">
        <f t="shared" si="45"/>
        <v>0</v>
      </c>
      <c r="K143" s="237">
        <f t="shared" si="45"/>
        <v>0</v>
      </c>
      <c r="L143" s="44">
        <f t="shared" si="45"/>
        <v>39.299999999999997</v>
      </c>
      <c r="M143" s="44">
        <f t="shared" si="45"/>
        <v>39.299999999999997</v>
      </c>
      <c r="N143" s="44">
        <f t="shared" si="45"/>
        <v>22.3</v>
      </c>
      <c r="O143" s="44">
        <f t="shared" si="45"/>
        <v>0</v>
      </c>
    </row>
    <row r="144" spans="1:15" ht="15.95" customHeight="1" x14ac:dyDescent="0.25">
      <c r="A144" s="13" t="s">
        <v>106</v>
      </c>
      <c r="B144" s="489" t="s">
        <v>176</v>
      </c>
      <c r="C144" s="489"/>
      <c r="D144" s="489"/>
      <c r="E144" s="489"/>
      <c r="F144" s="489"/>
      <c r="G144" s="489"/>
      <c r="H144" s="489"/>
      <c r="I144" s="489"/>
      <c r="J144" s="489"/>
      <c r="K144" s="489"/>
      <c r="L144" s="489"/>
      <c r="M144" s="489"/>
      <c r="N144" s="489"/>
      <c r="O144" s="489"/>
    </row>
    <row r="145" spans="1:15" ht="15" customHeight="1" x14ac:dyDescent="0.25">
      <c r="A145" s="5" t="s">
        <v>107</v>
      </c>
      <c r="B145" s="122" t="s">
        <v>20</v>
      </c>
      <c r="C145" s="76"/>
      <c r="D145" s="16">
        <f>SUM(D146:D147)</f>
        <v>569.6</v>
      </c>
      <c r="E145" s="16">
        <f>SUM(E146:E147)</f>
        <v>469.2</v>
      </c>
      <c r="F145" s="16">
        <f>SUM(F146:F147)</f>
        <v>77.5</v>
      </c>
      <c r="G145" s="16">
        <f>SUM(G146:G147)</f>
        <v>100.4</v>
      </c>
      <c r="H145" s="10">
        <f t="shared" ref="H145:O145" si="46">SUM(H146:H147)</f>
        <v>72.599999999999994</v>
      </c>
      <c r="I145" s="10">
        <f t="shared" si="46"/>
        <v>80.099999999999994</v>
      </c>
      <c r="J145" s="10">
        <f t="shared" si="46"/>
        <v>0</v>
      </c>
      <c r="K145" s="185">
        <f t="shared" si="46"/>
        <v>-7.5</v>
      </c>
      <c r="L145" s="11">
        <f t="shared" si="46"/>
        <v>642.19999999999993</v>
      </c>
      <c r="M145" s="11">
        <f t="shared" si="46"/>
        <v>549.29999999999995</v>
      </c>
      <c r="N145" s="11">
        <f t="shared" si="46"/>
        <v>77.5</v>
      </c>
      <c r="O145" s="11">
        <f t="shared" si="46"/>
        <v>92.9</v>
      </c>
    </row>
    <row r="146" spans="1:15" ht="15" customHeight="1" x14ac:dyDescent="0.25">
      <c r="A146" s="19"/>
      <c r="B146" s="122"/>
      <c r="C146" s="30" t="s">
        <v>30</v>
      </c>
      <c r="D146" s="16">
        <f>E146+G146</f>
        <v>8</v>
      </c>
      <c r="E146" s="16">
        <v>8</v>
      </c>
      <c r="F146" s="16"/>
      <c r="G146" s="16"/>
      <c r="H146" s="9">
        <f t="shared" ref="H146:H183" si="47">I146+K146</f>
        <v>0</v>
      </c>
      <c r="I146" s="10"/>
      <c r="J146" s="10"/>
      <c r="K146" s="185"/>
      <c r="L146" s="12">
        <f t="shared" ref="L146:L183" si="48">M146+O146</f>
        <v>8</v>
      </c>
      <c r="M146" s="12">
        <f t="shared" ref="M146:O161" si="49">E146+I146</f>
        <v>8</v>
      </c>
      <c r="N146" s="12">
        <f t="shared" si="49"/>
        <v>0</v>
      </c>
      <c r="O146" s="12">
        <f t="shared" si="49"/>
        <v>0</v>
      </c>
    </row>
    <row r="147" spans="1:15" ht="15.75" customHeight="1" x14ac:dyDescent="0.25">
      <c r="A147" s="19"/>
      <c r="B147" s="122"/>
      <c r="C147" s="30" t="s">
        <v>51</v>
      </c>
      <c r="D147" s="16">
        <f>E147+G147</f>
        <v>561.6</v>
      </c>
      <c r="E147" s="16">
        <v>461.2</v>
      </c>
      <c r="F147" s="16">
        <v>77.5</v>
      </c>
      <c r="G147" s="16">
        <v>100.4</v>
      </c>
      <c r="H147" s="9">
        <f t="shared" si="47"/>
        <v>72.599999999999994</v>
      </c>
      <c r="I147" s="10">
        <v>80.099999999999994</v>
      </c>
      <c r="J147" s="10"/>
      <c r="K147" s="10">
        <v>-7.5</v>
      </c>
      <c r="L147" s="12">
        <f t="shared" si="48"/>
        <v>634.19999999999993</v>
      </c>
      <c r="M147" s="12">
        <f t="shared" si="49"/>
        <v>541.29999999999995</v>
      </c>
      <c r="N147" s="12">
        <f t="shared" si="49"/>
        <v>77.5</v>
      </c>
      <c r="O147" s="12">
        <f t="shared" si="49"/>
        <v>92.9</v>
      </c>
    </row>
    <row r="148" spans="1:15" x14ac:dyDescent="0.25">
      <c r="A148" s="13" t="s">
        <v>108</v>
      </c>
      <c r="B148" s="14" t="s">
        <v>55</v>
      </c>
      <c r="C148" s="15" t="s">
        <v>51</v>
      </c>
      <c r="D148" s="16">
        <f t="shared" ref="D148:D183" si="50">E148+G148</f>
        <v>145</v>
      </c>
      <c r="E148" s="16">
        <v>145</v>
      </c>
      <c r="F148" s="16">
        <v>92.2</v>
      </c>
      <c r="G148" s="16"/>
      <c r="H148" s="10">
        <f t="shared" si="47"/>
        <v>0.3</v>
      </c>
      <c r="I148" s="10">
        <v>0.3</v>
      </c>
      <c r="J148" s="10"/>
      <c r="K148" s="10"/>
      <c r="L148" s="12">
        <f t="shared" si="48"/>
        <v>145.30000000000001</v>
      </c>
      <c r="M148" s="12">
        <f t="shared" si="49"/>
        <v>145.30000000000001</v>
      </c>
      <c r="N148" s="12">
        <f t="shared" si="49"/>
        <v>92.2</v>
      </c>
      <c r="O148" s="12">
        <f t="shared" si="49"/>
        <v>0</v>
      </c>
    </row>
    <row r="149" spans="1:15" ht="15" customHeight="1" x14ac:dyDescent="0.25">
      <c r="A149" s="13" t="s">
        <v>109</v>
      </c>
      <c r="B149" s="12" t="s">
        <v>33</v>
      </c>
      <c r="C149" s="15" t="s">
        <v>51</v>
      </c>
      <c r="D149" s="16">
        <f t="shared" si="50"/>
        <v>114.3</v>
      </c>
      <c r="E149" s="16">
        <v>114.3</v>
      </c>
      <c r="F149" s="16">
        <v>64.400000000000006</v>
      </c>
      <c r="G149" s="16"/>
      <c r="H149" s="10">
        <f t="shared" si="47"/>
        <v>0.4</v>
      </c>
      <c r="I149" s="10">
        <v>0.4</v>
      </c>
      <c r="J149" s="10"/>
      <c r="K149" s="10"/>
      <c r="L149" s="12">
        <f t="shared" si="48"/>
        <v>114.7</v>
      </c>
      <c r="M149" s="12">
        <f t="shared" si="49"/>
        <v>114.7</v>
      </c>
      <c r="N149" s="12">
        <f t="shared" si="49"/>
        <v>64.400000000000006</v>
      </c>
      <c r="O149" s="12">
        <f t="shared" si="49"/>
        <v>0</v>
      </c>
    </row>
    <row r="150" spans="1:15" ht="15" customHeight="1" x14ac:dyDescent="0.25">
      <c r="A150" s="13" t="s">
        <v>110</v>
      </c>
      <c r="B150" s="12" t="s">
        <v>164</v>
      </c>
      <c r="C150" s="15" t="s">
        <v>51</v>
      </c>
      <c r="D150" s="16">
        <f t="shared" si="50"/>
        <v>175.2</v>
      </c>
      <c r="E150" s="16">
        <v>175.2</v>
      </c>
      <c r="F150" s="16">
        <v>83.4</v>
      </c>
      <c r="G150" s="16"/>
      <c r="H150" s="10">
        <f t="shared" si="47"/>
        <v>0.6</v>
      </c>
      <c r="I150" s="10">
        <v>0.6</v>
      </c>
      <c r="J150" s="10"/>
      <c r="K150" s="10"/>
      <c r="L150" s="12">
        <f t="shared" si="48"/>
        <v>175.79999999999998</v>
      </c>
      <c r="M150" s="12">
        <f t="shared" si="49"/>
        <v>175.79999999999998</v>
      </c>
      <c r="N150" s="12">
        <f t="shared" si="49"/>
        <v>83.4</v>
      </c>
      <c r="O150" s="12">
        <f t="shared" si="49"/>
        <v>0</v>
      </c>
    </row>
    <row r="151" spans="1:15" ht="15" customHeight="1" x14ac:dyDescent="0.25">
      <c r="A151" s="13" t="s">
        <v>159</v>
      </c>
      <c r="B151" s="12" t="s">
        <v>171</v>
      </c>
      <c r="C151" s="15" t="s">
        <v>51</v>
      </c>
      <c r="D151" s="16">
        <f t="shared" si="50"/>
        <v>152.30000000000001</v>
      </c>
      <c r="E151" s="16">
        <v>152.30000000000001</v>
      </c>
      <c r="F151" s="16">
        <v>92.2</v>
      </c>
      <c r="G151" s="16"/>
      <c r="H151" s="10">
        <f t="shared" si="47"/>
        <v>0.3</v>
      </c>
      <c r="I151" s="10">
        <v>0.3</v>
      </c>
      <c r="J151" s="10"/>
      <c r="K151" s="10"/>
      <c r="L151" s="12">
        <f t="shared" si="48"/>
        <v>152.60000000000002</v>
      </c>
      <c r="M151" s="12">
        <f t="shared" si="49"/>
        <v>152.60000000000002</v>
      </c>
      <c r="N151" s="12">
        <f t="shared" si="49"/>
        <v>92.2</v>
      </c>
      <c r="O151" s="12">
        <f t="shared" si="49"/>
        <v>0</v>
      </c>
    </row>
    <row r="152" spans="1:15" ht="15" customHeight="1" x14ac:dyDescent="0.25">
      <c r="A152" s="13" t="s">
        <v>160</v>
      </c>
      <c r="B152" s="12" t="s">
        <v>153</v>
      </c>
      <c r="C152" s="15" t="s">
        <v>51</v>
      </c>
      <c r="D152" s="16">
        <f t="shared" si="50"/>
        <v>80.900000000000006</v>
      </c>
      <c r="E152" s="16">
        <v>80.900000000000006</v>
      </c>
      <c r="F152" s="16">
        <v>51.7</v>
      </c>
      <c r="G152" s="16"/>
      <c r="H152" s="10">
        <f t="shared" si="47"/>
        <v>0.2</v>
      </c>
      <c r="I152" s="10">
        <v>0.2</v>
      </c>
      <c r="J152" s="10"/>
      <c r="K152" s="10"/>
      <c r="L152" s="12">
        <f t="shared" si="48"/>
        <v>81.100000000000009</v>
      </c>
      <c r="M152" s="12">
        <f t="shared" si="49"/>
        <v>81.100000000000009</v>
      </c>
      <c r="N152" s="12">
        <f t="shared" si="49"/>
        <v>51.7</v>
      </c>
      <c r="O152" s="12">
        <f t="shared" si="49"/>
        <v>0</v>
      </c>
    </row>
    <row r="153" spans="1:15" ht="15" customHeight="1" x14ac:dyDescent="0.25">
      <c r="A153" s="13" t="s">
        <v>111</v>
      </c>
      <c r="B153" s="266" t="s">
        <v>368</v>
      </c>
      <c r="C153" s="15" t="s">
        <v>51</v>
      </c>
      <c r="D153" s="16">
        <f t="shared" si="50"/>
        <v>150.1</v>
      </c>
      <c r="E153" s="16">
        <v>150.1</v>
      </c>
      <c r="F153" s="16">
        <v>95.8</v>
      </c>
      <c r="G153" s="16"/>
      <c r="H153" s="10">
        <f t="shared" si="47"/>
        <v>0.3</v>
      </c>
      <c r="I153" s="10">
        <v>0.3</v>
      </c>
      <c r="J153" s="10"/>
      <c r="K153" s="10"/>
      <c r="L153" s="12">
        <f t="shared" si="48"/>
        <v>150.4</v>
      </c>
      <c r="M153" s="12">
        <f t="shared" si="49"/>
        <v>150.4</v>
      </c>
      <c r="N153" s="12">
        <f t="shared" si="49"/>
        <v>95.8</v>
      </c>
      <c r="O153" s="12">
        <f t="shared" si="49"/>
        <v>0</v>
      </c>
    </row>
    <row r="154" spans="1:15" ht="16.5" customHeight="1" x14ac:dyDescent="0.25">
      <c r="A154" s="13" t="s">
        <v>161</v>
      </c>
      <c r="B154" s="12" t="s">
        <v>156</v>
      </c>
      <c r="C154" s="15" t="s">
        <v>51</v>
      </c>
      <c r="D154" s="16">
        <f t="shared" si="50"/>
        <v>231.8</v>
      </c>
      <c r="E154" s="16">
        <v>231.8</v>
      </c>
      <c r="F154" s="16">
        <v>115.1</v>
      </c>
      <c r="G154" s="16"/>
      <c r="H154" s="10">
        <f t="shared" si="47"/>
        <v>7.6</v>
      </c>
      <c r="I154" s="10">
        <v>0.3</v>
      </c>
      <c r="J154" s="10"/>
      <c r="K154" s="10">
        <v>7.3</v>
      </c>
      <c r="L154" s="12">
        <f t="shared" si="48"/>
        <v>239.40000000000003</v>
      </c>
      <c r="M154" s="12">
        <f t="shared" si="49"/>
        <v>232.10000000000002</v>
      </c>
      <c r="N154" s="12">
        <f t="shared" si="49"/>
        <v>115.1</v>
      </c>
      <c r="O154" s="12">
        <f t="shared" si="49"/>
        <v>7.3</v>
      </c>
    </row>
    <row r="155" spans="1:15" ht="16.5" customHeight="1" x14ac:dyDescent="0.25">
      <c r="A155" s="13" t="s">
        <v>162</v>
      </c>
      <c r="B155" s="12" t="s">
        <v>155</v>
      </c>
      <c r="C155" s="15" t="s">
        <v>51</v>
      </c>
      <c r="D155" s="16">
        <f t="shared" si="50"/>
        <v>171.6</v>
      </c>
      <c r="E155" s="16">
        <v>171.6</v>
      </c>
      <c r="F155" s="16">
        <v>91.5</v>
      </c>
      <c r="G155" s="16"/>
      <c r="H155" s="10">
        <f t="shared" si="47"/>
        <v>0.4</v>
      </c>
      <c r="I155" s="10">
        <v>0.4</v>
      </c>
      <c r="J155" s="10"/>
      <c r="K155" s="10"/>
      <c r="L155" s="12">
        <f t="shared" si="48"/>
        <v>172</v>
      </c>
      <c r="M155" s="12">
        <f t="shared" si="49"/>
        <v>172</v>
      </c>
      <c r="N155" s="12">
        <f t="shared" si="49"/>
        <v>91.5</v>
      </c>
      <c r="O155" s="12">
        <f t="shared" si="49"/>
        <v>0</v>
      </c>
    </row>
    <row r="156" spans="1:15" ht="15" customHeight="1" x14ac:dyDescent="0.25">
      <c r="A156" s="13" t="s">
        <v>112</v>
      </c>
      <c r="B156" s="12" t="s">
        <v>154</v>
      </c>
      <c r="C156" s="15" t="s">
        <v>51</v>
      </c>
      <c r="D156" s="16">
        <f t="shared" si="50"/>
        <v>143.6</v>
      </c>
      <c r="E156" s="16">
        <v>143.6</v>
      </c>
      <c r="F156" s="16">
        <v>79.599999999999994</v>
      </c>
      <c r="G156" s="16"/>
      <c r="H156" s="10">
        <f t="shared" si="47"/>
        <v>8.5</v>
      </c>
      <c r="I156" s="10">
        <v>8.5</v>
      </c>
      <c r="J156" s="10"/>
      <c r="K156" s="10"/>
      <c r="L156" s="12">
        <f t="shared" si="48"/>
        <v>152.1</v>
      </c>
      <c r="M156" s="12">
        <f t="shared" si="49"/>
        <v>152.1</v>
      </c>
      <c r="N156" s="12">
        <f t="shared" si="49"/>
        <v>79.599999999999994</v>
      </c>
      <c r="O156" s="12">
        <f t="shared" si="49"/>
        <v>0</v>
      </c>
    </row>
    <row r="157" spans="1:15" ht="15" customHeight="1" x14ac:dyDescent="0.25">
      <c r="A157" s="13" t="s">
        <v>113</v>
      </c>
      <c r="B157" s="12" t="s">
        <v>424</v>
      </c>
      <c r="C157" s="15" t="s">
        <v>51</v>
      </c>
      <c r="D157" s="16">
        <f t="shared" si="50"/>
        <v>159.19999999999999</v>
      </c>
      <c r="E157" s="16">
        <v>159.19999999999999</v>
      </c>
      <c r="F157" s="16">
        <v>86</v>
      </c>
      <c r="G157" s="16"/>
      <c r="H157" s="10">
        <f t="shared" si="47"/>
        <v>0.4</v>
      </c>
      <c r="I157" s="10">
        <v>0.4</v>
      </c>
      <c r="J157" s="10"/>
      <c r="K157" s="10"/>
      <c r="L157" s="12">
        <f t="shared" si="48"/>
        <v>159.6</v>
      </c>
      <c r="M157" s="12">
        <f t="shared" si="49"/>
        <v>159.6</v>
      </c>
      <c r="N157" s="12">
        <f t="shared" si="49"/>
        <v>86</v>
      </c>
      <c r="O157" s="12">
        <f t="shared" si="49"/>
        <v>0</v>
      </c>
    </row>
    <row r="158" spans="1:15" ht="15" customHeight="1" x14ac:dyDescent="0.25">
      <c r="A158" s="13" t="s">
        <v>114</v>
      </c>
      <c r="B158" s="180" t="s">
        <v>46</v>
      </c>
      <c r="C158" s="15" t="s">
        <v>51</v>
      </c>
      <c r="D158" s="16">
        <f t="shared" si="50"/>
        <v>99.1</v>
      </c>
      <c r="E158" s="16">
        <v>99.1</v>
      </c>
      <c r="F158" s="16">
        <v>65.099999999999994</v>
      </c>
      <c r="G158" s="16"/>
      <c r="H158" s="10">
        <f t="shared" si="47"/>
        <v>0</v>
      </c>
      <c r="I158" s="10"/>
      <c r="J158" s="10"/>
      <c r="K158" s="10"/>
      <c r="L158" s="12">
        <f t="shared" si="48"/>
        <v>99.1</v>
      </c>
      <c r="M158" s="12">
        <f t="shared" si="49"/>
        <v>99.1</v>
      </c>
      <c r="N158" s="12">
        <f t="shared" si="49"/>
        <v>65.099999999999994</v>
      </c>
      <c r="O158" s="12">
        <f t="shared" si="49"/>
        <v>0</v>
      </c>
    </row>
    <row r="159" spans="1:15" ht="15" customHeight="1" x14ac:dyDescent="0.25">
      <c r="A159" s="13" t="s">
        <v>115</v>
      </c>
      <c r="B159" s="12" t="s">
        <v>43</v>
      </c>
      <c r="C159" s="15" t="s">
        <v>51</v>
      </c>
      <c r="D159" s="16">
        <f t="shared" si="50"/>
        <v>100.9</v>
      </c>
      <c r="E159" s="16">
        <v>100.9</v>
      </c>
      <c r="F159" s="16">
        <v>65.3</v>
      </c>
      <c r="G159" s="16"/>
      <c r="H159" s="10">
        <f t="shared" si="47"/>
        <v>0.1</v>
      </c>
      <c r="I159" s="10">
        <v>0.1</v>
      </c>
      <c r="J159" s="10"/>
      <c r="K159" s="10"/>
      <c r="L159" s="12">
        <f t="shared" si="48"/>
        <v>101</v>
      </c>
      <c r="M159" s="12">
        <f t="shared" si="49"/>
        <v>101</v>
      </c>
      <c r="N159" s="12">
        <f t="shared" si="49"/>
        <v>65.3</v>
      </c>
      <c r="O159" s="12">
        <f t="shared" si="49"/>
        <v>0</v>
      </c>
    </row>
    <row r="160" spans="1:15" ht="15" customHeight="1" x14ac:dyDescent="0.25">
      <c r="A160" s="13" t="s">
        <v>116</v>
      </c>
      <c r="B160" s="12" t="s">
        <v>45</v>
      </c>
      <c r="C160" s="15" t="s">
        <v>51</v>
      </c>
      <c r="D160" s="16">
        <f t="shared" si="50"/>
        <v>80.7</v>
      </c>
      <c r="E160" s="16">
        <v>80.7</v>
      </c>
      <c r="F160" s="16">
        <v>52.6</v>
      </c>
      <c r="G160" s="16"/>
      <c r="H160" s="10">
        <f t="shared" si="47"/>
        <v>0.1</v>
      </c>
      <c r="I160" s="10">
        <v>0.1</v>
      </c>
      <c r="J160" s="10"/>
      <c r="K160" s="10"/>
      <c r="L160" s="12">
        <f t="shared" si="48"/>
        <v>80.8</v>
      </c>
      <c r="M160" s="12">
        <f t="shared" si="49"/>
        <v>80.8</v>
      </c>
      <c r="N160" s="12">
        <f t="shared" si="49"/>
        <v>52.6</v>
      </c>
      <c r="O160" s="12">
        <f t="shared" si="49"/>
        <v>0</v>
      </c>
    </row>
    <row r="161" spans="1:17" ht="15" customHeight="1" x14ac:dyDescent="0.25">
      <c r="A161" s="13" t="s">
        <v>170</v>
      </c>
      <c r="B161" s="12" t="s">
        <v>169</v>
      </c>
      <c r="C161" s="15" t="s">
        <v>51</v>
      </c>
      <c r="D161" s="16">
        <f t="shared" si="50"/>
        <v>138.69999999999999</v>
      </c>
      <c r="E161" s="16">
        <v>138.69999999999999</v>
      </c>
      <c r="F161" s="16">
        <v>83.8</v>
      </c>
      <c r="G161" s="16"/>
      <c r="H161" s="10">
        <f t="shared" si="47"/>
        <v>0.1</v>
      </c>
      <c r="I161" s="10">
        <v>0.1</v>
      </c>
      <c r="J161" s="10"/>
      <c r="K161" s="10"/>
      <c r="L161" s="12">
        <f t="shared" si="48"/>
        <v>138.79999999999998</v>
      </c>
      <c r="M161" s="12">
        <f t="shared" si="49"/>
        <v>138.79999999999998</v>
      </c>
      <c r="N161" s="12">
        <f t="shared" si="49"/>
        <v>83.8</v>
      </c>
      <c r="O161" s="12">
        <f t="shared" si="49"/>
        <v>0</v>
      </c>
    </row>
    <row r="162" spans="1:17" ht="15" customHeight="1" x14ac:dyDescent="0.25">
      <c r="A162" s="13" t="s">
        <v>117</v>
      </c>
      <c r="B162" s="12" t="s">
        <v>44</v>
      </c>
      <c r="C162" s="15" t="s">
        <v>51</v>
      </c>
      <c r="D162" s="16">
        <f t="shared" si="50"/>
        <v>79.599999999999994</v>
      </c>
      <c r="E162" s="16">
        <v>79.599999999999994</v>
      </c>
      <c r="F162" s="16">
        <v>51</v>
      </c>
      <c r="G162" s="16"/>
      <c r="H162" s="10">
        <f t="shared" si="47"/>
        <v>0</v>
      </c>
      <c r="I162" s="10"/>
      <c r="J162" s="10"/>
      <c r="K162" s="10"/>
      <c r="L162" s="12">
        <f t="shared" si="48"/>
        <v>79.599999999999994</v>
      </c>
      <c r="M162" s="12">
        <f t="shared" ref="M162:O198" si="51">E162+I162</f>
        <v>79.599999999999994</v>
      </c>
      <c r="N162" s="12">
        <f t="shared" si="51"/>
        <v>51</v>
      </c>
      <c r="O162" s="12">
        <f t="shared" si="51"/>
        <v>0</v>
      </c>
    </row>
    <row r="163" spans="1:17" ht="15" customHeight="1" x14ac:dyDescent="0.25">
      <c r="A163" s="13" t="s">
        <v>118</v>
      </c>
      <c r="B163" s="180" t="s">
        <v>47</v>
      </c>
      <c r="C163" s="15" t="s">
        <v>51</v>
      </c>
      <c r="D163" s="16">
        <f t="shared" si="50"/>
        <v>104</v>
      </c>
      <c r="E163" s="16">
        <v>104</v>
      </c>
      <c r="F163" s="16">
        <v>59.9</v>
      </c>
      <c r="G163" s="16"/>
      <c r="H163" s="10">
        <f t="shared" si="47"/>
        <v>0.1</v>
      </c>
      <c r="I163" s="10">
        <v>0.1</v>
      </c>
      <c r="J163" s="10"/>
      <c r="K163" s="10"/>
      <c r="L163" s="12">
        <f t="shared" si="48"/>
        <v>104.1</v>
      </c>
      <c r="M163" s="12">
        <f t="shared" si="51"/>
        <v>104.1</v>
      </c>
      <c r="N163" s="12">
        <f t="shared" si="51"/>
        <v>59.9</v>
      </c>
      <c r="O163" s="12">
        <f t="shared" si="51"/>
        <v>0</v>
      </c>
    </row>
    <row r="164" spans="1:17" ht="15" customHeight="1" x14ac:dyDescent="0.25">
      <c r="A164" s="13" t="s">
        <v>119</v>
      </c>
      <c r="B164" s="85" t="s">
        <v>425</v>
      </c>
      <c r="C164" s="88" t="s">
        <v>51</v>
      </c>
      <c r="D164" s="16">
        <f t="shared" si="50"/>
        <v>116.1</v>
      </c>
      <c r="E164" s="16">
        <v>116.1</v>
      </c>
      <c r="F164" s="16">
        <v>72.3</v>
      </c>
      <c r="G164" s="16"/>
      <c r="H164" s="10">
        <f t="shared" si="47"/>
        <v>0.1</v>
      </c>
      <c r="I164" s="10">
        <v>0.1</v>
      </c>
      <c r="J164" s="10"/>
      <c r="K164" s="10"/>
      <c r="L164" s="12">
        <f t="shared" si="48"/>
        <v>116.19999999999999</v>
      </c>
      <c r="M164" s="12">
        <f t="shared" si="51"/>
        <v>116.19999999999999</v>
      </c>
      <c r="N164" s="12">
        <f t="shared" si="51"/>
        <v>72.3</v>
      </c>
      <c r="O164" s="12">
        <f t="shared" si="51"/>
        <v>0</v>
      </c>
    </row>
    <row r="165" spans="1:17" ht="15" customHeight="1" x14ac:dyDescent="0.25">
      <c r="A165" s="13" t="s">
        <v>120</v>
      </c>
      <c r="B165" s="12" t="s">
        <v>64</v>
      </c>
      <c r="C165" s="15" t="s">
        <v>51</v>
      </c>
      <c r="D165" s="16">
        <f t="shared" si="50"/>
        <v>87.9</v>
      </c>
      <c r="E165" s="16">
        <v>87.9</v>
      </c>
      <c r="F165" s="16">
        <v>52.5</v>
      </c>
      <c r="G165" s="16"/>
      <c r="H165" s="10">
        <f t="shared" si="47"/>
        <v>0</v>
      </c>
      <c r="I165" s="10"/>
      <c r="J165" s="10"/>
      <c r="K165" s="10"/>
      <c r="L165" s="12">
        <f t="shared" si="48"/>
        <v>87.9</v>
      </c>
      <c r="M165" s="12">
        <f t="shared" si="51"/>
        <v>87.9</v>
      </c>
      <c r="N165" s="12">
        <f t="shared" si="51"/>
        <v>52.5</v>
      </c>
      <c r="O165" s="12">
        <f t="shared" si="51"/>
        <v>0</v>
      </c>
    </row>
    <row r="166" spans="1:17" ht="15" customHeight="1" x14ac:dyDescent="0.25">
      <c r="A166" s="13" t="s">
        <v>121</v>
      </c>
      <c r="B166" s="12" t="s">
        <v>42</v>
      </c>
      <c r="C166" s="15" t="s">
        <v>51</v>
      </c>
      <c r="D166" s="16">
        <f t="shared" si="50"/>
        <v>154.80000000000001</v>
      </c>
      <c r="E166" s="16">
        <v>154.80000000000001</v>
      </c>
      <c r="F166" s="16">
        <v>88.7</v>
      </c>
      <c r="G166" s="16"/>
      <c r="H166" s="10">
        <f t="shared" si="47"/>
        <v>0.2</v>
      </c>
      <c r="I166" s="10">
        <v>0.2</v>
      </c>
      <c r="J166" s="10"/>
      <c r="K166" s="10"/>
      <c r="L166" s="12">
        <f t="shared" si="48"/>
        <v>155</v>
      </c>
      <c r="M166" s="12">
        <f t="shared" si="51"/>
        <v>155</v>
      </c>
      <c r="N166" s="12">
        <f t="shared" si="51"/>
        <v>88.7</v>
      </c>
      <c r="O166" s="12">
        <f t="shared" si="51"/>
        <v>0</v>
      </c>
    </row>
    <row r="167" spans="1:17" ht="15" customHeight="1" x14ac:dyDescent="0.25">
      <c r="A167" s="13" t="s">
        <v>166</v>
      </c>
      <c r="B167" s="267" t="s">
        <v>426</v>
      </c>
      <c r="C167" s="88" t="s">
        <v>51</v>
      </c>
      <c r="D167" s="16">
        <f t="shared" si="50"/>
        <v>98.7</v>
      </c>
      <c r="E167" s="16">
        <v>98.7</v>
      </c>
      <c r="F167" s="16">
        <v>58.8</v>
      </c>
      <c r="G167" s="16"/>
      <c r="H167" s="10">
        <f t="shared" si="47"/>
        <v>0</v>
      </c>
      <c r="I167" s="10"/>
      <c r="J167" s="10"/>
      <c r="K167" s="10"/>
      <c r="L167" s="12">
        <f t="shared" si="48"/>
        <v>98.7</v>
      </c>
      <c r="M167" s="12">
        <f t="shared" si="51"/>
        <v>98.7</v>
      </c>
      <c r="N167" s="12">
        <f t="shared" si="51"/>
        <v>58.8</v>
      </c>
      <c r="O167" s="12">
        <f t="shared" si="51"/>
        <v>0</v>
      </c>
    </row>
    <row r="168" spans="1:17" ht="15" customHeight="1" x14ac:dyDescent="0.25">
      <c r="A168" s="13" t="s">
        <v>122</v>
      </c>
      <c r="B168" s="180" t="s">
        <v>41</v>
      </c>
      <c r="C168" s="15" t="s">
        <v>51</v>
      </c>
      <c r="D168" s="16">
        <f t="shared" si="50"/>
        <v>74.7</v>
      </c>
      <c r="E168" s="16">
        <v>74.7</v>
      </c>
      <c r="F168" s="16">
        <v>42.7</v>
      </c>
      <c r="G168" s="16"/>
      <c r="H168" s="10">
        <f t="shared" si="47"/>
        <v>0.1</v>
      </c>
      <c r="I168" s="10">
        <v>0.1</v>
      </c>
      <c r="J168" s="10"/>
      <c r="K168" s="10"/>
      <c r="L168" s="12">
        <f t="shared" si="48"/>
        <v>74.8</v>
      </c>
      <c r="M168" s="12">
        <f t="shared" si="51"/>
        <v>74.8</v>
      </c>
      <c r="N168" s="12">
        <f t="shared" si="51"/>
        <v>42.7</v>
      </c>
      <c r="O168" s="12">
        <f t="shared" si="51"/>
        <v>0</v>
      </c>
    </row>
    <row r="169" spans="1:17" ht="15" customHeight="1" x14ac:dyDescent="0.25">
      <c r="A169" s="13" t="s">
        <v>123</v>
      </c>
      <c r="B169" s="12" t="s">
        <v>165</v>
      </c>
      <c r="C169" s="15" t="s">
        <v>51</v>
      </c>
      <c r="D169" s="16">
        <f t="shared" si="50"/>
        <v>117.6</v>
      </c>
      <c r="E169" s="16">
        <v>117.6</v>
      </c>
      <c r="F169" s="16">
        <v>69.5</v>
      </c>
      <c r="G169" s="16"/>
      <c r="H169" s="10">
        <f t="shared" si="47"/>
        <v>0</v>
      </c>
      <c r="I169" s="10"/>
      <c r="J169" s="10"/>
      <c r="K169" s="10"/>
      <c r="L169" s="12">
        <f t="shared" si="48"/>
        <v>117.6</v>
      </c>
      <c r="M169" s="12">
        <f t="shared" si="51"/>
        <v>117.6</v>
      </c>
      <c r="N169" s="12">
        <f t="shared" si="51"/>
        <v>69.5</v>
      </c>
      <c r="O169" s="12">
        <f t="shared" si="51"/>
        <v>0</v>
      </c>
    </row>
    <row r="170" spans="1:17" ht="15" customHeight="1" x14ac:dyDescent="0.25">
      <c r="A170" s="13" t="s">
        <v>124</v>
      </c>
      <c r="B170" s="12" t="s">
        <v>157</v>
      </c>
      <c r="C170" s="15" t="s">
        <v>51</v>
      </c>
      <c r="D170" s="16">
        <f t="shared" si="50"/>
        <v>243.7</v>
      </c>
      <c r="E170" s="16">
        <v>243.7</v>
      </c>
      <c r="F170" s="16">
        <v>142.5</v>
      </c>
      <c r="G170" s="16"/>
      <c r="H170" s="10">
        <f t="shared" si="47"/>
        <v>4.8</v>
      </c>
      <c r="I170" s="10">
        <v>4.8</v>
      </c>
      <c r="J170" s="10"/>
      <c r="K170" s="10"/>
      <c r="L170" s="12">
        <f t="shared" si="48"/>
        <v>248.5</v>
      </c>
      <c r="M170" s="12">
        <f t="shared" si="51"/>
        <v>248.5</v>
      </c>
      <c r="N170" s="12">
        <f t="shared" si="51"/>
        <v>142.5</v>
      </c>
      <c r="O170" s="12">
        <f t="shared" si="51"/>
        <v>0</v>
      </c>
    </row>
    <row r="171" spans="1:17" ht="15" customHeight="1" x14ac:dyDescent="0.25">
      <c r="A171" s="13" t="s">
        <v>125</v>
      </c>
      <c r="B171" s="12" t="s">
        <v>34</v>
      </c>
      <c r="C171" s="15" t="s">
        <v>51</v>
      </c>
      <c r="D171" s="16">
        <f t="shared" si="50"/>
        <v>142.4</v>
      </c>
      <c r="E171" s="16">
        <v>142.4</v>
      </c>
      <c r="F171" s="16">
        <v>90.2</v>
      </c>
      <c r="G171" s="16"/>
      <c r="H171" s="10">
        <f t="shared" si="47"/>
        <v>0.1</v>
      </c>
      <c r="I171" s="10">
        <v>0.1</v>
      </c>
      <c r="J171" s="10"/>
      <c r="K171" s="10"/>
      <c r="L171" s="12">
        <f t="shared" si="48"/>
        <v>142.5</v>
      </c>
      <c r="M171" s="12">
        <f t="shared" si="51"/>
        <v>142.5</v>
      </c>
      <c r="N171" s="12">
        <f t="shared" si="51"/>
        <v>90.2</v>
      </c>
      <c r="O171" s="12">
        <f t="shared" si="51"/>
        <v>0</v>
      </c>
    </row>
    <row r="172" spans="1:17" ht="15" customHeight="1" x14ac:dyDescent="0.25">
      <c r="A172" s="13" t="s">
        <v>126</v>
      </c>
      <c r="B172" s="12" t="s">
        <v>36</v>
      </c>
      <c r="C172" s="15" t="s">
        <v>51</v>
      </c>
      <c r="D172" s="16">
        <f t="shared" si="50"/>
        <v>162.69999999999999</v>
      </c>
      <c r="E172" s="16">
        <v>162.69999999999999</v>
      </c>
      <c r="F172" s="16">
        <v>94.7</v>
      </c>
      <c r="G172" s="16"/>
      <c r="H172" s="10">
        <f t="shared" si="47"/>
        <v>0.1</v>
      </c>
      <c r="I172" s="10">
        <v>0.1</v>
      </c>
      <c r="J172" s="10"/>
      <c r="K172" s="10"/>
      <c r="L172" s="12">
        <f t="shared" si="48"/>
        <v>162.79999999999998</v>
      </c>
      <c r="M172" s="12">
        <f t="shared" si="51"/>
        <v>162.79999999999998</v>
      </c>
      <c r="N172" s="12">
        <f t="shared" si="51"/>
        <v>94.7</v>
      </c>
      <c r="O172" s="12">
        <f t="shared" si="51"/>
        <v>0</v>
      </c>
      <c r="P172" s="37"/>
      <c r="Q172" s="37"/>
    </row>
    <row r="173" spans="1:17" ht="15" customHeight="1" x14ac:dyDescent="0.25">
      <c r="A173" s="13" t="s">
        <v>127</v>
      </c>
      <c r="B173" s="12" t="s">
        <v>38</v>
      </c>
      <c r="C173" s="15" t="s">
        <v>51</v>
      </c>
      <c r="D173" s="16">
        <f t="shared" si="50"/>
        <v>266.60000000000002</v>
      </c>
      <c r="E173" s="16">
        <v>266.60000000000002</v>
      </c>
      <c r="F173" s="16">
        <v>155.5</v>
      </c>
      <c r="G173" s="16"/>
      <c r="H173" s="10">
        <f t="shared" si="47"/>
        <v>0.2</v>
      </c>
      <c r="I173" s="10">
        <v>0.2</v>
      </c>
      <c r="J173" s="10"/>
      <c r="K173" s="10"/>
      <c r="L173" s="12">
        <f t="shared" si="48"/>
        <v>266.8</v>
      </c>
      <c r="M173" s="12">
        <f t="shared" si="51"/>
        <v>266.8</v>
      </c>
      <c r="N173" s="12">
        <f t="shared" si="51"/>
        <v>155.5</v>
      </c>
      <c r="O173" s="12">
        <f t="shared" si="51"/>
        <v>0</v>
      </c>
    </row>
    <row r="174" spans="1:17" ht="15" customHeight="1" x14ac:dyDescent="0.25">
      <c r="A174" s="13" t="s">
        <v>128</v>
      </c>
      <c r="B174" s="12" t="s">
        <v>37</v>
      </c>
      <c r="C174" s="15" t="s">
        <v>51</v>
      </c>
      <c r="D174" s="16">
        <f t="shared" si="50"/>
        <v>149.9</v>
      </c>
      <c r="E174" s="16">
        <v>149.9</v>
      </c>
      <c r="F174" s="16">
        <v>94.7</v>
      </c>
      <c r="G174" s="16"/>
      <c r="H174" s="10">
        <f t="shared" si="47"/>
        <v>0.1</v>
      </c>
      <c r="I174" s="10">
        <v>0.1</v>
      </c>
      <c r="J174" s="10"/>
      <c r="K174" s="10"/>
      <c r="L174" s="12">
        <f t="shared" si="48"/>
        <v>150</v>
      </c>
      <c r="M174" s="12">
        <f t="shared" si="51"/>
        <v>150</v>
      </c>
      <c r="N174" s="12">
        <f t="shared" si="51"/>
        <v>94.7</v>
      </c>
      <c r="O174" s="12">
        <f t="shared" si="51"/>
        <v>0</v>
      </c>
    </row>
    <row r="175" spans="1:17" ht="15" customHeight="1" x14ac:dyDescent="0.25">
      <c r="A175" s="13" t="s">
        <v>129</v>
      </c>
      <c r="B175" s="12" t="s">
        <v>35</v>
      </c>
      <c r="C175" s="15" t="s">
        <v>51</v>
      </c>
      <c r="D175" s="16">
        <f t="shared" si="50"/>
        <v>283.60000000000002</v>
      </c>
      <c r="E175" s="16">
        <v>243.6</v>
      </c>
      <c r="F175" s="16">
        <v>136.69999999999999</v>
      </c>
      <c r="G175" s="16">
        <v>40</v>
      </c>
      <c r="H175" s="10">
        <f t="shared" si="47"/>
        <v>0.2</v>
      </c>
      <c r="I175" s="10">
        <v>0.2</v>
      </c>
      <c r="J175" s="10"/>
      <c r="K175" s="10"/>
      <c r="L175" s="12">
        <f t="shared" si="48"/>
        <v>283.79999999999995</v>
      </c>
      <c r="M175" s="12">
        <f t="shared" si="51"/>
        <v>243.79999999999998</v>
      </c>
      <c r="N175" s="12">
        <f t="shared" si="51"/>
        <v>136.69999999999999</v>
      </c>
      <c r="O175" s="12">
        <f t="shared" si="51"/>
        <v>40</v>
      </c>
    </row>
    <row r="176" spans="1:17" ht="15" customHeight="1" x14ac:dyDescent="0.25">
      <c r="A176" s="13" t="s">
        <v>130</v>
      </c>
      <c r="B176" s="180" t="s">
        <v>39</v>
      </c>
      <c r="C176" s="15" t="s">
        <v>51</v>
      </c>
      <c r="D176" s="16">
        <f t="shared" si="50"/>
        <v>59.6</v>
      </c>
      <c r="E176" s="16">
        <v>59.6</v>
      </c>
      <c r="F176" s="16">
        <v>38.299999999999997</v>
      </c>
      <c r="G176" s="16"/>
      <c r="H176" s="10">
        <f t="shared" si="47"/>
        <v>0</v>
      </c>
      <c r="I176" s="10"/>
      <c r="J176" s="10"/>
      <c r="K176" s="10"/>
      <c r="L176" s="12">
        <f t="shared" si="48"/>
        <v>59.6</v>
      </c>
      <c r="M176" s="12">
        <f t="shared" si="51"/>
        <v>59.6</v>
      </c>
      <c r="N176" s="12">
        <f t="shared" si="51"/>
        <v>38.299999999999997</v>
      </c>
      <c r="O176" s="12">
        <f t="shared" si="51"/>
        <v>0</v>
      </c>
    </row>
    <row r="177" spans="1:17" ht="15" customHeight="1" x14ac:dyDescent="0.25">
      <c r="A177" s="13" t="s">
        <v>131</v>
      </c>
      <c r="B177" s="180" t="s">
        <v>40</v>
      </c>
      <c r="C177" s="15" t="s">
        <v>51</v>
      </c>
      <c r="D177" s="16">
        <f t="shared" si="50"/>
        <v>87.1</v>
      </c>
      <c r="E177" s="16">
        <v>87.1</v>
      </c>
      <c r="F177" s="16">
        <v>57.5</v>
      </c>
      <c r="G177" s="16"/>
      <c r="H177" s="10">
        <f t="shared" si="47"/>
        <v>0</v>
      </c>
      <c r="I177" s="10"/>
      <c r="J177" s="10"/>
      <c r="K177" s="10"/>
      <c r="L177" s="12">
        <f t="shared" si="48"/>
        <v>87.1</v>
      </c>
      <c r="M177" s="12">
        <f t="shared" si="51"/>
        <v>87.1</v>
      </c>
      <c r="N177" s="12">
        <f t="shared" si="51"/>
        <v>57.5</v>
      </c>
      <c r="O177" s="12">
        <f t="shared" si="51"/>
        <v>0</v>
      </c>
    </row>
    <row r="178" spans="1:17" ht="15" customHeight="1" x14ac:dyDescent="0.25">
      <c r="A178" s="13" t="s">
        <v>132</v>
      </c>
      <c r="B178" s="12" t="s">
        <v>49</v>
      </c>
      <c r="C178" s="15" t="s">
        <v>51</v>
      </c>
      <c r="D178" s="16">
        <f t="shared" si="50"/>
        <v>67.7</v>
      </c>
      <c r="E178" s="16">
        <v>67.7</v>
      </c>
      <c r="F178" s="16">
        <v>51.6</v>
      </c>
      <c r="G178" s="16"/>
      <c r="H178" s="10">
        <f t="shared" si="47"/>
        <v>0</v>
      </c>
      <c r="I178" s="10"/>
      <c r="J178" s="10"/>
      <c r="K178" s="10"/>
      <c r="L178" s="12">
        <f t="shared" si="48"/>
        <v>67.7</v>
      </c>
      <c r="M178" s="12">
        <f t="shared" si="51"/>
        <v>67.7</v>
      </c>
      <c r="N178" s="12">
        <f t="shared" si="51"/>
        <v>51.6</v>
      </c>
      <c r="O178" s="12">
        <f t="shared" si="51"/>
        <v>0</v>
      </c>
    </row>
    <row r="179" spans="1:17" ht="15" customHeight="1" x14ac:dyDescent="0.25">
      <c r="A179" s="13" t="s">
        <v>133</v>
      </c>
      <c r="B179" s="12" t="s">
        <v>48</v>
      </c>
      <c r="C179" s="15" t="s">
        <v>51</v>
      </c>
      <c r="D179" s="16">
        <f t="shared" si="50"/>
        <v>506.5</v>
      </c>
      <c r="E179" s="16">
        <v>506.5</v>
      </c>
      <c r="F179" s="16">
        <v>379.3</v>
      </c>
      <c r="G179" s="16"/>
      <c r="H179" s="10">
        <f t="shared" si="47"/>
        <v>0.4</v>
      </c>
      <c r="I179" s="10">
        <v>0.4</v>
      </c>
      <c r="J179" s="10"/>
      <c r="K179" s="10"/>
      <c r="L179" s="12">
        <f t="shared" si="48"/>
        <v>506.9</v>
      </c>
      <c r="M179" s="12">
        <f t="shared" si="51"/>
        <v>506.9</v>
      </c>
      <c r="N179" s="12">
        <f t="shared" si="51"/>
        <v>379.3</v>
      </c>
      <c r="O179" s="12">
        <f t="shared" si="51"/>
        <v>0</v>
      </c>
    </row>
    <row r="180" spans="1:17" ht="14.25" customHeight="1" x14ac:dyDescent="0.25">
      <c r="A180" s="13" t="s">
        <v>167</v>
      </c>
      <c r="B180" s="12" t="s">
        <v>66</v>
      </c>
      <c r="C180" s="15" t="s">
        <v>51</v>
      </c>
      <c r="D180" s="16">
        <f t="shared" si="50"/>
        <v>58.23</v>
      </c>
      <c r="E180" s="16">
        <v>58.23</v>
      </c>
      <c r="F180" s="16">
        <v>42.1</v>
      </c>
      <c r="G180" s="16"/>
      <c r="H180" s="10">
        <f t="shared" si="47"/>
        <v>0.1</v>
      </c>
      <c r="I180" s="10">
        <v>0.1</v>
      </c>
      <c r="J180" s="10"/>
      <c r="K180" s="10"/>
      <c r="L180" s="12">
        <f t="shared" si="48"/>
        <v>58.33</v>
      </c>
      <c r="M180" s="12">
        <f t="shared" si="51"/>
        <v>58.33</v>
      </c>
      <c r="N180" s="12">
        <f t="shared" si="51"/>
        <v>42.1</v>
      </c>
      <c r="O180" s="12">
        <f t="shared" si="51"/>
        <v>0</v>
      </c>
    </row>
    <row r="181" spans="1:17" ht="15" customHeight="1" x14ac:dyDescent="0.25">
      <c r="A181" s="13" t="s">
        <v>134</v>
      </c>
      <c r="B181" s="12" t="s">
        <v>50</v>
      </c>
      <c r="C181" s="15" t="s">
        <v>51</v>
      </c>
      <c r="D181" s="16">
        <f t="shared" si="50"/>
        <v>58.3</v>
      </c>
      <c r="E181" s="16">
        <v>58.3</v>
      </c>
      <c r="F181" s="16">
        <v>42.3</v>
      </c>
      <c r="G181" s="16"/>
      <c r="H181" s="10">
        <f t="shared" si="47"/>
        <v>0</v>
      </c>
      <c r="I181" s="10"/>
      <c r="J181" s="10"/>
      <c r="K181" s="10"/>
      <c r="L181" s="12">
        <f t="shared" si="48"/>
        <v>58.3</v>
      </c>
      <c r="M181" s="12">
        <f t="shared" si="51"/>
        <v>58.3</v>
      </c>
      <c r="N181" s="12">
        <f t="shared" si="51"/>
        <v>42.3</v>
      </c>
      <c r="O181" s="12">
        <f t="shared" si="51"/>
        <v>0</v>
      </c>
    </row>
    <row r="182" spans="1:17" ht="15" customHeight="1" x14ac:dyDescent="0.25">
      <c r="A182" s="13" t="s">
        <v>135</v>
      </c>
      <c r="B182" s="12" t="s">
        <v>172</v>
      </c>
      <c r="C182" s="15" t="s">
        <v>51</v>
      </c>
      <c r="D182" s="16">
        <f t="shared" si="50"/>
        <v>170.3</v>
      </c>
      <c r="E182" s="16">
        <v>170.3</v>
      </c>
      <c r="F182" s="16">
        <v>100.7</v>
      </c>
      <c r="G182" s="16"/>
      <c r="H182" s="10">
        <f t="shared" si="47"/>
        <v>0.1</v>
      </c>
      <c r="I182" s="10">
        <v>0.1</v>
      </c>
      <c r="J182" s="10"/>
      <c r="K182" s="10"/>
      <c r="L182" s="12">
        <f t="shared" si="48"/>
        <v>170.4</v>
      </c>
      <c r="M182" s="12">
        <f t="shared" si="51"/>
        <v>170.4</v>
      </c>
      <c r="N182" s="12">
        <f t="shared" si="51"/>
        <v>100.7</v>
      </c>
      <c r="O182" s="12">
        <f t="shared" si="51"/>
        <v>0</v>
      </c>
    </row>
    <row r="183" spans="1:17" s="37" customFormat="1" ht="15" customHeight="1" x14ac:dyDescent="0.25">
      <c r="A183" s="13" t="s">
        <v>136</v>
      </c>
      <c r="B183" s="12" t="s">
        <v>173</v>
      </c>
      <c r="C183" s="15" t="s">
        <v>51</v>
      </c>
      <c r="D183" s="16">
        <f t="shared" si="50"/>
        <v>13</v>
      </c>
      <c r="E183" s="16">
        <v>13</v>
      </c>
      <c r="F183" s="16">
        <v>9.9</v>
      </c>
      <c r="G183" s="16"/>
      <c r="H183" s="10">
        <f t="shared" si="47"/>
        <v>1.9</v>
      </c>
      <c r="I183" s="10">
        <v>1.9</v>
      </c>
      <c r="J183" s="10"/>
      <c r="K183" s="10"/>
      <c r="L183" s="12">
        <f t="shared" si="48"/>
        <v>14.9</v>
      </c>
      <c r="M183" s="12">
        <f t="shared" si="51"/>
        <v>14.9</v>
      </c>
      <c r="N183" s="12">
        <f t="shared" si="51"/>
        <v>9.9</v>
      </c>
      <c r="O183" s="12">
        <f t="shared" si="51"/>
        <v>0</v>
      </c>
      <c r="P183" s="2"/>
      <c r="Q183" s="2"/>
    </row>
    <row r="184" spans="1:17" ht="15.95" customHeight="1" x14ac:dyDescent="0.25">
      <c r="A184" s="20" t="s">
        <v>137</v>
      </c>
      <c r="B184" s="21" t="s">
        <v>182</v>
      </c>
      <c r="C184" s="28"/>
      <c r="D184" s="23">
        <f>D145+D148+D149+D150+D151+D152+D153+D154+D155+D156+D157+D158+D159+D160+D161+D162+D163+D165+D166+D168+D169+D170+D171+D172+D173+D174+D175+D176+D177+D178+D179+D180+D181+D182+D183+D164+D167</f>
        <v>5616.03</v>
      </c>
      <c r="E184" s="23">
        <f t="shared" ref="E184:O184" si="52">E145+E148+E149+E150+E151+E152+E153+E154+E155+E156+E157+E158+E159+E160+E161+E162+E163+E165+E166+E168+E169+E170+E171+E172+E173+E174+E175+E176+E177+E178+E179+E180+E181+E182+E183+E164+E167</f>
        <v>5475.63</v>
      </c>
      <c r="F184" s="23">
        <f t="shared" si="52"/>
        <v>3127.6000000000004</v>
      </c>
      <c r="G184" s="23">
        <f t="shared" si="52"/>
        <v>140.4</v>
      </c>
      <c r="H184" s="24">
        <f t="shared" si="52"/>
        <v>100.39999999999995</v>
      </c>
      <c r="I184" s="24">
        <f t="shared" si="52"/>
        <v>100.59999999999995</v>
      </c>
      <c r="J184" s="24">
        <f t="shared" si="52"/>
        <v>0</v>
      </c>
      <c r="K184" s="24">
        <f t="shared" si="52"/>
        <v>-0.20000000000000018</v>
      </c>
      <c r="L184" s="21">
        <f t="shared" si="52"/>
        <v>5716.4299999999994</v>
      </c>
      <c r="M184" s="21">
        <f t="shared" si="52"/>
        <v>5576.23</v>
      </c>
      <c r="N184" s="21">
        <f t="shared" si="52"/>
        <v>3127.6000000000004</v>
      </c>
      <c r="O184" s="21">
        <f t="shared" si="52"/>
        <v>140.19999999999999</v>
      </c>
    </row>
    <row r="185" spans="1:17" ht="15.95" customHeight="1" x14ac:dyDescent="0.25">
      <c r="A185" s="5" t="s">
        <v>138</v>
      </c>
      <c r="B185" s="444" t="s">
        <v>186</v>
      </c>
      <c r="C185" s="445"/>
      <c r="D185" s="445"/>
      <c r="E185" s="445"/>
      <c r="F185" s="445"/>
      <c r="G185" s="445"/>
      <c r="H185" s="445"/>
      <c r="I185" s="445"/>
      <c r="J185" s="445"/>
      <c r="K185" s="445"/>
      <c r="L185" s="445"/>
      <c r="M185" s="445"/>
      <c r="N185" s="445"/>
      <c r="O185" s="446"/>
    </row>
    <row r="186" spans="1:17" ht="15" customHeight="1" x14ac:dyDescent="0.25">
      <c r="A186" s="5" t="s">
        <v>139</v>
      </c>
      <c r="B186" s="232" t="s">
        <v>20</v>
      </c>
      <c r="C186" s="255"/>
      <c r="D186" s="16">
        <f>SUM(D187:D188)</f>
        <v>222.4</v>
      </c>
      <c r="E186" s="16">
        <f>SUM(E187:E188)</f>
        <v>221</v>
      </c>
      <c r="F186" s="16">
        <f>SUM(F187:F188)</f>
        <v>0</v>
      </c>
      <c r="G186" s="16">
        <f>SUM(G187:G188)</f>
        <v>1.4</v>
      </c>
      <c r="H186" s="9">
        <f>I186+K186</f>
        <v>0</v>
      </c>
      <c r="I186" s="10">
        <f>SUM(I187:I188)</f>
        <v>0</v>
      </c>
      <c r="J186" s="10">
        <f>SUM(J187:J188)</f>
        <v>0</v>
      </c>
      <c r="K186" s="185">
        <f>SUM(K187:K188)</f>
        <v>0</v>
      </c>
      <c r="L186" s="11">
        <f>M186+O186</f>
        <v>222.4</v>
      </c>
      <c r="M186" s="11">
        <f t="shared" ref="M186:O188" si="53">E186+I186</f>
        <v>221</v>
      </c>
      <c r="N186" s="11">
        <f t="shared" si="53"/>
        <v>0</v>
      </c>
      <c r="O186" s="11">
        <f t="shared" si="53"/>
        <v>1.4</v>
      </c>
    </row>
    <row r="187" spans="1:17" ht="15" customHeight="1" x14ac:dyDescent="0.25">
      <c r="A187" s="268"/>
      <c r="B187" s="256"/>
      <c r="C187" s="30" t="s">
        <v>25</v>
      </c>
      <c r="D187" s="16">
        <f>E187+G187</f>
        <v>218.3</v>
      </c>
      <c r="E187" s="16">
        <v>218.3</v>
      </c>
      <c r="F187" s="16"/>
      <c r="G187" s="16"/>
      <c r="H187" s="9">
        <f>I187+K187</f>
        <v>0</v>
      </c>
      <c r="I187" s="10"/>
      <c r="J187" s="10"/>
      <c r="K187" s="185"/>
      <c r="L187" s="12">
        <f>M187+O187</f>
        <v>218.3</v>
      </c>
      <c r="M187" s="12">
        <f t="shared" si="53"/>
        <v>218.3</v>
      </c>
      <c r="N187" s="12">
        <f t="shared" si="53"/>
        <v>0</v>
      </c>
      <c r="O187" s="12">
        <f t="shared" si="53"/>
        <v>0</v>
      </c>
    </row>
    <row r="188" spans="1:17" ht="15" customHeight="1" x14ac:dyDescent="0.25">
      <c r="A188" s="124"/>
      <c r="B188" s="257"/>
      <c r="C188" s="30" t="s">
        <v>30</v>
      </c>
      <c r="D188" s="16">
        <f>E188+G188</f>
        <v>4.0999999999999996</v>
      </c>
      <c r="E188" s="16">
        <v>2.7</v>
      </c>
      <c r="F188" s="16"/>
      <c r="G188" s="16">
        <v>1.4</v>
      </c>
      <c r="H188" s="10">
        <f>I188+K188</f>
        <v>0</v>
      </c>
      <c r="I188" s="10"/>
      <c r="J188" s="10"/>
      <c r="K188" s="185"/>
      <c r="L188" s="12">
        <f>M188+O188</f>
        <v>4.0999999999999996</v>
      </c>
      <c r="M188" s="12">
        <f t="shared" si="53"/>
        <v>2.7</v>
      </c>
      <c r="N188" s="12">
        <f t="shared" si="53"/>
        <v>0</v>
      </c>
      <c r="O188" s="12">
        <f t="shared" si="53"/>
        <v>1.4</v>
      </c>
    </row>
    <row r="189" spans="1:17" ht="15.95" customHeight="1" x14ac:dyDescent="0.25">
      <c r="A189" s="20" t="s">
        <v>140</v>
      </c>
      <c r="B189" s="236" t="s">
        <v>183</v>
      </c>
      <c r="C189" s="78"/>
      <c r="D189" s="23">
        <f>D186</f>
        <v>222.4</v>
      </c>
      <c r="E189" s="23">
        <f>E186</f>
        <v>221</v>
      </c>
      <c r="F189" s="23">
        <f>F186</f>
        <v>0</v>
      </c>
      <c r="G189" s="23">
        <f>G186</f>
        <v>1.4</v>
      </c>
      <c r="H189" s="24">
        <f t="shared" ref="H189:O189" si="54">H186</f>
        <v>0</v>
      </c>
      <c r="I189" s="24">
        <f t="shared" si="54"/>
        <v>0</v>
      </c>
      <c r="J189" s="24">
        <f t="shared" si="54"/>
        <v>0</v>
      </c>
      <c r="K189" s="24">
        <f t="shared" si="54"/>
        <v>0</v>
      </c>
      <c r="L189" s="44">
        <f t="shared" si="54"/>
        <v>222.4</v>
      </c>
      <c r="M189" s="44">
        <f t="shared" si="54"/>
        <v>221</v>
      </c>
      <c r="N189" s="44">
        <f t="shared" si="54"/>
        <v>0</v>
      </c>
      <c r="O189" s="44">
        <f t="shared" si="54"/>
        <v>1.4</v>
      </c>
    </row>
    <row r="190" spans="1:17" ht="15.95" customHeight="1" x14ac:dyDescent="0.25">
      <c r="A190" s="19" t="s">
        <v>168</v>
      </c>
      <c r="B190" s="444" t="s">
        <v>67</v>
      </c>
      <c r="C190" s="445"/>
      <c r="D190" s="445"/>
      <c r="E190" s="445"/>
      <c r="F190" s="445"/>
      <c r="G190" s="445"/>
      <c r="H190" s="445"/>
      <c r="I190" s="445"/>
      <c r="J190" s="445"/>
      <c r="K190" s="445"/>
      <c r="L190" s="445"/>
      <c r="M190" s="445"/>
      <c r="N190" s="445"/>
      <c r="O190" s="446"/>
    </row>
    <row r="191" spans="1:17" ht="15" customHeight="1" x14ac:dyDescent="0.25">
      <c r="A191" s="13" t="s">
        <v>141</v>
      </c>
      <c r="B191" s="232" t="s">
        <v>20</v>
      </c>
      <c r="C191" s="258" t="s">
        <v>30</v>
      </c>
      <c r="D191" s="16">
        <f t="shared" ref="D191:D205" si="55">E191+G191</f>
        <v>637.20000000000005</v>
      </c>
      <c r="E191" s="16">
        <v>503.1</v>
      </c>
      <c r="F191" s="16"/>
      <c r="G191" s="16">
        <v>134.1</v>
      </c>
      <c r="H191" s="9">
        <f>I191+K191</f>
        <v>35.9</v>
      </c>
      <c r="I191" s="10">
        <v>39.4</v>
      </c>
      <c r="J191" s="10"/>
      <c r="K191" s="185">
        <v>-3.5</v>
      </c>
      <c r="L191" s="11">
        <f>M191+O191</f>
        <v>673.1</v>
      </c>
      <c r="M191" s="11">
        <f>E191+I191</f>
        <v>542.5</v>
      </c>
      <c r="N191" s="11">
        <f>F191+J191</f>
        <v>0</v>
      </c>
      <c r="O191" s="11">
        <f>G191+K191</f>
        <v>130.6</v>
      </c>
    </row>
    <row r="192" spans="1:17" ht="15" customHeight="1" x14ac:dyDescent="0.25">
      <c r="A192" s="233" t="s">
        <v>188</v>
      </c>
      <c r="B192" s="12" t="s">
        <v>7</v>
      </c>
      <c r="C192" s="39" t="s">
        <v>30</v>
      </c>
      <c r="D192" s="16">
        <f t="shared" si="55"/>
        <v>27</v>
      </c>
      <c r="E192" s="16">
        <v>27</v>
      </c>
      <c r="F192" s="16">
        <v>15.1</v>
      </c>
      <c r="G192" s="16"/>
      <c r="H192" s="9">
        <f t="shared" ref="H192:H205" si="56">I192+K192</f>
        <v>0</v>
      </c>
      <c r="I192" s="10"/>
      <c r="J192" s="10"/>
      <c r="K192" s="185"/>
      <c r="L192" s="11">
        <f t="shared" ref="L192:L205" si="57">M192+O192</f>
        <v>27</v>
      </c>
      <c r="M192" s="11">
        <f t="shared" ref="M192:O205" si="58">E192+I192</f>
        <v>27</v>
      </c>
      <c r="N192" s="11">
        <f t="shared" si="58"/>
        <v>15.1</v>
      </c>
      <c r="O192" s="11">
        <f t="shared" si="58"/>
        <v>0</v>
      </c>
    </row>
    <row r="193" spans="1:17" ht="15" customHeight="1" x14ac:dyDescent="0.25">
      <c r="A193" s="254" t="s">
        <v>189</v>
      </c>
      <c r="B193" s="75" t="s">
        <v>10</v>
      </c>
      <c r="C193" s="39" t="s">
        <v>30</v>
      </c>
      <c r="D193" s="16">
        <f t="shared" si="55"/>
        <v>23.1</v>
      </c>
      <c r="E193" s="16">
        <v>23.1</v>
      </c>
      <c r="F193" s="16">
        <v>13.9</v>
      </c>
      <c r="G193" s="16"/>
      <c r="H193" s="9">
        <f t="shared" si="56"/>
        <v>0</v>
      </c>
      <c r="I193" s="10"/>
      <c r="J193" s="10"/>
      <c r="K193" s="185"/>
      <c r="L193" s="11">
        <f t="shared" si="57"/>
        <v>23.1</v>
      </c>
      <c r="M193" s="11">
        <f t="shared" si="58"/>
        <v>23.1</v>
      </c>
      <c r="N193" s="11">
        <f t="shared" si="58"/>
        <v>13.9</v>
      </c>
      <c r="O193" s="11">
        <f t="shared" si="58"/>
        <v>0</v>
      </c>
    </row>
    <row r="194" spans="1:17" ht="15" customHeight="1" x14ac:dyDescent="0.25">
      <c r="A194" s="32" t="s">
        <v>190</v>
      </c>
      <c r="B194" s="29" t="s">
        <v>11</v>
      </c>
      <c r="C194" s="39" t="s">
        <v>30</v>
      </c>
      <c r="D194" s="16">
        <f t="shared" si="55"/>
        <v>66.2</v>
      </c>
      <c r="E194" s="16">
        <v>66.2</v>
      </c>
      <c r="F194" s="16">
        <v>41.4</v>
      </c>
      <c r="G194" s="16"/>
      <c r="H194" s="9">
        <f t="shared" si="56"/>
        <v>0</v>
      </c>
      <c r="I194" s="10"/>
      <c r="J194" s="10"/>
      <c r="K194" s="185"/>
      <c r="L194" s="11">
        <f t="shared" si="57"/>
        <v>66.2</v>
      </c>
      <c r="M194" s="11">
        <f t="shared" si="58"/>
        <v>66.2</v>
      </c>
      <c r="N194" s="11">
        <f t="shared" si="58"/>
        <v>41.4</v>
      </c>
      <c r="O194" s="11">
        <f t="shared" si="58"/>
        <v>0</v>
      </c>
    </row>
    <row r="195" spans="1:17" ht="15" customHeight="1" x14ac:dyDescent="0.25">
      <c r="A195" s="13" t="s">
        <v>191</v>
      </c>
      <c r="B195" s="29" t="s">
        <v>15</v>
      </c>
      <c r="C195" s="39" t="s">
        <v>30</v>
      </c>
      <c r="D195" s="16">
        <f t="shared" si="55"/>
        <v>25.2</v>
      </c>
      <c r="E195" s="16">
        <v>25.2</v>
      </c>
      <c r="F195" s="16">
        <v>15.3</v>
      </c>
      <c r="G195" s="16"/>
      <c r="H195" s="9">
        <f t="shared" si="56"/>
        <v>0</v>
      </c>
      <c r="I195" s="10"/>
      <c r="J195" s="10"/>
      <c r="K195" s="185"/>
      <c r="L195" s="11">
        <f t="shared" si="57"/>
        <v>25.2</v>
      </c>
      <c r="M195" s="11">
        <f t="shared" si="58"/>
        <v>25.2</v>
      </c>
      <c r="N195" s="11">
        <f t="shared" si="58"/>
        <v>15.3</v>
      </c>
      <c r="O195" s="11">
        <f t="shared" si="58"/>
        <v>0</v>
      </c>
    </row>
    <row r="196" spans="1:17" ht="15" customHeight="1" x14ac:dyDescent="0.25">
      <c r="A196" s="233" t="s">
        <v>192</v>
      </c>
      <c r="B196" s="29" t="s">
        <v>27</v>
      </c>
      <c r="C196" s="39" t="s">
        <v>30</v>
      </c>
      <c r="D196" s="16">
        <f t="shared" si="55"/>
        <v>204.2</v>
      </c>
      <c r="E196" s="16">
        <v>204.2</v>
      </c>
      <c r="F196" s="16">
        <v>134.19999999999999</v>
      </c>
      <c r="G196" s="16"/>
      <c r="H196" s="9">
        <f t="shared" si="56"/>
        <v>0</v>
      </c>
      <c r="I196" s="10"/>
      <c r="J196" s="10"/>
      <c r="K196" s="185"/>
      <c r="L196" s="11">
        <f t="shared" si="57"/>
        <v>204.2</v>
      </c>
      <c r="M196" s="11">
        <f t="shared" si="58"/>
        <v>204.2</v>
      </c>
      <c r="N196" s="11">
        <f t="shared" si="58"/>
        <v>134.19999999999999</v>
      </c>
      <c r="O196" s="11">
        <f t="shared" si="58"/>
        <v>0</v>
      </c>
    </row>
    <row r="197" spans="1:17" ht="15" customHeight="1" x14ac:dyDescent="0.25">
      <c r="A197" s="38" t="s">
        <v>193</v>
      </c>
      <c r="B197" s="29" t="s">
        <v>57</v>
      </c>
      <c r="C197" s="39" t="s">
        <v>30</v>
      </c>
      <c r="D197" s="16">
        <f t="shared" si="55"/>
        <v>56.5</v>
      </c>
      <c r="E197" s="16">
        <v>56.5</v>
      </c>
      <c r="F197" s="16">
        <v>40.4</v>
      </c>
      <c r="G197" s="16"/>
      <c r="H197" s="9">
        <f t="shared" si="56"/>
        <v>0</v>
      </c>
      <c r="I197" s="10"/>
      <c r="J197" s="10"/>
      <c r="K197" s="185"/>
      <c r="L197" s="11">
        <f t="shared" si="57"/>
        <v>56.5</v>
      </c>
      <c r="M197" s="11">
        <f t="shared" si="58"/>
        <v>56.5</v>
      </c>
      <c r="N197" s="11">
        <f t="shared" si="58"/>
        <v>40.4</v>
      </c>
      <c r="O197" s="11">
        <f t="shared" si="58"/>
        <v>0</v>
      </c>
    </row>
    <row r="198" spans="1:17" ht="15" customHeight="1" x14ac:dyDescent="0.25">
      <c r="A198" s="40" t="s">
        <v>194</v>
      </c>
      <c r="B198" s="29" t="s">
        <v>58</v>
      </c>
      <c r="C198" s="39" t="s">
        <v>30</v>
      </c>
      <c r="D198" s="16">
        <f t="shared" si="55"/>
        <v>45.3</v>
      </c>
      <c r="E198" s="16">
        <v>45.3</v>
      </c>
      <c r="F198" s="16">
        <v>29.3</v>
      </c>
      <c r="G198" s="16"/>
      <c r="H198" s="9">
        <f t="shared" si="56"/>
        <v>0</v>
      </c>
      <c r="I198" s="10"/>
      <c r="J198" s="10"/>
      <c r="K198" s="185"/>
      <c r="L198" s="11">
        <f t="shared" si="57"/>
        <v>45.3</v>
      </c>
      <c r="M198" s="11">
        <f t="shared" si="58"/>
        <v>45.3</v>
      </c>
      <c r="N198" s="11">
        <f t="shared" si="58"/>
        <v>29.3</v>
      </c>
      <c r="O198" s="11">
        <f t="shared" si="58"/>
        <v>0</v>
      </c>
    </row>
    <row r="199" spans="1:17" ht="15" customHeight="1" x14ac:dyDescent="0.25">
      <c r="A199" s="32" t="s">
        <v>195</v>
      </c>
      <c r="B199" s="29" t="s">
        <v>427</v>
      </c>
      <c r="C199" s="39" t="s">
        <v>30</v>
      </c>
      <c r="D199" s="16">
        <f t="shared" si="55"/>
        <v>30</v>
      </c>
      <c r="E199" s="16">
        <v>30</v>
      </c>
      <c r="F199" s="16">
        <v>21.7</v>
      </c>
      <c r="G199" s="16"/>
      <c r="H199" s="9">
        <f t="shared" si="56"/>
        <v>0</v>
      </c>
      <c r="I199" s="10"/>
      <c r="J199" s="10"/>
      <c r="K199" s="185"/>
      <c r="L199" s="11">
        <f t="shared" si="57"/>
        <v>30</v>
      </c>
      <c r="M199" s="11">
        <f t="shared" si="58"/>
        <v>30</v>
      </c>
      <c r="N199" s="11">
        <f t="shared" si="58"/>
        <v>21.7</v>
      </c>
      <c r="O199" s="11">
        <f t="shared" si="58"/>
        <v>0</v>
      </c>
    </row>
    <row r="200" spans="1:17" ht="15" customHeight="1" x14ac:dyDescent="0.25">
      <c r="A200" s="32" t="s">
        <v>196</v>
      </c>
      <c r="B200" s="29" t="s">
        <v>429</v>
      </c>
      <c r="C200" s="39" t="s">
        <v>30</v>
      </c>
      <c r="D200" s="16">
        <f t="shared" si="55"/>
        <v>67.3</v>
      </c>
      <c r="E200" s="16">
        <v>67.3</v>
      </c>
      <c r="F200" s="16">
        <v>45.5</v>
      </c>
      <c r="G200" s="16"/>
      <c r="H200" s="9">
        <f t="shared" si="56"/>
        <v>0</v>
      </c>
      <c r="I200" s="10"/>
      <c r="J200" s="10"/>
      <c r="K200" s="185"/>
      <c r="L200" s="11">
        <f t="shared" si="57"/>
        <v>67.3</v>
      </c>
      <c r="M200" s="11">
        <f t="shared" si="58"/>
        <v>67.3</v>
      </c>
      <c r="N200" s="11">
        <f t="shared" si="58"/>
        <v>45.5</v>
      </c>
      <c r="O200" s="11">
        <f t="shared" si="58"/>
        <v>0</v>
      </c>
    </row>
    <row r="201" spans="1:17" x14ac:dyDescent="0.25">
      <c r="A201" s="32" t="s">
        <v>197</v>
      </c>
      <c r="B201" s="29" t="s">
        <v>68</v>
      </c>
      <c r="C201" s="39" t="s">
        <v>30</v>
      </c>
      <c r="D201" s="16">
        <f t="shared" si="55"/>
        <v>34.6</v>
      </c>
      <c r="E201" s="16">
        <v>34.6</v>
      </c>
      <c r="F201" s="16">
        <v>24.5</v>
      </c>
      <c r="G201" s="16"/>
      <c r="H201" s="9">
        <f t="shared" si="56"/>
        <v>0</v>
      </c>
      <c r="I201" s="10"/>
      <c r="J201" s="10"/>
      <c r="K201" s="185"/>
      <c r="L201" s="11">
        <f t="shared" si="57"/>
        <v>34.6</v>
      </c>
      <c r="M201" s="11">
        <f t="shared" si="58"/>
        <v>34.6</v>
      </c>
      <c r="N201" s="11">
        <f t="shared" si="58"/>
        <v>24.5</v>
      </c>
      <c r="O201" s="11">
        <f t="shared" si="58"/>
        <v>0</v>
      </c>
      <c r="P201" s="37"/>
      <c r="Q201" s="37"/>
    </row>
    <row r="202" spans="1:17" x14ac:dyDescent="0.25">
      <c r="A202" s="32" t="s">
        <v>198</v>
      </c>
      <c r="B202" s="29" t="s">
        <v>158</v>
      </c>
      <c r="C202" s="39" t="s">
        <v>30</v>
      </c>
      <c r="D202" s="16">
        <f t="shared" si="55"/>
        <v>28.1</v>
      </c>
      <c r="E202" s="16">
        <v>28.1</v>
      </c>
      <c r="F202" s="16">
        <v>18.5</v>
      </c>
      <c r="G202" s="16"/>
      <c r="H202" s="9">
        <f t="shared" si="56"/>
        <v>0</v>
      </c>
      <c r="I202" s="10"/>
      <c r="J202" s="10"/>
      <c r="K202" s="185"/>
      <c r="L202" s="11">
        <f t="shared" si="57"/>
        <v>28.1</v>
      </c>
      <c r="M202" s="11">
        <f t="shared" si="58"/>
        <v>28.1</v>
      </c>
      <c r="N202" s="11">
        <f t="shared" si="58"/>
        <v>18.5</v>
      </c>
      <c r="O202" s="11">
        <f t="shared" si="58"/>
        <v>0</v>
      </c>
    </row>
    <row r="203" spans="1:17" x14ac:dyDescent="0.25">
      <c r="A203" s="32" t="s">
        <v>142</v>
      </c>
      <c r="B203" s="29" t="s">
        <v>28</v>
      </c>
      <c r="C203" s="39" t="s">
        <v>30</v>
      </c>
      <c r="D203" s="16">
        <f t="shared" si="55"/>
        <v>429.3</v>
      </c>
      <c r="E203" s="16">
        <v>419.1</v>
      </c>
      <c r="F203" s="16">
        <v>276.2</v>
      </c>
      <c r="G203" s="16">
        <v>10.199999999999999</v>
      </c>
      <c r="H203" s="9">
        <f t="shared" si="56"/>
        <v>0</v>
      </c>
      <c r="I203" s="10"/>
      <c r="J203" s="10"/>
      <c r="K203" s="185"/>
      <c r="L203" s="11">
        <f t="shared" si="57"/>
        <v>429.3</v>
      </c>
      <c r="M203" s="11">
        <f t="shared" si="58"/>
        <v>419.1</v>
      </c>
      <c r="N203" s="11">
        <f t="shared" si="58"/>
        <v>276.2</v>
      </c>
      <c r="O203" s="11">
        <f t="shared" si="58"/>
        <v>10.199999999999999</v>
      </c>
      <c r="P203" s="37"/>
      <c r="Q203" s="37"/>
    </row>
    <row r="204" spans="1:17" ht="15" customHeight="1" x14ac:dyDescent="0.25">
      <c r="A204" s="32" t="s">
        <v>143</v>
      </c>
      <c r="B204" s="12" t="s">
        <v>29</v>
      </c>
      <c r="C204" s="39" t="s">
        <v>30</v>
      </c>
      <c r="D204" s="16">
        <f t="shared" si="55"/>
        <v>118.7</v>
      </c>
      <c r="E204" s="16">
        <v>118.7</v>
      </c>
      <c r="F204" s="16">
        <v>81.7</v>
      </c>
      <c r="G204" s="16"/>
      <c r="H204" s="9">
        <f t="shared" si="56"/>
        <v>0</v>
      </c>
      <c r="I204" s="10"/>
      <c r="J204" s="10"/>
      <c r="K204" s="185"/>
      <c r="L204" s="11">
        <f t="shared" si="57"/>
        <v>118.7</v>
      </c>
      <c r="M204" s="11">
        <f t="shared" si="58"/>
        <v>118.7</v>
      </c>
      <c r="N204" s="11">
        <f t="shared" si="58"/>
        <v>81.7</v>
      </c>
      <c r="O204" s="11">
        <f t="shared" si="58"/>
        <v>0</v>
      </c>
      <c r="P204" s="37"/>
      <c r="Q204" s="37"/>
    </row>
    <row r="205" spans="1:17" x14ac:dyDescent="0.25">
      <c r="A205" s="32" t="s">
        <v>144</v>
      </c>
      <c r="B205" s="41" t="s">
        <v>65</v>
      </c>
      <c r="C205" s="39" t="s">
        <v>30</v>
      </c>
      <c r="D205" s="16">
        <f t="shared" si="55"/>
        <v>356.6</v>
      </c>
      <c r="E205" s="16">
        <v>356.6</v>
      </c>
      <c r="F205" s="16">
        <v>239.4</v>
      </c>
      <c r="G205" s="16"/>
      <c r="H205" s="9">
        <f t="shared" si="56"/>
        <v>0</v>
      </c>
      <c r="I205" s="10"/>
      <c r="J205" s="10"/>
      <c r="K205" s="185"/>
      <c r="L205" s="11">
        <f t="shared" si="57"/>
        <v>356.6</v>
      </c>
      <c r="M205" s="11">
        <f t="shared" si="58"/>
        <v>356.6</v>
      </c>
      <c r="N205" s="11">
        <f t="shared" si="58"/>
        <v>239.4</v>
      </c>
      <c r="O205" s="11">
        <f t="shared" si="58"/>
        <v>0</v>
      </c>
    </row>
    <row r="206" spans="1:17" ht="15.95" customHeight="1" x14ac:dyDescent="0.25">
      <c r="A206" s="54" t="s">
        <v>145</v>
      </c>
      <c r="B206" s="44" t="s">
        <v>184</v>
      </c>
      <c r="C206" s="73"/>
      <c r="D206" s="259">
        <f>D191+D192+D193+D194+D195+D196+D197+D198+D199+D200+D201+D202+D203+D204+D205</f>
        <v>2149.2999999999997</v>
      </c>
      <c r="E206" s="23">
        <f>E191+E192+E193+E194+E195+E196+E197+E198+E199+E200+E201+E202+E203+E204+E205</f>
        <v>2005</v>
      </c>
      <c r="F206" s="23">
        <f t="shared" ref="F206:G206" si="59">F191+F192+F193+F194+F195+F196+F197+F198+F199+F200+F201+F202+F203+F204+F205</f>
        <v>997.1</v>
      </c>
      <c r="G206" s="23">
        <f t="shared" si="59"/>
        <v>144.29999999999998</v>
      </c>
      <c r="H206" s="9">
        <f>H191+H192+H193+H194+H195+H196+H197+H198+H199+H200+H201+H202+H203+H204+H205</f>
        <v>35.9</v>
      </c>
      <c r="I206" s="10">
        <f>I191+I192+I193+I194+I195+I196+I197+I198+I199+I200+I201+I202+I203+I204+I205</f>
        <v>39.4</v>
      </c>
      <c r="J206" s="10">
        <f t="shared" ref="J206:K206" si="60">J191+J192+J193+J194+J195+J196+J197+J198+J199+J200+J201+J202+J203+J204+J205</f>
        <v>0</v>
      </c>
      <c r="K206" s="10">
        <f t="shared" si="60"/>
        <v>-3.5</v>
      </c>
      <c r="L206" s="44">
        <f>L191+L192+L193+L194+L195+L196+L197+L198+L199+L200+L201+L202+L203+L204+L205</f>
        <v>2185.1999999999998</v>
      </c>
      <c r="M206" s="44">
        <f>M191+M192+M193+M194+M195+M196+M197+M198+M199+M200+M201+M202+M203+M204+M205</f>
        <v>2044.4</v>
      </c>
      <c r="N206" s="44">
        <f t="shared" ref="N206:O206" si="61">N191+N192+N193+N194+N195+N196+N197+N198+N199+N200+N201+N202+N203+N204+N205</f>
        <v>997.1</v>
      </c>
      <c r="O206" s="44">
        <f t="shared" si="61"/>
        <v>140.79999999999998</v>
      </c>
    </row>
    <row r="207" spans="1:17" ht="15.95" customHeight="1" x14ac:dyDescent="0.25">
      <c r="A207" s="32" t="s">
        <v>146</v>
      </c>
      <c r="B207" s="444" t="s">
        <v>69</v>
      </c>
      <c r="C207" s="488"/>
      <c r="D207" s="445"/>
      <c r="E207" s="445"/>
      <c r="F207" s="445"/>
      <c r="G207" s="445"/>
      <c r="H207" s="445"/>
      <c r="I207" s="445"/>
      <c r="J207" s="445"/>
      <c r="K207" s="445"/>
      <c r="L207" s="445"/>
      <c r="M207" s="445"/>
      <c r="N207" s="445"/>
      <c r="O207" s="446"/>
    </row>
    <row r="208" spans="1:17" ht="15" customHeight="1" x14ac:dyDescent="0.25">
      <c r="A208" s="32" t="s">
        <v>147</v>
      </c>
      <c r="B208" s="6" t="s">
        <v>20</v>
      </c>
      <c r="C208" s="154" t="s">
        <v>24</v>
      </c>
      <c r="D208" s="239">
        <f>D209+D210</f>
        <v>2751.8</v>
      </c>
      <c r="E208" s="16">
        <f>E209+E210</f>
        <v>2617.4</v>
      </c>
      <c r="F208" s="16">
        <f>F209+F210</f>
        <v>0</v>
      </c>
      <c r="G208" s="16">
        <f t="shared" ref="G208:O208" si="62">G209+G210</f>
        <v>134.4</v>
      </c>
      <c r="H208" s="9">
        <f>I208+K208</f>
        <v>-23.2</v>
      </c>
      <c r="I208" s="10">
        <f>I209+I210</f>
        <v>-23.2</v>
      </c>
      <c r="J208" s="10">
        <f>J209+J210</f>
        <v>0</v>
      </c>
      <c r="K208" s="10">
        <f>K209+K210</f>
        <v>0</v>
      </c>
      <c r="L208" s="11">
        <f t="shared" si="62"/>
        <v>2728.6000000000004</v>
      </c>
      <c r="M208" s="11">
        <f t="shared" si="62"/>
        <v>2594.1999999999998</v>
      </c>
      <c r="N208" s="11">
        <f t="shared" si="62"/>
        <v>0</v>
      </c>
      <c r="O208" s="11">
        <f t="shared" si="62"/>
        <v>134.4</v>
      </c>
    </row>
    <row r="209" spans="1:17" ht="15.95" hidden="1" customHeight="1" x14ac:dyDescent="0.25">
      <c r="A209" s="40"/>
      <c r="B209" s="260" t="s">
        <v>8</v>
      </c>
      <c r="C209" s="242"/>
      <c r="D209" s="239">
        <f t="shared" ref="D209:D214" si="63">E209+G209</f>
        <v>1262.8000000000002</v>
      </c>
      <c r="E209" s="16">
        <v>1128.4000000000001</v>
      </c>
      <c r="F209" s="16"/>
      <c r="G209" s="16">
        <v>134.4</v>
      </c>
      <c r="H209" s="9">
        <f t="shared" ref="H209:H214" si="64">I209+K209</f>
        <v>-23.2</v>
      </c>
      <c r="I209" s="10">
        <v>-23.2</v>
      </c>
      <c r="J209" s="10"/>
      <c r="K209" s="185"/>
      <c r="L209" s="244">
        <f t="shared" ref="L209:L214" si="65">M209+O209</f>
        <v>1239.6000000000001</v>
      </c>
      <c r="M209" s="244">
        <f t="shared" ref="M209:O214" si="66">E209+I209</f>
        <v>1105.2</v>
      </c>
      <c r="N209" s="244">
        <f t="shared" si="66"/>
        <v>0</v>
      </c>
      <c r="O209" s="244">
        <f t="shared" si="66"/>
        <v>134.4</v>
      </c>
    </row>
    <row r="210" spans="1:17" ht="15" customHeight="1" x14ac:dyDescent="0.25">
      <c r="A210" s="233"/>
      <c r="B210" s="261" t="s">
        <v>163</v>
      </c>
      <c r="C210" s="155"/>
      <c r="D210" s="239">
        <f t="shared" si="63"/>
        <v>1489</v>
      </c>
      <c r="E210" s="16">
        <v>1489</v>
      </c>
      <c r="F210" s="16"/>
      <c r="G210" s="16"/>
      <c r="H210" s="9">
        <f t="shared" si="64"/>
        <v>0</v>
      </c>
      <c r="I210" s="10"/>
      <c r="J210" s="10"/>
      <c r="K210" s="185"/>
      <c r="L210" s="12">
        <f t="shared" si="65"/>
        <v>1489</v>
      </c>
      <c r="M210" s="12">
        <f t="shared" si="66"/>
        <v>1489</v>
      </c>
      <c r="N210" s="12">
        <f t="shared" si="66"/>
        <v>0</v>
      </c>
      <c r="O210" s="12">
        <f t="shared" si="66"/>
        <v>0</v>
      </c>
    </row>
    <row r="211" spans="1:17" ht="15" customHeight="1" x14ac:dyDescent="0.25">
      <c r="A211" s="13" t="s">
        <v>148</v>
      </c>
      <c r="B211" s="75" t="s">
        <v>52</v>
      </c>
      <c r="C211" s="76" t="s">
        <v>24</v>
      </c>
      <c r="D211" s="16">
        <f t="shared" si="63"/>
        <v>242.2</v>
      </c>
      <c r="E211" s="16">
        <v>242.2</v>
      </c>
      <c r="F211" s="16">
        <v>154</v>
      </c>
      <c r="G211" s="16"/>
      <c r="H211" s="9">
        <f t="shared" si="64"/>
        <v>0</v>
      </c>
      <c r="I211" s="10"/>
      <c r="J211" s="10"/>
      <c r="K211" s="185"/>
      <c r="L211" s="12">
        <f t="shared" si="65"/>
        <v>242.2</v>
      </c>
      <c r="M211" s="12">
        <f t="shared" si="66"/>
        <v>242.2</v>
      </c>
      <c r="N211" s="12">
        <f t="shared" si="66"/>
        <v>154</v>
      </c>
      <c r="O211" s="12">
        <f t="shared" si="66"/>
        <v>0</v>
      </c>
    </row>
    <row r="212" spans="1:17" ht="15" customHeight="1" x14ac:dyDescent="0.25">
      <c r="A212" s="19" t="s">
        <v>149</v>
      </c>
      <c r="B212" s="29" t="s">
        <v>53</v>
      </c>
      <c r="C212" s="30" t="s">
        <v>24</v>
      </c>
      <c r="D212" s="16">
        <f t="shared" si="63"/>
        <v>460.9</v>
      </c>
      <c r="E212" s="16">
        <v>460.9</v>
      </c>
      <c r="F212" s="16">
        <v>335.5</v>
      </c>
      <c r="G212" s="16"/>
      <c r="H212" s="9">
        <f t="shared" si="64"/>
        <v>16.600000000000001</v>
      </c>
      <c r="I212" s="10">
        <v>16.600000000000001</v>
      </c>
      <c r="J212" s="10">
        <v>12.7</v>
      </c>
      <c r="K212" s="185"/>
      <c r="L212" s="12">
        <f t="shared" si="65"/>
        <v>477.5</v>
      </c>
      <c r="M212" s="12">
        <f t="shared" si="66"/>
        <v>477.5</v>
      </c>
      <c r="N212" s="12">
        <f t="shared" si="66"/>
        <v>348.2</v>
      </c>
      <c r="O212" s="12">
        <f t="shared" si="66"/>
        <v>0</v>
      </c>
    </row>
    <row r="213" spans="1:17" ht="15" customHeight="1" x14ac:dyDescent="0.25">
      <c r="A213" s="38" t="s">
        <v>150</v>
      </c>
      <c r="B213" s="29" t="s">
        <v>172</v>
      </c>
      <c r="C213" s="30" t="s">
        <v>24</v>
      </c>
      <c r="D213" s="16">
        <f t="shared" si="63"/>
        <v>77.3</v>
      </c>
      <c r="E213" s="16">
        <v>77.3</v>
      </c>
      <c r="F213" s="16">
        <v>59</v>
      </c>
      <c r="G213" s="16"/>
      <c r="H213" s="9">
        <f t="shared" si="64"/>
        <v>0</v>
      </c>
      <c r="I213" s="10"/>
      <c r="J213" s="10"/>
      <c r="K213" s="185"/>
      <c r="L213" s="12">
        <f t="shared" si="65"/>
        <v>77.3</v>
      </c>
      <c r="M213" s="12">
        <f t="shared" si="66"/>
        <v>77.3</v>
      </c>
      <c r="N213" s="12">
        <f t="shared" si="66"/>
        <v>59</v>
      </c>
      <c r="O213" s="12">
        <f t="shared" si="66"/>
        <v>0</v>
      </c>
    </row>
    <row r="214" spans="1:17" s="37" customFormat="1" ht="15" customHeight="1" x14ac:dyDescent="0.25">
      <c r="A214" s="19" t="s">
        <v>151</v>
      </c>
      <c r="B214" s="12" t="s">
        <v>70</v>
      </c>
      <c r="C214" s="30" t="s">
        <v>24</v>
      </c>
      <c r="D214" s="16">
        <f t="shared" si="63"/>
        <v>484.2</v>
      </c>
      <c r="E214" s="16">
        <v>484.2</v>
      </c>
      <c r="F214" s="16">
        <v>272.2</v>
      </c>
      <c r="G214" s="16"/>
      <c r="H214" s="9">
        <f t="shared" si="64"/>
        <v>0</v>
      </c>
      <c r="I214" s="10"/>
      <c r="J214" s="10"/>
      <c r="K214" s="185"/>
      <c r="L214" s="12">
        <f t="shared" si="65"/>
        <v>484.2</v>
      </c>
      <c r="M214" s="12">
        <f t="shared" si="66"/>
        <v>484.2</v>
      </c>
      <c r="N214" s="12">
        <f t="shared" si="66"/>
        <v>272.2</v>
      </c>
      <c r="O214" s="12">
        <f t="shared" si="66"/>
        <v>0</v>
      </c>
      <c r="P214" s="2"/>
      <c r="Q214" s="2"/>
    </row>
    <row r="215" spans="1:17" ht="15.95" customHeight="1" x14ac:dyDescent="0.25">
      <c r="A215" s="54" t="s">
        <v>152</v>
      </c>
      <c r="B215" s="236" t="s">
        <v>185</v>
      </c>
      <c r="C215" s="25"/>
      <c r="D215" s="23">
        <f t="shared" ref="D215:O215" si="67">D208+D211+D212+D213+D214</f>
        <v>4016.4</v>
      </c>
      <c r="E215" s="23">
        <f t="shared" si="67"/>
        <v>3882</v>
      </c>
      <c r="F215" s="23">
        <f t="shared" si="67"/>
        <v>820.7</v>
      </c>
      <c r="G215" s="23">
        <f t="shared" si="67"/>
        <v>134.4</v>
      </c>
      <c r="H215" s="9">
        <f t="shared" si="67"/>
        <v>-6.5999999999999979</v>
      </c>
      <c r="I215" s="10">
        <f t="shared" si="67"/>
        <v>-6.5999999999999979</v>
      </c>
      <c r="J215" s="10">
        <f t="shared" si="67"/>
        <v>12.7</v>
      </c>
      <c r="K215" s="185">
        <f t="shared" si="67"/>
        <v>0</v>
      </c>
      <c r="L215" s="21">
        <f t="shared" si="67"/>
        <v>4009.8</v>
      </c>
      <c r="M215" s="21">
        <f t="shared" si="67"/>
        <v>3875.3999999999996</v>
      </c>
      <c r="N215" s="21">
        <f t="shared" si="67"/>
        <v>833.40000000000009</v>
      </c>
      <c r="O215" s="21">
        <f t="shared" si="67"/>
        <v>134.4</v>
      </c>
    </row>
    <row r="216" spans="1:17" s="37" customFormat="1" ht="15.95" customHeight="1" x14ac:dyDescent="0.25">
      <c r="A216" s="188"/>
      <c r="B216" s="262" t="s">
        <v>163</v>
      </c>
      <c r="C216" s="25"/>
      <c r="D216" s="87">
        <f>D210</f>
        <v>1489</v>
      </c>
      <c r="E216" s="87">
        <f>E210</f>
        <v>1489</v>
      </c>
      <c r="F216" s="87">
        <f>F210</f>
        <v>0</v>
      </c>
      <c r="G216" s="87">
        <f>G210</f>
        <v>0</v>
      </c>
      <c r="H216" s="174">
        <f t="shared" ref="H216:O216" si="68">H210</f>
        <v>0</v>
      </c>
      <c r="I216" s="91">
        <f t="shared" si="68"/>
        <v>0</v>
      </c>
      <c r="J216" s="91">
        <f t="shared" si="68"/>
        <v>0</v>
      </c>
      <c r="K216" s="263">
        <f t="shared" si="68"/>
        <v>0</v>
      </c>
      <c r="L216" s="92">
        <f t="shared" si="68"/>
        <v>1489</v>
      </c>
      <c r="M216" s="92">
        <f t="shared" si="68"/>
        <v>1489</v>
      </c>
      <c r="N216" s="92">
        <f t="shared" si="68"/>
        <v>0</v>
      </c>
      <c r="O216" s="179">
        <f t="shared" si="68"/>
        <v>0</v>
      </c>
      <c r="P216" s="2"/>
      <c r="Q216" s="2"/>
    </row>
    <row r="217" spans="1:17" ht="15.95" customHeight="1" x14ac:dyDescent="0.25">
      <c r="A217" s="90" t="s">
        <v>199</v>
      </c>
      <c r="B217" s="161" t="s">
        <v>177</v>
      </c>
      <c r="C217" s="46"/>
      <c r="D217" s="23">
        <f>E217+G217</f>
        <v>19428.03</v>
      </c>
      <c r="E217" s="23">
        <f>E84+E138+E143+E184+E189+E206+E215</f>
        <v>17954.73</v>
      </c>
      <c r="F217" s="23">
        <f>F84+F138+F143+F184+F189+F206+F215</f>
        <v>7002.0000000000009</v>
      </c>
      <c r="G217" s="23">
        <f>G84+G138+G143+G184+G189+G206+G215</f>
        <v>1473.3000000000002</v>
      </c>
      <c r="H217" s="24">
        <f>I217+K217</f>
        <v>268.59999999999997</v>
      </c>
      <c r="I217" s="24">
        <f>I84+I138+I143+I184+I189+I206+I215</f>
        <v>235.59999999999997</v>
      </c>
      <c r="J217" s="24">
        <f>J84+J138+J143+J184+J189+J206+J215</f>
        <v>47.400000000000006</v>
      </c>
      <c r="K217" s="248">
        <f>K84+K138+K143+K184+K189+K206+K215</f>
        <v>33</v>
      </c>
      <c r="L217" s="49">
        <f>M217+O217</f>
        <v>19696.629999999997</v>
      </c>
      <c r="M217" s="49">
        <f>M84+M138+M143+M184+M189+M206+M215</f>
        <v>18190.329999999998</v>
      </c>
      <c r="N217" s="49">
        <f>N84+N138+N143+N184+N189+N206+N215</f>
        <v>7049.4000000000015</v>
      </c>
      <c r="O217" s="49">
        <f>O84+O138+O143+O184+O189+O206+O215</f>
        <v>1506.3000000000002</v>
      </c>
    </row>
    <row r="218" spans="1:17" ht="15.95" customHeight="1" x14ac:dyDescent="0.25">
      <c r="A218" s="264"/>
      <c r="B218" s="213" t="s">
        <v>210</v>
      </c>
      <c r="C218" s="46"/>
      <c r="D218" s="23"/>
      <c r="E218" s="23"/>
      <c r="F218" s="23"/>
      <c r="G218" s="23"/>
      <c r="H218" s="9"/>
      <c r="I218" s="10"/>
      <c r="J218" s="10"/>
      <c r="K218" s="185"/>
      <c r="L218" s="49"/>
      <c r="M218" s="49"/>
      <c r="N218" s="49"/>
      <c r="O218" s="49"/>
    </row>
    <row r="219" spans="1:17" s="37" customFormat="1" ht="15.95" customHeight="1" x14ac:dyDescent="0.25">
      <c r="A219" s="90"/>
      <c r="B219" s="265" t="s">
        <v>374</v>
      </c>
      <c r="C219" s="25"/>
      <c r="D219" s="87">
        <f>E219+G219</f>
        <v>1489</v>
      </c>
      <c r="E219" s="87">
        <f>E210</f>
        <v>1489</v>
      </c>
      <c r="F219" s="87">
        <f t="shared" ref="F219:G219" si="69">F210</f>
        <v>0</v>
      </c>
      <c r="G219" s="87">
        <f t="shared" si="69"/>
        <v>0</v>
      </c>
      <c r="H219" s="174">
        <f>I219+K219</f>
        <v>0</v>
      </c>
      <c r="I219" s="91">
        <f>I210</f>
        <v>0</v>
      </c>
      <c r="J219" s="91">
        <f t="shared" ref="J219:K219" si="70">J210</f>
        <v>0</v>
      </c>
      <c r="K219" s="91">
        <f t="shared" si="70"/>
        <v>0</v>
      </c>
      <c r="L219" s="92">
        <f>M219+O219</f>
        <v>1489</v>
      </c>
      <c r="M219" s="92">
        <f>M210</f>
        <v>1489</v>
      </c>
      <c r="N219" s="92">
        <f t="shared" ref="N219:O219" si="71">N210</f>
        <v>0</v>
      </c>
      <c r="O219" s="92">
        <f t="shared" si="71"/>
        <v>0</v>
      </c>
      <c r="P219" s="2"/>
      <c r="Q219" s="2"/>
    </row>
    <row r="220" spans="1:17" s="37" customFormat="1" ht="27.95" customHeight="1" x14ac:dyDescent="0.25">
      <c r="A220" s="188"/>
      <c r="B220" s="178" t="s">
        <v>60</v>
      </c>
      <c r="C220" s="25"/>
      <c r="D220" s="87">
        <f>E220+G220</f>
        <v>1013.7</v>
      </c>
      <c r="E220" s="87">
        <f>E91</f>
        <v>1013.7</v>
      </c>
      <c r="F220" s="87">
        <f>F91</f>
        <v>0</v>
      </c>
      <c r="G220" s="87">
        <f>G91</f>
        <v>0</v>
      </c>
      <c r="H220" s="174">
        <f>I220+K220</f>
        <v>0</v>
      </c>
      <c r="I220" s="91">
        <f>I91</f>
        <v>0</v>
      </c>
      <c r="J220" s="91">
        <f>J91</f>
        <v>0</v>
      </c>
      <c r="K220" s="263">
        <f>K91</f>
        <v>0</v>
      </c>
      <c r="L220" s="92">
        <f>M220+O220</f>
        <v>1013.7</v>
      </c>
      <c r="M220" s="92">
        <f>M91</f>
        <v>1013.7</v>
      </c>
      <c r="N220" s="92">
        <f>N91</f>
        <v>0</v>
      </c>
      <c r="O220" s="92">
        <f>O91</f>
        <v>0</v>
      </c>
      <c r="P220" s="2"/>
      <c r="Q220" s="2"/>
    </row>
    <row r="221" spans="1:17" x14ac:dyDescent="0.25">
      <c r="A221" s="6"/>
      <c r="B221" s="50"/>
      <c r="C221" s="51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6"/>
    </row>
    <row r="222" spans="1:17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7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7" x14ac:dyDescent="0.25">
      <c r="A224" s="6"/>
      <c r="B224" s="6"/>
      <c r="C224" s="52"/>
      <c r="D224" s="6"/>
      <c r="E224" s="6"/>
      <c r="F224" s="6"/>
      <c r="G224" s="6" t="s">
        <v>178</v>
      </c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2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2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2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2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2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2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2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2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2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2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2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2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2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2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2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2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2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2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2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2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2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2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2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2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2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2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2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2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2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2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2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2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2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2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2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2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2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2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2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2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2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2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2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2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2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2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2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2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2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2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2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2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2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2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2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2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2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2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2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2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2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2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2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2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2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A329" s="6"/>
      <c r="B329" s="6"/>
      <c r="C329" s="52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</row>
    <row r="330" spans="1:15" x14ac:dyDescent="0.25">
      <c r="C330" s="53"/>
    </row>
    <row r="331" spans="1:15" x14ac:dyDescent="0.25">
      <c r="C331" s="53"/>
    </row>
    <row r="332" spans="1:15" x14ac:dyDescent="0.25">
      <c r="C332" s="53"/>
    </row>
    <row r="333" spans="1:15" x14ac:dyDescent="0.25">
      <c r="C333" s="53"/>
    </row>
    <row r="334" spans="1:15" x14ac:dyDescent="0.25">
      <c r="C334" s="53"/>
    </row>
    <row r="335" spans="1:15" x14ac:dyDescent="0.25">
      <c r="C335" s="53"/>
    </row>
    <row r="336" spans="1:15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  <row r="588" spans="3:3" x14ac:dyDescent="0.25">
      <c r="C588" s="53"/>
    </row>
    <row r="589" spans="3:3" x14ac:dyDescent="0.25">
      <c r="C589" s="53"/>
    </row>
    <row r="590" spans="3:3" x14ac:dyDescent="0.25">
      <c r="C590" s="53"/>
    </row>
    <row r="591" spans="3:3" x14ac:dyDescent="0.25">
      <c r="C591" s="53"/>
    </row>
    <row r="592" spans="3:3" x14ac:dyDescent="0.25">
      <c r="C592" s="53"/>
    </row>
    <row r="593" spans="3:3" x14ac:dyDescent="0.25">
      <c r="C593" s="53"/>
    </row>
    <row r="594" spans="3:3" x14ac:dyDescent="0.25">
      <c r="C594" s="53"/>
    </row>
    <row r="595" spans="3:3" x14ac:dyDescent="0.25">
      <c r="C595" s="53"/>
    </row>
    <row r="596" spans="3:3" x14ac:dyDescent="0.25">
      <c r="C596" s="53"/>
    </row>
    <row r="597" spans="3:3" x14ac:dyDescent="0.25">
      <c r="C597" s="53"/>
    </row>
    <row r="598" spans="3:3" x14ac:dyDescent="0.25">
      <c r="C598" s="53"/>
    </row>
    <row r="599" spans="3:3" x14ac:dyDescent="0.25">
      <c r="C599" s="53"/>
    </row>
    <row r="600" spans="3:3" x14ac:dyDescent="0.25">
      <c r="C600" s="53"/>
    </row>
    <row r="601" spans="3:3" x14ac:dyDescent="0.25">
      <c r="C601" s="53"/>
    </row>
    <row r="602" spans="3:3" x14ac:dyDescent="0.25">
      <c r="C602" s="53"/>
    </row>
    <row r="603" spans="3:3" x14ac:dyDescent="0.25">
      <c r="C603" s="53"/>
    </row>
    <row r="604" spans="3:3" x14ac:dyDescent="0.25">
      <c r="C604" s="53"/>
    </row>
    <row r="605" spans="3:3" x14ac:dyDescent="0.25">
      <c r="C605" s="53"/>
    </row>
    <row r="606" spans="3:3" x14ac:dyDescent="0.25">
      <c r="C606" s="53"/>
    </row>
    <row r="607" spans="3:3" x14ac:dyDescent="0.25">
      <c r="C607" s="53"/>
    </row>
    <row r="608" spans="3:3" x14ac:dyDescent="0.25">
      <c r="C608" s="53"/>
    </row>
    <row r="609" spans="3:3" x14ac:dyDescent="0.25">
      <c r="C609" s="53"/>
    </row>
    <row r="610" spans="3:3" x14ac:dyDescent="0.25">
      <c r="C610" s="53"/>
    </row>
    <row r="611" spans="3:3" x14ac:dyDescent="0.25">
      <c r="C611" s="53"/>
    </row>
    <row r="612" spans="3:3" x14ac:dyDescent="0.25">
      <c r="C612" s="53"/>
    </row>
    <row r="613" spans="3:3" x14ac:dyDescent="0.25">
      <c r="C613" s="53"/>
    </row>
    <row r="614" spans="3:3" x14ac:dyDescent="0.25">
      <c r="C614" s="53"/>
    </row>
    <row r="615" spans="3:3" x14ac:dyDescent="0.25">
      <c r="C615" s="53"/>
    </row>
    <row r="616" spans="3:3" x14ac:dyDescent="0.25">
      <c r="C616" s="53"/>
    </row>
    <row r="617" spans="3:3" x14ac:dyDescent="0.25">
      <c r="C617" s="53"/>
    </row>
    <row r="618" spans="3:3" x14ac:dyDescent="0.25">
      <c r="C618" s="53"/>
    </row>
    <row r="619" spans="3:3" x14ac:dyDescent="0.25">
      <c r="C619" s="53"/>
    </row>
    <row r="620" spans="3:3" x14ac:dyDescent="0.25">
      <c r="C620" s="53"/>
    </row>
    <row r="621" spans="3:3" x14ac:dyDescent="0.25">
      <c r="C621" s="53"/>
    </row>
    <row r="622" spans="3:3" x14ac:dyDescent="0.25">
      <c r="C622" s="53"/>
    </row>
    <row r="623" spans="3:3" x14ac:dyDescent="0.25">
      <c r="C623" s="53"/>
    </row>
    <row r="624" spans="3:3" x14ac:dyDescent="0.25">
      <c r="C624" s="53"/>
    </row>
    <row r="625" spans="3:3" x14ac:dyDescent="0.25">
      <c r="C625" s="53"/>
    </row>
    <row r="626" spans="3:3" x14ac:dyDescent="0.25">
      <c r="C626" s="53"/>
    </row>
    <row r="627" spans="3:3" x14ac:dyDescent="0.25">
      <c r="C627" s="53"/>
    </row>
    <row r="628" spans="3:3" x14ac:dyDescent="0.25">
      <c r="C628" s="53"/>
    </row>
    <row r="629" spans="3:3" x14ac:dyDescent="0.25">
      <c r="C629" s="53"/>
    </row>
    <row r="630" spans="3:3" x14ac:dyDescent="0.25">
      <c r="C630" s="53"/>
    </row>
    <row r="631" spans="3:3" x14ac:dyDescent="0.25">
      <c r="C631" s="53"/>
    </row>
    <row r="632" spans="3:3" x14ac:dyDescent="0.25">
      <c r="C632" s="53"/>
    </row>
    <row r="633" spans="3:3" x14ac:dyDescent="0.25">
      <c r="C633" s="53"/>
    </row>
    <row r="634" spans="3:3" x14ac:dyDescent="0.25">
      <c r="C634" s="53"/>
    </row>
    <row r="635" spans="3:3" x14ac:dyDescent="0.25">
      <c r="C635" s="53"/>
    </row>
    <row r="636" spans="3:3" x14ac:dyDescent="0.25">
      <c r="C636" s="53"/>
    </row>
    <row r="637" spans="3:3" x14ac:dyDescent="0.25">
      <c r="C637" s="53"/>
    </row>
    <row r="638" spans="3:3" x14ac:dyDescent="0.25">
      <c r="C638" s="53"/>
    </row>
    <row r="639" spans="3:3" x14ac:dyDescent="0.25">
      <c r="C639" s="53"/>
    </row>
    <row r="640" spans="3:3" x14ac:dyDescent="0.25">
      <c r="C640" s="53"/>
    </row>
    <row r="641" spans="3:3" x14ac:dyDescent="0.25">
      <c r="C641" s="53"/>
    </row>
    <row r="642" spans="3:3" x14ac:dyDescent="0.25">
      <c r="C642" s="53"/>
    </row>
    <row r="643" spans="3:3" x14ac:dyDescent="0.25">
      <c r="C643" s="53"/>
    </row>
    <row r="644" spans="3:3" x14ac:dyDescent="0.25">
      <c r="C644" s="53"/>
    </row>
    <row r="645" spans="3:3" x14ac:dyDescent="0.25">
      <c r="C645" s="53"/>
    </row>
    <row r="646" spans="3:3" x14ac:dyDescent="0.25">
      <c r="C646" s="53"/>
    </row>
    <row r="647" spans="3:3" x14ac:dyDescent="0.25">
      <c r="C647" s="53"/>
    </row>
    <row r="648" spans="3:3" x14ac:dyDescent="0.25">
      <c r="C648" s="53"/>
    </row>
    <row r="649" spans="3:3" x14ac:dyDescent="0.25">
      <c r="C649" s="53"/>
    </row>
    <row r="650" spans="3:3" x14ac:dyDescent="0.25">
      <c r="C650" s="53"/>
    </row>
    <row r="651" spans="3:3" x14ac:dyDescent="0.25">
      <c r="C651" s="53"/>
    </row>
    <row r="652" spans="3:3" x14ac:dyDescent="0.25">
      <c r="C652" s="53"/>
    </row>
    <row r="653" spans="3:3" x14ac:dyDescent="0.25">
      <c r="C653" s="53"/>
    </row>
    <row r="654" spans="3:3" x14ac:dyDescent="0.25">
      <c r="C654" s="53"/>
    </row>
    <row r="655" spans="3:3" x14ac:dyDescent="0.25">
      <c r="C655" s="53"/>
    </row>
    <row r="656" spans="3:3" x14ac:dyDescent="0.25">
      <c r="C656" s="53"/>
    </row>
    <row r="657" spans="3:3" x14ac:dyDescent="0.25">
      <c r="C657" s="53"/>
    </row>
    <row r="658" spans="3:3" x14ac:dyDescent="0.25">
      <c r="C658" s="53"/>
    </row>
  </sheetData>
  <mergeCells count="35">
    <mergeCell ref="B190:O190"/>
    <mergeCell ref="B207:O207"/>
    <mergeCell ref="B9:O9"/>
    <mergeCell ref="B11:O11"/>
    <mergeCell ref="B12:O12"/>
    <mergeCell ref="A14:O14"/>
    <mergeCell ref="A16:A18"/>
    <mergeCell ref="B16:B18"/>
    <mergeCell ref="C16:C18"/>
    <mergeCell ref="D16:D18"/>
    <mergeCell ref="E16:G16"/>
    <mergeCell ref="H16:H18"/>
    <mergeCell ref="I16:K16"/>
    <mergeCell ref="L16:L18"/>
    <mergeCell ref="M16:O16"/>
    <mergeCell ref="E17:F17"/>
    <mergeCell ref="G17:G18"/>
    <mergeCell ref="I17:J17"/>
    <mergeCell ref="B8:O8"/>
    <mergeCell ref="B1:O1"/>
    <mergeCell ref="B2:O2"/>
    <mergeCell ref="B3:O3"/>
    <mergeCell ref="B4:O4"/>
    <mergeCell ref="B5:O5"/>
    <mergeCell ref="B6:O6"/>
    <mergeCell ref="B7:O7"/>
    <mergeCell ref="B10:O10"/>
    <mergeCell ref="K17:K18"/>
    <mergeCell ref="M17:N17"/>
    <mergeCell ref="O17:O18"/>
    <mergeCell ref="B19:O19"/>
    <mergeCell ref="B85:O85"/>
    <mergeCell ref="B140:O140"/>
    <mergeCell ref="B144:O144"/>
    <mergeCell ref="B185:O185"/>
  </mergeCells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70"/>
  <sheetViews>
    <sheetView showZeros="0" workbookViewId="0">
      <selection sqref="A1:XFD1048576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6" width="0" style="2" hidden="1" customWidth="1"/>
    <col min="17" max="18" width="9.140625" style="2" hidden="1" customWidth="1"/>
    <col min="19" max="19" width="9.140625" style="2" customWidth="1"/>
    <col min="20" max="16384" width="9.140625" style="2"/>
  </cols>
  <sheetData>
    <row r="1" spans="1:15" x14ac:dyDescent="0.25">
      <c r="B1" s="505" t="s">
        <v>354</v>
      </c>
      <c r="C1" s="505"/>
      <c r="D1" s="505"/>
      <c r="E1" s="505"/>
      <c r="F1" s="505"/>
      <c r="G1" s="505"/>
      <c r="H1" s="505"/>
      <c r="I1" s="505"/>
      <c r="J1" s="505"/>
      <c r="K1" s="505"/>
      <c r="L1" s="505"/>
      <c r="M1" s="505"/>
      <c r="N1" s="505"/>
      <c r="O1" s="505"/>
    </row>
    <row r="2" spans="1:15" x14ac:dyDescent="0.25">
      <c r="B2" s="505" t="s">
        <v>444</v>
      </c>
      <c r="C2" s="505"/>
      <c r="D2" s="505"/>
      <c r="E2" s="505"/>
      <c r="F2" s="505"/>
      <c r="G2" s="505"/>
      <c r="H2" s="505"/>
      <c r="I2" s="505"/>
      <c r="J2" s="505"/>
      <c r="K2" s="505"/>
      <c r="L2" s="505"/>
      <c r="M2" s="505"/>
      <c r="N2" s="505"/>
      <c r="O2" s="505"/>
    </row>
    <row r="3" spans="1:15" x14ac:dyDescent="0.25">
      <c r="B3" s="505" t="s">
        <v>464</v>
      </c>
      <c r="C3" s="505"/>
      <c r="D3" s="505"/>
      <c r="E3" s="505"/>
      <c r="F3" s="505"/>
      <c r="G3" s="505"/>
      <c r="H3" s="505"/>
      <c r="I3" s="505"/>
      <c r="J3" s="505"/>
      <c r="K3" s="505"/>
      <c r="L3" s="505"/>
      <c r="M3" s="505"/>
      <c r="N3" s="505"/>
      <c r="O3" s="505"/>
    </row>
    <row r="4" spans="1:15" x14ac:dyDescent="0.25">
      <c r="B4" s="505" t="s">
        <v>365</v>
      </c>
      <c r="C4" s="505"/>
      <c r="D4" s="505"/>
      <c r="E4" s="505"/>
      <c r="F4" s="505"/>
      <c r="G4" s="505"/>
      <c r="H4" s="505"/>
      <c r="I4" s="505"/>
      <c r="J4" s="505"/>
      <c r="K4" s="505"/>
      <c r="L4" s="505"/>
      <c r="M4" s="505"/>
      <c r="N4" s="505"/>
      <c r="O4" s="505"/>
    </row>
    <row r="5" spans="1:15" s="403" customFormat="1" ht="15" customHeight="1" x14ac:dyDescent="0.25">
      <c r="B5" s="447" t="s">
        <v>467</v>
      </c>
      <c r="C5" s="447"/>
      <c r="D5" s="447"/>
      <c r="E5" s="447"/>
      <c r="F5" s="447"/>
      <c r="G5" s="447"/>
      <c r="H5" s="447"/>
      <c r="I5" s="447"/>
      <c r="J5" s="447"/>
      <c r="K5" s="447"/>
      <c r="L5" s="447"/>
      <c r="M5" s="447"/>
      <c r="N5" s="447"/>
      <c r="O5" s="447"/>
    </row>
    <row r="6" spans="1:15" s="403" customFormat="1" x14ac:dyDescent="0.25">
      <c r="B6" s="447" t="s">
        <v>478</v>
      </c>
      <c r="C6" s="447"/>
      <c r="D6" s="447"/>
      <c r="E6" s="447"/>
      <c r="F6" s="447"/>
      <c r="G6" s="447"/>
      <c r="H6" s="447"/>
      <c r="I6" s="447"/>
      <c r="J6" s="447"/>
      <c r="K6" s="447"/>
      <c r="L6" s="447"/>
      <c r="M6" s="447"/>
      <c r="N6" s="447"/>
      <c r="O6" s="447"/>
    </row>
    <row r="7" spans="1:15" s="403" customFormat="1" x14ac:dyDescent="0.25">
      <c r="B7" s="447" t="s">
        <v>477</v>
      </c>
      <c r="C7" s="447"/>
      <c r="D7" s="447"/>
      <c r="E7" s="447"/>
      <c r="F7" s="447"/>
      <c r="G7" s="447"/>
      <c r="H7" s="447"/>
      <c r="I7" s="447"/>
      <c r="J7" s="447"/>
      <c r="K7" s="447"/>
      <c r="L7" s="447"/>
      <c r="M7" s="447"/>
      <c r="N7" s="447"/>
      <c r="O7" s="447"/>
    </row>
    <row r="8" spans="1:15" s="403" customFormat="1" x14ac:dyDescent="0.25">
      <c r="B8" s="447" t="s">
        <v>503</v>
      </c>
      <c r="C8" s="447"/>
      <c r="D8" s="447"/>
      <c r="E8" s="447"/>
      <c r="F8" s="447"/>
      <c r="G8" s="447"/>
      <c r="H8" s="447"/>
      <c r="I8" s="447"/>
      <c r="J8" s="447"/>
      <c r="K8" s="447"/>
      <c r="L8" s="447"/>
      <c r="M8" s="447"/>
      <c r="N8" s="447"/>
      <c r="O8" s="447"/>
    </row>
    <row r="9" spans="1:15" s="403" customFormat="1" x14ac:dyDescent="0.25">
      <c r="B9" s="447" t="s">
        <v>501</v>
      </c>
      <c r="C9" s="447"/>
      <c r="D9" s="447"/>
      <c r="E9" s="447"/>
      <c r="F9" s="447"/>
      <c r="G9" s="447"/>
      <c r="H9" s="447"/>
      <c r="I9" s="447"/>
      <c r="J9" s="447"/>
      <c r="K9" s="447"/>
      <c r="L9" s="447"/>
      <c r="M9" s="447"/>
      <c r="N9" s="447"/>
      <c r="O9" s="447"/>
    </row>
    <row r="10" spans="1:15" s="403" customFormat="1" x14ac:dyDescent="0.25">
      <c r="B10" s="447" t="s">
        <v>504</v>
      </c>
      <c r="C10" s="447"/>
      <c r="D10" s="447"/>
      <c r="E10" s="447"/>
      <c r="F10" s="447"/>
      <c r="G10" s="447"/>
      <c r="H10" s="447"/>
      <c r="I10" s="447"/>
      <c r="J10" s="447"/>
      <c r="K10" s="447"/>
      <c r="L10" s="447"/>
      <c r="M10" s="447"/>
      <c r="N10" s="447"/>
      <c r="O10" s="447"/>
    </row>
    <row r="11" spans="1:15" s="403" customFormat="1" x14ac:dyDescent="0.25">
      <c r="B11" s="447" t="s">
        <v>520</v>
      </c>
      <c r="C11" s="447"/>
      <c r="D11" s="447"/>
      <c r="E11" s="447"/>
      <c r="F11" s="447"/>
      <c r="G11" s="447"/>
      <c r="H11" s="447"/>
      <c r="I11" s="447"/>
      <c r="J11" s="447"/>
      <c r="K11" s="447"/>
      <c r="L11" s="447"/>
      <c r="M11" s="447"/>
      <c r="N11" s="447"/>
      <c r="O11" s="447"/>
    </row>
    <row r="12" spans="1:15" s="403" customFormat="1" x14ac:dyDescent="0.25">
      <c r="B12" s="447" t="s">
        <v>521</v>
      </c>
      <c r="C12" s="447"/>
      <c r="D12" s="447"/>
      <c r="E12" s="447"/>
      <c r="F12" s="447"/>
      <c r="G12" s="447"/>
      <c r="H12" s="447"/>
      <c r="I12" s="447"/>
      <c r="J12" s="447"/>
      <c r="K12" s="447"/>
      <c r="L12" s="447"/>
      <c r="M12" s="447"/>
      <c r="N12" s="447"/>
      <c r="O12" s="447"/>
    </row>
    <row r="13" spans="1:15" x14ac:dyDescent="0.25">
      <c r="B13" s="438"/>
      <c r="C13" s="438"/>
      <c r="D13" s="438"/>
      <c r="E13" s="438"/>
      <c r="F13" s="438"/>
      <c r="G13" s="438"/>
      <c r="H13" s="438"/>
      <c r="I13" s="438"/>
      <c r="J13" s="438"/>
      <c r="K13" s="438"/>
      <c r="L13" s="438"/>
      <c r="M13" s="438"/>
      <c r="N13" s="438"/>
      <c r="O13" s="438"/>
    </row>
    <row r="14" spans="1:15" ht="31.5" customHeight="1" x14ac:dyDescent="0.25">
      <c r="A14" s="448" t="s">
        <v>447</v>
      </c>
      <c r="B14" s="448"/>
      <c r="C14" s="448"/>
      <c r="D14" s="448"/>
      <c r="E14" s="448"/>
      <c r="F14" s="448"/>
      <c r="G14" s="448"/>
      <c r="H14" s="448"/>
      <c r="I14" s="448"/>
      <c r="J14" s="448"/>
      <c r="K14" s="448"/>
      <c r="L14" s="448"/>
      <c r="M14" s="448"/>
      <c r="N14" s="448"/>
      <c r="O14" s="448"/>
    </row>
    <row r="15" spans="1:15" ht="17.25" customHeight="1" x14ac:dyDescent="0.25">
      <c r="G15" s="4"/>
      <c r="H15" s="4"/>
      <c r="I15" s="4"/>
      <c r="J15" s="4"/>
      <c r="K15" s="4"/>
      <c r="L15" s="4"/>
      <c r="M15" s="4"/>
      <c r="N15" s="4"/>
      <c r="O15" s="4" t="s">
        <v>455</v>
      </c>
    </row>
    <row r="16" spans="1:15" ht="15" customHeight="1" x14ac:dyDescent="0.25">
      <c r="A16" s="449" t="s">
        <v>5</v>
      </c>
      <c r="B16" s="452" t="s">
        <v>353</v>
      </c>
      <c r="C16" s="452" t="s">
        <v>54</v>
      </c>
      <c r="D16" s="455" t="s">
        <v>362</v>
      </c>
      <c r="E16" s="459" t="s">
        <v>200</v>
      </c>
      <c r="F16" s="459"/>
      <c r="G16" s="460"/>
      <c r="H16" s="461" t="s">
        <v>364</v>
      </c>
      <c r="I16" s="464" t="s">
        <v>200</v>
      </c>
      <c r="J16" s="465"/>
      <c r="K16" s="466"/>
      <c r="L16" s="467" t="s">
        <v>0</v>
      </c>
      <c r="M16" s="468" t="s">
        <v>200</v>
      </c>
      <c r="N16" s="469"/>
      <c r="O16" s="470"/>
    </row>
    <row r="17" spans="1:18" x14ac:dyDescent="0.25">
      <c r="A17" s="450"/>
      <c r="B17" s="453"/>
      <c r="C17" s="453"/>
      <c r="D17" s="456"/>
      <c r="E17" s="460" t="s">
        <v>1</v>
      </c>
      <c r="F17" s="481"/>
      <c r="G17" s="471" t="s">
        <v>2</v>
      </c>
      <c r="H17" s="462"/>
      <c r="I17" s="482" t="s">
        <v>1</v>
      </c>
      <c r="J17" s="482"/>
      <c r="K17" s="474" t="s">
        <v>2</v>
      </c>
      <c r="L17" s="467"/>
      <c r="M17" s="467" t="s">
        <v>1</v>
      </c>
      <c r="N17" s="467"/>
      <c r="O17" s="478" t="s">
        <v>2</v>
      </c>
    </row>
    <row r="18" spans="1:18" ht="30.75" customHeight="1" x14ac:dyDescent="0.25">
      <c r="A18" s="451"/>
      <c r="B18" s="454"/>
      <c r="C18" s="454"/>
      <c r="D18" s="457"/>
      <c r="E18" s="419" t="s">
        <v>3</v>
      </c>
      <c r="F18" s="420" t="s">
        <v>4</v>
      </c>
      <c r="G18" s="471"/>
      <c r="H18" s="463"/>
      <c r="I18" s="425" t="s">
        <v>3</v>
      </c>
      <c r="J18" s="415" t="s">
        <v>4</v>
      </c>
      <c r="K18" s="474"/>
      <c r="L18" s="467"/>
      <c r="M18" s="417" t="s">
        <v>3</v>
      </c>
      <c r="N18" s="416" t="s">
        <v>4</v>
      </c>
      <c r="O18" s="478"/>
    </row>
    <row r="19" spans="1:18" ht="15.95" customHeight="1" x14ac:dyDescent="0.25">
      <c r="A19" s="5" t="s">
        <v>72</v>
      </c>
      <c r="B19" s="443" t="s">
        <v>6</v>
      </c>
      <c r="C19" s="443"/>
      <c r="D19" s="443"/>
      <c r="E19" s="443"/>
      <c r="F19" s="443"/>
      <c r="G19" s="443"/>
      <c r="H19" s="443"/>
      <c r="I19" s="443"/>
      <c r="J19" s="443"/>
      <c r="K19" s="443"/>
      <c r="L19" s="443"/>
      <c r="M19" s="443"/>
      <c r="N19" s="443"/>
      <c r="O19" s="443"/>
      <c r="Q19" s="72"/>
      <c r="R19" s="123"/>
    </row>
    <row r="20" spans="1:18" ht="15" customHeight="1" x14ac:dyDescent="0.25">
      <c r="A20" s="128" t="s">
        <v>187</v>
      </c>
      <c r="B20" s="75" t="s">
        <v>20</v>
      </c>
      <c r="C20" s="129"/>
      <c r="D20" s="130">
        <f>SUM(D22:D37)</f>
        <v>357.49999999999994</v>
      </c>
      <c r="E20" s="130">
        <f>SUM(E22:E37)</f>
        <v>357.49999999999994</v>
      </c>
      <c r="F20" s="130">
        <f t="shared" ref="F20:O20" si="0">SUM(F22:F37)</f>
        <v>225.7</v>
      </c>
      <c r="G20" s="130">
        <f t="shared" si="0"/>
        <v>0</v>
      </c>
      <c r="H20" s="131">
        <f t="shared" si="0"/>
        <v>-0.7</v>
      </c>
      <c r="I20" s="131">
        <f t="shared" si="0"/>
        <v>-0.7</v>
      </c>
      <c r="J20" s="131">
        <f t="shared" si="0"/>
        <v>-0.5</v>
      </c>
      <c r="K20" s="131">
        <f t="shared" si="0"/>
        <v>0</v>
      </c>
      <c r="L20" s="75">
        <f t="shared" si="0"/>
        <v>356.79999999999995</v>
      </c>
      <c r="M20" s="75">
        <f t="shared" si="0"/>
        <v>356.79999999999995</v>
      </c>
      <c r="N20" s="75">
        <f t="shared" si="0"/>
        <v>225.2</v>
      </c>
      <c r="O20" s="75">
        <f t="shared" si="0"/>
        <v>0</v>
      </c>
      <c r="Q20" s="65" t="s">
        <v>329</v>
      </c>
      <c r="R20" s="66">
        <f>L22+L23+L24+L25+L26+L27+L28+L29+L30</f>
        <v>195.2</v>
      </c>
    </row>
    <row r="21" spans="1:18" ht="15" customHeight="1" x14ac:dyDescent="0.25">
      <c r="A21" s="132"/>
      <c r="B21" s="133" t="s">
        <v>200</v>
      </c>
      <c r="C21" s="134"/>
      <c r="D21" s="135"/>
      <c r="E21" s="135"/>
      <c r="F21" s="135"/>
      <c r="G21" s="135"/>
      <c r="H21" s="74"/>
      <c r="I21" s="74"/>
      <c r="J21" s="74"/>
      <c r="K21" s="74"/>
      <c r="L21" s="29"/>
      <c r="M21" s="29"/>
      <c r="N21" s="29"/>
      <c r="O21" s="29"/>
      <c r="Q21" s="65" t="s">
        <v>330</v>
      </c>
      <c r="R21" s="66">
        <f>L31+L32</f>
        <v>23.9</v>
      </c>
    </row>
    <row r="22" spans="1:18" ht="26.25" x14ac:dyDescent="0.25">
      <c r="A22" s="132"/>
      <c r="B22" s="136" t="s">
        <v>211</v>
      </c>
      <c r="C22" s="7" t="s">
        <v>9</v>
      </c>
      <c r="D22" s="8">
        <f>E22+G22</f>
        <v>0.8</v>
      </c>
      <c r="E22" s="8">
        <v>0.8</v>
      </c>
      <c r="F22" s="8">
        <v>0.6</v>
      </c>
      <c r="G22" s="8"/>
      <c r="H22" s="9">
        <f>I22+K22</f>
        <v>0</v>
      </c>
      <c r="I22" s="9"/>
      <c r="J22" s="9"/>
      <c r="K22" s="9"/>
      <c r="L22" s="11">
        <f>M22+O22</f>
        <v>0.8</v>
      </c>
      <c r="M22" s="11">
        <f>E22+I22</f>
        <v>0.8</v>
      </c>
      <c r="N22" s="11">
        <f>F22+J22</f>
        <v>0.6</v>
      </c>
      <c r="O22" s="11">
        <f>G22+K22</f>
        <v>0</v>
      </c>
      <c r="Q22" s="65" t="s">
        <v>331</v>
      </c>
      <c r="R22" s="66">
        <f>L80</f>
        <v>346.5</v>
      </c>
    </row>
    <row r="23" spans="1:18" ht="15" customHeight="1" x14ac:dyDescent="0.25">
      <c r="A23" s="132"/>
      <c r="B23" s="137" t="s">
        <v>207</v>
      </c>
      <c r="C23" s="30" t="s">
        <v>9</v>
      </c>
      <c r="D23" s="16">
        <f>E23+G23</f>
        <v>30.6</v>
      </c>
      <c r="E23" s="16">
        <v>30.6</v>
      </c>
      <c r="F23" s="16">
        <v>23.4</v>
      </c>
      <c r="G23" s="16"/>
      <c r="H23" s="9">
        <f t="shared" ref="H23:H37" si="1">I23+K23</f>
        <v>0</v>
      </c>
      <c r="I23" s="9"/>
      <c r="J23" s="9"/>
      <c r="K23" s="9"/>
      <c r="L23" s="12">
        <f>M23+O23</f>
        <v>30.6</v>
      </c>
      <c r="M23" s="11">
        <f t="shared" ref="M23:O37" si="2">E23+I23</f>
        <v>30.6</v>
      </c>
      <c r="N23" s="11">
        <f t="shared" si="2"/>
        <v>23.4</v>
      </c>
      <c r="O23" s="11">
        <f t="shared" si="2"/>
        <v>0</v>
      </c>
      <c r="Q23" s="65" t="s">
        <v>332</v>
      </c>
      <c r="R23" s="66">
        <f>L33+L40+L41+L44+L45+L48+L49+L52+L53+L56+L57+L60+L61+L64+L65+L68+L69+L72+L73+L76+L77+L78+L90+L92+L94+L96+L98+L100+L102+L104+L106+L108+L110+L112</f>
        <v>604.00000000000011</v>
      </c>
    </row>
    <row r="24" spans="1:18" ht="26.25" x14ac:dyDescent="0.25">
      <c r="A24" s="132"/>
      <c r="B24" s="137" t="s">
        <v>213</v>
      </c>
      <c r="C24" s="30" t="s">
        <v>9</v>
      </c>
      <c r="D24" s="16">
        <f t="shared" ref="D24:D37" si="3">E24+G24</f>
        <v>8</v>
      </c>
      <c r="E24" s="16">
        <v>8</v>
      </c>
      <c r="F24" s="16">
        <v>6.1</v>
      </c>
      <c r="G24" s="16"/>
      <c r="H24" s="9">
        <f t="shared" si="1"/>
        <v>0</v>
      </c>
      <c r="I24" s="10"/>
      <c r="J24" s="10"/>
      <c r="K24" s="10"/>
      <c r="L24" s="12">
        <f t="shared" ref="L24:L37" si="4">M24+O24</f>
        <v>8</v>
      </c>
      <c r="M24" s="12">
        <f t="shared" si="2"/>
        <v>8</v>
      </c>
      <c r="N24" s="12">
        <f t="shared" si="2"/>
        <v>6.1</v>
      </c>
      <c r="O24" s="12">
        <f t="shared" si="2"/>
        <v>0</v>
      </c>
      <c r="Q24" s="65" t="s">
        <v>335</v>
      </c>
      <c r="R24" s="66"/>
    </row>
    <row r="25" spans="1:18" ht="26.25" x14ac:dyDescent="0.25">
      <c r="A25" s="132"/>
      <c r="B25" s="137" t="s">
        <v>209</v>
      </c>
      <c r="C25" s="30" t="s">
        <v>9</v>
      </c>
      <c r="D25" s="16">
        <f t="shared" si="3"/>
        <v>26.1</v>
      </c>
      <c r="E25" s="16">
        <v>26.1</v>
      </c>
      <c r="F25" s="16">
        <v>16.100000000000001</v>
      </c>
      <c r="G25" s="16"/>
      <c r="H25" s="9">
        <f t="shared" si="1"/>
        <v>0</v>
      </c>
      <c r="I25" s="10"/>
      <c r="J25" s="10"/>
      <c r="K25" s="10"/>
      <c r="L25" s="12">
        <f t="shared" si="4"/>
        <v>26.1</v>
      </c>
      <c r="M25" s="12">
        <f t="shared" si="2"/>
        <v>26.1</v>
      </c>
      <c r="N25" s="12">
        <f t="shared" si="2"/>
        <v>16.100000000000001</v>
      </c>
      <c r="O25" s="12">
        <f t="shared" si="2"/>
        <v>0</v>
      </c>
      <c r="Q25" s="65" t="s">
        <v>333</v>
      </c>
      <c r="R25" s="66"/>
    </row>
    <row r="26" spans="1:18" ht="15" customHeight="1" x14ac:dyDescent="0.25">
      <c r="A26" s="132"/>
      <c r="B26" s="437" t="s">
        <v>214</v>
      </c>
      <c r="C26" s="30" t="s">
        <v>9</v>
      </c>
      <c r="D26" s="16">
        <f t="shared" si="3"/>
        <v>94.3</v>
      </c>
      <c r="E26" s="16">
        <v>94.3</v>
      </c>
      <c r="F26" s="16">
        <v>68.5</v>
      </c>
      <c r="G26" s="16"/>
      <c r="H26" s="9">
        <f t="shared" si="1"/>
        <v>0</v>
      </c>
      <c r="I26" s="10"/>
      <c r="J26" s="10"/>
      <c r="K26" s="10"/>
      <c r="L26" s="12">
        <f t="shared" si="4"/>
        <v>94.3</v>
      </c>
      <c r="M26" s="12">
        <f t="shared" si="2"/>
        <v>94.3</v>
      </c>
      <c r="N26" s="12">
        <f t="shared" si="2"/>
        <v>68.5</v>
      </c>
      <c r="O26" s="12">
        <f t="shared" si="2"/>
        <v>0</v>
      </c>
      <c r="Q26" s="65" t="s">
        <v>334</v>
      </c>
      <c r="R26" s="66">
        <f>L86+L87</f>
        <v>149</v>
      </c>
    </row>
    <row r="27" spans="1:18" ht="15" customHeight="1" x14ac:dyDescent="0.25">
      <c r="A27" s="132"/>
      <c r="B27" s="437" t="s">
        <v>215</v>
      </c>
      <c r="C27" s="30" t="s">
        <v>9</v>
      </c>
      <c r="D27" s="16">
        <f t="shared" si="3"/>
        <v>13.7</v>
      </c>
      <c r="E27" s="16">
        <v>13.7</v>
      </c>
      <c r="F27" s="16">
        <v>9.9</v>
      </c>
      <c r="G27" s="16"/>
      <c r="H27" s="9">
        <f t="shared" si="1"/>
        <v>0</v>
      </c>
      <c r="I27" s="10"/>
      <c r="J27" s="10"/>
      <c r="K27" s="10"/>
      <c r="L27" s="12">
        <f t="shared" si="4"/>
        <v>13.7</v>
      </c>
      <c r="M27" s="12">
        <f t="shared" si="2"/>
        <v>13.7</v>
      </c>
      <c r="N27" s="12">
        <f t="shared" si="2"/>
        <v>9.9</v>
      </c>
      <c r="O27" s="12">
        <f t="shared" si="2"/>
        <v>0</v>
      </c>
      <c r="Q27" s="65" t="s">
        <v>336</v>
      </c>
      <c r="R27" s="66"/>
    </row>
    <row r="28" spans="1:18" ht="26.25" x14ac:dyDescent="0.25">
      <c r="A28" s="132"/>
      <c r="B28" s="137" t="s">
        <v>208</v>
      </c>
      <c r="C28" s="30" t="s">
        <v>9</v>
      </c>
      <c r="D28" s="16">
        <f t="shared" si="3"/>
        <v>9</v>
      </c>
      <c r="E28" s="16">
        <v>9</v>
      </c>
      <c r="F28" s="16">
        <v>6.9</v>
      </c>
      <c r="G28" s="16"/>
      <c r="H28" s="9">
        <f t="shared" si="1"/>
        <v>0</v>
      </c>
      <c r="I28" s="10"/>
      <c r="J28" s="10"/>
      <c r="K28" s="10"/>
      <c r="L28" s="12">
        <f t="shared" si="4"/>
        <v>9</v>
      </c>
      <c r="M28" s="12">
        <f t="shared" si="2"/>
        <v>9</v>
      </c>
      <c r="N28" s="12">
        <f t="shared" si="2"/>
        <v>6.9</v>
      </c>
      <c r="O28" s="12">
        <f t="shared" si="2"/>
        <v>0</v>
      </c>
      <c r="Q28" s="65" t="s">
        <v>337</v>
      </c>
      <c r="R28" s="66"/>
    </row>
    <row r="29" spans="1:18" ht="15" customHeight="1" x14ac:dyDescent="0.25">
      <c r="A29" s="132"/>
      <c r="B29" s="137" t="s">
        <v>216</v>
      </c>
      <c r="C29" s="30" t="s">
        <v>9</v>
      </c>
      <c r="D29" s="16">
        <f t="shared" si="3"/>
        <v>12.1</v>
      </c>
      <c r="E29" s="16">
        <v>12.1</v>
      </c>
      <c r="F29" s="16">
        <v>2.9</v>
      </c>
      <c r="G29" s="16"/>
      <c r="H29" s="9">
        <f t="shared" si="1"/>
        <v>0</v>
      </c>
      <c r="I29" s="10"/>
      <c r="J29" s="10"/>
      <c r="K29" s="10"/>
      <c r="L29" s="12">
        <f t="shared" si="4"/>
        <v>12.1</v>
      </c>
      <c r="M29" s="12">
        <f>E29+I29</f>
        <v>12.1</v>
      </c>
      <c r="N29" s="12">
        <f t="shared" si="2"/>
        <v>2.9</v>
      </c>
      <c r="O29" s="12">
        <f t="shared" si="2"/>
        <v>0</v>
      </c>
      <c r="Q29" s="65" t="s">
        <v>338</v>
      </c>
      <c r="R29" s="66">
        <f>L34+L35+L36+L37+L118+L119+L120+L121+L122</f>
        <v>1172.7</v>
      </c>
    </row>
    <row r="30" spans="1:18" ht="26.25" x14ac:dyDescent="0.25">
      <c r="A30" s="132"/>
      <c r="B30" s="137" t="s">
        <v>231</v>
      </c>
      <c r="C30" s="30" t="s">
        <v>9</v>
      </c>
      <c r="D30" s="16">
        <f t="shared" si="3"/>
        <v>0.6</v>
      </c>
      <c r="E30" s="16">
        <v>0.6</v>
      </c>
      <c r="F30" s="16">
        <v>0.5</v>
      </c>
      <c r="G30" s="16"/>
      <c r="H30" s="9">
        <f t="shared" si="1"/>
        <v>0</v>
      </c>
      <c r="I30" s="10"/>
      <c r="J30" s="10"/>
      <c r="K30" s="10"/>
      <c r="L30" s="12">
        <f t="shared" si="4"/>
        <v>0.6</v>
      </c>
      <c r="M30" s="12">
        <f t="shared" ref="M30:M37" si="5">E30+I30</f>
        <v>0.6</v>
      </c>
      <c r="N30" s="12">
        <f t="shared" si="2"/>
        <v>0.5</v>
      </c>
      <c r="O30" s="12">
        <f t="shared" si="2"/>
        <v>0</v>
      </c>
      <c r="Q30" s="70" t="s">
        <v>177</v>
      </c>
      <c r="R30" s="71">
        <f>SUM(R20:R29)</f>
        <v>2491.3000000000002</v>
      </c>
    </row>
    <row r="31" spans="1:18" ht="15" customHeight="1" x14ac:dyDescent="0.25">
      <c r="A31" s="132"/>
      <c r="B31" s="137" t="s">
        <v>212</v>
      </c>
      <c r="C31" s="30" t="s">
        <v>23</v>
      </c>
      <c r="D31" s="16">
        <f t="shared" si="3"/>
        <v>16.3</v>
      </c>
      <c r="E31" s="16">
        <v>16.3</v>
      </c>
      <c r="F31" s="16">
        <v>11.4</v>
      </c>
      <c r="G31" s="16"/>
      <c r="H31" s="9">
        <f t="shared" si="1"/>
        <v>0</v>
      </c>
      <c r="I31" s="10"/>
      <c r="J31" s="10"/>
      <c r="K31" s="10"/>
      <c r="L31" s="12">
        <f t="shared" si="4"/>
        <v>16.3</v>
      </c>
      <c r="M31" s="12">
        <f t="shared" si="5"/>
        <v>16.3</v>
      </c>
      <c r="N31" s="12">
        <f t="shared" si="2"/>
        <v>11.4</v>
      </c>
      <c r="O31" s="12">
        <f t="shared" si="2"/>
        <v>0</v>
      </c>
      <c r="Q31" s="72"/>
      <c r="R31" s="72"/>
    </row>
    <row r="32" spans="1:18" ht="15" customHeight="1" x14ac:dyDescent="0.25">
      <c r="A32" s="132"/>
      <c r="B32" s="437" t="s">
        <v>204</v>
      </c>
      <c r="C32" s="30" t="s">
        <v>23</v>
      </c>
      <c r="D32" s="16">
        <f t="shared" si="3"/>
        <v>7.6</v>
      </c>
      <c r="E32" s="16">
        <v>7.6</v>
      </c>
      <c r="F32" s="16">
        <v>5.2</v>
      </c>
      <c r="G32" s="16"/>
      <c r="H32" s="9">
        <f t="shared" si="1"/>
        <v>0</v>
      </c>
      <c r="I32" s="10"/>
      <c r="J32" s="10"/>
      <c r="K32" s="10"/>
      <c r="L32" s="12">
        <f t="shared" si="4"/>
        <v>7.6</v>
      </c>
      <c r="M32" s="12">
        <f t="shared" si="5"/>
        <v>7.6</v>
      </c>
      <c r="N32" s="12">
        <f t="shared" si="2"/>
        <v>5.2</v>
      </c>
      <c r="O32" s="12">
        <f t="shared" si="2"/>
        <v>0</v>
      </c>
      <c r="Q32" s="72"/>
      <c r="R32" s="72">
        <f>R30-L125</f>
        <v>0</v>
      </c>
    </row>
    <row r="33" spans="1:18" ht="15" customHeight="1" x14ac:dyDescent="0.25">
      <c r="A33" s="132"/>
      <c r="B33" s="137" t="s">
        <v>219</v>
      </c>
      <c r="C33" s="30" t="s">
        <v>25</v>
      </c>
      <c r="D33" s="16">
        <f t="shared" si="3"/>
        <v>103.9</v>
      </c>
      <c r="E33" s="16">
        <v>103.9</v>
      </c>
      <c r="F33" s="16">
        <v>55.9</v>
      </c>
      <c r="G33" s="16"/>
      <c r="H33" s="9">
        <f t="shared" si="1"/>
        <v>0</v>
      </c>
      <c r="I33" s="10"/>
      <c r="J33" s="10"/>
      <c r="K33" s="10"/>
      <c r="L33" s="12">
        <f t="shared" si="4"/>
        <v>103.9</v>
      </c>
      <c r="M33" s="12">
        <f t="shared" si="5"/>
        <v>103.9</v>
      </c>
      <c r="N33" s="12">
        <f t="shared" si="2"/>
        <v>55.9</v>
      </c>
      <c r="O33" s="12">
        <f t="shared" si="2"/>
        <v>0</v>
      </c>
    </row>
    <row r="34" spans="1:18" ht="39" hidden="1" x14ac:dyDescent="0.25">
      <c r="A34" s="132"/>
      <c r="B34" s="137" t="s">
        <v>221</v>
      </c>
      <c r="C34" s="30" t="s">
        <v>24</v>
      </c>
      <c r="D34" s="16">
        <f t="shared" si="3"/>
        <v>0.7</v>
      </c>
      <c r="E34" s="16">
        <v>0.7</v>
      </c>
      <c r="F34" s="16">
        <v>0.5</v>
      </c>
      <c r="G34" s="16"/>
      <c r="H34" s="9">
        <f t="shared" si="1"/>
        <v>-0.7</v>
      </c>
      <c r="I34" s="10">
        <v>-0.7</v>
      </c>
      <c r="J34" s="10">
        <v>-0.5</v>
      </c>
      <c r="K34" s="10"/>
      <c r="L34" s="12">
        <f t="shared" si="4"/>
        <v>0</v>
      </c>
      <c r="M34" s="12">
        <f t="shared" si="5"/>
        <v>0</v>
      </c>
      <c r="N34" s="12">
        <f t="shared" si="2"/>
        <v>0</v>
      </c>
      <c r="O34" s="12">
        <f t="shared" si="2"/>
        <v>0</v>
      </c>
      <c r="R34" s="2">
        <f>L125-R30</f>
        <v>0</v>
      </c>
    </row>
    <row r="35" spans="1:18" ht="27.75" customHeight="1" x14ac:dyDescent="0.25">
      <c r="A35" s="132"/>
      <c r="B35" s="437" t="s">
        <v>217</v>
      </c>
      <c r="C35" s="30" t="s">
        <v>24</v>
      </c>
      <c r="D35" s="16">
        <f t="shared" si="3"/>
        <v>5.2</v>
      </c>
      <c r="E35" s="16">
        <v>5.2</v>
      </c>
      <c r="F35" s="16"/>
      <c r="G35" s="16"/>
      <c r="H35" s="9">
        <f t="shared" si="1"/>
        <v>0</v>
      </c>
      <c r="I35" s="10"/>
      <c r="J35" s="10"/>
      <c r="K35" s="10"/>
      <c r="L35" s="12">
        <f t="shared" si="4"/>
        <v>5.2</v>
      </c>
      <c r="M35" s="12">
        <f t="shared" si="5"/>
        <v>5.2</v>
      </c>
      <c r="N35" s="12">
        <f t="shared" si="2"/>
        <v>0</v>
      </c>
      <c r="O35" s="12">
        <f t="shared" si="2"/>
        <v>0</v>
      </c>
    </row>
    <row r="36" spans="1:18" ht="16.5" customHeight="1" x14ac:dyDescent="0.25">
      <c r="A36" s="132"/>
      <c r="B36" s="437" t="s">
        <v>218</v>
      </c>
      <c r="C36" s="30" t="s">
        <v>24</v>
      </c>
      <c r="D36" s="16">
        <f t="shared" si="3"/>
        <v>16.899999999999999</v>
      </c>
      <c r="E36" s="16">
        <v>16.899999999999999</v>
      </c>
      <c r="F36" s="16">
        <v>10.7</v>
      </c>
      <c r="G36" s="16"/>
      <c r="H36" s="9">
        <f t="shared" si="1"/>
        <v>0</v>
      </c>
      <c r="I36" s="10"/>
      <c r="J36" s="10"/>
      <c r="K36" s="10"/>
      <c r="L36" s="12">
        <f t="shared" si="4"/>
        <v>16.899999999999999</v>
      </c>
      <c r="M36" s="12">
        <f t="shared" si="5"/>
        <v>16.899999999999999</v>
      </c>
      <c r="N36" s="12">
        <f t="shared" si="2"/>
        <v>10.7</v>
      </c>
      <c r="O36" s="12">
        <f t="shared" si="2"/>
        <v>0</v>
      </c>
    </row>
    <row r="37" spans="1:18" ht="15" customHeight="1" x14ac:dyDescent="0.25">
      <c r="A37" s="132"/>
      <c r="B37" s="437" t="s">
        <v>220</v>
      </c>
      <c r="C37" s="30" t="s">
        <v>24</v>
      </c>
      <c r="D37" s="16">
        <f t="shared" si="3"/>
        <v>11.7</v>
      </c>
      <c r="E37" s="16">
        <v>11.7</v>
      </c>
      <c r="F37" s="16">
        <v>7.1</v>
      </c>
      <c r="G37" s="16"/>
      <c r="H37" s="9">
        <f t="shared" si="1"/>
        <v>0</v>
      </c>
      <c r="I37" s="10"/>
      <c r="J37" s="10"/>
      <c r="K37" s="10"/>
      <c r="L37" s="12">
        <f t="shared" si="4"/>
        <v>11.7</v>
      </c>
      <c r="M37" s="12">
        <f t="shared" si="5"/>
        <v>11.7</v>
      </c>
      <c r="N37" s="12">
        <f t="shared" si="2"/>
        <v>7.1</v>
      </c>
      <c r="O37" s="12">
        <f t="shared" si="2"/>
        <v>0</v>
      </c>
    </row>
    <row r="38" spans="1:18" ht="15" customHeight="1" x14ac:dyDescent="0.25">
      <c r="A38" s="128" t="s">
        <v>73</v>
      </c>
      <c r="B38" s="29" t="s">
        <v>7</v>
      </c>
      <c r="C38" s="138"/>
      <c r="D38" s="135">
        <f>SUM(D40:D41)</f>
        <v>10.5</v>
      </c>
      <c r="E38" s="135">
        <f>SUM(E40:E41)</f>
        <v>10.5</v>
      </c>
      <c r="F38" s="135">
        <f>SUM(F40:F41)</f>
        <v>7.2</v>
      </c>
      <c r="G38" s="135">
        <f>SUM(G40:G41)</f>
        <v>0</v>
      </c>
      <c r="H38" s="74">
        <f t="shared" ref="H38:O38" si="6">SUM(H40:H41)</f>
        <v>0</v>
      </c>
      <c r="I38" s="74">
        <f t="shared" si="6"/>
        <v>0</v>
      </c>
      <c r="J38" s="74">
        <f t="shared" si="6"/>
        <v>0</v>
      </c>
      <c r="K38" s="74">
        <f t="shared" si="6"/>
        <v>0</v>
      </c>
      <c r="L38" s="29">
        <f t="shared" si="6"/>
        <v>10.5</v>
      </c>
      <c r="M38" s="29">
        <f t="shared" si="6"/>
        <v>10.5</v>
      </c>
      <c r="N38" s="29">
        <f t="shared" si="6"/>
        <v>7.2</v>
      </c>
      <c r="O38" s="29">
        <f t="shared" si="6"/>
        <v>0</v>
      </c>
    </row>
    <row r="39" spans="1:18" ht="15" customHeight="1" x14ac:dyDescent="0.25">
      <c r="A39" s="132"/>
      <c r="B39" s="133" t="s">
        <v>200</v>
      </c>
      <c r="C39" s="134"/>
      <c r="D39" s="135">
        <f>E39+G39</f>
        <v>0</v>
      </c>
      <c r="E39" s="135"/>
      <c r="F39" s="135"/>
      <c r="G39" s="135"/>
      <c r="H39" s="74">
        <f>I39+K39</f>
        <v>0</v>
      </c>
      <c r="I39" s="74"/>
      <c r="J39" s="74"/>
      <c r="K39" s="74"/>
      <c r="L39" s="29">
        <f>M39+O39</f>
        <v>0</v>
      </c>
      <c r="M39" s="29"/>
      <c r="N39" s="29"/>
      <c r="O39" s="29"/>
    </row>
    <row r="40" spans="1:18" ht="15" customHeight="1" x14ac:dyDescent="0.25">
      <c r="A40" s="132"/>
      <c r="B40" s="136" t="s">
        <v>219</v>
      </c>
      <c r="C40" s="7" t="s">
        <v>25</v>
      </c>
      <c r="D40" s="8">
        <f>E40+G40</f>
        <v>10</v>
      </c>
      <c r="E40" s="8">
        <v>10</v>
      </c>
      <c r="F40" s="8">
        <v>6.9</v>
      </c>
      <c r="G40" s="8"/>
      <c r="H40" s="9">
        <f>I40+K40</f>
        <v>0</v>
      </c>
      <c r="I40" s="9"/>
      <c r="J40" s="9"/>
      <c r="K40" s="9"/>
      <c r="L40" s="11">
        <f>M40+O40</f>
        <v>10</v>
      </c>
      <c r="M40" s="11">
        <f>E40+I40</f>
        <v>10</v>
      </c>
      <c r="N40" s="11">
        <f>F40+J40</f>
        <v>6.9</v>
      </c>
      <c r="O40" s="11">
        <f>G40+K40</f>
        <v>0</v>
      </c>
    </row>
    <row r="41" spans="1:18" ht="39" x14ac:dyDescent="0.25">
      <c r="A41" s="132"/>
      <c r="B41" s="137" t="s">
        <v>222</v>
      </c>
      <c r="C41" s="30" t="s">
        <v>25</v>
      </c>
      <c r="D41" s="16">
        <f>E41+G41</f>
        <v>0.5</v>
      </c>
      <c r="E41" s="16">
        <v>0.5</v>
      </c>
      <c r="F41" s="16">
        <v>0.3</v>
      </c>
      <c r="G41" s="16"/>
      <c r="H41" s="10">
        <f>I41+K41</f>
        <v>0</v>
      </c>
      <c r="I41" s="10"/>
      <c r="J41" s="10"/>
      <c r="K41" s="10"/>
      <c r="L41" s="12">
        <f>M41+O41</f>
        <v>0.5</v>
      </c>
      <c r="M41" s="12">
        <f>E41+H41</f>
        <v>0.5</v>
      </c>
      <c r="N41" s="12">
        <f>F41+I41</f>
        <v>0.3</v>
      </c>
      <c r="O41" s="12">
        <f>G41+J41</f>
        <v>0</v>
      </c>
    </row>
    <row r="42" spans="1:18" ht="15" customHeight="1" x14ac:dyDescent="0.25">
      <c r="A42" s="128" t="s">
        <v>74</v>
      </c>
      <c r="B42" s="29" t="s">
        <v>10</v>
      </c>
      <c r="C42" s="138"/>
      <c r="D42" s="135">
        <f>SUM(D44:D45)</f>
        <v>10.3</v>
      </c>
      <c r="E42" s="135">
        <f>SUM(E44:E45)</f>
        <v>10.3</v>
      </c>
      <c r="F42" s="135">
        <f>SUM(F44:F45)</f>
        <v>7.3000000000000007</v>
      </c>
      <c r="G42" s="135">
        <f>SUM(G44:G45)</f>
        <v>0</v>
      </c>
      <c r="H42" s="74">
        <f>SUM(H44:H45)</f>
        <v>0</v>
      </c>
      <c r="I42" s="74">
        <f t="shared" ref="I42:K42" si="7">SUM(I44:I45)</f>
        <v>0</v>
      </c>
      <c r="J42" s="74">
        <f t="shared" si="7"/>
        <v>0</v>
      </c>
      <c r="K42" s="74">
        <f t="shared" si="7"/>
        <v>0</v>
      </c>
      <c r="L42" s="29">
        <f>SUM(L44:L45)</f>
        <v>10.3</v>
      </c>
      <c r="M42" s="29">
        <f>SUM(M44:M45)</f>
        <v>10.3</v>
      </c>
      <c r="N42" s="29">
        <f>SUM(N44:N45)</f>
        <v>7.3000000000000007</v>
      </c>
      <c r="O42" s="29">
        <f>SUM(O44:O45)</f>
        <v>0</v>
      </c>
    </row>
    <row r="43" spans="1:18" ht="15" customHeight="1" x14ac:dyDescent="0.25">
      <c r="A43" s="132"/>
      <c r="B43" s="133" t="s">
        <v>200</v>
      </c>
      <c r="C43" s="134"/>
      <c r="D43" s="135">
        <f>E43+G43</f>
        <v>0</v>
      </c>
      <c r="E43" s="135"/>
      <c r="F43" s="135"/>
      <c r="G43" s="135"/>
      <c r="H43" s="74">
        <f>I43+K43</f>
        <v>0</v>
      </c>
      <c r="I43" s="74"/>
      <c r="J43" s="74"/>
      <c r="K43" s="74"/>
      <c r="L43" s="29">
        <f>M43+O43</f>
        <v>0</v>
      </c>
      <c r="M43" s="29"/>
      <c r="N43" s="29"/>
      <c r="O43" s="29"/>
    </row>
    <row r="44" spans="1:18" ht="15" customHeight="1" x14ac:dyDescent="0.25">
      <c r="A44" s="132"/>
      <c r="B44" s="136" t="s">
        <v>219</v>
      </c>
      <c r="C44" s="7" t="s">
        <v>25</v>
      </c>
      <c r="D44" s="8">
        <f>E44+G44</f>
        <v>9.8000000000000007</v>
      </c>
      <c r="E44" s="8">
        <v>9.8000000000000007</v>
      </c>
      <c r="F44" s="8">
        <v>6.9</v>
      </c>
      <c r="G44" s="8"/>
      <c r="H44" s="9">
        <f>I44+K44</f>
        <v>0</v>
      </c>
      <c r="I44" s="9"/>
      <c r="J44" s="9"/>
      <c r="K44" s="9"/>
      <c r="L44" s="11">
        <f>M44+O44</f>
        <v>9.8000000000000007</v>
      </c>
      <c r="M44" s="11">
        <f>E44+I44</f>
        <v>9.8000000000000007</v>
      </c>
      <c r="N44" s="11">
        <f>F44+J44</f>
        <v>6.9</v>
      </c>
      <c r="O44" s="11">
        <f>G44+K44</f>
        <v>0</v>
      </c>
    </row>
    <row r="45" spans="1:18" ht="39" x14ac:dyDescent="0.25">
      <c r="A45" s="132"/>
      <c r="B45" s="137" t="s">
        <v>222</v>
      </c>
      <c r="C45" s="30" t="s">
        <v>25</v>
      </c>
      <c r="D45" s="16">
        <f>E45+G45</f>
        <v>0.5</v>
      </c>
      <c r="E45" s="16">
        <v>0.5</v>
      </c>
      <c r="F45" s="16">
        <v>0.4</v>
      </c>
      <c r="G45" s="16"/>
      <c r="H45" s="10">
        <f>I45+K45</f>
        <v>0</v>
      </c>
      <c r="I45" s="10"/>
      <c r="J45" s="10"/>
      <c r="K45" s="10"/>
      <c r="L45" s="12">
        <f>M45+O45</f>
        <v>0.5</v>
      </c>
      <c r="M45" s="12">
        <f>E45+H45</f>
        <v>0.5</v>
      </c>
      <c r="N45" s="12">
        <f>F45+I45</f>
        <v>0.4</v>
      </c>
      <c r="O45" s="12">
        <f>G45+J45</f>
        <v>0</v>
      </c>
    </row>
    <row r="46" spans="1:18" ht="15" customHeight="1" x14ac:dyDescent="0.25">
      <c r="A46" s="128" t="s">
        <v>75</v>
      </c>
      <c r="B46" s="29" t="s">
        <v>11</v>
      </c>
      <c r="C46" s="138"/>
      <c r="D46" s="135">
        <f>SUM(D48:D49)</f>
        <v>11.700000000000001</v>
      </c>
      <c r="E46" s="135">
        <f>SUM(E48:E49)</f>
        <v>11.700000000000001</v>
      </c>
      <c r="F46" s="135">
        <f>SUM(F48:F49)</f>
        <v>8</v>
      </c>
      <c r="G46" s="135">
        <f>SUM(G48:G49)</f>
        <v>0</v>
      </c>
      <c r="H46" s="74">
        <f>SUM(H48:H49)</f>
        <v>0</v>
      </c>
      <c r="I46" s="74">
        <f t="shared" ref="I46:J46" si="8">SUM(I48:I49)</f>
        <v>0</v>
      </c>
      <c r="J46" s="74">
        <f t="shared" si="8"/>
        <v>0</v>
      </c>
      <c r="K46" s="74">
        <f>SUM(K48:K49)</f>
        <v>0</v>
      </c>
      <c r="L46" s="29">
        <f>SUM(L48:L49)</f>
        <v>11.700000000000001</v>
      </c>
      <c r="M46" s="29">
        <f>SUM(M48:M49)</f>
        <v>11.700000000000001</v>
      </c>
      <c r="N46" s="29">
        <f>SUM(N48:N49)</f>
        <v>8</v>
      </c>
      <c r="O46" s="29">
        <f>SUM(O48:O49)</f>
        <v>0</v>
      </c>
    </row>
    <row r="47" spans="1:18" ht="15" customHeight="1" x14ac:dyDescent="0.25">
      <c r="A47" s="132"/>
      <c r="B47" s="133" t="s">
        <v>200</v>
      </c>
      <c r="C47" s="134"/>
      <c r="D47" s="135">
        <f>E47+G47</f>
        <v>0</v>
      </c>
      <c r="E47" s="135"/>
      <c r="F47" s="135"/>
      <c r="G47" s="135"/>
      <c r="H47" s="74">
        <f>I47+K47</f>
        <v>0</v>
      </c>
      <c r="I47" s="74"/>
      <c r="J47" s="74"/>
      <c r="K47" s="74"/>
      <c r="L47" s="29">
        <f>M47+O47</f>
        <v>0</v>
      </c>
      <c r="M47" s="29"/>
      <c r="N47" s="29"/>
      <c r="O47" s="29"/>
    </row>
    <row r="48" spans="1:18" ht="15" customHeight="1" x14ac:dyDescent="0.25">
      <c r="A48" s="132"/>
      <c r="B48" s="136" t="s">
        <v>219</v>
      </c>
      <c r="C48" s="7" t="s">
        <v>25</v>
      </c>
      <c r="D48" s="8">
        <f>E48+G48</f>
        <v>10.9</v>
      </c>
      <c r="E48" s="8">
        <v>10.9</v>
      </c>
      <c r="F48" s="8">
        <v>7.5</v>
      </c>
      <c r="G48" s="8"/>
      <c r="H48" s="9">
        <f>I48+K48</f>
        <v>0</v>
      </c>
      <c r="I48" s="9"/>
      <c r="J48" s="9"/>
      <c r="K48" s="9"/>
      <c r="L48" s="11">
        <f>M48+O48</f>
        <v>10.9</v>
      </c>
      <c r="M48" s="11">
        <f>E48+I48</f>
        <v>10.9</v>
      </c>
      <c r="N48" s="11">
        <f>F48+J48</f>
        <v>7.5</v>
      </c>
      <c r="O48" s="11">
        <f>G48+K48</f>
        <v>0</v>
      </c>
    </row>
    <row r="49" spans="1:15" ht="39" x14ac:dyDescent="0.25">
      <c r="A49" s="139"/>
      <c r="B49" s="140" t="s">
        <v>222</v>
      </c>
      <c r="C49" s="30" t="s">
        <v>25</v>
      </c>
      <c r="D49" s="16">
        <f>E49+G49</f>
        <v>0.8</v>
      </c>
      <c r="E49" s="16">
        <v>0.8</v>
      </c>
      <c r="F49" s="16">
        <v>0.5</v>
      </c>
      <c r="G49" s="16"/>
      <c r="H49" s="10">
        <f>I49+K49</f>
        <v>0</v>
      </c>
      <c r="I49" s="10"/>
      <c r="J49" s="10"/>
      <c r="K49" s="10"/>
      <c r="L49" s="12">
        <f>M49+O49</f>
        <v>0.8</v>
      </c>
      <c r="M49" s="12">
        <f>E49+H49</f>
        <v>0.8</v>
      </c>
      <c r="N49" s="12">
        <f>F49+I49</f>
        <v>0.5</v>
      </c>
      <c r="O49" s="12">
        <f>G49+J49</f>
        <v>0</v>
      </c>
    </row>
    <row r="50" spans="1:15" ht="15" customHeight="1" x14ac:dyDescent="0.25">
      <c r="A50" s="128" t="s">
        <v>76</v>
      </c>
      <c r="B50" s="29" t="s">
        <v>12</v>
      </c>
      <c r="C50" s="138"/>
      <c r="D50" s="135">
        <f>SUM(D52:D53)</f>
        <v>8.1999999999999993</v>
      </c>
      <c r="E50" s="135">
        <f>SUM(E52:E53)</f>
        <v>8.1999999999999993</v>
      </c>
      <c r="F50" s="135">
        <f>SUM(F52:F53)</f>
        <v>5.4</v>
      </c>
      <c r="G50" s="135">
        <f>SUM(G52:G53)</f>
        <v>0</v>
      </c>
      <c r="H50" s="74">
        <f>SUM(H52:H53)</f>
        <v>0</v>
      </c>
      <c r="I50" s="74">
        <f t="shared" ref="I50:K50" si="9">SUM(I52:I53)</f>
        <v>0</v>
      </c>
      <c r="J50" s="74">
        <f t="shared" si="9"/>
        <v>0</v>
      </c>
      <c r="K50" s="74">
        <f t="shared" si="9"/>
        <v>0</v>
      </c>
      <c r="L50" s="29">
        <f>SUM(L52:L53)</f>
        <v>8.1999999999999993</v>
      </c>
      <c r="M50" s="29">
        <f>SUM(M52:M53)</f>
        <v>8.1999999999999993</v>
      </c>
      <c r="N50" s="29">
        <f>SUM(N52:N53)</f>
        <v>5.4</v>
      </c>
      <c r="O50" s="29">
        <f>SUM(O52:O53)</f>
        <v>0</v>
      </c>
    </row>
    <row r="51" spans="1:15" ht="15" customHeight="1" x14ac:dyDescent="0.25">
      <c r="A51" s="132"/>
      <c r="B51" s="133" t="s">
        <v>200</v>
      </c>
      <c r="C51" s="134"/>
      <c r="D51" s="135">
        <f>E51+G51</f>
        <v>0</v>
      </c>
      <c r="E51" s="135"/>
      <c r="F51" s="135"/>
      <c r="G51" s="135"/>
      <c r="H51" s="74">
        <f>I51+K51</f>
        <v>0</v>
      </c>
      <c r="I51" s="74"/>
      <c r="J51" s="74"/>
      <c r="K51" s="74"/>
      <c r="L51" s="29">
        <f>M51+O51</f>
        <v>0</v>
      </c>
      <c r="M51" s="29"/>
      <c r="N51" s="29"/>
      <c r="O51" s="29"/>
    </row>
    <row r="52" spans="1:15" ht="15" customHeight="1" x14ac:dyDescent="0.25">
      <c r="A52" s="132"/>
      <c r="B52" s="136" t="s">
        <v>219</v>
      </c>
      <c r="C52" s="7" t="s">
        <v>25</v>
      </c>
      <c r="D52" s="8">
        <f>E52+G52</f>
        <v>7.6</v>
      </c>
      <c r="E52" s="8">
        <v>7.6</v>
      </c>
      <c r="F52" s="8">
        <v>5</v>
      </c>
      <c r="G52" s="8"/>
      <c r="H52" s="9">
        <f>I52+K52</f>
        <v>0</v>
      </c>
      <c r="I52" s="9"/>
      <c r="J52" s="9"/>
      <c r="K52" s="9"/>
      <c r="L52" s="11">
        <f>M52+O52</f>
        <v>7.6</v>
      </c>
      <c r="M52" s="11">
        <f>E52+I52</f>
        <v>7.6</v>
      </c>
      <c r="N52" s="11">
        <f>F52+J52</f>
        <v>5</v>
      </c>
      <c r="O52" s="11">
        <f>G52+K52</f>
        <v>0</v>
      </c>
    </row>
    <row r="53" spans="1:15" ht="39" x14ac:dyDescent="0.25">
      <c r="A53" s="132"/>
      <c r="B53" s="137" t="s">
        <v>222</v>
      </c>
      <c r="C53" s="30" t="s">
        <v>25</v>
      </c>
      <c r="D53" s="16">
        <f>E53+G53</f>
        <v>0.6</v>
      </c>
      <c r="E53" s="16">
        <v>0.6</v>
      </c>
      <c r="F53" s="16">
        <v>0.4</v>
      </c>
      <c r="G53" s="16"/>
      <c r="H53" s="10">
        <f>I53+K53</f>
        <v>0</v>
      </c>
      <c r="I53" s="10"/>
      <c r="J53" s="10"/>
      <c r="K53" s="10"/>
      <c r="L53" s="12">
        <f>M53+O53</f>
        <v>0.6</v>
      </c>
      <c r="M53" s="12">
        <f>E53+H53</f>
        <v>0.6</v>
      </c>
      <c r="N53" s="12">
        <f>F53+I53</f>
        <v>0.4</v>
      </c>
      <c r="O53" s="12">
        <f>G53+J53</f>
        <v>0</v>
      </c>
    </row>
    <row r="54" spans="1:15" ht="15" customHeight="1" x14ac:dyDescent="0.25">
      <c r="A54" s="128" t="s">
        <v>77</v>
      </c>
      <c r="B54" s="29" t="s">
        <v>13</v>
      </c>
      <c r="C54" s="138"/>
      <c r="D54" s="135">
        <f>SUM(D56:D57)</f>
        <v>10.6</v>
      </c>
      <c r="E54" s="135">
        <f>SUM(E56:E57)</f>
        <v>10.6</v>
      </c>
      <c r="F54" s="135">
        <f>SUM(F56:F57)</f>
        <v>7.5</v>
      </c>
      <c r="G54" s="135">
        <f>SUM(G56:G57)</f>
        <v>0</v>
      </c>
      <c r="H54" s="74">
        <f>SUM(H56:H57)</f>
        <v>0</v>
      </c>
      <c r="I54" s="74">
        <f t="shared" ref="I54:K54" si="10">SUM(I56:I57)</f>
        <v>0</v>
      </c>
      <c r="J54" s="74">
        <f t="shared" si="10"/>
        <v>0</v>
      </c>
      <c r="K54" s="74">
        <f t="shared" si="10"/>
        <v>0</v>
      </c>
      <c r="L54" s="29">
        <f>SUM(L56:L57)</f>
        <v>10.6</v>
      </c>
      <c r="M54" s="29">
        <f>SUM(M56:M57)</f>
        <v>10.6</v>
      </c>
      <c r="N54" s="29">
        <f>SUM(N56:N57)</f>
        <v>7.5</v>
      </c>
      <c r="O54" s="29">
        <f>SUM(O56:O57)</f>
        <v>0</v>
      </c>
    </row>
    <row r="55" spans="1:15" ht="15" customHeight="1" x14ac:dyDescent="0.25">
      <c r="A55" s="132"/>
      <c r="B55" s="133" t="s">
        <v>200</v>
      </c>
      <c r="C55" s="134"/>
      <c r="D55" s="135">
        <f>E55+G55</f>
        <v>0</v>
      </c>
      <c r="E55" s="135"/>
      <c r="F55" s="135"/>
      <c r="G55" s="135"/>
      <c r="H55" s="74">
        <f>I55+K55</f>
        <v>0</v>
      </c>
      <c r="I55" s="74"/>
      <c r="J55" s="74"/>
      <c r="K55" s="74"/>
      <c r="L55" s="29">
        <f>M55+O55</f>
        <v>0</v>
      </c>
      <c r="M55" s="29"/>
      <c r="N55" s="29"/>
      <c r="O55" s="29"/>
    </row>
    <row r="56" spans="1:15" ht="15" customHeight="1" x14ac:dyDescent="0.25">
      <c r="A56" s="132"/>
      <c r="B56" s="136" t="s">
        <v>219</v>
      </c>
      <c r="C56" s="7" t="s">
        <v>25</v>
      </c>
      <c r="D56" s="8">
        <f>E56+G56</f>
        <v>9.9</v>
      </c>
      <c r="E56" s="8">
        <v>9.9</v>
      </c>
      <c r="F56" s="8">
        <v>7</v>
      </c>
      <c r="G56" s="8"/>
      <c r="H56" s="9">
        <f>I56+K56</f>
        <v>0</v>
      </c>
      <c r="I56" s="9"/>
      <c r="J56" s="9"/>
      <c r="K56" s="9"/>
      <c r="L56" s="11">
        <f>M56+O56</f>
        <v>9.9</v>
      </c>
      <c r="M56" s="11">
        <f>E56+I56</f>
        <v>9.9</v>
      </c>
      <c r="N56" s="11">
        <f>F56+J56</f>
        <v>7</v>
      </c>
      <c r="O56" s="11">
        <f>G56+K56</f>
        <v>0</v>
      </c>
    </row>
    <row r="57" spans="1:15" ht="39" x14ac:dyDescent="0.25">
      <c r="A57" s="132"/>
      <c r="B57" s="137" t="s">
        <v>222</v>
      </c>
      <c r="C57" s="30" t="s">
        <v>25</v>
      </c>
      <c r="D57" s="16">
        <f>E57+G57</f>
        <v>0.7</v>
      </c>
      <c r="E57" s="16">
        <v>0.7</v>
      </c>
      <c r="F57" s="16">
        <v>0.5</v>
      </c>
      <c r="G57" s="16"/>
      <c r="H57" s="10">
        <f>I57+K57</f>
        <v>0</v>
      </c>
      <c r="I57" s="10"/>
      <c r="J57" s="10"/>
      <c r="K57" s="10"/>
      <c r="L57" s="12">
        <f>M57+O57</f>
        <v>0.7</v>
      </c>
      <c r="M57" s="12">
        <f>E57+H57</f>
        <v>0.7</v>
      </c>
      <c r="N57" s="12">
        <f>F57+I57</f>
        <v>0.5</v>
      </c>
      <c r="O57" s="12">
        <f>G57+J57</f>
        <v>0</v>
      </c>
    </row>
    <row r="58" spans="1:15" ht="15" customHeight="1" x14ac:dyDescent="0.25">
      <c r="A58" s="128" t="s">
        <v>78</v>
      </c>
      <c r="B58" s="29" t="s">
        <v>14</v>
      </c>
      <c r="C58" s="138"/>
      <c r="D58" s="135">
        <f>SUM(D60:D61)</f>
        <v>8.4</v>
      </c>
      <c r="E58" s="135">
        <f>SUM(E60:E61)</f>
        <v>8.4</v>
      </c>
      <c r="F58" s="135">
        <f>SUM(F60:F61)</f>
        <v>5.7</v>
      </c>
      <c r="G58" s="135">
        <f>SUM(G60:G61)</f>
        <v>0</v>
      </c>
      <c r="H58" s="74">
        <f>SUM(H60:H61)</f>
        <v>0</v>
      </c>
      <c r="I58" s="74">
        <f t="shared" ref="I58:K58" si="11">SUM(I60:I61)</f>
        <v>0</v>
      </c>
      <c r="J58" s="74">
        <f t="shared" si="11"/>
        <v>0</v>
      </c>
      <c r="K58" s="74">
        <f t="shared" si="11"/>
        <v>0</v>
      </c>
      <c r="L58" s="29">
        <f>SUM(L60:L61)</f>
        <v>8.4</v>
      </c>
      <c r="M58" s="29">
        <f>SUM(M60:M61)</f>
        <v>8.4</v>
      </c>
      <c r="N58" s="29">
        <f>SUM(N60:N61)</f>
        <v>5.7</v>
      </c>
      <c r="O58" s="29">
        <f>SUM(O60:O61)</f>
        <v>0</v>
      </c>
    </row>
    <row r="59" spans="1:15" ht="15" customHeight="1" x14ac:dyDescent="0.25">
      <c r="A59" s="132"/>
      <c r="B59" s="133" t="s">
        <v>200</v>
      </c>
      <c r="C59" s="134"/>
      <c r="D59" s="135">
        <f>E59+G59</f>
        <v>0</v>
      </c>
      <c r="E59" s="135"/>
      <c r="F59" s="135"/>
      <c r="G59" s="135"/>
      <c r="H59" s="74">
        <f>I59+K59</f>
        <v>0</v>
      </c>
      <c r="I59" s="74"/>
      <c r="J59" s="74"/>
      <c r="K59" s="74"/>
      <c r="L59" s="29">
        <f>M59+O59</f>
        <v>0</v>
      </c>
      <c r="M59" s="29"/>
      <c r="N59" s="29"/>
      <c r="O59" s="29"/>
    </row>
    <row r="60" spans="1:15" ht="15" customHeight="1" x14ac:dyDescent="0.25">
      <c r="A60" s="132"/>
      <c r="B60" s="136" t="s">
        <v>219</v>
      </c>
      <c r="C60" s="7" t="s">
        <v>25</v>
      </c>
      <c r="D60" s="8">
        <f>E60+G60</f>
        <v>7.8</v>
      </c>
      <c r="E60" s="8">
        <v>7.8</v>
      </c>
      <c r="F60" s="8">
        <v>5.3</v>
      </c>
      <c r="G60" s="8"/>
      <c r="H60" s="9">
        <f>I60+K60</f>
        <v>0</v>
      </c>
      <c r="I60" s="9"/>
      <c r="J60" s="9"/>
      <c r="K60" s="9"/>
      <c r="L60" s="11">
        <f>M60+O60</f>
        <v>7.8</v>
      </c>
      <c r="M60" s="11">
        <f>E60+I60</f>
        <v>7.8</v>
      </c>
      <c r="N60" s="11">
        <f>F60+J60</f>
        <v>5.3</v>
      </c>
      <c r="O60" s="11">
        <f>G60+K60</f>
        <v>0</v>
      </c>
    </row>
    <row r="61" spans="1:15" ht="39" x14ac:dyDescent="0.25">
      <c r="A61" s="132"/>
      <c r="B61" s="137" t="s">
        <v>222</v>
      </c>
      <c r="C61" s="30" t="s">
        <v>25</v>
      </c>
      <c r="D61" s="16">
        <f>E61+G61</f>
        <v>0.6</v>
      </c>
      <c r="E61" s="16">
        <v>0.6</v>
      </c>
      <c r="F61" s="16">
        <v>0.4</v>
      </c>
      <c r="G61" s="16"/>
      <c r="H61" s="10">
        <f>I61+K61</f>
        <v>0</v>
      </c>
      <c r="I61" s="10"/>
      <c r="J61" s="10"/>
      <c r="K61" s="10"/>
      <c r="L61" s="12">
        <f>M61+O61</f>
        <v>0.6</v>
      </c>
      <c r="M61" s="12">
        <f>E61+H61</f>
        <v>0.6</v>
      </c>
      <c r="N61" s="12">
        <f>F61+I61</f>
        <v>0.4</v>
      </c>
      <c r="O61" s="12">
        <f>G61+J61</f>
        <v>0</v>
      </c>
    </row>
    <row r="62" spans="1:15" ht="15" customHeight="1" x14ac:dyDescent="0.25">
      <c r="A62" s="128" t="s">
        <v>79</v>
      </c>
      <c r="B62" s="29" t="s">
        <v>15</v>
      </c>
      <c r="C62" s="138"/>
      <c r="D62" s="135">
        <f>SUM(D64:D65)</f>
        <v>10.299999999999999</v>
      </c>
      <c r="E62" s="135">
        <f>SUM(E64:E65)</f>
        <v>10.299999999999999</v>
      </c>
      <c r="F62" s="135">
        <f>SUM(F64:F65)</f>
        <v>7.2</v>
      </c>
      <c r="G62" s="135">
        <f>SUM(G64:G65)</f>
        <v>0</v>
      </c>
      <c r="H62" s="74">
        <f>SUM(H64:H65)</f>
        <v>0</v>
      </c>
      <c r="I62" s="74">
        <f t="shared" ref="I62:K62" si="12">SUM(I64:I65)</f>
        <v>0</v>
      </c>
      <c r="J62" s="74">
        <f t="shared" si="12"/>
        <v>0</v>
      </c>
      <c r="K62" s="74">
        <f t="shared" si="12"/>
        <v>0</v>
      </c>
      <c r="L62" s="29">
        <f>SUM(L64:L65)</f>
        <v>10.299999999999999</v>
      </c>
      <c r="M62" s="29">
        <f>SUM(M64:M65)</f>
        <v>10.299999999999999</v>
      </c>
      <c r="N62" s="29">
        <f>SUM(N64:N65)</f>
        <v>7.2</v>
      </c>
      <c r="O62" s="29">
        <f>SUM(O64:O65)</f>
        <v>0</v>
      </c>
    </row>
    <row r="63" spans="1:15" ht="15" customHeight="1" x14ac:dyDescent="0.25">
      <c r="A63" s="132"/>
      <c r="B63" s="133" t="s">
        <v>200</v>
      </c>
      <c r="C63" s="134"/>
      <c r="D63" s="135">
        <f>E63+G63</f>
        <v>0</v>
      </c>
      <c r="E63" s="135"/>
      <c r="F63" s="135"/>
      <c r="G63" s="135"/>
      <c r="H63" s="74">
        <f>I63+K63</f>
        <v>0</v>
      </c>
      <c r="I63" s="74"/>
      <c r="J63" s="74"/>
      <c r="K63" s="74"/>
      <c r="L63" s="29">
        <f>M63+O63</f>
        <v>0</v>
      </c>
      <c r="M63" s="29"/>
      <c r="N63" s="29"/>
      <c r="O63" s="29"/>
    </row>
    <row r="64" spans="1:15" ht="15" customHeight="1" x14ac:dyDescent="0.25">
      <c r="A64" s="132"/>
      <c r="B64" s="136" t="s">
        <v>219</v>
      </c>
      <c r="C64" s="7" t="s">
        <v>25</v>
      </c>
      <c r="D64" s="8">
        <f>E64+G64</f>
        <v>9.6</v>
      </c>
      <c r="E64" s="8">
        <v>9.6</v>
      </c>
      <c r="F64" s="8">
        <v>6.7</v>
      </c>
      <c r="G64" s="8"/>
      <c r="H64" s="9">
        <f>I64+K64</f>
        <v>0</v>
      </c>
      <c r="I64" s="9"/>
      <c r="J64" s="9"/>
      <c r="K64" s="9"/>
      <c r="L64" s="11">
        <f>M64+O64</f>
        <v>9.6</v>
      </c>
      <c r="M64" s="11">
        <f>E64+I64</f>
        <v>9.6</v>
      </c>
      <c r="N64" s="11">
        <f>F64+J64</f>
        <v>6.7</v>
      </c>
      <c r="O64" s="11">
        <f>G64+K64</f>
        <v>0</v>
      </c>
    </row>
    <row r="65" spans="1:15" ht="39" x14ac:dyDescent="0.25">
      <c r="A65" s="139"/>
      <c r="B65" s="137" t="s">
        <v>222</v>
      </c>
      <c r="C65" s="30" t="s">
        <v>25</v>
      </c>
      <c r="D65" s="16">
        <f>E65+G65</f>
        <v>0.7</v>
      </c>
      <c r="E65" s="16">
        <v>0.7</v>
      </c>
      <c r="F65" s="16">
        <v>0.5</v>
      </c>
      <c r="G65" s="16"/>
      <c r="H65" s="10">
        <f>I65+K65</f>
        <v>0</v>
      </c>
      <c r="I65" s="10"/>
      <c r="J65" s="10"/>
      <c r="K65" s="10"/>
      <c r="L65" s="12">
        <f>M65+O65</f>
        <v>0.7</v>
      </c>
      <c r="M65" s="12">
        <f>E65+H65</f>
        <v>0.7</v>
      </c>
      <c r="N65" s="12">
        <f>F65+I65</f>
        <v>0.5</v>
      </c>
      <c r="O65" s="12">
        <f>G65+J65</f>
        <v>0</v>
      </c>
    </row>
    <row r="66" spans="1:15" ht="15" customHeight="1" x14ac:dyDescent="0.25">
      <c r="A66" s="128" t="s">
        <v>80</v>
      </c>
      <c r="B66" s="29" t="s">
        <v>16</v>
      </c>
      <c r="C66" s="138"/>
      <c r="D66" s="135">
        <f>SUM(D68:D69)</f>
        <v>19</v>
      </c>
      <c r="E66" s="135">
        <f>SUM(E68:E69)</f>
        <v>19</v>
      </c>
      <c r="F66" s="135">
        <f>SUM(F68:F69)</f>
        <v>12.7</v>
      </c>
      <c r="G66" s="135">
        <f>SUM(G68:G69)</f>
        <v>0</v>
      </c>
      <c r="H66" s="74">
        <f>SUM(H68:H69)</f>
        <v>0</v>
      </c>
      <c r="I66" s="74"/>
      <c r="J66" s="74"/>
      <c r="K66" s="74">
        <f>SUM(K68:K69)</f>
        <v>0</v>
      </c>
      <c r="L66" s="29">
        <f>SUM(L68:L69)</f>
        <v>19</v>
      </c>
      <c r="M66" s="29">
        <f>SUM(M68:M69)</f>
        <v>19</v>
      </c>
      <c r="N66" s="29">
        <f>SUM(N68:N69)</f>
        <v>12.7</v>
      </c>
      <c r="O66" s="29">
        <f>SUM(O68:O69)</f>
        <v>0</v>
      </c>
    </row>
    <row r="67" spans="1:15" ht="15" customHeight="1" x14ac:dyDescent="0.25">
      <c r="A67" s="132"/>
      <c r="B67" s="133" t="s">
        <v>200</v>
      </c>
      <c r="C67" s="134"/>
      <c r="D67" s="135">
        <f>E67+G67</f>
        <v>0</v>
      </c>
      <c r="E67" s="135"/>
      <c r="F67" s="135"/>
      <c r="G67" s="135"/>
      <c r="H67" s="74">
        <f>I67+K67</f>
        <v>0</v>
      </c>
      <c r="I67" s="74"/>
      <c r="J67" s="74"/>
      <c r="K67" s="74"/>
      <c r="L67" s="29">
        <f>M67+O67</f>
        <v>0</v>
      </c>
      <c r="M67" s="29"/>
      <c r="N67" s="29"/>
      <c r="O67" s="29"/>
    </row>
    <row r="68" spans="1:15" ht="15" customHeight="1" x14ac:dyDescent="0.25">
      <c r="A68" s="132"/>
      <c r="B68" s="136" t="s">
        <v>219</v>
      </c>
      <c r="C68" s="7" t="s">
        <v>25</v>
      </c>
      <c r="D68" s="8">
        <f>E68+G68</f>
        <v>17.3</v>
      </c>
      <c r="E68" s="8">
        <v>17.3</v>
      </c>
      <c r="F68" s="8">
        <v>11.7</v>
      </c>
      <c r="G68" s="8"/>
      <c r="H68" s="9">
        <f>I68+K68</f>
        <v>0</v>
      </c>
      <c r="I68" s="9"/>
      <c r="J68" s="9"/>
      <c r="K68" s="9"/>
      <c r="L68" s="11">
        <f>M68+O68</f>
        <v>17.3</v>
      </c>
      <c r="M68" s="11">
        <f>E68+I68</f>
        <v>17.3</v>
      </c>
      <c r="N68" s="11">
        <f>F68+J68</f>
        <v>11.7</v>
      </c>
      <c r="O68" s="11">
        <f>G68+K68</f>
        <v>0</v>
      </c>
    </row>
    <row r="69" spans="1:15" ht="39" x14ac:dyDescent="0.25">
      <c r="A69" s="132"/>
      <c r="B69" s="137" t="s">
        <v>222</v>
      </c>
      <c r="C69" s="30" t="s">
        <v>25</v>
      </c>
      <c r="D69" s="16">
        <f>E69+G69</f>
        <v>1.7</v>
      </c>
      <c r="E69" s="16">
        <v>1.7</v>
      </c>
      <c r="F69" s="16">
        <v>1</v>
      </c>
      <c r="G69" s="16"/>
      <c r="H69" s="10">
        <f>I69+K69</f>
        <v>0</v>
      </c>
      <c r="I69" s="10"/>
      <c r="J69" s="10"/>
      <c r="K69" s="10"/>
      <c r="L69" s="12">
        <f>M69+O69</f>
        <v>1.7</v>
      </c>
      <c r="M69" s="12">
        <f>E69+H69</f>
        <v>1.7</v>
      </c>
      <c r="N69" s="12">
        <f>F69+I69</f>
        <v>1</v>
      </c>
      <c r="O69" s="12">
        <f>G69+J69</f>
        <v>0</v>
      </c>
    </row>
    <row r="70" spans="1:15" ht="15" customHeight="1" x14ac:dyDescent="0.25">
      <c r="A70" s="128" t="s">
        <v>81</v>
      </c>
      <c r="B70" s="29" t="s">
        <v>17</v>
      </c>
      <c r="C70" s="138"/>
      <c r="D70" s="135">
        <f>SUM(D72:D73)</f>
        <v>9.6</v>
      </c>
      <c r="E70" s="135">
        <f>SUM(E72:E73)</f>
        <v>9.6</v>
      </c>
      <c r="F70" s="135">
        <f>SUM(F72:F73)</f>
        <v>6.7</v>
      </c>
      <c r="G70" s="135">
        <f>SUM(G72:G73)</f>
        <v>0</v>
      </c>
      <c r="H70" s="74">
        <f>SUM(H72:H73)</f>
        <v>0</v>
      </c>
      <c r="I70" s="74">
        <f t="shared" ref="I70:J70" si="13">SUM(I72:I73)</f>
        <v>0</v>
      </c>
      <c r="J70" s="74">
        <f t="shared" si="13"/>
        <v>0</v>
      </c>
      <c r="K70" s="74">
        <f>SUM(K72:K73)</f>
        <v>0</v>
      </c>
      <c r="L70" s="29">
        <f>SUM(L72:L73)</f>
        <v>9.6</v>
      </c>
      <c r="M70" s="29">
        <f>SUM(M72:M73)</f>
        <v>9.6</v>
      </c>
      <c r="N70" s="29">
        <f>SUM(N72:N73)</f>
        <v>6.7</v>
      </c>
      <c r="O70" s="29">
        <f>SUM(O72:O73)</f>
        <v>0</v>
      </c>
    </row>
    <row r="71" spans="1:15" ht="15" customHeight="1" x14ac:dyDescent="0.25">
      <c r="A71" s="132"/>
      <c r="B71" s="133" t="s">
        <v>200</v>
      </c>
      <c r="C71" s="134"/>
      <c r="D71" s="135">
        <f>E71+G71</f>
        <v>0</v>
      </c>
      <c r="E71" s="135"/>
      <c r="F71" s="135"/>
      <c r="G71" s="135"/>
      <c r="H71" s="74">
        <f>I71+K71</f>
        <v>0</v>
      </c>
      <c r="I71" s="74"/>
      <c r="J71" s="74"/>
      <c r="K71" s="74"/>
      <c r="L71" s="29">
        <f>M71+O71</f>
        <v>0</v>
      </c>
      <c r="M71" s="29"/>
      <c r="N71" s="29"/>
      <c r="O71" s="29"/>
    </row>
    <row r="72" spans="1:15" ht="15" customHeight="1" x14ac:dyDescent="0.25">
      <c r="A72" s="132"/>
      <c r="B72" s="136" t="s">
        <v>219</v>
      </c>
      <c r="C72" s="7" t="s">
        <v>25</v>
      </c>
      <c r="D72" s="8">
        <f>E72+G72</f>
        <v>9.1</v>
      </c>
      <c r="E72" s="8">
        <v>9.1</v>
      </c>
      <c r="F72" s="8">
        <v>6.3</v>
      </c>
      <c r="G72" s="8"/>
      <c r="H72" s="9">
        <f>I72+K72</f>
        <v>0</v>
      </c>
      <c r="I72" s="9"/>
      <c r="J72" s="9"/>
      <c r="K72" s="9"/>
      <c r="L72" s="11">
        <f>M72+O72</f>
        <v>9.1</v>
      </c>
      <c r="M72" s="11">
        <f>E72+I72</f>
        <v>9.1</v>
      </c>
      <c r="N72" s="11">
        <f>F72+J72</f>
        <v>6.3</v>
      </c>
      <c r="O72" s="11">
        <f>G72+K72</f>
        <v>0</v>
      </c>
    </row>
    <row r="73" spans="1:15" ht="39" x14ac:dyDescent="0.25">
      <c r="A73" s="132"/>
      <c r="B73" s="137" t="s">
        <v>222</v>
      </c>
      <c r="C73" s="30" t="s">
        <v>25</v>
      </c>
      <c r="D73" s="16">
        <f>E73+G73</f>
        <v>0.5</v>
      </c>
      <c r="E73" s="16">
        <v>0.5</v>
      </c>
      <c r="F73" s="16">
        <v>0.4</v>
      </c>
      <c r="G73" s="16"/>
      <c r="H73" s="10">
        <f>I73+K73</f>
        <v>0</v>
      </c>
      <c r="I73" s="10"/>
      <c r="J73" s="10"/>
      <c r="K73" s="10"/>
      <c r="L73" s="12">
        <f>M73+O73</f>
        <v>0.5</v>
      </c>
      <c r="M73" s="12">
        <f>E73+H73</f>
        <v>0.5</v>
      </c>
      <c r="N73" s="12">
        <f>F73+I73</f>
        <v>0.4</v>
      </c>
      <c r="O73" s="12">
        <f>G73+J73</f>
        <v>0</v>
      </c>
    </row>
    <row r="74" spans="1:15" ht="15" customHeight="1" x14ac:dyDescent="0.25">
      <c r="A74" s="128" t="s">
        <v>82</v>
      </c>
      <c r="B74" s="29" t="s">
        <v>18</v>
      </c>
      <c r="C74" s="138"/>
      <c r="D74" s="135">
        <f>SUM(D76:D77)</f>
        <v>9.5</v>
      </c>
      <c r="E74" s="135">
        <f>SUM(E76:E77)</f>
        <v>9.5</v>
      </c>
      <c r="F74" s="135">
        <f>SUM(F76:F77)</f>
        <v>6.6</v>
      </c>
      <c r="G74" s="135">
        <f>SUM(G76:G77)</f>
        <v>0</v>
      </c>
      <c r="H74" s="74">
        <f>SUM(H76:H77)</f>
        <v>0</v>
      </c>
      <c r="I74" s="74">
        <f t="shared" ref="I74:K74" si="14">SUM(I76:I77)</f>
        <v>0</v>
      </c>
      <c r="J74" s="74">
        <f t="shared" si="14"/>
        <v>0</v>
      </c>
      <c r="K74" s="74">
        <f t="shared" si="14"/>
        <v>0</v>
      </c>
      <c r="L74" s="29">
        <f>SUM(L76:L77)</f>
        <v>9.5</v>
      </c>
      <c r="M74" s="29">
        <f>SUM(M76:M77)</f>
        <v>9.5</v>
      </c>
      <c r="N74" s="29">
        <f>SUM(N76:N77)</f>
        <v>6.6</v>
      </c>
      <c r="O74" s="29">
        <f>SUM(O76:O77)</f>
        <v>0</v>
      </c>
    </row>
    <row r="75" spans="1:15" ht="15" customHeight="1" x14ac:dyDescent="0.25">
      <c r="A75" s="132"/>
      <c r="B75" s="133" t="s">
        <v>200</v>
      </c>
      <c r="C75" s="134"/>
      <c r="D75" s="135">
        <f>E75+G75</f>
        <v>0</v>
      </c>
      <c r="E75" s="135"/>
      <c r="F75" s="135"/>
      <c r="G75" s="135"/>
      <c r="H75" s="74">
        <f>I75+K75</f>
        <v>0</v>
      </c>
      <c r="I75" s="74"/>
      <c r="J75" s="74"/>
      <c r="K75" s="74"/>
      <c r="L75" s="29">
        <f>M75+O75</f>
        <v>0</v>
      </c>
      <c r="M75" s="29"/>
      <c r="N75" s="29"/>
      <c r="O75" s="29"/>
    </row>
    <row r="76" spans="1:15" ht="15" customHeight="1" x14ac:dyDescent="0.25">
      <c r="A76" s="132"/>
      <c r="B76" s="136" t="s">
        <v>219</v>
      </c>
      <c r="C76" s="7" t="s">
        <v>25</v>
      </c>
      <c r="D76" s="8">
        <f>E76+G76</f>
        <v>9.1</v>
      </c>
      <c r="E76" s="8">
        <v>9.1</v>
      </c>
      <c r="F76" s="8">
        <v>6.3</v>
      </c>
      <c r="G76" s="8"/>
      <c r="H76" s="9">
        <f>I76+K76</f>
        <v>0</v>
      </c>
      <c r="I76" s="9"/>
      <c r="J76" s="9"/>
      <c r="K76" s="9"/>
      <c r="L76" s="11">
        <f>M76+O76</f>
        <v>9.1</v>
      </c>
      <c r="M76" s="11">
        <f>E76+I76</f>
        <v>9.1</v>
      </c>
      <c r="N76" s="11">
        <f>F76+J76</f>
        <v>6.3</v>
      </c>
      <c r="O76" s="11">
        <f>G76+K76</f>
        <v>0</v>
      </c>
    </row>
    <row r="77" spans="1:15" ht="39" x14ac:dyDescent="0.25">
      <c r="A77" s="132"/>
      <c r="B77" s="137" t="s">
        <v>222</v>
      </c>
      <c r="C77" s="30" t="s">
        <v>25</v>
      </c>
      <c r="D77" s="16">
        <f>E77+G77</f>
        <v>0.4</v>
      </c>
      <c r="E77" s="16">
        <v>0.4</v>
      </c>
      <c r="F77" s="16">
        <v>0.3</v>
      </c>
      <c r="G77" s="16"/>
      <c r="H77" s="10">
        <f>I77+K77</f>
        <v>0</v>
      </c>
      <c r="I77" s="10"/>
      <c r="J77" s="10"/>
      <c r="K77" s="10"/>
      <c r="L77" s="12">
        <f>M77+O77</f>
        <v>0.4</v>
      </c>
      <c r="M77" s="12">
        <f>E77+H77</f>
        <v>0.4</v>
      </c>
      <c r="N77" s="12">
        <f>F77+I77</f>
        <v>0.3</v>
      </c>
      <c r="O77" s="12">
        <f>G77+J77</f>
        <v>0</v>
      </c>
    </row>
    <row r="78" spans="1:15" ht="15" customHeight="1" x14ac:dyDescent="0.25">
      <c r="A78" s="128" t="s">
        <v>83</v>
      </c>
      <c r="B78" s="29" t="s">
        <v>19</v>
      </c>
      <c r="C78" s="506" t="s">
        <v>25</v>
      </c>
      <c r="D78" s="141">
        <f>E78+G78</f>
        <v>4.9000000000000004</v>
      </c>
      <c r="E78" s="141">
        <v>4.9000000000000004</v>
      </c>
      <c r="F78" s="141">
        <v>3</v>
      </c>
      <c r="G78" s="141">
        <f>SUM(G79:G79)</f>
        <v>0</v>
      </c>
      <c r="H78" s="142">
        <f>I78+K78</f>
        <v>0</v>
      </c>
      <c r="I78" s="142"/>
      <c r="J78" s="142"/>
      <c r="K78" s="142">
        <f>SUM(K79:K79)</f>
        <v>0</v>
      </c>
      <c r="L78" s="143">
        <f>M78+O78</f>
        <v>4.9000000000000004</v>
      </c>
      <c r="M78" s="143">
        <f>E78+I78</f>
        <v>4.9000000000000004</v>
      </c>
      <c r="N78" s="143">
        <f>F78+J78</f>
        <v>3</v>
      </c>
      <c r="O78" s="143">
        <f>SUM(O79:O79)</f>
        <v>0</v>
      </c>
    </row>
    <row r="79" spans="1:15" ht="39" x14ac:dyDescent="0.25">
      <c r="A79" s="132"/>
      <c r="B79" s="140" t="s">
        <v>222</v>
      </c>
      <c r="C79" s="507"/>
      <c r="D79" s="144"/>
      <c r="E79" s="144"/>
      <c r="F79" s="144"/>
      <c r="G79" s="144"/>
      <c r="H79" s="145"/>
      <c r="I79" s="145"/>
      <c r="J79" s="145"/>
      <c r="K79" s="145"/>
      <c r="L79" s="146"/>
      <c r="M79" s="146"/>
      <c r="N79" s="146"/>
      <c r="O79" s="146"/>
    </row>
    <row r="80" spans="1:15" ht="15" customHeight="1" x14ac:dyDescent="0.25">
      <c r="A80" s="5" t="s">
        <v>84</v>
      </c>
      <c r="B80" s="75" t="s">
        <v>175</v>
      </c>
      <c r="C80" s="497" t="s">
        <v>21</v>
      </c>
      <c r="D80" s="141">
        <f>E80+G80</f>
        <v>346.5</v>
      </c>
      <c r="E80" s="141">
        <v>346.5</v>
      </c>
      <c r="F80" s="141">
        <v>228.5</v>
      </c>
      <c r="G80" s="141"/>
      <c r="H80" s="142">
        <f>I80+K80</f>
        <v>0</v>
      </c>
      <c r="I80" s="142"/>
      <c r="J80" s="142"/>
      <c r="K80" s="142">
        <f>SUM(K81:K81)</f>
        <v>0</v>
      </c>
      <c r="L80" s="143">
        <f>M80+O80</f>
        <v>346.5</v>
      </c>
      <c r="M80" s="143">
        <f>E80+I80</f>
        <v>346.5</v>
      </c>
      <c r="N80" s="143">
        <f>F80+J80</f>
        <v>228.5</v>
      </c>
      <c r="O80" s="143">
        <f>SUM(O81:O81)</f>
        <v>0</v>
      </c>
    </row>
    <row r="81" spans="1:15" ht="15" customHeight="1" x14ac:dyDescent="0.25">
      <c r="A81" s="124"/>
      <c r="B81" s="140" t="s">
        <v>224</v>
      </c>
      <c r="C81" s="498"/>
      <c r="D81" s="144"/>
      <c r="E81" s="144"/>
      <c r="F81" s="144"/>
      <c r="G81" s="144"/>
      <c r="H81" s="145"/>
      <c r="I81" s="145"/>
      <c r="J81" s="145"/>
      <c r="K81" s="145"/>
      <c r="L81" s="146"/>
      <c r="M81" s="146"/>
      <c r="N81" s="146"/>
      <c r="O81" s="146"/>
    </row>
    <row r="82" spans="1:15" ht="15.95" customHeight="1" x14ac:dyDescent="0.25">
      <c r="A82" s="20" t="s">
        <v>85</v>
      </c>
      <c r="B82" s="82" t="s">
        <v>179</v>
      </c>
      <c r="C82" s="22"/>
      <c r="D82" s="23">
        <f>D20+D38+D42+D46+D50+D54+D58+D62+D66+D70+D74+D78+D80</f>
        <v>817</v>
      </c>
      <c r="E82" s="23">
        <f>E20+E38+E42+E46+E50+E54+E58+E62+E66+E70+E74+E78+E80</f>
        <v>817</v>
      </c>
      <c r="F82" s="23">
        <f>F20+F38+F42+F46+F50+F54+F58+F62+F66+F70+F74+F78+F80</f>
        <v>531.5</v>
      </c>
      <c r="G82" s="23">
        <f t="shared" ref="G82:O82" si="15">G20+G38+G42+G46+G50+G54+G58+G62+G66+G70+G74+G78+G80</f>
        <v>0</v>
      </c>
      <c r="H82" s="24">
        <f t="shared" si="15"/>
        <v>-0.7</v>
      </c>
      <c r="I82" s="24">
        <f t="shared" si="15"/>
        <v>-0.7</v>
      </c>
      <c r="J82" s="24">
        <f t="shared" si="15"/>
        <v>-0.5</v>
      </c>
      <c r="K82" s="24">
        <f t="shared" si="15"/>
        <v>0</v>
      </c>
      <c r="L82" s="21">
        <f t="shared" si="15"/>
        <v>816.3</v>
      </c>
      <c r="M82" s="21">
        <f t="shared" si="15"/>
        <v>816.3</v>
      </c>
      <c r="N82" s="21">
        <f t="shared" si="15"/>
        <v>531</v>
      </c>
      <c r="O82" s="21">
        <f t="shared" si="15"/>
        <v>0</v>
      </c>
    </row>
    <row r="83" spans="1:15" ht="15.95" customHeight="1" x14ac:dyDescent="0.25">
      <c r="A83" s="19" t="s">
        <v>86</v>
      </c>
      <c r="B83" s="444" t="s">
        <v>63</v>
      </c>
      <c r="C83" s="445"/>
      <c r="D83" s="445"/>
      <c r="E83" s="445"/>
      <c r="F83" s="445"/>
      <c r="G83" s="445"/>
      <c r="H83" s="445"/>
      <c r="I83" s="445"/>
      <c r="J83" s="445"/>
      <c r="K83" s="445"/>
      <c r="L83" s="445"/>
      <c r="M83" s="445"/>
      <c r="N83" s="445"/>
      <c r="O83" s="446"/>
    </row>
    <row r="84" spans="1:15" ht="15" customHeight="1" x14ac:dyDescent="0.25">
      <c r="A84" s="499" t="s">
        <v>87</v>
      </c>
      <c r="B84" s="75" t="s">
        <v>71</v>
      </c>
      <c r="C84" s="129"/>
      <c r="D84" s="130">
        <f>SUM(D86:D87)</f>
        <v>149</v>
      </c>
      <c r="E84" s="130">
        <f>SUM(E86:E87)</f>
        <v>149</v>
      </c>
      <c r="F84" s="130">
        <f>SUM(F86:F87)</f>
        <v>85.4</v>
      </c>
      <c r="G84" s="130">
        <f>SUM(G86:G87)</f>
        <v>0</v>
      </c>
      <c r="H84" s="131">
        <f t="shared" ref="H84:O84" si="16">SUM(H86:H87)</f>
        <v>0</v>
      </c>
      <c r="I84" s="131">
        <f t="shared" si="16"/>
        <v>0</v>
      </c>
      <c r="J84" s="131">
        <f t="shared" si="16"/>
        <v>0</v>
      </c>
      <c r="K84" s="131">
        <f t="shared" si="16"/>
        <v>0</v>
      </c>
      <c r="L84" s="75">
        <f t="shared" si="16"/>
        <v>149</v>
      </c>
      <c r="M84" s="75">
        <f t="shared" si="16"/>
        <v>149</v>
      </c>
      <c r="N84" s="75">
        <f t="shared" si="16"/>
        <v>85.4</v>
      </c>
      <c r="O84" s="75">
        <f t="shared" si="16"/>
        <v>0</v>
      </c>
    </row>
    <row r="85" spans="1:15" ht="15" customHeight="1" x14ac:dyDescent="0.25">
      <c r="A85" s="500"/>
      <c r="B85" s="133" t="s">
        <v>200</v>
      </c>
      <c r="C85" s="134"/>
      <c r="D85" s="279">
        <f>E85+G85</f>
        <v>0</v>
      </c>
      <c r="E85" s="279"/>
      <c r="F85" s="279"/>
      <c r="G85" s="279"/>
      <c r="H85" s="280">
        <f>I85+K85</f>
        <v>0</v>
      </c>
      <c r="I85" s="280"/>
      <c r="J85" s="280"/>
      <c r="K85" s="280"/>
      <c r="L85" s="29">
        <f>M85+O85</f>
        <v>0</v>
      </c>
      <c r="M85" s="29"/>
      <c r="N85" s="29"/>
      <c r="O85" s="29"/>
    </row>
    <row r="86" spans="1:15" ht="26.25" x14ac:dyDescent="0.25">
      <c r="A86" s="500"/>
      <c r="B86" s="136" t="s">
        <v>223</v>
      </c>
      <c r="C86" s="7" t="s">
        <v>32</v>
      </c>
      <c r="D86" s="384">
        <f>E86+G86</f>
        <v>81.2</v>
      </c>
      <c r="E86" s="385">
        <v>81.2</v>
      </c>
      <c r="F86" s="385">
        <v>49.6</v>
      </c>
      <c r="G86" s="385"/>
      <c r="H86" s="351">
        <f>I86+K86</f>
        <v>0</v>
      </c>
      <c r="I86" s="351"/>
      <c r="J86" s="351"/>
      <c r="K86" s="386"/>
      <c r="L86" s="11">
        <f>M86+O86</f>
        <v>81.2</v>
      </c>
      <c r="M86" s="158">
        <f>E86+I86</f>
        <v>81.2</v>
      </c>
      <c r="N86" s="158">
        <f>F86+J86</f>
        <v>49.6</v>
      </c>
      <c r="O86" s="146">
        <f>SUM(O87:O87)</f>
        <v>0</v>
      </c>
    </row>
    <row r="87" spans="1:15" ht="26.25" x14ac:dyDescent="0.25">
      <c r="A87" s="501"/>
      <c r="B87" s="140" t="s">
        <v>366</v>
      </c>
      <c r="C87" s="76" t="s">
        <v>32</v>
      </c>
      <c r="D87" s="8">
        <f>E87+G87</f>
        <v>67.8</v>
      </c>
      <c r="E87" s="8">
        <v>67.8</v>
      </c>
      <c r="F87" s="8">
        <v>35.799999999999997</v>
      </c>
      <c r="G87" s="8"/>
      <c r="H87" s="9">
        <f>I87+K87</f>
        <v>0</v>
      </c>
      <c r="I87" s="9"/>
      <c r="J87" s="9"/>
      <c r="K87" s="9"/>
      <c r="L87" s="11">
        <f>M87+O87</f>
        <v>67.8</v>
      </c>
      <c r="M87" s="159">
        <f>E87+I87</f>
        <v>67.8</v>
      </c>
      <c r="N87" s="159">
        <f>F87+J87</f>
        <v>35.799999999999997</v>
      </c>
      <c r="O87" s="11">
        <f>G87</f>
        <v>0</v>
      </c>
    </row>
    <row r="88" spans="1:15" ht="15.75" customHeight="1" x14ac:dyDescent="0.25">
      <c r="A88" s="20" t="s">
        <v>88</v>
      </c>
      <c r="B88" s="148" t="s">
        <v>181</v>
      </c>
      <c r="C88" s="28"/>
      <c r="D88" s="23">
        <f>D84</f>
        <v>149</v>
      </c>
      <c r="E88" s="23">
        <f>E84</f>
        <v>149</v>
      </c>
      <c r="F88" s="23">
        <f>F84</f>
        <v>85.4</v>
      </c>
      <c r="G88" s="23">
        <f>G84</f>
        <v>0</v>
      </c>
      <c r="H88" s="24">
        <f t="shared" ref="H88:O88" si="17">H84</f>
        <v>0</v>
      </c>
      <c r="I88" s="24">
        <f t="shared" si="17"/>
        <v>0</v>
      </c>
      <c r="J88" s="24">
        <f t="shared" si="17"/>
        <v>0</v>
      </c>
      <c r="K88" s="24">
        <f t="shared" si="17"/>
        <v>0</v>
      </c>
      <c r="L88" s="21">
        <f t="shared" si="17"/>
        <v>149</v>
      </c>
      <c r="M88" s="21">
        <f t="shared" si="17"/>
        <v>149</v>
      </c>
      <c r="N88" s="21">
        <f t="shared" si="17"/>
        <v>85.4</v>
      </c>
      <c r="O88" s="21">
        <f t="shared" si="17"/>
        <v>0</v>
      </c>
    </row>
    <row r="89" spans="1:15" ht="15.95" customHeight="1" x14ac:dyDescent="0.25">
      <c r="A89" s="19" t="s">
        <v>89</v>
      </c>
      <c r="B89" s="444" t="s">
        <v>186</v>
      </c>
      <c r="C89" s="445"/>
      <c r="D89" s="445"/>
      <c r="E89" s="445"/>
      <c r="F89" s="445"/>
      <c r="G89" s="445"/>
      <c r="H89" s="445"/>
      <c r="I89" s="445"/>
      <c r="J89" s="445"/>
      <c r="K89" s="445"/>
      <c r="L89" s="445"/>
      <c r="M89" s="445"/>
      <c r="N89" s="445"/>
      <c r="O89" s="446"/>
    </row>
    <row r="90" spans="1:15" ht="15" customHeight="1" x14ac:dyDescent="0.25">
      <c r="A90" s="5" t="s">
        <v>90</v>
      </c>
      <c r="B90" s="6" t="s">
        <v>20</v>
      </c>
      <c r="C90" s="502" t="s">
        <v>25</v>
      </c>
      <c r="D90" s="149">
        <f>E90+G90</f>
        <v>204</v>
      </c>
      <c r="E90" s="149">
        <v>204</v>
      </c>
      <c r="F90" s="149">
        <f>SUM(F91:F91)</f>
        <v>0</v>
      </c>
      <c r="G90" s="149">
        <f>SUM(G91:G91)</f>
        <v>0</v>
      </c>
      <c r="H90" s="150">
        <f>I90+K90</f>
        <v>0</v>
      </c>
      <c r="I90" s="150"/>
      <c r="J90" s="150"/>
      <c r="K90" s="150">
        <f>SUM(K91:K91)</f>
        <v>0</v>
      </c>
      <c r="L90" s="151">
        <f>M90+O90</f>
        <v>204</v>
      </c>
      <c r="M90" s="143">
        <f>E90+I90</f>
        <v>204</v>
      </c>
      <c r="N90" s="151">
        <f>SUM(N91:N91)</f>
        <v>0</v>
      </c>
      <c r="O90" s="151">
        <f>SUM(O91:O91)</f>
        <v>0</v>
      </c>
    </row>
    <row r="91" spans="1:15" ht="39" customHeight="1" x14ac:dyDescent="0.25">
      <c r="A91" s="124"/>
      <c r="B91" s="152" t="s">
        <v>226</v>
      </c>
      <c r="C91" s="496"/>
      <c r="D91" s="144"/>
      <c r="E91" s="144"/>
      <c r="F91" s="144"/>
      <c r="G91" s="144"/>
      <c r="H91" s="145"/>
      <c r="I91" s="145"/>
      <c r="J91" s="145"/>
      <c r="K91" s="145"/>
      <c r="L91" s="146"/>
      <c r="M91" s="146"/>
      <c r="N91" s="146"/>
      <c r="O91" s="146"/>
    </row>
    <row r="92" spans="1:15" ht="15" customHeight="1" x14ac:dyDescent="0.25">
      <c r="A92" s="128" t="s">
        <v>91</v>
      </c>
      <c r="B92" s="29" t="s">
        <v>7</v>
      </c>
      <c r="C92" s="495" t="s">
        <v>25</v>
      </c>
      <c r="D92" s="141">
        <f>E92+G92</f>
        <v>8.1999999999999993</v>
      </c>
      <c r="E92" s="141">
        <v>8.1999999999999993</v>
      </c>
      <c r="F92" s="141">
        <v>5.9</v>
      </c>
      <c r="G92" s="141">
        <f>SUM(G93:G93)</f>
        <v>0</v>
      </c>
      <c r="H92" s="142">
        <f>I92+K92</f>
        <v>0</v>
      </c>
      <c r="I92" s="142"/>
      <c r="J92" s="142"/>
      <c r="K92" s="142">
        <f>SUM(K93:K93)</f>
        <v>0</v>
      </c>
      <c r="L92" s="143">
        <f>M92+O92</f>
        <v>8.1999999999999993</v>
      </c>
      <c r="M92" s="143">
        <f>E92+I92</f>
        <v>8.1999999999999993</v>
      </c>
      <c r="N92" s="143">
        <f>F92+J92</f>
        <v>5.9</v>
      </c>
      <c r="O92" s="143">
        <f>G92+K92</f>
        <v>0</v>
      </c>
    </row>
    <row r="93" spans="1:15" ht="39" x14ac:dyDescent="0.25">
      <c r="A93" s="132"/>
      <c r="B93" s="137" t="s">
        <v>225</v>
      </c>
      <c r="C93" s="496"/>
      <c r="D93" s="144"/>
      <c r="E93" s="144"/>
      <c r="F93" s="144"/>
      <c r="G93" s="144"/>
      <c r="H93" s="145"/>
      <c r="I93" s="145"/>
      <c r="J93" s="145"/>
      <c r="K93" s="145"/>
      <c r="L93" s="146"/>
      <c r="M93" s="146"/>
      <c r="N93" s="146"/>
      <c r="O93" s="146"/>
    </row>
    <row r="94" spans="1:15" ht="15" customHeight="1" x14ac:dyDescent="0.25">
      <c r="A94" s="128" t="s">
        <v>92</v>
      </c>
      <c r="B94" s="29" t="s">
        <v>10</v>
      </c>
      <c r="C94" s="495" t="s">
        <v>25</v>
      </c>
      <c r="D94" s="141">
        <f>E94+G94</f>
        <v>7.8</v>
      </c>
      <c r="E94" s="141">
        <v>7.8</v>
      </c>
      <c r="F94" s="141">
        <v>5.6</v>
      </c>
      <c r="G94" s="141">
        <f>SUM(G95:G95)</f>
        <v>0</v>
      </c>
      <c r="H94" s="142">
        <f>I94+K94</f>
        <v>0</v>
      </c>
      <c r="I94" s="142"/>
      <c r="J94" s="142"/>
      <c r="K94" s="142">
        <f>SUM(K95:K95)</f>
        <v>0</v>
      </c>
      <c r="L94" s="143">
        <f>M94+O94</f>
        <v>7.8</v>
      </c>
      <c r="M94" s="143">
        <f>E94+I94</f>
        <v>7.8</v>
      </c>
      <c r="N94" s="143">
        <f>F94+J94</f>
        <v>5.6</v>
      </c>
      <c r="O94" s="143">
        <f>G94+K94</f>
        <v>0</v>
      </c>
    </row>
    <row r="95" spans="1:15" ht="39" x14ac:dyDescent="0.25">
      <c r="A95" s="132"/>
      <c r="B95" s="137" t="s">
        <v>225</v>
      </c>
      <c r="C95" s="496"/>
      <c r="D95" s="144"/>
      <c r="E95" s="144"/>
      <c r="F95" s="144"/>
      <c r="G95" s="144"/>
      <c r="H95" s="145"/>
      <c r="I95" s="145"/>
      <c r="J95" s="145"/>
      <c r="K95" s="145"/>
      <c r="L95" s="146"/>
      <c r="M95" s="146"/>
      <c r="N95" s="146"/>
      <c r="O95" s="146"/>
    </row>
    <row r="96" spans="1:15" ht="15" customHeight="1" x14ac:dyDescent="0.25">
      <c r="A96" s="128" t="s">
        <v>93</v>
      </c>
      <c r="B96" s="29" t="s">
        <v>11</v>
      </c>
      <c r="C96" s="495" t="s">
        <v>25</v>
      </c>
      <c r="D96" s="141">
        <f>E96+G96</f>
        <v>12.1</v>
      </c>
      <c r="E96" s="141">
        <v>12.1</v>
      </c>
      <c r="F96" s="141">
        <v>8.6</v>
      </c>
      <c r="G96" s="141">
        <f>SUM(G97:G97)</f>
        <v>0</v>
      </c>
      <c r="H96" s="142">
        <f>I96+K96</f>
        <v>0</v>
      </c>
      <c r="I96" s="142"/>
      <c r="J96" s="142"/>
      <c r="K96" s="142">
        <f>SUM(K97:K97)</f>
        <v>0</v>
      </c>
      <c r="L96" s="143">
        <f>M96+O96</f>
        <v>12.1</v>
      </c>
      <c r="M96" s="143">
        <f>E96+I96</f>
        <v>12.1</v>
      </c>
      <c r="N96" s="143">
        <f>F96+J96</f>
        <v>8.6</v>
      </c>
      <c r="O96" s="143">
        <f>G96+K96</f>
        <v>0</v>
      </c>
    </row>
    <row r="97" spans="1:15" ht="39" x14ac:dyDescent="0.25">
      <c r="A97" s="132"/>
      <c r="B97" s="137" t="s">
        <v>225</v>
      </c>
      <c r="C97" s="496"/>
      <c r="D97" s="144"/>
      <c r="E97" s="144"/>
      <c r="F97" s="144"/>
      <c r="G97" s="144"/>
      <c r="H97" s="145"/>
      <c r="I97" s="145"/>
      <c r="J97" s="145"/>
      <c r="K97" s="145"/>
      <c r="L97" s="146"/>
      <c r="M97" s="146"/>
      <c r="N97" s="146"/>
      <c r="O97" s="146"/>
    </row>
    <row r="98" spans="1:15" ht="15" customHeight="1" x14ac:dyDescent="0.25">
      <c r="A98" s="128" t="s">
        <v>94</v>
      </c>
      <c r="B98" s="29" t="s">
        <v>12</v>
      </c>
      <c r="C98" s="495" t="s">
        <v>25</v>
      </c>
      <c r="D98" s="141">
        <f>E98+G98</f>
        <v>8.6999999999999993</v>
      </c>
      <c r="E98" s="141">
        <v>8.6999999999999993</v>
      </c>
      <c r="F98" s="141">
        <v>6.2</v>
      </c>
      <c r="G98" s="141">
        <f>SUM(G99:G99)</f>
        <v>0</v>
      </c>
      <c r="H98" s="142">
        <f>I98+K98</f>
        <v>0</v>
      </c>
      <c r="I98" s="142"/>
      <c r="J98" s="142"/>
      <c r="K98" s="142">
        <f>SUM(K99:K99)</f>
        <v>0</v>
      </c>
      <c r="L98" s="143">
        <f>M98+O98</f>
        <v>8.6999999999999993</v>
      </c>
      <c r="M98" s="143">
        <f>E98+I98</f>
        <v>8.6999999999999993</v>
      </c>
      <c r="N98" s="143">
        <f>F98+J98</f>
        <v>6.2</v>
      </c>
      <c r="O98" s="143">
        <f>G98+K98</f>
        <v>0</v>
      </c>
    </row>
    <row r="99" spans="1:15" ht="39" x14ac:dyDescent="0.25">
      <c r="A99" s="132"/>
      <c r="B99" s="137" t="s">
        <v>225</v>
      </c>
      <c r="C99" s="496"/>
      <c r="D99" s="144"/>
      <c r="E99" s="144"/>
      <c r="F99" s="144"/>
      <c r="G99" s="144"/>
      <c r="H99" s="145"/>
      <c r="I99" s="145"/>
      <c r="J99" s="145"/>
      <c r="K99" s="145"/>
      <c r="L99" s="146"/>
      <c r="M99" s="146"/>
      <c r="N99" s="146"/>
      <c r="O99" s="146"/>
    </row>
    <row r="100" spans="1:15" ht="15" customHeight="1" x14ac:dyDescent="0.25">
      <c r="A100" s="128" t="s">
        <v>95</v>
      </c>
      <c r="B100" s="29" t="s">
        <v>62</v>
      </c>
      <c r="C100" s="495" t="s">
        <v>25</v>
      </c>
      <c r="D100" s="141">
        <f>E100+G100</f>
        <v>11.2</v>
      </c>
      <c r="E100" s="141">
        <v>11.2</v>
      </c>
      <c r="F100" s="141">
        <v>8</v>
      </c>
      <c r="G100" s="141">
        <f>SUM(G101:G101)</f>
        <v>0</v>
      </c>
      <c r="H100" s="142">
        <f>I100+K100</f>
        <v>0</v>
      </c>
      <c r="I100" s="142"/>
      <c r="J100" s="142"/>
      <c r="K100" s="142">
        <f>SUM(K101:K101)</f>
        <v>0</v>
      </c>
      <c r="L100" s="143">
        <f>M100+O100</f>
        <v>11.2</v>
      </c>
      <c r="M100" s="143">
        <f>E100+I100</f>
        <v>11.2</v>
      </c>
      <c r="N100" s="143">
        <f>F100+J100</f>
        <v>8</v>
      </c>
      <c r="O100" s="143">
        <f>G100+K100</f>
        <v>0</v>
      </c>
    </row>
    <row r="101" spans="1:15" ht="39" x14ac:dyDescent="0.25">
      <c r="A101" s="132"/>
      <c r="B101" s="137" t="s">
        <v>225</v>
      </c>
      <c r="C101" s="496"/>
      <c r="D101" s="144"/>
      <c r="E101" s="144"/>
      <c r="F101" s="144"/>
      <c r="G101" s="144"/>
      <c r="H101" s="145"/>
      <c r="I101" s="145"/>
      <c r="J101" s="145"/>
      <c r="K101" s="145"/>
      <c r="L101" s="146"/>
      <c r="M101" s="146"/>
      <c r="N101" s="146"/>
      <c r="O101" s="146"/>
    </row>
    <row r="102" spans="1:15" ht="15" customHeight="1" x14ac:dyDescent="0.25">
      <c r="A102" s="128" t="s">
        <v>96</v>
      </c>
      <c r="B102" s="29" t="s">
        <v>14</v>
      </c>
      <c r="C102" s="495" t="s">
        <v>25</v>
      </c>
      <c r="D102" s="141">
        <f>E102+G102</f>
        <v>9.1</v>
      </c>
      <c r="E102" s="141">
        <v>9.1</v>
      </c>
      <c r="F102" s="141">
        <v>6.5</v>
      </c>
      <c r="G102" s="141">
        <f>SUM(G103:G103)</f>
        <v>0</v>
      </c>
      <c r="H102" s="142">
        <f>I102+K102</f>
        <v>0</v>
      </c>
      <c r="I102" s="142"/>
      <c r="J102" s="142"/>
      <c r="K102" s="142">
        <f>SUM(K103:K103)</f>
        <v>0</v>
      </c>
      <c r="L102" s="143">
        <f>M102+O102</f>
        <v>9.1</v>
      </c>
      <c r="M102" s="143">
        <f>E102+I102</f>
        <v>9.1</v>
      </c>
      <c r="N102" s="143">
        <f>F102+J102</f>
        <v>6.5</v>
      </c>
      <c r="O102" s="143">
        <f>G102+K102</f>
        <v>0</v>
      </c>
    </row>
    <row r="103" spans="1:15" ht="39" x14ac:dyDescent="0.25">
      <c r="A103" s="132"/>
      <c r="B103" s="137" t="s">
        <v>225</v>
      </c>
      <c r="C103" s="496"/>
      <c r="D103" s="144"/>
      <c r="E103" s="144"/>
      <c r="F103" s="144"/>
      <c r="G103" s="144"/>
      <c r="H103" s="145"/>
      <c r="I103" s="145"/>
      <c r="J103" s="145"/>
      <c r="K103" s="145"/>
      <c r="L103" s="146"/>
      <c r="M103" s="146"/>
      <c r="N103" s="146"/>
      <c r="O103" s="146"/>
    </row>
    <row r="104" spans="1:15" ht="15" customHeight="1" x14ac:dyDescent="0.25">
      <c r="A104" s="128" t="s">
        <v>97</v>
      </c>
      <c r="B104" s="29" t="s">
        <v>15</v>
      </c>
      <c r="C104" s="495" t="s">
        <v>25</v>
      </c>
      <c r="D104" s="141">
        <f>E104+G104</f>
        <v>10</v>
      </c>
      <c r="E104" s="141">
        <v>10</v>
      </c>
      <c r="F104" s="141">
        <v>7.1</v>
      </c>
      <c r="G104" s="141">
        <f>SUM(G105:G105)</f>
        <v>0</v>
      </c>
      <c r="H104" s="142">
        <f>I104+K104</f>
        <v>0</v>
      </c>
      <c r="I104" s="142"/>
      <c r="J104" s="142"/>
      <c r="K104" s="142">
        <f>SUM(K105:K105)</f>
        <v>0</v>
      </c>
      <c r="L104" s="143">
        <f>M104+O104</f>
        <v>10</v>
      </c>
      <c r="M104" s="143">
        <f>E104+I104</f>
        <v>10</v>
      </c>
      <c r="N104" s="143">
        <f>F104+J104</f>
        <v>7.1</v>
      </c>
      <c r="O104" s="143">
        <f>G104+K104</f>
        <v>0</v>
      </c>
    </row>
    <row r="105" spans="1:15" ht="39" x14ac:dyDescent="0.25">
      <c r="A105" s="132"/>
      <c r="B105" s="137" t="s">
        <v>225</v>
      </c>
      <c r="C105" s="496"/>
      <c r="D105" s="144"/>
      <c r="E105" s="144"/>
      <c r="F105" s="144"/>
      <c r="G105" s="144"/>
      <c r="H105" s="145"/>
      <c r="I105" s="145"/>
      <c r="J105" s="145"/>
      <c r="K105" s="145"/>
      <c r="L105" s="146"/>
      <c r="M105" s="146"/>
      <c r="N105" s="146"/>
      <c r="O105" s="146"/>
    </row>
    <row r="106" spans="1:15" ht="15" customHeight="1" x14ac:dyDescent="0.25">
      <c r="A106" s="128" t="s">
        <v>98</v>
      </c>
      <c r="B106" s="29" t="s">
        <v>16</v>
      </c>
      <c r="C106" s="495" t="s">
        <v>25</v>
      </c>
      <c r="D106" s="141">
        <f>E106+G106</f>
        <v>26.7</v>
      </c>
      <c r="E106" s="141">
        <v>26.7</v>
      </c>
      <c r="F106" s="141">
        <v>19.100000000000001</v>
      </c>
      <c r="G106" s="141">
        <f>SUM(G107:G107)</f>
        <v>0</v>
      </c>
      <c r="H106" s="142">
        <f>I106+K106</f>
        <v>0</v>
      </c>
      <c r="I106" s="142"/>
      <c r="J106" s="142"/>
      <c r="K106" s="142">
        <f>SUM(K107:K107)</f>
        <v>0</v>
      </c>
      <c r="L106" s="143">
        <f>M106+O106</f>
        <v>26.7</v>
      </c>
      <c r="M106" s="143">
        <f>E106+I106</f>
        <v>26.7</v>
      </c>
      <c r="N106" s="143">
        <f>F106+J106</f>
        <v>19.100000000000001</v>
      </c>
      <c r="O106" s="143">
        <f>G106+K106</f>
        <v>0</v>
      </c>
    </row>
    <row r="107" spans="1:15" ht="39" x14ac:dyDescent="0.25">
      <c r="A107" s="132"/>
      <c r="B107" s="137" t="s">
        <v>225</v>
      </c>
      <c r="C107" s="496"/>
      <c r="D107" s="144"/>
      <c r="E107" s="144"/>
      <c r="F107" s="144"/>
      <c r="G107" s="144"/>
      <c r="H107" s="145"/>
      <c r="I107" s="145"/>
      <c r="J107" s="145"/>
      <c r="K107" s="145"/>
      <c r="L107" s="146"/>
      <c r="M107" s="146"/>
      <c r="N107" s="146"/>
      <c r="O107" s="146"/>
    </row>
    <row r="108" spans="1:15" ht="15" customHeight="1" x14ac:dyDescent="0.25">
      <c r="A108" s="128" t="s">
        <v>99</v>
      </c>
      <c r="B108" s="29" t="s">
        <v>17</v>
      </c>
      <c r="C108" s="495" t="s">
        <v>25</v>
      </c>
      <c r="D108" s="141">
        <f>E108+G108</f>
        <v>8.1999999999999993</v>
      </c>
      <c r="E108" s="141">
        <v>8.1999999999999993</v>
      </c>
      <c r="F108" s="141">
        <v>5.9</v>
      </c>
      <c r="G108" s="141">
        <f>SUM(G109:G109)</f>
        <v>0</v>
      </c>
      <c r="H108" s="142">
        <f>I108+K108</f>
        <v>0</v>
      </c>
      <c r="I108" s="142"/>
      <c r="J108" s="142"/>
      <c r="K108" s="142">
        <f>SUM(K109:K109)</f>
        <v>0</v>
      </c>
      <c r="L108" s="143">
        <f>M108+O108</f>
        <v>8.1999999999999993</v>
      </c>
      <c r="M108" s="143">
        <f>E108+I108</f>
        <v>8.1999999999999993</v>
      </c>
      <c r="N108" s="143">
        <f>F108+J108</f>
        <v>5.9</v>
      </c>
      <c r="O108" s="143">
        <f>G108+K108</f>
        <v>0</v>
      </c>
    </row>
    <row r="109" spans="1:15" ht="39" x14ac:dyDescent="0.25">
      <c r="A109" s="132"/>
      <c r="B109" s="137" t="s">
        <v>225</v>
      </c>
      <c r="C109" s="496"/>
      <c r="D109" s="144"/>
      <c r="E109" s="144"/>
      <c r="F109" s="144"/>
      <c r="G109" s="144"/>
      <c r="H109" s="145"/>
      <c r="I109" s="145"/>
      <c r="J109" s="145"/>
      <c r="K109" s="145"/>
      <c r="L109" s="146"/>
      <c r="M109" s="146"/>
      <c r="N109" s="146"/>
      <c r="O109" s="146"/>
    </row>
    <row r="110" spans="1:15" ht="15" customHeight="1" x14ac:dyDescent="0.25">
      <c r="A110" s="128" t="s">
        <v>100</v>
      </c>
      <c r="B110" s="29" t="s">
        <v>18</v>
      </c>
      <c r="C110" s="495" t="s">
        <v>25</v>
      </c>
      <c r="D110" s="141">
        <f>E110+G110</f>
        <v>6.5</v>
      </c>
      <c r="E110" s="141">
        <v>6.5</v>
      </c>
      <c r="F110" s="141">
        <v>4.7</v>
      </c>
      <c r="G110" s="141">
        <f>SUM(G111:G111)</f>
        <v>0</v>
      </c>
      <c r="H110" s="142">
        <f>I110+K110</f>
        <v>0</v>
      </c>
      <c r="I110" s="142"/>
      <c r="J110" s="142"/>
      <c r="K110" s="142">
        <f>SUM(K111:K111)</f>
        <v>0</v>
      </c>
      <c r="L110" s="143">
        <f>M110+O110</f>
        <v>6.5</v>
      </c>
      <c r="M110" s="143">
        <f>E110+I110</f>
        <v>6.5</v>
      </c>
      <c r="N110" s="143">
        <f>F110+J110</f>
        <v>4.7</v>
      </c>
      <c r="O110" s="143">
        <f>G110+K110</f>
        <v>0</v>
      </c>
    </row>
    <row r="111" spans="1:15" ht="39" x14ac:dyDescent="0.25">
      <c r="A111" s="132"/>
      <c r="B111" s="137" t="s">
        <v>225</v>
      </c>
      <c r="C111" s="496"/>
      <c r="D111" s="144"/>
      <c r="E111" s="144"/>
      <c r="F111" s="144"/>
      <c r="G111" s="144"/>
      <c r="H111" s="145"/>
      <c r="I111" s="145"/>
      <c r="J111" s="145"/>
      <c r="K111" s="145"/>
      <c r="L111" s="146"/>
      <c r="M111" s="146"/>
      <c r="N111" s="146"/>
      <c r="O111" s="146"/>
    </row>
    <row r="112" spans="1:15" ht="15" customHeight="1" x14ac:dyDescent="0.25">
      <c r="A112" s="128" t="s">
        <v>101</v>
      </c>
      <c r="B112" s="29" t="s">
        <v>19</v>
      </c>
      <c r="C112" s="495" t="s">
        <v>25</v>
      </c>
      <c r="D112" s="141">
        <f>E112+G112</f>
        <v>74.599999999999994</v>
      </c>
      <c r="E112" s="141">
        <v>74.599999999999994</v>
      </c>
      <c r="F112" s="141">
        <v>47</v>
      </c>
      <c r="G112" s="141">
        <f>SUM(G113:G113)</f>
        <v>0</v>
      </c>
      <c r="H112" s="142">
        <f>I112+K112</f>
        <v>0</v>
      </c>
      <c r="I112" s="142"/>
      <c r="J112" s="142"/>
      <c r="K112" s="142">
        <f>SUM(K113:K113)</f>
        <v>0</v>
      </c>
      <c r="L112" s="143">
        <f>M112+O112</f>
        <v>74.599999999999994</v>
      </c>
      <c r="M112" s="143">
        <f>E112+I112</f>
        <v>74.599999999999994</v>
      </c>
      <c r="N112" s="143">
        <f>F112+J112</f>
        <v>47</v>
      </c>
      <c r="O112" s="143">
        <f>G112+K112</f>
        <v>0</v>
      </c>
    </row>
    <row r="113" spans="1:15" ht="39" x14ac:dyDescent="0.25">
      <c r="A113" s="132"/>
      <c r="B113" s="137" t="s">
        <v>225</v>
      </c>
      <c r="C113" s="496"/>
      <c r="D113" s="144"/>
      <c r="E113" s="144"/>
      <c r="F113" s="144"/>
      <c r="G113" s="144"/>
      <c r="H113" s="145"/>
      <c r="I113" s="145"/>
      <c r="J113" s="145"/>
      <c r="K113" s="145"/>
      <c r="L113" s="146"/>
      <c r="M113" s="146"/>
      <c r="N113" s="146"/>
      <c r="O113" s="146"/>
    </row>
    <row r="114" spans="1:15" ht="15.95" customHeight="1" x14ac:dyDescent="0.25">
      <c r="A114" s="20" t="s">
        <v>102</v>
      </c>
      <c r="B114" s="27" t="s">
        <v>183</v>
      </c>
      <c r="C114" s="25"/>
      <c r="D114" s="23">
        <f>SUM(D90:D113)</f>
        <v>387.09999999999991</v>
      </c>
      <c r="E114" s="23">
        <f>SUM(E90:E113)</f>
        <v>387.09999999999991</v>
      </c>
      <c r="F114" s="23">
        <f>SUM(F90:F113)</f>
        <v>124.60000000000001</v>
      </c>
      <c r="G114" s="23">
        <f>SUM(G90:G113)</f>
        <v>0</v>
      </c>
      <c r="H114" s="24">
        <f t="shared" ref="H114:O114" si="18">SUM(H90:H113)</f>
        <v>0</v>
      </c>
      <c r="I114" s="24">
        <f t="shared" si="18"/>
        <v>0</v>
      </c>
      <c r="J114" s="24">
        <f t="shared" si="18"/>
        <v>0</v>
      </c>
      <c r="K114" s="24">
        <f t="shared" si="18"/>
        <v>0</v>
      </c>
      <c r="L114" s="21">
        <f t="shared" si="18"/>
        <v>387.09999999999991</v>
      </c>
      <c r="M114" s="21">
        <f t="shared" si="18"/>
        <v>387.09999999999991</v>
      </c>
      <c r="N114" s="21">
        <f t="shared" si="18"/>
        <v>124.60000000000001</v>
      </c>
      <c r="O114" s="21">
        <f t="shared" si="18"/>
        <v>0</v>
      </c>
    </row>
    <row r="115" spans="1:15" ht="15.95" customHeight="1" x14ac:dyDescent="0.25">
      <c r="A115" s="19" t="s">
        <v>103</v>
      </c>
      <c r="B115" s="444" t="s">
        <v>69</v>
      </c>
      <c r="C115" s="445"/>
      <c r="D115" s="445"/>
      <c r="E115" s="445"/>
      <c r="F115" s="445"/>
      <c r="G115" s="445"/>
      <c r="H115" s="445"/>
      <c r="I115" s="445"/>
      <c r="J115" s="445"/>
      <c r="K115" s="445"/>
      <c r="L115" s="445"/>
      <c r="M115" s="445"/>
      <c r="N115" s="445"/>
      <c r="O115" s="446"/>
    </row>
    <row r="116" spans="1:15" ht="15" customHeight="1" x14ac:dyDescent="0.25">
      <c r="A116" s="503" t="s">
        <v>104</v>
      </c>
      <c r="B116" s="75" t="s">
        <v>20</v>
      </c>
      <c r="C116" s="153"/>
      <c r="D116" s="130">
        <f>SUM(D118:D121)</f>
        <v>1039.7</v>
      </c>
      <c r="E116" s="130">
        <f>SUM(E118:E121)</f>
        <v>1039.7</v>
      </c>
      <c r="F116" s="130">
        <f>SUM(F118:F121)</f>
        <v>0</v>
      </c>
      <c r="G116" s="130">
        <f>SUM(G118:G121)</f>
        <v>0</v>
      </c>
      <c r="H116" s="131">
        <f t="shared" ref="H116:O116" si="19">SUM(H118:H121)</f>
        <v>-18.3</v>
      </c>
      <c r="I116" s="131">
        <f t="shared" si="19"/>
        <v>-18.3</v>
      </c>
      <c r="J116" s="131">
        <f t="shared" si="19"/>
        <v>0</v>
      </c>
      <c r="K116" s="131">
        <f t="shared" si="19"/>
        <v>0</v>
      </c>
      <c r="L116" s="75">
        <f t="shared" si="19"/>
        <v>1021.4000000000001</v>
      </c>
      <c r="M116" s="75">
        <f t="shared" si="19"/>
        <v>1021.4000000000001</v>
      </c>
      <c r="N116" s="75">
        <f t="shared" si="19"/>
        <v>0</v>
      </c>
      <c r="O116" s="75">
        <f t="shared" si="19"/>
        <v>0</v>
      </c>
    </row>
    <row r="117" spans="1:15" ht="15" customHeight="1" x14ac:dyDescent="0.25">
      <c r="A117" s="504"/>
      <c r="B117" s="133" t="s">
        <v>200</v>
      </c>
      <c r="C117" s="154"/>
      <c r="D117" s="135"/>
      <c r="E117" s="135"/>
      <c r="F117" s="135"/>
      <c r="G117" s="135"/>
      <c r="H117" s="74"/>
      <c r="I117" s="74"/>
      <c r="J117" s="74"/>
      <c r="K117" s="74"/>
      <c r="L117" s="35"/>
      <c r="M117" s="35"/>
      <c r="N117" s="35"/>
      <c r="O117" s="29"/>
    </row>
    <row r="118" spans="1:15" ht="26.25" hidden="1" x14ac:dyDescent="0.25">
      <c r="A118" s="504"/>
      <c r="B118" s="136" t="s">
        <v>227</v>
      </c>
      <c r="C118" s="39" t="s">
        <v>24</v>
      </c>
      <c r="D118" s="8">
        <f>E118+G118</f>
        <v>18.3</v>
      </c>
      <c r="E118" s="8">
        <v>18.3</v>
      </c>
      <c r="F118" s="8"/>
      <c r="G118" s="8"/>
      <c r="H118" s="9">
        <f>I118+K118</f>
        <v>-18.3</v>
      </c>
      <c r="I118" s="9">
        <v>-18.3</v>
      </c>
      <c r="J118" s="9"/>
      <c r="K118" s="9"/>
      <c r="L118" s="156">
        <f>M118+O118</f>
        <v>0</v>
      </c>
      <c r="M118" s="157">
        <f t="shared" ref="M118:O122" si="20">E118+I118</f>
        <v>0</v>
      </c>
      <c r="N118" s="157">
        <f t="shared" si="20"/>
        <v>0</v>
      </c>
      <c r="O118" s="158">
        <f t="shared" si="20"/>
        <v>0</v>
      </c>
    </row>
    <row r="119" spans="1:15" ht="26.25" x14ac:dyDescent="0.25">
      <c r="A119" s="504"/>
      <c r="B119" s="437" t="s">
        <v>205</v>
      </c>
      <c r="C119" s="39" t="s">
        <v>24</v>
      </c>
      <c r="D119" s="16">
        <f>E119+G119</f>
        <v>208.8</v>
      </c>
      <c r="E119" s="16">
        <v>208.8</v>
      </c>
      <c r="F119" s="16"/>
      <c r="G119" s="16"/>
      <c r="H119" s="10">
        <f>I119+K119</f>
        <v>0</v>
      </c>
      <c r="I119" s="10"/>
      <c r="J119" s="10"/>
      <c r="K119" s="10"/>
      <c r="L119" s="12">
        <f>M119+O119</f>
        <v>208.8</v>
      </c>
      <c r="M119" s="532">
        <f t="shared" si="20"/>
        <v>208.8</v>
      </c>
      <c r="N119" s="532">
        <f t="shared" si="20"/>
        <v>0</v>
      </c>
      <c r="O119" s="532">
        <f t="shared" si="20"/>
        <v>0</v>
      </c>
    </row>
    <row r="120" spans="1:15" x14ac:dyDescent="0.25">
      <c r="A120" s="504"/>
      <c r="B120" s="437" t="s">
        <v>228</v>
      </c>
      <c r="C120" s="30" t="s">
        <v>24</v>
      </c>
      <c r="D120" s="16">
        <f>E120+G120</f>
        <v>423.1</v>
      </c>
      <c r="E120" s="43">
        <v>423.1</v>
      </c>
      <c r="F120" s="43"/>
      <c r="G120" s="43"/>
      <c r="H120" s="10">
        <f>I120+K120</f>
        <v>0</v>
      </c>
      <c r="I120" s="96"/>
      <c r="J120" s="96"/>
      <c r="K120" s="96"/>
      <c r="L120" s="12">
        <f>M120+O120</f>
        <v>423.1</v>
      </c>
      <c r="M120" s="143">
        <f t="shared" si="20"/>
        <v>423.1</v>
      </c>
      <c r="N120" s="143">
        <f t="shared" si="20"/>
        <v>0</v>
      </c>
      <c r="O120" s="143">
        <f t="shared" si="20"/>
        <v>0</v>
      </c>
    </row>
    <row r="121" spans="1:15" ht="26.25" x14ac:dyDescent="0.25">
      <c r="A121" s="504"/>
      <c r="B121" s="160" t="s">
        <v>229</v>
      </c>
      <c r="C121" s="30" t="s">
        <v>24</v>
      </c>
      <c r="D121" s="16">
        <f>E121+G121</f>
        <v>389.5</v>
      </c>
      <c r="E121" s="16">
        <v>389.5</v>
      </c>
      <c r="F121" s="16"/>
      <c r="G121" s="16"/>
      <c r="H121" s="10">
        <f>I121+K121</f>
        <v>0</v>
      </c>
      <c r="I121" s="10"/>
      <c r="J121" s="10"/>
      <c r="K121" s="10"/>
      <c r="L121" s="12">
        <f>M121+O121</f>
        <v>389.5</v>
      </c>
      <c r="M121" s="147">
        <f t="shared" si="20"/>
        <v>389.5</v>
      </c>
      <c r="N121" s="143">
        <f t="shared" si="20"/>
        <v>0</v>
      </c>
      <c r="O121" s="143">
        <f t="shared" si="20"/>
        <v>0</v>
      </c>
    </row>
    <row r="122" spans="1:15" ht="15" customHeight="1" x14ac:dyDescent="0.25">
      <c r="A122" s="493" t="s">
        <v>105</v>
      </c>
      <c r="B122" s="75" t="s">
        <v>53</v>
      </c>
      <c r="C122" s="495" t="s">
        <v>24</v>
      </c>
      <c r="D122" s="141">
        <f>E122+G122</f>
        <v>117.5</v>
      </c>
      <c r="E122" s="141">
        <v>117.5</v>
      </c>
      <c r="F122" s="141">
        <v>87.9</v>
      </c>
      <c r="G122" s="141"/>
      <c r="H122" s="142">
        <f>I122+K122</f>
        <v>0</v>
      </c>
      <c r="I122" s="142"/>
      <c r="J122" s="142"/>
      <c r="K122" s="142"/>
      <c r="L122" s="143">
        <f>M122+O122</f>
        <v>117.5</v>
      </c>
      <c r="M122" s="143">
        <f t="shared" si="20"/>
        <v>117.5</v>
      </c>
      <c r="N122" s="143">
        <f t="shared" si="20"/>
        <v>87.9</v>
      </c>
      <c r="O122" s="143">
        <f t="shared" si="20"/>
        <v>0</v>
      </c>
    </row>
    <row r="123" spans="1:15" s="37" customFormat="1" ht="25.5" x14ac:dyDescent="0.2">
      <c r="A123" s="494"/>
      <c r="B123" s="137" t="s">
        <v>230</v>
      </c>
      <c r="C123" s="496"/>
      <c r="D123" s="144"/>
      <c r="E123" s="144"/>
      <c r="F123" s="144"/>
      <c r="G123" s="144"/>
      <c r="H123" s="145"/>
      <c r="I123" s="145"/>
      <c r="J123" s="145"/>
      <c r="K123" s="145"/>
      <c r="L123" s="146"/>
      <c r="M123" s="146"/>
      <c r="N123" s="146"/>
      <c r="O123" s="146"/>
    </row>
    <row r="124" spans="1:15" ht="15.95" customHeight="1" x14ac:dyDescent="0.25">
      <c r="A124" s="54" t="s">
        <v>106</v>
      </c>
      <c r="B124" s="44" t="s">
        <v>185</v>
      </c>
      <c r="C124" s="73"/>
      <c r="D124" s="23">
        <f>D116+D122</f>
        <v>1157.2</v>
      </c>
      <c r="E124" s="23">
        <f>E116+E122</f>
        <v>1157.2</v>
      </c>
      <c r="F124" s="23">
        <f>F116+F122</f>
        <v>87.9</v>
      </c>
      <c r="G124" s="23">
        <f>G116+G122</f>
        <v>0</v>
      </c>
      <c r="H124" s="24">
        <f t="shared" ref="H124:O124" si="21">H116+H122</f>
        <v>-18.3</v>
      </c>
      <c r="I124" s="24">
        <f t="shared" si="21"/>
        <v>-18.3</v>
      </c>
      <c r="J124" s="24">
        <f t="shared" si="21"/>
        <v>0</v>
      </c>
      <c r="K124" s="24">
        <f t="shared" si="21"/>
        <v>0</v>
      </c>
      <c r="L124" s="21">
        <f t="shared" si="21"/>
        <v>1138.9000000000001</v>
      </c>
      <c r="M124" s="21">
        <f t="shared" si="21"/>
        <v>1138.9000000000001</v>
      </c>
      <c r="N124" s="21">
        <f t="shared" si="21"/>
        <v>87.9</v>
      </c>
      <c r="O124" s="21">
        <f t="shared" si="21"/>
        <v>0</v>
      </c>
    </row>
    <row r="125" spans="1:15" ht="15.95" customHeight="1" x14ac:dyDescent="0.25">
      <c r="A125" s="97" t="s">
        <v>107</v>
      </c>
      <c r="B125" s="377" t="s">
        <v>177</v>
      </c>
      <c r="C125" s="375"/>
      <c r="D125" s="379">
        <f>SUM(D127:D146)</f>
        <v>2510.3000000000002</v>
      </c>
      <c r="E125" s="162">
        <f>SUM(E127:E146)</f>
        <v>2510.3000000000002</v>
      </c>
      <c r="F125" s="162">
        <f>SUM(F127:F146)</f>
        <v>829.40000000000009</v>
      </c>
      <c r="G125" s="162">
        <f>SUM(G127:G146)</f>
        <v>0</v>
      </c>
      <c r="H125" s="163">
        <f t="shared" ref="H125:O125" si="22">SUM(H127:H146)</f>
        <v>-19</v>
      </c>
      <c r="I125" s="163">
        <f t="shared" si="22"/>
        <v>-19</v>
      </c>
      <c r="J125" s="163">
        <f t="shared" si="22"/>
        <v>-0.5</v>
      </c>
      <c r="K125" s="163">
        <f t="shared" si="22"/>
        <v>0</v>
      </c>
      <c r="L125" s="164">
        <f t="shared" si="22"/>
        <v>2491.3000000000002</v>
      </c>
      <c r="M125" s="164">
        <f t="shared" si="22"/>
        <v>2491.3000000000002</v>
      </c>
      <c r="N125" s="164">
        <f t="shared" si="22"/>
        <v>828.90000000000009</v>
      </c>
      <c r="O125" s="164">
        <f t="shared" si="22"/>
        <v>0</v>
      </c>
    </row>
    <row r="126" spans="1:15" ht="15" customHeight="1" x14ac:dyDescent="0.25">
      <c r="A126" s="90"/>
      <c r="B126" s="93" t="s">
        <v>200</v>
      </c>
      <c r="C126" s="366"/>
      <c r="D126" s="380"/>
      <c r="E126" s="165"/>
      <c r="F126" s="166"/>
      <c r="G126" s="166"/>
      <c r="H126" s="167"/>
      <c r="I126" s="167"/>
      <c r="J126" s="168"/>
      <c r="K126" s="168"/>
      <c r="L126" s="169"/>
      <c r="M126" s="169"/>
      <c r="N126" s="170"/>
      <c r="O126" s="170"/>
    </row>
    <row r="127" spans="1:15" ht="26.25" x14ac:dyDescent="0.25">
      <c r="A127" s="90"/>
      <c r="B127" s="171" t="s">
        <v>211</v>
      </c>
      <c r="C127" s="366"/>
      <c r="D127" s="381">
        <f>E127+G127</f>
        <v>0.8</v>
      </c>
      <c r="E127" s="173">
        <f t="shared" ref="E127:G137" si="23">E22</f>
        <v>0.8</v>
      </c>
      <c r="F127" s="173">
        <f t="shared" si="23"/>
        <v>0.6</v>
      </c>
      <c r="G127" s="173">
        <f t="shared" si="23"/>
        <v>0</v>
      </c>
      <c r="H127" s="174">
        <f t="shared" ref="H127:H146" si="24">I127+K127</f>
        <v>0</v>
      </c>
      <c r="I127" s="174">
        <f t="shared" ref="I127:K137" si="25">I22</f>
        <v>0</v>
      </c>
      <c r="J127" s="174">
        <f t="shared" si="25"/>
        <v>0</v>
      </c>
      <c r="K127" s="174">
        <f t="shared" si="25"/>
        <v>0</v>
      </c>
      <c r="L127" s="175">
        <f t="shared" ref="L127:L146" si="26">M127+O127</f>
        <v>0.8</v>
      </c>
      <c r="M127" s="175">
        <f t="shared" ref="M127:O137" si="27">M22</f>
        <v>0.8</v>
      </c>
      <c r="N127" s="175">
        <f t="shared" si="27"/>
        <v>0.6</v>
      </c>
      <c r="O127" s="175">
        <f t="shared" si="27"/>
        <v>0</v>
      </c>
    </row>
    <row r="128" spans="1:15" x14ac:dyDescent="0.25">
      <c r="A128" s="176"/>
      <c r="B128" s="171" t="s">
        <v>207</v>
      </c>
      <c r="C128" s="382"/>
      <c r="D128" s="364">
        <f t="shared" ref="D128:D146" si="28">E128+G128</f>
        <v>30.6</v>
      </c>
      <c r="E128" s="87">
        <f t="shared" si="23"/>
        <v>30.6</v>
      </c>
      <c r="F128" s="87">
        <f t="shared" si="23"/>
        <v>23.4</v>
      </c>
      <c r="G128" s="87">
        <f t="shared" si="23"/>
        <v>0</v>
      </c>
      <c r="H128" s="91">
        <f t="shared" si="24"/>
        <v>0</v>
      </c>
      <c r="I128" s="91">
        <f t="shared" si="25"/>
        <v>0</v>
      </c>
      <c r="J128" s="91">
        <f t="shared" si="25"/>
        <v>0</v>
      </c>
      <c r="K128" s="91">
        <f t="shared" si="25"/>
        <v>0</v>
      </c>
      <c r="L128" s="92">
        <f t="shared" si="26"/>
        <v>30.6</v>
      </c>
      <c r="M128" s="92">
        <f t="shared" si="27"/>
        <v>30.6</v>
      </c>
      <c r="N128" s="92">
        <f t="shared" si="27"/>
        <v>23.4</v>
      </c>
      <c r="O128" s="92">
        <f t="shared" si="27"/>
        <v>0</v>
      </c>
    </row>
    <row r="129" spans="1:15" ht="26.25" x14ac:dyDescent="0.25">
      <c r="A129" s="176"/>
      <c r="B129" s="171" t="s">
        <v>213</v>
      </c>
      <c r="C129" s="382"/>
      <c r="D129" s="364">
        <f t="shared" si="28"/>
        <v>8</v>
      </c>
      <c r="E129" s="87">
        <f t="shared" si="23"/>
        <v>8</v>
      </c>
      <c r="F129" s="87">
        <f t="shared" si="23"/>
        <v>6.1</v>
      </c>
      <c r="G129" s="87">
        <f t="shared" si="23"/>
        <v>0</v>
      </c>
      <c r="H129" s="91">
        <f t="shared" si="24"/>
        <v>0</v>
      </c>
      <c r="I129" s="91">
        <f t="shared" si="25"/>
        <v>0</v>
      </c>
      <c r="J129" s="91">
        <f t="shared" si="25"/>
        <v>0</v>
      </c>
      <c r="K129" s="91">
        <f t="shared" si="25"/>
        <v>0</v>
      </c>
      <c r="L129" s="92">
        <f t="shared" si="26"/>
        <v>8</v>
      </c>
      <c r="M129" s="92">
        <f t="shared" si="27"/>
        <v>8</v>
      </c>
      <c r="N129" s="92">
        <f t="shared" si="27"/>
        <v>6.1</v>
      </c>
      <c r="O129" s="92">
        <f t="shared" si="27"/>
        <v>0</v>
      </c>
    </row>
    <row r="130" spans="1:15" ht="26.25" x14ac:dyDescent="0.25">
      <c r="A130" s="176"/>
      <c r="B130" s="171" t="s">
        <v>209</v>
      </c>
      <c r="C130" s="382"/>
      <c r="D130" s="364">
        <f t="shared" si="28"/>
        <v>26.1</v>
      </c>
      <c r="E130" s="87">
        <f t="shared" si="23"/>
        <v>26.1</v>
      </c>
      <c r="F130" s="87">
        <f t="shared" si="23"/>
        <v>16.100000000000001</v>
      </c>
      <c r="G130" s="87">
        <f t="shared" si="23"/>
        <v>0</v>
      </c>
      <c r="H130" s="91">
        <f t="shared" si="24"/>
        <v>0</v>
      </c>
      <c r="I130" s="91">
        <f t="shared" si="25"/>
        <v>0</v>
      </c>
      <c r="J130" s="91">
        <f t="shared" si="25"/>
        <v>0</v>
      </c>
      <c r="K130" s="91">
        <f t="shared" si="25"/>
        <v>0</v>
      </c>
      <c r="L130" s="92">
        <f t="shared" si="26"/>
        <v>26.1</v>
      </c>
      <c r="M130" s="92">
        <f t="shared" si="27"/>
        <v>26.1</v>
      </c>
      <c r="N130" s="92">
        <f t="shared" si="27"/>
        <v>16.100000000000001</v>
      </c>
      <c r="O130" s="92">
        <f t="shared" si="27"/>
        <v>0</v>
      </c>
    </row>
    <row r="131" spans="1:15" x14ac:dyDescent="0.25">
      <c r="A131" s="176"/>
      <c r="B131" s="171" t="s">
        <v>214</v>
      </c>
      <c r="C131" s="382"/>
      <c r="D131" s="364">
        <f t="shared" si="28"/>
        <v>94.3</v>
      </c>
      <c r="E131" s="87">
        <f t="shared" si="23"/>
        <v>94.3</v>
      </c>
      <c r="F131" s="87">
        <f t="shared" si="23"/>
        <v>68.5</v>
      </c>
      <c r="G131" s="87">
        <f t="shared" si="23"/>
        <v>0</v>
      </c>
      <c r="H131" s="91">
        <f t="shared" si="24"/>
        <v>0</v>
      </c>
      <c r="I131" s="91">
        <f t="shared" si="25"/>
        <v>0</v>
      </c>
      <c r="J131" s="91">
        <f t="shared" si="25"/>
        <v>0</v>
      </c>
      <c r="K131" s="91">
        <f t="shared" si="25"/>
        <v>0</v>
      </c>
      <c r="L131" s="92">
        <f t="shared" si="26"/>
        <v>94.3</v>
      </c>
      <c r="M131" s="92">
        <f t="shared" si="27"/>
        <v>94.3</v>
      </c>
      <c r="N131" s="92">
        <f t="shared" si="27"/>
        <v>68.5</v>
      </c>
      <c r="O131" s="92">
        <f t="shared" si="27"/>
        <v>0</v>
      </c>
    </row>
    <row r="132" spans="1:15" x14ac:dyDescent="0.25">
      <c r="A132" s="176"/>
      <c r="B132" s="171" t="s">
        <v>215</v>
      </c>
      <c r="C132" s="382"/>
      <c r="D132" s="364">
        <f t="shared" si="28"/>
        <v>13.7</v>
      </c>
      <c r="E132" s="87">
        <f t="shared" si="23"/>
        <v>13.7</v>
      </c>
      <c r="F132" s="87">
        <f t="shared" si="23"/>
        <v>9.9</v>
      </c>
      <c r="G132" s="87">
        <f t="shared" si="23"/>
        <v>0</v>
      </c>
      <c r="H132" s="91">
        <f t="shared" si="24"/>
        <v>0</v>
      </c>
      <c r="I132" s="91">
        <f t="shared" si="25"/>
        <v>0</v>
      </c>
      <c r="J132" s="91">
        <f t="shared" si="25"/>
        <v>0</v>
      </c>
      <c r="K132" s="91">
        <f t="shared" si="25"/>
        <v>0</v>
      </c>
      <c r="L132" s="92">
        <f t="shared" si="26"/>
        <v>13.7</v>
      </c>
      <c r="M132" s="92">
        <f t="shared" si="27"/>
        <v>13.7</v>
      </c>
      <c r="N132" s="92">
        <f t="shared" si="27"/>
        <v>9.9</v>
      </c>
      <c r="O132" s="92">
        <f t="shared" si="27"/>
        <v>0</v>
      </c>
    </row>
    <row r="133" spans="1:15" ht="26.25" x14ac:dyDescent="0.25">
      <c r="A133" s="176"/>
      <c r="B133" s="171" t="s">
        <v>208</v>
      </c>
      <c r="C133" s="382"/>
      <c r="D133" s="364">
        <f t="shared" si="28"/>
        <v>9</v>
      </c>
      <c r="E133" s="87">
        <f t="shared" si="23"/>
        <v>9</v>
      </c>
      <c r="F133" s="87">
        <f t="shared" si="23"/>
        <v>6.9</v>
      </c>
      <c r="G133" s="87">
        <f t="shared" si="23"/>
        <v>0</v>
      </c>
      <c r="H133" s="91">
        <f t="shared" si="24"/>
        <v>0</v>
      </c>
      <c r="I133" s="91">
        <f t="shared" si="25"/>
        <v>0</v>
      </c>
      <c r="J133" s="91">
        <f t="shared" si="25"/>
        <v>0</v>
      </c>
      <c r="K133" s="91">
        <f t="shared" si="25"/>
        <v>0</v>
      </c>
      <c r="L133" s="92">
        <f t="shared" si="26"/>
        <v>9</v>
      </c>
      <c r="M133" s="92">
        <f t="shared" si="27"/>
        <v>9</v>
      </c>
      <c r="N133" s="92">
        <f t="shared" si="27"/>
        <v>6.9</v>
      </c>
      <c r="O133" s="92">
        <f t="shared" si="27"/>
        <v>0</v>
      </c>
    </row>
    <row r="134" spans="1:15" x14ac:dyDescent="0.25">
      <c r="A134" s="176"/>
      <c r="B134" s="171" t="s">
        <v>216</v>
      </c>
      <c r="C134" s="382"/>
      <c r="D134" s="364">
        <f t="shared" si="28"/>
        <v>12.1</v>
      </c>
      <c r="E134" s="87">
        <f t="shared" si="23"/>
        <v>12.1</v>
      </c>
      <c r="F134" s="87">
        <f t="shared" si="23"/>
        <v>2.9</v>
      </c>
      <c r="G134" s="87">
        <f t="shared" si="23"/>
        <v>0</v>
      </c>
      <c r="H134" s="91">
        <f t="shared" si="24"/>
        <v>0</v>
      </c>
      <c r="I134" s="91">
        <f t="shared" si="25"/>
        <v>0</v>
      </c>
      <c r="J134" s="91">
        <f t="shared" si="25"/>
        <v>0</v>
      </c>
      <c r="K134" s="91">
        <f t="shared" si="25"/>
        <v>0</v>
      </c>
      <c r="L134" s="92">
        <f t="shared" si="26"/>
        <v>12.1</v>
      </c>
      <c r="M134" s="92">
        <f t="shared" si="27"/>
        <v>12.1</v>
      </c>
      <c r="N134" s="92">
        <f t="shared" si="27"/>
        <v>2.9</v>
      </c>
      <c r="O134" s="92">
        <f t="shared" si="27"/>
        <v>0</v>
      </c>
    </row>
    <row r="135" spans="1:15" ht="26.25" x14ac:dyDescent="0.25">
      <c r="A135" s="176"/>
      <c r="B135" s="171" t="s">
        <v>231</v>
      </c>
      <c r="C135" s="382"/>
      <c r="D135" s="364">
        <f t="shared" si="28"/>
        <v>0.6</v>
      </c>
      <c r="E135" s="87">
        <f t="shared" si="23"/>
        <v>0.6</v>
      </c>
      <c r="F135" s="87">
        <f t="shared" si="23"/>
        <v>0.5</v>
      </c>
      <c r="G135" s="87">
        <f t="shared" si="23"/>
        <v>0</v>
      </c>
      <c r="H135" s="91">
        <f t="shared" si="24"/>
        <v>0</v>
      </c>
      <c r="I135" s="91">
        <f t="shared" si="25"/>
        <v>0</v>
      </c>
      <c r="J135" s="91">
        <f t="shared" si="25"/>
        <v>0</v>
      </c>
      <c r="K135" s="91">
        <f t="shared" si="25"/>
        <v>0</v>
      </c>
      <c r="L135" s="92">
        <f t="shared" si="26"/>
        <v>0.6</v>
      </c>
      <c r="M135" s="92">
        <f t="shared" si="27"/>
        <v>0.6</v>
      </c>
      <c r="N135" s="92">
        <f t="shared" si="27"/>
        <v>0.5</v>
      </c>
      <c r="O135" s="92">
        <f t="shared" si="27"/>
        <v>0</v>
      </c>
    </row>
    <row r="136" spans="1:15" x14ac:dyDescent="0.25">
      <c r="A136" s="176"/>
      <c r="B136" s="171" t="s">
        <v>212</v>
      </c>
      <c r="C136" s="382"/>
      <c r="D136" s="364">
        <f t="shared" si="28"/>
        <v>16.3</v>
      </c>
      <c r="E136" s="87">
        <f t="shared" si="23"/>
        <v>16.3</v>
      </c>
      <c r="F136" s="87">
        <f t="shared" si="23"/>
        <v>11.4</v>
      </c>
      <c r="G136" s="87">
        <f t="shared" si="23"/>
        <v>0</v>
      </c>
      <c r="H136" s="91">
        <f t="shared" si="24"/>
        <v>0</v>
      </c>
      <c r="I136" s="91">
        <f t="shared" si="25"/>
        <v>0</v>
      </c>
      <c r="J136" s="91">
        <f t="shared" si="25"/>
        <v>0</v>
      </c>
      <c r="K136" s="91">
        <f t="shared" si="25"/>
        <v>0</v>
      </c>
      <c r="L136" s="92">
        <f t="shared" si="26"/>
        <v>16.3</v>
      </c>
      <c r="M136" s="92">
        <f t="shared" si="27"/>
        <v>16.3</v>
      </c>
      <c r="N136" s="92">
        <f t="shared" si="27"/>
        <v>11.4</v>
      </c>
      <c r="O136" s="92">
        <f t="shared" si="27"/>
        <v>0</v>
      </c>
    </row>
    <row r="137" spans="1:15" x14ac:dyDescent="0.25">
      <c r="A137" s="176"/>
      <c r="B137" s="171" t="s">
        <v>204</v>
      </c>
      <c r="C137" s="382"/>
      <c r="D137" s="364">
        <f t="shared" si="28"/>
        <v>7.6</v>
      </c>
      <c r="E137" s="87">
        <f t="shared" si="23"/>
        <v>7.6</v>
      </c>
      <c r="F137" s="87">
        <f t="shared" si="23"/>
        <v>5.2</v>
      </c>
      <c r="G137" s="87">
        <f t="shared" si="23"/>
        <v>0</v>
      </c>
      <c r="H137" s="91">
        <f t="shared" si="24"/>
        <v>0</v>
      </c>
      <c r="I137" s="91">
        <f t="shared" si="25"/>
        <v>0</v>
      </c>
      <c r="J137" s="91">
        <f t="shared" si="25"/>
        <v>0</v>
      </c>
      <c r="K137" s="91">
        <f t="shared" si="25"/>
        <v>0</v>
      </c>
      <c r="L137" s="92">
        <f t="shared" si="26"/>
        <v>7.6</v>
      </c>
      <c r="M137" s="92">
        <f t="shared" si="27"/>
        <v>7.6</v>
      </c>
      <c r="N137" s="92">
        <f t="shared" si="27"/>
        <v>5.2</v>
      </c>
      <c r="O137" s="92">
        <f t="shared" si="27"/>
        <v>0</v>
      </c>
    </row>
    <row r="138" spans="1:15" x14ac:dyDescent="0.25">
      <c r="A138" s="176"/>
      <c r="B138" s="171" t="s">
        <v>219</v>
      </c>
      <c r="C138" s="382"/>
      <c r="D138" s="364">
        <f t="shared" si="28"/>
        <v>205</v>
      </c>
      <c r="E138" s="87">
        <f>E33+E40+E44+E48+E52+E56+E60+E64+E68+E72+E76</f>
        <v>205</v>
      </c>
      <c r="F138" s="87">
        <f>F33+F40+F44+F48+F52+F56+F60+F64+F68+F72+F76</f>
        <v>125.5</v>
      </c>
      <c r="G138" s="87">
        <f>G33+G40+G44+G48+G52+G56+G60+G64+G68+G72+G76</f>
        <v>0</v>
      </c>
      <c r="H138" s="91">
        <f t="shared" si="24"/>
        <v>0</v>
      </c>
      <c r="I138" s="91">
        <f>I33+I40+I44+I48+I52+I56+I60+I64+I68+I72+I76</f>
        <v>0</v>
      </c>
      <c r="J138" s="91">
        <f>J33+J40+J44+J48+J52+J56+J60+J64+J68+J72+J76</f>
        <v>0</v>
      </c>
      <c r="K138" s="91">
        <f>K33+K40+K44+K48+K52+K56+K60+K64+K68+K72+K76</f>
        <v>0</v>
      </c>
      <c r="L138" s="92">
        <f t="shared" si="26"/>
        <v>205</v>
      </c>
      <c r="M138" s="92">
        <f>M33+M40+M44+M48+M52+M56+M60+M64+M68+M72+M76</f>
        <v>205</v>
      </c>
      <c r="N138" s="92">
        <f>N33+N40+N44+N48+N52+N56+N60+N64+N68+N72+N76</f>
        <v>125.5</v>
      </c>
      <c r="O138" s="92">
        <f>O33+O40+O44+O48+O52+O56+O60+O64+O68+O72+O76</f>
        <v>0</v>
      </c>
    </row>
    <row r="139" spans="1:15" ht="40.5" customHeight="1" x14ac:dyDescent="0.25">
      <c r="A139" s="176"/>
      <c r="B139" s="171" t="s">
        <v>226</v>
      </c>
      <c r="C139" s="382"/>
      <c r="D139" s="364">
        <f t="shared" si="28"/>
        <v>204</v>
      </c>
      <c r="E139" s="87">
        <f>E90</f>
        <v>204</v>
      </c>
      <c r="F139" s="87">
        <f>F90</f>
        <v>0</v>
      </c>
      <c r="G139" s="87">
        <f>G90</f>
        <v>0</v>
      </c>
      <c r="H139" s="91">
        <f t="shared" si="24"/>
        <v>0</v>
      </c>
      <c r="I139" s="91">
        <f>I90</f>
        <v>0</v>
      </c>
      <c r="J139" s="91">
        <f>J90</f>
        <v>0</v>
      </c>
      <c r="K139" s="91">
        <f>K90</f>
        <v>0</v>
      </c>
      <c r="L139" s="92">
        <f t="shared" si="26"/>
        <v>204</v>
      </c>
      <c r="M139" s="92">
        <f>M90</f>
        <v>204</v>
      </c>
      <c r="N139" s="92">
        <f>N90</f>
        <v>0</v>
      </c>
      <c r="O139" s="92">
        <f>O90</f>
        <v>0</v>
      </c>
    </row>
    <row r="140" spans="1:15" x14ac:dyDescent="0.25">
      <c r="A140" s="176"/>
      <c r="B140" s="171" t="s">
        <v>224</v>
      </c>
      <c r="C140" s="382"/>
      <c r="D140" s="364">
        <f t="shared" si="28"/>
        <v>346.5</v>
      </c>
      <c r="E140" s="87">
        <f>E80</f>
        <v>346.5</v>
      </c>
      <c r="F140" s="87">
        <f>F80</f>
        <v>228.5</v>
      </c>
      <c r="G140" s="87">
        <f>G80</f>
        <v>0</v>
      </c>
      <c r="H140" s="91">
        <f t="shared" si="24"/>
        <v>0</v>
      </c>
      <c r="I140" s="91">
        <f>I80</f>
        <v>0</v>
      </c>
      <c r="J140" s="91">
        <f>J80</f>
        <v>0</v>
      </c>
      <c r="K140" s="91">
        <f>K80</f>
        <v>0</v>
      </c>
      <c r="L140" s="92">
        <f t="shared" si="26"/>
        <v>346.5</v>
      </c>
      <c r="M140" s="92">
        <f>M80</f>
        <v>346.5</v>
      </c>
      <c r="N140" s="92">
        <f>N80</f>
        <v>228.5</v>
      </c>
      <c r="O140" s="92">
        <f>O80</f>
        <v>0</v>
      </c>
    </row>
    <row r="141" spans="1:15" ht="26.25" x14ac:dyDescent="0.25">
      <c r="A141" s="176"/>
      <c r="B141" s="171" t="s">
        <v>206</v>
      </c>
      <c r="C141" s="382"/>
      <c r="D141" s="364">
        <f t="shared" si="28"/>
        <v>149</v>
      </c>
      <c r="E141" s="87">
        <f>E86+E87</f>
        <v>149</v>
      </c>
      <c r="F141" s="87">
        <f>F86+F87</f>
        <v>85.4</v>
      </c>
      <c r="G141" s="87">
        <f>G86+G87</f>
        <v>0</v>
      </c>
      <c r="H141" s="91">
        <f t="shared" si="24"/>
        <v>0</v>
      </c>
      <c r="I141" s="91">
        <f>I86+I87</f>
        <v>0</v>
      </c>
      <c r="J141" s="91">
        <f>J86+J87</f>
        <v>0</v>
      </c>
      <c r="K141" s="91">
        <f>K86+K87</f>
        <v>0</v>
      </c>
      <c r="L141" s="92">
        <f t="shared" si="26"/>
        <v>149</v>
      </c>
      <c r="M141" s="92">
        <f>M86+M87</f>
        <v>149</v>
      </c>
      <c r="N141" s="92">
        <f>N86+N87</f>
        <v>85.4</v>
      </c>
      <c r="O141" s="92">
        <f>O86+O87</f>
        <v>0</v>
      </c>
    </row>
    <row r="142" spans="1:15" ht="26.25" x14ac:dyDescent="0.25">
      <c r="A142" s="176"/>
      <c r="B142" s="171" t="s">
        <v>227</v>
      </c>
      <c r="C142" s="382"/>
      <c r="D142" s="364">
        <f t="shared" si="28"/>
        <v>19</v>
      </c>
      <c r="E142" s="87">
        <f t="shared" ref="E142:G144" si="29">E34+E118</f>
        <v>19</v>
      </c>
      <c r="F142" s="87">
        <f t="shared" si="29"/>
        <v>0.5</v>
      </c>
      <c r="G142" s="87">
        <f t="shared" si="29"/>
        <v>0</v>
      </c>
      <c r="H142" s="91">
        <f t="shared" si="24"/>
        <v>-19</v>
      </c>
      <c r="I142" s="91">
        <f t="shared" ref="I142:K144" si="30">I34+I118</f>
        <v>-19</v>
      </c>
      <c r="J142" s="91">
        <f t="shared" si="30"/>
        <v>-0.5</v>
      </c>
      <c r="K142" s="91">
        <f t="shared" si="30"/>
        <v>0</v>
      </c>
      <c r="L142" s="92">
        <f t="shared" si="26"/>
        <v>0</v>
      </c>
      <c r="M142" s="92">
        <f t="shared" ref="M142:O144" si="31">M34+M118</f>
        <v>0</v>
      </c>
      <c r="N142" s="92">
        <f t="shared" si="31"/>
        <v>0</v>
      </c>
      <c r="O142" s="92">
        <f t="shared" si="31"/>
        <v>0</v>
      </c>
    </row>
    <row r="143" spans="1:15" ht="26.25" x14ac:dyDescent="0.25">
      <c r="A143" s="176"/>
      <c r="B143" s="171" t="s">
        <v>205</v>
      </c>
      <c r="C143" s="382"/>
      <c r="D143" s="364">
        <f t="shared" si="28"/>
        <v>214</v>
      </c>
      <c r="E143" s="87">
        <f t="shared" si="29"/>
        <v>214</v>
      </c>
      <c r="F143" s="87">
        <f t="shared" si="29"/>
        <v>0</v>
      </c>
      <c r="G143" s="87">
        <f t="shared" si="29"/>
        <v>0</v>
      </c>
      <c r="H143" s="91">
        <f t="shared" si="24"/>
        <v>0</v>
      </c>
      <c r="I143" s="91">
        <f t="shared" si="30"/>
        <v>0</v>
      </c>
      <c r="J143" s="91">
        <f t="shared" si="30"/>
        <v>0</v>
      </c>
      <c r="K143" s="91">
        <f t="shared" si="30"/>
        <v>0</v>
      </c>
      <c r="L143" s="92">
        <f t="shared" si="26"/>
        <v>214</v>
      </c>
      <c r="M143" s="92">
        <f t="shared" si="31"/>
        <v>214</v>
      </c>
      <c r="N143" s="92">
        <f t="shared" si="31"/>
        <v>0</v>
      </c>
      <c r="O143" s="92">
        <f t="shared" si="31"/>
        <v>0</v>
      </c>
    </row>
    <row r="144" spans="1:15" x14ac:dyDescent="0.25">
      <c r="A144" s="176"/>
      <c r="B144" s="171" t="s">
        <v>228</v>
      </c>
      <c r="C144" s="382"/>
      <c r="D144" s="364">
        <f t="shared" si="28"/>
        <v>440</v>
      </c>
      <c r="E144" s="87">
        <f t="shared" si="29"/>
        <v>440</v>
      </c>
      <c r="F144" s="87">
        <f t="shared" si="29"/>
        <v>10.7</v>
      </c>
      <c r="G144" s="87">
        <f t="shared" si="29"/>
        <v>0</v>
      </c>
      <c r="H144" s="91">
        <f t="shared" si="24"/>
        <v>0</v>
      </c>
      <c r="I144" s="91">
        <f t="shared" si="30"/>
        <v>0</v>
      </c>
      <c r="J144" s="91">
        <f t="shared" si="30"/>
        <v>0</v>
      </c>
      <c r="K144" s="91">
        <f t="shared" si="30"/>
        <v>0</v>
      </c>
      <c r="L144" s="92">
        <f t="shared" si="26"/>
        <v>440</v>
      </c>
      <c r="M144" s="92">
        <f t="shared" si="31"/>
        <v>440</v>
      </c>
      <c r="N144" s="92">
        <f t="shared" si="31"/>
        <v>10.7</v>
      </c>
      <c r="O144" s="92">
        <f t="shared" si="31"/>
        <v>0</v>
      </c>
    </row>
    <row r="145" spans="1:15" x14ac:dyDescent="0.25">
      <c r="A145" s="176"/>
      <c r="B145" s="171" t="s">
        <v>232</v>
      </c>
      <c r="C145" s="382"/>
      <c r="D145" s="364">
        <f t="shared" si="28"/>
        <v>518.70000000000005</v>
      </c>
      <c r="E145" s="87">
        <f>E37+E121+E122</f>
        <v>518.70000000000005</v>
      </c>
      <c r="F145" s="87">
        <f>F37+F121+F122</f>
        <v>95</v>
      </c>
      <c r="G145" s="87">
        <f>G37+G121+G122</f>
        <v>0</v>
      </c>
      <c r="H145" s="91">
        <f t="shared" si="24"/>
        <v>0</v>
      </c>
      <c r="I145" s="91">
        <f>I37+I121+I122</f>
        <v>0</v>
      </c>
      <c r="J145" s="91">
        <f>J37+J121+J122</f>
        <v>0</v>
      </c>
      <c r="K145" s="91">
        <f>K37+K121+K122</f>
        <v>0</v>
      </c>
      <c r="L145" s="92">
        <f t="shared" si="26"/>
        <v>518.70000000000005</v>
      </c>
      <c r="M145" s="92">
        <f>M37+M121+M122</f>
        <v>518.70000000000005</v>
      </c>
      <c r="N145" s="92">
        <f>N37+N121+N122</f>
        <v>95</v>
      </c>
      <c r="O145" s="92">
        <f>O37+O121+O122</f>
        <v>0</v>
      </c>
    </row>
    <row r="146" spans="1:15" ht="39" x14ac:dyDescent="0.25">
      <c r="A146" s="177"/>
      <c r="B146" s="378" t="s">
        <v>225</v>
      </c>
      <c r="C146" s="383"/>
      <c r="D146" s="364">
        <f t="shared" si="28"/>
        <v>195</v>
      </c>
      <c r="E146" s="87">
        <f>E41+E45+E49+E53+E57+E61+E65+E69+E73+E77+E78+E92+E94+E96+E98+E100+E102+E104+E106+E108+E110+E112</f>
        <v>195</v>
      </c>
      <c r="F146" s="87">
        <f>F41+F45+F49+F53+F57+F61+F65+F69+F73+F77+F78+F92+F94+F96+F98+F100+F102+F104+F106+F108+F110+F112</f>
        <v>132.30000000000001</v>
      </c>
      <c r="G146" s="87">
        <f>G41+G45+G49+G53+G57+G61+G65+G69+G73+G77+G78+G92+G94+G96+G98+G100+G102+G104+G106+G108+G110+G112</f>
        <v>0</v>
      </c>
      <c r="H146" s="91">
        <f t="shared" si="24"/>
        <v>0</v>
      </c>
      <c r="I146" s="91">
        <f>I41+I45+I49+I53+I57+I61+I65+I69+I73+I77+I78+I92+I94+I96+I98+I100+I102+I104+I106+I108+I110+I112</f>
        <v>0</v>
      </c>
      <c r="J146" s="91">
        <f>J41+J45+J49+J53+J57+J61+J65+J69+J73+J77+J78+J92+J94+J96+J98+J100+J102+J104+J106+J108+J110+J112</f>
        <v>0</v>
      </c>
      <c r="K146" s="91">
        <f>K41+K45+K49+K53+K57+K61+K65+K69+K73+K77+K78+K92+K94+K96+K98+K100+K102+K104+K106+K108+K110+K112</f>
        <v>0</v>
      </c>
      <c r="L146" s="92">
        <f t="shared" si="26"/>
        <v>195</v>
      </c>
      <c r="M146" s="92">
        <f>M41+M45+M49+M53+M57+M61+M65+M69+M73+M77+M78+M92+M94+M96+M98+M100+M102+M104+M106+M108+M110+M112</f>
        <v>195</v>
      </c>
      <c r="N146" s="92">
        <f>N41+N45+N49+N53+N57+N61+N65+N69+N73+N77+N78+N92+N94+N96+N98+N100+N102+N104+N106+N108+N110+N112</f>
        <v>132.30000000000001</v>
      </c>
      <c r="O146" s="92">
        <f>O41+O45+O49+O53+O57+O61+O65+O69+O73+O77+O78+O92+O94+O96+O98+O100+O102+O104+O106+O108+O110+O112</f>
        <v>0</v>
      </c>
    </row>
    <row r="147" spans="1:15" x14ac:dyDescent="0.25">
      <c r="A147" s="6"/>
      <c r="B147" s="50"/>
      <c r="C147" s="119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6"/>
    </row>
    <row r="148" spans="1:15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</row>
    <row r="149" spans="1:15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</row>
    <row r="150" spans="1:15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</row>
    <row r="151" spans="1:15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</row>
    <row r="152" spans="1:15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</row>
    <row r="153" spans="1:15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</row>
    <row r="154" spans="1:15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</row>
    <row r="155" spans="1:15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</row>
    <row r="156" spans="1:15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</row>
    <row r="157" spans="1:15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</row>
    <row r="158" spans="1:15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</row>
    <row r="159" spans="1:15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</row>
    <row r="160" spans="1:15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</row>
    <row r="161" spans="1:15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</row>
    <row r="162" spans="1:15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</row>
    <row r="163" spans="1:15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</row>
    <row r="164" spans="1:15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</row>
    <row r="165" spans="1:15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</row>
    <row r="166" spans="1:15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</row>
    <row r="167" spans="1:15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</row>
    <row r="168" spans="1:15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</row>
    <row r="169" spans="1:15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</row>
    <row r="170" spans="1:15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</row>
    <row r="171" spans="1:15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5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5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5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5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5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C242" s="53"/>
    </row>
    <row r="243" spans="1:15" x14ac:dyDescent="0.25">
      <c r="C243" s="53"/>
    </row>
    <row r="244" spans="1:15" x14ac:dyDescent="0.25">
      <c r="C244" s="53"/>
    </row>
    <row r="245" spans="1:15" x14ac:dyDescent="0.25">
      <c r="C245" s="53"/>
    </row>
    <row r="246" spans="1:15" x14ac:dyDescent="0.25">
      <c r="C246" s="53"/>
    </row>
    <row r="247" spans="1:15" x14ac:dyDescent="0.25">
      <c r="C247" s="53"/>
    </row>
    <row r="248" spans="1:15" x14ac:dyDescent="0.25">
      <c r="C248" s="53"/>
    </row>
    <row r="249" spans="1:15" x14ac:dyDescent="0.25">
      <c r="C249" s="53"/>
    </row>
    <row r="250" spans="1:15" x14ac:dyDescent="0.25">
      <c r="C250" s="53"/>
    </row>
    <row r="251" spans="1:15" x14ac:dyDescent="0.25">
      <c r="C251" s="53"/>
    </row>
    <row r="252" spans="1:15" x14ac:dyDescent="0.25">
      <c r="C252" s="53"/>
    </row>
    <row r="253" spans="1:15" x14ac:dyDescent="0.25">
      <c r="C253" s="53"/>
    </row>
    <row r="254" spans="1:15" x14ac:dyDescent="0.25">
      <c r="C254" s="53"/>
    </row>
    <row r="255" spans="1:15" x14ac:dyDescent="0.25">
      <c r="C255" s="53"/>
    </row>
    <row r="256" spans="1:15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</sheetData>
  <mergeCells count="50">
    <mergeCell ref="B115:O115"/>
    <mergeCell ref="A116:A121"/>
    <mergeCell ref="A122:A123"/>
    <mergeCell ref="C122:C123"/>
    <mergeCell ref="C80:C81"/>
    <mergeCell ref="B83:O83"/>
    <mergeCell ref="A84:A87"/>
    <mergeCell ref="B89:O89"/>
    <mergeCell ref="C112:C113"/>
    <mergeCell ref="I17:J17"/>
    <mergeCell ref="K17:K18"/>
    <mergeCell ref="M17:N17"/>
    <mergeCell ref="O17:O18"/>
    <mergeCell ref="B19:O19"/>
    <mergeCell ref="A14:O14"/>
    <mergeCell ref="A16:A18"/>
    <mergeCell ref="B16:B18"/>
    <mergeCell ref="C16:C18"/>
    <mergeCell ref="D16:D18"/>
    <mergeCell ref="E16:G16"/>
    <mergeCell ref="H16:H18"/>
    <mergeCell ref="B10:O10"/>
    <mergeCell ref="B11:O11"/>
    <mergeCell ref="B12:O12"/>
    <mergeCell ref="I16:K16"/>
    <mergeCell ref="L16:L18"/>
    <mergeCell ref="M16:O16"/>
    <mergeCell ref="E17:F17"/>
    <mergeCell ref="G17:G18"/>
    <mergeCell ref="B1:O1"/>
    <mergeCell ref="B2:O2"/>
    <mergeCell ref="B3:O3"/>
    <mergeCell ref="B4:O4"/>
    <mergeCell ref="B9:O9"/>
    <mergeCell ref="B7:O7"/>
    <mergeCell ref="B8:O8"/>
    <mergeCell ref="B5:O5"/>
    <mergeCell ref="B6:O6"/>
    <mergeCell ref="C104:C105"/>
    <mergeCell ref="C96:C97"/>
    <mergeCell ref="C100:C101"/>
    <mergeCell ref="C98:C99"/>
    <mergeCell ref="C108:C109"/>
    <mergeCell ref="C78:C79"/>
    <mergeCell ref="C90:C91"/>
    <mergeCell ref="C92:C93"/>
    <mergeCell ref="C94:C95"/>
    <mergeCell ref="C102:C103"/>
    <mergeCell ref="C106:C107"/>
    <mergeCell ref="C110:C111"/>
  </mergeCells>
  <pageMargins left="1.1811023622047245" right="0.39370078740157483" top="0.78740157480314965" bottom="0.70866141732283472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6"/>
  <sheetViews>
    <sheetView showZeros="0" workbookViewId="0">
      <selection activeCell="V24" sqref="V24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505" t="s">
        <v>354</v>
      </c>
      <c r="C1" s="505"/>
      <c r="D1" s="505"/>
      <c r="E1" s="505"/>
      <c r="F1" s="505"/>
      <c r="G1" s="505"/>
      <c r="H1" s="505"/>
      <c r="I1" s="505"/>
      <c r="J1" s="505"/>
      <c r="K1" s="505"/>
      <c r="L1" s="505"/>
      <c r="M1" s="505"/>
      <c r="N1" s="505"/>
      <c r="O1" s="505"/>
    </row>
    <row r="2" spans="1:17" x14ac:dyDescent="0.25">
      <c r="B2" s="505" t="s">
        <v>444</v>
      </c>
      <c r="C2" s="505"/>
      <c r="D2" s="505"/>
      <c r="E2" s="505"/>
      <c r="F2" s="505"/>
      <c r="G2" s="505"/>
      <c r="H2" s="505"/>
      <c r="I2" s="505"/>
      <c r="J2" s="505"/>
      <c r="K2" s="505"/>
      <c r="L2" s="505"/>
      <c r="M2" s="505"/>
      <c r="N2" s="505"/>
      <c r="O2" s="505"/>
    </row>
    <row r="3" spans="1:17" x14ac:dyDescent="0.25">
      <c r="B3" s="505" t="s">
        <v>464</v>
      </c>
      <c r="C3" s="505"/>
      <c r="D3" s="505"/>
      <c r="E3" s="505"/>
      <c r="F3" s="505"/>
      <c r="G3" s="505"/>
      <c r="H3" s="505"/>
      <c r="I3" s="505"/>
      <c r="J3" s="505"/>
      <c r="K3" s="505"/>
      <c r="L3" s="505"/>
      <c r="M3" s="505"/>
      <c r="N3" s="505"/>
      <c r="O3" s="505"/>
    </row>
    <row r="4" spans="1:17" x14ac:dyDescent="0.25">
      <c r="B4" s="505" t="s">
        <v>367</v>
      </c>
      <c r="C4" s="505"/>
      <c r="D4" s="505"/>
      <c r="E4" s="505"/>
      <c r="F4" s="505"/>
      <c r="G4" s="505"/>
      <c r="H4" s="505"/>
      <c r="I4" s="505"/>
      <c r="J4" s="505"/>
      <c r="K4" s="505"/>
      <c r="L4" s="505"/>
      <c r="M4" s="505"/>
      <c r="N4" s="505"/>
      <c r="O4" s="505"/>
    </row>
    <row r="5" spans="1:17" x14ac:dyDescent="0.25">
      <c r="B5" s="447" t="s">
        <v>477</v>
      </c>
      <c r="C5" s="447"/>
      <c r="D5" s="447"/>
      <c r="E5" s="447"/>
      <c r="F5" s="447"/>
      <c r="G5" s="447"/>
      <c r="H5" s="447"/>
      <c r="I5" s="447"/>
      <c r="J5" s="447"/>
      <c r="K5" s="447"/>
      <c r="L5" s="447"/>
      <c r="M5" s="447"/>
      <c r="N5" s="447"/>
      <c r="O5" s="447"/>
    </row>
    <row r="6" spans="1:17" x14ac:dyDescent="0.25">
      <c r="B6" s="447" t="s">
        <v>476</v>
      </c>
      <c r="C6" s="447"/>
      <c r="D6" s="447"/>
      <c r="E6" s="447"/>
      <c r="F6" s="447"/>
      <c r="G6" s="447"/>
      <c r="H6" s="447"/>
      <c r="I6" s="447"/>
      <c r="J6" s="447"/>
      <c r="K6" s="447"/>
      <c r="L6" s="447"/>
      <c r="M6" s="447"/>
      <c r="N6" s="447"/>
      <c r="O6" s="447"/>
    </row>
    <row r="7" spans="1:17" x14ac:dyDescent="0.25">
      <c r="A7" s="6"/>
      <c r="B7" s="6"/>
      <c r="C7" s="121"/>
      <c r="D7" s="6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6"/>
    </row>
    <row r="8" spans="1:17" ht="32.25" customHeight="1" x14ac:dyDescent="0.25">
      <c r="A8" s="508" t="s">
        <v>448</v>
      </c>
      <c r="B8" s="508"/>
      <c r="C8" s="508"/>
      <c r="D8" s="508"/>
      <c r="E8" s="508"/>
      <c r="F8" s="508"/>
      <c r="G8" s="508"/>
      <c r="H8" s="508"/>
      <c r="I8" s="508"/>
      <c r="J8" s="508"/>
      <c r="K8" s="508"/>
      <c r="L8" s="508"/>
      <c r="M8" s="508"/>
      <c r="N8" s="508"/>
      <c r="O8" s="508"/>
    </row>
    <row r="9" spans="1:17" x14ac:dyDescent="0.25">
      <c r="A9" s="402"/>
      <c r="B9" s="402"/>
      <c r="C9" s="402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4" t="s">
        <v>455</v>
      </c>
    </row>
    <row r="10" spans="1:17" ht="15" customHeight="1" x14ac:dyDescent="0.25">
      <c r="A10" s="449" t="s">
        <v>5</v>
      </c>
      <c r="B10" s="452" t="s">
        <v>351</v>
      </c>
      <c r="C10" s="452" t="s">
        <v>54</v>
      </c>
      <c r="D10" s="455" t="s">
        <v>362</v>
      </c>
      <c r="E10" s="459" t="s">
        <v>200</v>
      </c>
      <c r="F10" s="459"/>
      <c r="G10" s="460"/>
      <c r="H10" s="461" t="s">
        <v>364</v>
      </c>
      <c r="I10" s="464" t="s">
        <v>200</v>
      </c>
      <c r="J10" s="465"/>
      <c r="K10" s="466"/>
      <c r="L10" s="509" t="s">
        <v>0</v>
      </c>
      <c r="M10" s="468" t="s">
        <v>200</v>
      </c>
      <c r="N10" s="469"/>
      <c r="O10" s="470"/>
    </row>
    <row r="11" spans="1:17" x14ac:dyDescent="0.25">
      <c r="A11" s="450"/>
      <c r="B11" s="453"/>
      <c r="C11" s="453"/>
      <c r="D11" s="456"/>
      <c r="E11" s="460" t="s">
        <v>1</v>
      </c>
      <c r="F11" s="481"/>
      <c r="G11" s="471" t="s">
        <v>2</v>
      </c>
      <c r="H11" s="462"/>
      <c r="I11" s="482" t="s">
        <v>1</v>
      </c>
      <c r="J11" s="482"/>
      <c r="K11" s="474" t="s">
        <v>2</v>
      </c>
      <c r="L11" s="510"/>
      <c r="M11" s="467" t="s">
        <v>1</v>
      </c>
      <c r="N11" s="467"/>
      <c r="O11" s="478" t="s">
        <v>2</v>
      </c>
    </row>
    <row r="12" spans="1:17" ht="28.5" customHeight="1" x14ac:dyDescent="0.25">
      <c r="A12" s="451"/>
      <c r="B12" s="454"/>
      <c r="C12" s="454"/>
      <c r="D12" s="457"/>
      <c r="E12" s="398" t="s">
        <v>3</v>
      </c>
      <c r="F12" s="399" t="s">
        <v>4</v>
      </c>
      <c r="G12" s="471"/>
      <c r="H12" s="463"/>
      <c r="I12" s="400" t="s">
        <v>3</v>
      </c>
      <c r="J12" s="396" t="s">
        <v>4</v>
      </c>
      <c r="K12" s="474"/>
      <c r="L12" s="511"/>
      <c r="M12" s="397" t="s">
        <v>3</v>
      </c>
      <c r="N12" s="395" t="s">
        <v>4</v>
      </c>
      <c r="O12" s="478"/>
    </row>
    <row r="13" spans="1:17" ht="15.95" customHeight="1" x14ac:dyDescent="0.25">
      <c r="A13" s="19" t="s">
        <v>72</v>
      </c>
      <c r="B13" s="444" t="s">
        <v>176</v>
      </c>
      <c r="C13" s="445"/>
      <c r="D13" s="445"/>
      <c r="E13" s="445"/>
      <c r="F13" s="445"/>
      <c r="G13" s="445"/>
      <c r="H13" s="445"/>
      <c r="I13" s="445"/>
      <c r="J13" s="445"/>
      <c r="K13" s="445"/>
      <c r="L13" s="445"/>
      <c r="M13" s="445"/>
      <c r="N13" s="445"/>
      <c r="O13" s="446"/>
    </row>
    <row r="14" spans="1:17" ht="15" customHeight="1" x14ac:dyDescent="0.25">
      <c r="A14" s="5" t="s">
        <v>187</v>
      </c>
      <c r="B14" s="122" t="s">
        <v>20</v>
      </c>
      <c r="C14" s="76"/>
      <c r="D14" s="8">
        <f t="shared" ref="D14:O14" si="0">D15+D16</f>
        <v>1020.1999999999999</v>
      </c>
      <c r="E14" s="8">
        <f t="shared" si="0"/>
        <v>1020.1999999999999</v>
      </c>
      <c r="F14" s="8">
        <f t="shared" si="0"/>
        <v>624.9</v>
      </c>
      <c r="G14" s="8">
        <f t="shared" si="0"/>
        <v>0</v>
      </c>
      <c r="H14" s="9">
        <f t="shared" si="0"/>
        <v>0</v>
      </c>
      <c r="I14" s="9">
        <f t="shared" si="0"/>
        <v>0</v>
      </c>
      <c r="J14" s="9">
        <f t="shared" si="0"/>
        <v>87.8</v>
      </c>
      <c r="K14" s="9">
        <f t="shared" si="0"/>
        <v>0</v>
      </c>
      <c r="L14" s="11">
        <f t="shared" si="0"/>
        <v>1020.1999999999999</v>
      </c>
      <c r="M14" s="11">
        <f t="shared" si="0"/>
        <v>1020.1999999999999</v>
      </c>
      <c r="N14" s="11">
        <f t="shared" si="0"/>
        <v>712.69999999999993</v>
      </c>
      <c r="O14" s="11">
        <f t="shared" si="0"/>
        <v>0</v>
      </c>
      <c r="P14" s="65" t="s">
        <v>329</v>
      </c>
      <c r="Q14" s="66"/>
    </row>
    <row r="15" spans="1:17" ht="15" customHeight="1" x14ac:dyDescent="0.25">
      <c r="A15" s="19"/>
      <c r="B15" s="122"/>
      <c r="C15" s="30" t="s">
        <v>30</v>
      </c>
      <c r="D15" s="16">
        <f t="shared" ref="D15:D53" si="1">E15+G15</f>
        <v>3.3</v>
      </c>
      <c r="E15" s="16">
        <v>3.3</v>
      </c>
      <c r="F15" s="16"/>
      <c r="G15" s="16"/>
      <c r="H15" s="10">
        <f t="shared" ref="H15:H53" si="2">I15+K15</f>
        <v>0</v>
      </c>
      <c r="I15" s="10"/>
      <c r="J15" s="10"/>
      <c r="K15" s="10"/>
      <c r="L15" s="12">
        <f t="shared" ref="L15:L53" si="3">M15+O15</f>
        <v>3.3</v>
      </c>
      <c r="M15" s="12">
        <f t="shared" ref="M15:M32" si="4">E15+I15</f>
        <v>3.3</v>
      </c>
      <c r="N15" s="12">
        <f t="shared" ref="N15:N32" si="5">F15+J15</f>
        <v>0</v>
      </c>
      <c r="O15" s="12">
        <f t="shared" ref="O15:O32" si="6">G15+K15</f>
        <v>0</v>
      </c>
      <c r="P15" s="65" t="s">
        <v>330</v>
      </c>
      <c r="Q15" s="66"/>
    </row>
    <row r="16" spans="1:17" ht="15" customHeight="1" x14ac:dyDescent="0.25">
      <c r="A16" s="124"/>
      <c r="B16" s="125"/>
      <c r="C16" s="30" t="s">
        <v>51</v>
      </c>
      <c r="D16" s="16">
        <f t="shared" si="1"/>
        <v>1016.9</v>
      </c>
      <c r="E16" s="16">
        <v>1016.9</v>
      </c>
      <c r="F16" s="16">
        <v>624.9</v>
      </c>
      <c r="G16" s="16"/>
      <c r="H16" s="10">
        <f t="shared" si="2"/>
        <v>0</v>
      </c>
      <c r="I16" s="10"/>
      <c r="J16" s="10">
        <v>87.8</v>
      </c>
      <c r="K16" s="10"/>
      <c r="L16" s="12">
        <f t="shared" si="3"/>
        <v>1016.9</v>
      </c>
      <c r="M16" s="12">
        <f t="shared" si="4"/>
        <v>1016.9</v>
      </c>
      <c r="N16" s="12">
        <f t="shared" si="5"/>
        <v>712.69999999999993</v>
      </c>
      <c r="O16" s="12">
        <f t="shared" si="6"/>
        <v>0</v>
      </c>
      <c r="P16" s="65" t="s">
        <v>331</v>
      </c>
      <c r="Q16" s="66"/>
    </row>
    <row r="17" spans="1:17" ht="15" customHeight="1" x14ac:dyDescent="0.25">
      <c r="A17" s="19" t="s">
        <v>73</v>
      </c>
      <c r="B17" s="122" t="s">
        <v>55</v>
      </c>
      <c r="C17" s="30" t="s">
        <v>51</v>
      </c>
      <c r="D17" s="16">
        <f t="shared" si="1"/>
        <v>426.9</v>
      </c>
      <c r="E17" s="16">
        <v>426.9</v>
      </c>
      <c r="F17" s="16">
        <v>317.39999999999998</v>
      </c>
      <c r="G17" s="16"/>
      <c r="H17" s="10">
        <f t="shared" si="2"/>
        <v>0</v>
      </c>
      <c r="I17" s="10"/>
      <c r="J17" s="10"/>
      <c r="K17" s="10"/>
      <c r="L17" s="12">
        <f t="shared" si="3"/>
        <v>426.9</v>
      </c>
      <c r="M17" s="12">
        <f t="shared" si="4"/>
        <v>426.9</v>
      </c>
      <c r="N17" s="12">
        <f t="shared" si="5"/>
        <v>317.39999999999998</v>
      </c>
      <c r="O17" s="12">
        <f t="shared" si="6"/>
        <v>0</v>
      </c>
      <c r="P17" s="65" t="s">
        <v>332</v>
      </c>
      <c r="Q17" s="66"/>
    </row>
    <row r="18" spans="1:17" ht="15" customHeight="1" x14ac:dyDescent="0.25">
      <c r="A18" s="5" t="s">
        <v>74</v>
      </c>
      <c r="B18" s="29" t="s">
        <v>33</v>
      </c>
      <c r="C18" s="30" t="s">
        <v>51</v>
      </c>
      <c r="D18" s="16">
        <f t="shared" si="1"/>
        <v>465.9</v>
      </c>
      <c r="E18" s="16">
        <v>465.9</v>
      </c>
      <c r="F18" s="16">
        <v>345</v>
      </c>
      <c r="G18" s="16"/>
      <c r="H18" s="10">
        <f t="shared" si="2"/>
        <v>0</v>
      </c>
      <c r="I18" s="10"/>
      <c r="J18" s="10"/>
      <c r="K18" s="10"/>
      <c r="L18" s="12">
        <f t="shared" si="3"/>
        <v>465.9</v>
      </c>
      <c r="M18" s="12">
        <f t="shared" si="4"/>
        <v>465.9</v>
      </c>
      <c r="N18" s="12">
        <f t="shared" si="5"/>
        <v>345</v>
      </c>
      <c r="O18" s="12">
        <f t="shared" si="6"/>
        <v>0</v>
      </c>
      <c r="P18" s="65" t="s">
        <v>335</v>
      </c>
      <c r="Q18" s="66"/>
    </row>
    <row r="19" spans="1:17" ht="15" customHeight="1" x14ac:dyDescent="0.25">
      <c r="A19" s="5" t="s">
        <v>75</v>
      </c>
      <c r="B19" s="29" t="s">
        <v>164</v>
      </c>
      <c r="C19" s="30" t="s">
        <v>51</v>
      </c>
      <c r="D19" s="16">
        <f t="shared" si="1"/>
        <v>742.1</v>
      </c>
      <c r="E19" s="16">
        <v>742.1</v>
      </c>
      <c r="F19" s="16">
        <v>550.29999999999995</v>
      </c>
      <c r="G19" s="16"/>
      <c r="H19" s="10">
        <f t="shared" si="2"/>
        <v>0</v>
      </c>
      <c r="I19" s="10"/>
      <c r="J19" s="10"/>
      <c r="K19" s="10"/>
      <c r="L19" s="12">
        <f t="shared" si="3"/>
        <v>742.1</v>
      </c>
      <c r="M19" s="12">
        <f t="shared" si="4"/>
        <v>742.1</v>
      </c>
      <c r="N19" s="12">
        <f t="shared" si="5"/>
        <v>550.29999999999995</v>
      </c>
      <c r="O19" s="12">
        <f t="shared" si="6"/>
        <v>0</v>
      </c>
      <c r="P19" s="65" t="s">
        <v>333</v>
      </c>
      <c r="Q19" s="66"/>
    </row>
    <row r="20" spans="1:17" ht="15" customHeight="1" x14ac:dyDescent="0.25">
      <c r="A20" s="5" t="s">
        <v>76</v>
      </c>
      <c r="B20" s="29" t="s">
        <v>171</v>
      </c>
      <c r="C20" s="30" t="s">
        <v>51</v>
      </c>
      <c r="D20" s="16">
        <f t="shared" si="1"/>
        <v>401.2</v>
      </c>
      <c r="E20" s="16">
        <v>401.2</v>
      </c>
      <c r="F20" s="16">
        <v>298.5</v>
      </c>
      <c r="G20" s="16"/>
      <c r="H20" s="10">
        <f t="shared" si="2"/>
        <v>0</v>
      </c>
      <c r="I20" s="10"/>
      <c r="J20" s="10"/>
      <c r="K20" s="10"/>
      <c r="L20" s="12">
        <f t="shared" si="3"/>
        <v>401.2</v>
      </c>
      <c r="M20" s="12">
        <f t="shared" si="4"/>
        <v>401.2</v>
      </c>
      <c r="N20" s="12">
        <f t="shared" si="5"/>
        <v>298.5</v>
      </c>
      <c r="O20" s="12">
        <f t="shared" si="6"/>
        <v>0</v>
      </c>
      <c r="P20" s="65" t="s">
        <v>334</v>
      </c>
      <c r="Q20" s="66"/>
    </row>
    <row r="21" spans="1:17" ht="15" customHeight="1" x14ac:dyDescent="0.25">
      <c r="A21" s="13" t="s">
        <v>77</v>
      </c>
      <c r="B21" s="18" t="s">
        <v>153</v>
      </c>
      <c r="C21" s="30" t="s">
        <v>51</v>
      </c>
      <c r="D21" s="16">
        <f t="shared" si="1"/>
        <v>277.3</v>
      </c>
      <c r="E21" s="16">
        <v>277.3</v>
      </c>
      <c r="F21" s="16">
        <v>205.9</v>
      </c>
      <c r="G21" s="16"/>
      <c r="H21" s="10">
        <f t="shared" si="2"/>
        <v>0</v>
      </c>
      <c r="I21" s="10"/>
      <c r="J21" s="10"/>
      <c r="K21" s="10"/>
      <c r="L21" s="12">
        <f t="shared" si="3"/>
        <v>277.3</v>
      </c>
      <c r="M21" s="12">
        <f t="shared" si="4"/>
        <v>277.3</v>
      </c>
      <c r="N21" s="12">
        <f t="shared" si="5"/>
        <v>205.9</v>
      </c>
      <c r="O21" s="12">
        <f t="shared" si="6"/>
        <v>0</v>
      </c>
      <c r="P21" s="65" t="s">
        <v>336</v>
      </c>
      <c r="Q21" s="66">
        <f>L15+L53</f>
        <v>11.1</v>
      </c>
    </row>
    <row r="22" spans="1:17" ht="15" customHeight="1" x14ac:dyDescent="0.25">
      <c r="A22" s="19" t="s">
        <v>78</v>
      </c>
      <c r="B22" s="31" t="s">
        <v>368</v>
      </c>
      <c r="C22" s="30" t="s">
        <v>51</v>
      </c>
      <c r="D22" s="16">
        <f t="shared" si="1"/>
        <v>396.5</v>
      </c>
      <c r="E22" s="16">
        <v>396.5</v>
      </c>
      <c r="F22" s="16">
        <v>295.39999999999998</v>
      </c>
      <c r="G22" s="16"/>
      <c r="H22" s="10">
        <f t="shared" si="2"/>
        <v>0</v>
      </c>
      <c r="I22" s="10"/>
      <c r="J22" s="10"/>
      <c r="K22" s="10"/>
      <c r="L22" s="12">
        <f t="shared" si="3"/>
        <v>396.5</v>
      </c>
      <c r="M22" s="12">
        <f t="shared" si="4"/>
        <v>396.5</v>
      </c>
      <c r="N22" s="12">
        <f t="shared" si="5"/>
        <v>295.39999999999998</v>
      </c>
      <c r="O22" s="12">
        <f t="shared" si="6"/>
        <v>0</v>
      </c>
      <c r="P22" s="65" t="s">
        <v>337</v>
      </c>
      <c r="Q22" s="66">
        <f>SUM(L16:L52)</f>
        <v>9126.8999999999978</v>
      </c>
    </row>
    <row r="23" spans="1:17" ht="15" customHeight="1" x14ac:dyDescent="0.25">
      <c r="A23" s="5" t="s">
        <v>79</v>
      </c>
      <c r="B23" s="29" t="s">
        <v>156</v>
      </c>
      <c r="C23" s="15" t="s">
        <v>51</v>
      </c>
      <c r="D23" s="16">
        <f t="shared" si="1"/>
        <v>446.4</v>
      </c>
      <c r="E23" s="16">
        <v>446.4</v>
      </c>
      <c r="F23" s="16">
        <v>330.5</v>
      </c>
      <c r="G23" s="16"/>
      <c r="H23" s="10">
        <f t="shared" si="2"/>
        <v>0</v>
      </c>
      <c r="I23" s="10"/>
      <c r="J23" s="10"/>
      <c r="K23" s="10"/>
      <c r="L23" s="12">
        <f t="shared" si="3"/>
        <v>446.4</v>
      </c>
      <c r="M23" s="12">
        <f t="shared" si="4"/>
        <v>446.4</v>
      </c>
      <c r="N23" s="12">
        <f t="shared" si="5"/>
        <v>330.5</v>
      </c>
      <c r="O23" s="12">
        <f t="shared" si="6"/>
        <v>0</v>
      </c>
      <c r="P23" s="65" t="s">
        <v>338</v>
      </c>
      <c r="Q23" s="66"/>
    </row>
    <row r="24" spans="1:17" ht="15" customHeight="1" x14ac:dyDescent="0.25">
      <c r="A24" s="5" t="s">
        <v>80</v>
      </c>
      <c r="B24" s="29" t="s">
        <v>155</v>
      </c>
      <c r="C24" s="15" t="s">
        <v>51</v>
      </c>
      <c r="D24" s="16">
        <f t="shared" si="1"/>
        <v>522.70000000000005</v>
      </c>
      <c r="E24" s="16">
        <v>522.70000000000005</v>
      </c>
      <c r="F24" s="16">
        <v>386.7</v>
      </c>
      <c r="G24" s="16"/>
      <c r="H24" s="10">
        <f t="shared" si="2"/>
        <v>0</v>
      </c>
      <c r="I24" s="10"/>
      <c r="J24" s="10"/>
      <c r="K24" s="10"/>
      <c r="L24" s="12">
        <f t="shared" si="3"/>
        <v>522.70000000000005</v>
      </c>
      <c r="M24" s="12">
        <f t="shared" si="4"/>
        <v>522.70000000000005</v>
      </c>
      <c r="N24" s="12">
        <f t="shared" si="5"/>
        <v>386.7</v>
      </c>
      <c r="O24" s="12">
        <f t="shared" si="6"/>
        <v>0</v>
      </c>
      <c r="P24" s="70" t="s">
        <v>177</v>
      </c>
      <c r="Q24" s="71">
        <f>SUM(Q14:Q23)</f>
        <v>9137.9999999999982</v>
      </c>
    </row>
    <row r="25" spans="1:17" ht="15" customHeight="1" x14ac:dyDescent="0.25">
      <c r="A25" s="5" t="s">
        <v>81</v>
      </c>
      <c r="B25" s="29" t="s">
        <v>154</v>
      </c>
      <c r="C25" s="15" t="s">
        <v>51</v>
      </c>
      <c r="D25" s="16">
        <f t="shared" si="1"/>
        <v>540</v>
      </c>
      <c r="E25" s="16">
        <v>540</v>
      </c>
      <c r="F25" s="16">
        <v>398.6</v>
      </c>
      <c r="G25" s="16"/>
      <c r="H25" s="10">
        <f t="shared" si="2"/>
        <v>0</v>
      </c>
      <c r="I25" s="10"/>
      <c r="J25" s="10"/>
      <c r="K25" s="10"/>
      <c r="L25" s="12">
        <f t="shared" si="3"/>
        <v>540</v>
      </c>
      <c r="M25" s="12">
        <f t="shared" si="4"/>
        <v>540</v>
      </c>
      <c r="N25" s="12">
        <f t="shared" si="5"/>
        <v>398.6</v>
      </c>
      <c r="O25" s="12">
        <f t="shared" si="6"/>
        <v>0</v>
      </c>
      <c r="P25" s="72"/>
      <c r="Q25" s="72"/>
    </row>
    <row r="26" spans="1:17" ht="15" customHeight="1" x14ac:dyDescent="0.25">
      <c r="A26" s="5" t="s">
        <v>82</v>
      </c>
      <c r="B26" s="29" t="s">
        <v>424</v>
      </c>
      <c r="C26" s="15" t="s">
        <v>51</v>
      </c>
      <c r="D26" s="16">
        <f t="shared" si="1"/>
        <v>565</v>
      </c>
      <c r="E26" s="16">
        <v>565</v>
      </c>
      <c r="F26" s="16">
        <v>416.6</v>
      </c>
      <c r="G26" s="16"/>
      <c r="H26" s="10">
        <f t="shared" si="2"/>
        <v>0</v>
      </c>
      <c r="I26" s="10"/>
      <c r="J26" s="10"/>
      <c r="K26" s="10"/>
      <c r="L26" s="12">
        <f t="shared" si="3"/>
        <v>565</v>
      </c>
      <c r="M26" s="12">
        <f t="shared" si="4"/>
        <v>565</v>
      </c>
      <c r="N26" s="12">
        <f t="shared" si="5"/>
        <v>416.6</v>
      </c>
      <c r="O26" s="12">
        <f t="shared" si="6"/>
        <v>0</v>
      </c>
      <c r="P26" s="72"/>
      <c r="Q26" s="72">
        <f>Q24-L54</f>
        <v>0</v>
      </c>
    </row>
    <row r="27" spans="1:17" ht="15" customHeight="1" x14ac:dyDescent="0.25">
      <c r="A27" s="5" t="s">
        <v>83</v>
      </c>
      <c r="B27" s="84" t="s">
        <v>46</v>
      </c>
      <c r="C27" s="30" t="s">
        <v>51</v>
      </c>
      <c r="D27" s="16">
        <f t="shared" si="1"/>
        <v>139.19999999999999</v>
      </c>
      <c r="E27" s="16">
        <v>139.19999999999999</v>
      </c>
      <c r="F27" s="16">
        <v>104.2</v>
      </c>
      <c r="G27" s="16"/>
      <c r="H27" s="10">
        <f t="shared" si="2"/>
        <v>0</v>
      </c>
      <c r="I27" s="10"/>
      <c r="J27" s="10"/>
      <c r="K27" s="10"/>
      <c r="L27" s="12">
        <f t="shared" si="3"/>
        <v>139.19999999999999</v>
      </c>
      <c r="M27" s="12">
        <f t="shared" si="4"/>
        <v>139.19999999999999</v>
      </c>
      <c r="N27" s="12">
        <f t="shared" si="5"/>
        <v>104.2</v>
      </c>
      <c r="O27" s="12">
        <f t="shared" si="6"/>
        <v>0</v>
      </c>
    </row>
    <row r="28" spans="1:17" ht="15" customHeight="1" x14ac:dyDescent="0.25">
      <c r="A28" s="5" t="s">
        <v>84</v>
      </c>
      <c r="B28" s="29" t="s">
        <v>43</v>
      </c>
      <c r="C28" s="30" t="s">
        <v>51</v>
      </c>
      <c r="D28" s="16">
        <f t="shared" si="1"/>
        <v>196.2</v>
      </c>
      <c r="E28" s="16">
        <v>196.2</v>
      </c>
      <c r="F28" s="16">
        <v>147.30000000000001</v>
      </c>
      <c r="G28" s="16"/>
      <c r="H28" s="10">
        <f t="shared" si="2"/>
        <v>0</v>
      </c>
      <c r="I28" s="10"/>
      <c r="J28" s="10"/>
      <c r="K28" s="10"/>
      <c r="L28" s="12">
        <f t="shared" si="3"/>
        <v>196.2</v>
      </c>
      <c r="M28" s="12">
        <f t="shared" si="4"/>
        <v>196.2</v>
      </c>
      <c r="N28" s="12">
        <f t="shared" si="5"/>
        <v>147.30000000000001</v>
      </c>
      <c r="O28" s="12">
        <f t="shared" si="6"/>
        <v>0</v>
      </c>
      <c r="Q28" s="2">
        <f>L54-Q24</f>
        <v>0</v>
      </c>
    </row>
    <row r="29" spans="1:17" ht="15" customHeight="1" x14ac:dyDescent="0.25">
      <c r="A29" s="5" t="s">
        <v>85</v>
      </c>
      <c r="B29" s="29" t="s">
        <v>45</v>
      </c>
      <c r="C29" s="30" t="s">
        <v>51</v>
      </c>
      <c r="D29" s="16">
        <f t="shared" si="1"/>
        <v>180.8</v>
      </c>
      <c r="E29" s="16">
        <v>180.8</v>
      </c>
      <c r="F29" s="16">
        <v>135.80000000000001</v>
      </c>
      <c r="G29" s="16"/>
      <c r="H29" s="10">
        <f t="shared" si="2"/>
        <v>0</v>
      </c>
      <c r="I29" s="10"/>
      <c r="J29" s="10"/>
      <c r="K29" s="10"/>
      <c r="L29" s="12">
        <f t="shared" si="3"/>
        <v>180.8</v>
      </c>
      <c r="M29" s="12">
        <f t="shared" si="4"/>
        <v>180.8</v>
      </c>
      <c r="N29" s="12">
        <f t="shared" si="5"/>
        <v>135.80000000000001</v>
      </c>
      <c r="O29" s="12">
        <f t="shared" si="6"/>
        <v>0</v>
      </c>
    </row>
    <row r="30" spans="1:17" ht="15" customHeight="1" x14ac:dyDescent="0.25">
      <c r="A30" s="5" t="s">
        <v>86</v>
      </c>
      <c r="B30" s="29" t="s">
        <v>169</v>
      </c>
      <c r="C30" s="30" t="s">
        <v>51</v>
      </c>
      <c r="D30" s="16">
        <f t="shared" si="1"/>
        <v>281.3</v>
      </c>
      <c r="E30" s="16">
        <v>281.3</v>
      </c>
      <c r="F30" s="16">
        <v>210</v>
      </c>
      <c r="G30" s="16"/>
      <c r="H30" s="10">
        <f t="shared" si="2"/>
        <v>0</v>
      </c>
      <c r="I30" s="10"/>
      <c r="J30" s="10"/>
      <c r="K30" s="10"/>
      <c r="L30" s="12">
        <f t="shared" si="3"/>
        <v>281.3</v>
      </c>
      <c r="M30" s="12">
        <f t="shared" si="4"/>
        <v>281.3</v>
      </c>
      <c r="N30" s="12">
        <f t="shared" si="5"/>
        <v>210</v>
      </c>
      <c r="O30" s="12">
        <f t="shared" si="6"/>
        <v>0</v>
      </c>
    </row>
    <row r="31" spans="1:17" ht="15" customHeight="1" x14ac:dyDescent="0.25">
      <c r="A31" s="5" t="s">
        <v>87</v>
      </c>
      <c r="B31" s="29" t="s">
        <v>44</v>
      </c>
      <c r="C31" s="30" t="s">
        <v>51</v>
      </c>
      <c r="D31" s="16">
        <f t="shared" si="1"/>
        <v>110.4</v>
      </c>
      <c r="E31" s="16">
        <v>110.4</v>
      </c>
      <c r="F31" s="16">
        <v>83</v>
      </c>
      <c r="G31" s="16"/>
      <c r="H31" s="10">
        <f t="shared" si="2"/>
        <v>0</v>
      </c>
      <c r="I31" s="10"/>
      <c r="J31" s="10"/>
      <c r="K31" s="10"/>
      <c r="L31" s="12">
        <f t="shared" si="3"/>
        <v>110.4</v>
      </c>
      <c r="M31" s="12">
        <f t="shared" si="4"/>
        <v>110.4</v>
      </c>
      <c r="N31" s="12">
        <f t="shared" si="5"/>
        <v>83</v>
      </c>
      <c r="O31" s="12">
        <f t="shared" si="6"/>
        <v>0</v>
      </c>
    </row>
    <row r="32" spans="1:17" ht="15" customHeight="1" x14ac:dyDescent="0.25">
      <c r="A32" s="5" t="s">
        <v>88</v>
      </c>
      <c r="B32" s="84" t="s">
        <v>47</v>
      </c>
      <c r="C32" s="30" t="s">
        <v>51</v>
      </c>
      <c r="D32" s="16">
        <f t="shared" si="1"/>
        <v>256.60000000000002</v>
      </c>
      <c r="E32" s="16">
        <v>256.60000000000002</v>
      </c>
      <c r="F32" s="16">
        <v>191.9</v>
      </c>
      <c r="G32" s="16"/>
      <c r="H32" s="10">
        <f t="shared" si="2"/>
        <v>0</v>
      </c>
      <c r="I32" s="10"/>
      <c r="J32" s="10"/>
      <c r="K32" s="10"/>
      <c r="L32" s="12">
        <f t="shared" si="3"/>
        <v>256.60000000000002</v>
      </c>
      <c r="M32" s="12">
        <f t="shared" si="4"/>
        <v>256.60000000000002</v>
      </c>
      <c r="N32" s="12">
        <f t="shared" si="5"/>
        <v>191.9</v>
      </c>
      <c r="O32" s="12">
        <f t="shared" si="6"/>
        <v>0</v>
      </c>
    </row>
    <row r="33" spans="1:15" ht="15" customHeight="1" x14ac:dyDescent="0.25">
      <c r="A33" s="5" t="s">
        <v>89</v>
      </c>
      <c r="B33" s="33" t="s">
        <v>425</v>
      </c>
      <c r="C33" s="30" t="s">
        <v>51</v>
      </c>
      <c r="D33" s="16">
        <f t="shared" si="1"/>
        <v>190.5</v>
      </c>
      <c r="E33" s="16">
        <v>190.5</v>
      </c>
      <c r="F33" s="16">
        <v>142.80000000000001</v>
      </c>
      <c r="G33" s="16"/>
      <c r="H33" s="10">
        <f t="shared" si="2"/>
        <v>0</v>
      </c>
      <c r="I33" s="10"/>
      <c r="J33" s="10"/>
      <c r="K33" s="10"/>
      <c r="L33" s="12">
        <f t="shared" si="3"/>
        <v>190.5</v>
      </c>
      <c r="M33" s="12">
        <f t="shared" ref="M33:M53" si="7">E33+I33</f>
        <v>190.5</v>
      </c>
      <c r="N33" s="12">
        <f t="shared" ref="N33:N53" si="8">F33+J33</f>
        <v>142.80000000000001</v>
      </c>
      <c r="O33" s="12"/>
    </row>
    <row r="34" spans="1:15" ht="15" customHeight="1" x14ac:dyDescent="0.25">
      <c r="A34" s="5" t="s">
        <v>90</v>
      </c>
      <c r="B34" s="29" t="s">
        <v>64</v>
      </c>
      <c r="C34" s="30" t="s">
        <v>51</v>
      </c>
      <c r="D34" s="16">
        <f t="shared" si="1"/>
        <v>79.3</v>
      </c>
      <c r="E34" s="16">
        <v>79.3</v>
      </c>
      <c r="F34" s="16">
        <v>58.7</v>
      </c>
      <c r="G34" s="16"/>
      <c r="H34" s="10">
        <f t="shared" si="2"/>
        <v>0</v>
      </c>
      <c r="I34" s="10"/>
      <c r="J34" s="10"/>
      <c r="K34" s="10"/>
      <c r="L34" s="12">
        <f t="shared" si="3"/>
        <v>79.3</v>
      </c>
      <c r="M34" s="12">
        <f t="shared" si="7"/>
        <v>79.3</v>
      </c>
      <c r="N34" s="12">
        <f t="shared" si="8"/>
        <v>58.7</v>
      </c>
      <c r="O34" s="12">
        <f t="shared" ref="O34:O53" si="9">G34+K34</f>
        <v>0</v>
      </c>
    </row>
    <row r="35" spans="1:15" ht="15" customHeight="1" x14ac:dyDescent="0.25">
      <c r="A35" s="5" t="s">
        <v>91</v>
      </c>
      <c r="B35" s="29" t="s">
        <v>42</v>
      </c>
      <c r="C35" s="30" t="s">
        <v>51</v>
      </c>
      <c r="D35" s="16">
        <f t="shared" si="1"/>
        <v>191.3</v>
      </c>
      <c r="E35" s="16">
        <v>191.3</v>
      </c>
      <c r="F35" s="16">
        <v>140</v>
      </c>
      <c r="G35" s="16"/>
      <c r="H35" s="10">
        <f t="shared" si="2"/>
        <v>0</v>
      </c>
      <c r="I35" s="10"/>
      <c r="J35" s="10"/>
      <c r="K35" s="10"/>
      <c r="L35" s="12">
        <f t="shared" si="3"/>
        <v>191.3</v>
      </c>
      <c r="M35" s="12">
        <f t="shared" si="7"/>
        <v>191.3</v>
      </c>
      <c r="N35" s="12">
        <f t="shared" si="8"/>
        <v>140</v>
      </c>
      <c r="O35" s="12">
        <f t="shared" si="9"/>
        <v>0</v>
      </c>
    </row>
    <row r="36" spans="1:15" ht="15" customHeight="1" x14ac:dyDescent="0.25">
      <c r="A36" s="32" t="s">
        <v>92</v>
      </c>
      <c r="B36" s="34" t="s">
        <v>426</v>
      </c>
      <c r="C36" s="30" t="s">
        <v>51</v>
      </c>
      <c r="D36" s="16">
        <f t="shared" si="1"/>
        <v>90.3</v>
      </c>
      <c r="E36" s="16">
        <v>90.3</v>
      </c>
      <c r="F36" s="16">
        <v>67.400000000000006</v>
      </c>
      <c r="G36" s="16"/>
      <c r="H36" s="10">
        <f t="shared" si="2"/>
        <v>0</v>
      </c>
      <c r="I36" s="10"/>
      <c r="J36" s="10"/>
      <c r="K36" s="10"/>
      <c r="L36" s="12">
        <f t="shared" si="3"/>
        <v>90.3</v>
      </c>
      <c r="M36" s="12">
        <f t="shared" si="7"/>
        <v>90.3</v>
      </c>
      <c r="N36" s="12">
        <f t="shared" si="8"/>
        <v>67.400000000000006</v>
      </c>
      <c r="O36" s="12">
        <f t="shared" si="9"/>
        <v>0</v>
      </c>
    </row>
    <row r="37" spans="1:15" ht="15" customHeight="1" x14ac:dyDescent="0.25">
      <c r="A37" s="5" t="s">
        <v>93</v>
      </c>
      <c r="B37" s="84" t="s">
        <v>41</v>
      </c>
      <c r="C37" s="30" t="s">
        <v>51</v>
      </c>
      <c r="D37" s="16">
        <f t="shared" si="1"/>
        <v>91.6</v>
      </c>
      <c r="E37" s="16">
        <v>91.6</v>
      </c>
      <c r="F37" s="16">
        <v>67.7</v>
      </c>
      <c r="G37" s="16"/>
      <c r="H37" s="10">
        <f t="shared" si="2"/>
        <v>0</v>
      </c>
      <c r="I37" s="10"/>
      <c r="J37" s="10"/>
      <c r="K37" s="10"/>
      <c r="L37" s="12">
        <f t="shared" si="3"/>
        <v>91.6</v>
      </c>
      <c r="M37" s="12">
        <f t="shared" si="7"/>
        <v>91.6</v>
      </c>
      <c r="N37" s="12">
        <f t="shared" si="8"/>
        <v>67.7</v>
      </c>
      <c r="O37" s="12">
        <f t="shared" si="9"/>
        <v>0</v>
      </c>
    </row>
    <row r="38" spans="1:15" ht="15" customHeight="1" x14ac:dyDescent="0.25">
      <c r="A38" s="5" t="s">
        <v>94</v>
      </c>
      <c r="B38" s="29" t="s">
        <v>165</v>
      </c>
      <c r="C38" s="30" t="s">
        <v>51</v>
      </c>
      <c r="D38" s="16">
        <f t="shared" si="1"/>
        <v>78.7</v>
      </c>
      <c r="E38" s="16">
        <v>78.7</v>
      </c>
      <c r="F38" s="16">
        <v>58.8</v>
      </c>
      <c r="G38" s="16"/>
      <c r="H38" s="10">
        <f t="shared" si="2"/>
        <v>0</v>
      </c>
      <c r="I38" s="10"/>
      <c r="J38" s="10"/>
      <c r="K38" s="10"/>
      <c r="L38" s="12">
        <f t="shared" si="3"/>
        <v>78.7</v>
      </c>
      <c r="M38" s="12">
        <f t="shared" si="7"/>
        <v>78.7</v>
      </c>
      <c r="N38" s="12">
        <f t="shared" si="8"/>
        <v>58.8</v>
      </c>
      <c r="O38" s="12">
        <f t="shared" si="9"/>
        <v>0</v>
      </c>
    </row>
    <row r="39" spans="1:15" ht="15" customHeight="1" x14ac:dyDescent="0.25">
      <c r="A39" s="32" t="s">
        <v>95</v>
      </c>
      <c r="B39" s="29" t="s">
        <v>157</v>
      </c>
      <c r="C39" s="30" t="s">
        <v>51</v>
      </c>
      <c r="D39" s="16">
        <f t="shared" si="1"/>
        <v>157.1</v>
      </c>
      <c r="E39" s="16">
        <v>157.1</v>
      </c>
      <c r="F39" s="16">
        <v>114.1</v>
      </c>
      <c r="G39" s="16"/>
      <c r="H39" s="10">
        <f t="shared" si="2"/>
        <v>0</v>
      </c>
      <c r="I39" s="10"/>
      <c r="J39" s="10"/>
      <c r="K39" s="10"/>
      <c r="L39" s="12">
        <f t="shared" si="3"/>
        <v>157.1</v>
      </c>
      <c r="M39" s="12">
        <f t="shared" si="7"/>
        <v>157.1</v>
      </c>
      <c r="N39" s="12">
        <f t="shared" si="8"/>
        <v>114.1</v>
      </c>
      <c r="O39" s="12">
        <f t="shared" si="9"/>
        <v>0</v>
      </c>
    </row>
    <row r="40" spans="1:15" ht="15" customHeight="1" x14ac:dyDescent="0.25">
      <c r="A40" s="5" t="s">
        <v>96</v>
      </c>
      <c r="B40" s="29" t="s">
        <v>34</v>
      </c>
      <c r="C40" s="30" t="s">
        <v>51</v>
      </c>
      <c r="D40" s="16">
        <f t="shared" si="1"/>
        <v>92.7</v>
      </c>
      <c r="E40" s="16">
        <v>92.7</v>
      </c>
      <c r="F40" s="16">
        <v>67.400000000000006</v>
      </c>
      <c r="G40" s="16"/>
      <c r="H40" s="10">
        <f t="shared" si="2"/>
        <v>0</v>
      </c>
      <c r="I40" s="10"/>
      <c r="J40" s="10"/>
      <c r="K40" s="10"/>
      <c r="L40" s="12">
        <f t="shared" si="3"/>
        <v>92.7</v>
      </c>
      <c r="M40" s="12">
        <f t="shared" si="7"/>
        <v>92.7</v>
      </c>
      <c r="N40" s="12">
        <f t="shared" si="8"/>
        <v>67.400000000000006</v>
      </c>
      <c r="O40" s="12">
        <f t="shared" si="9"/>
        <v>0</v>
      </c>
    </row>
    <row r="41" spans="1:15" ht="15" customHeight="1" x14ac:dyDescent="0.25">
      <c r="A41" s="5" t="s">
        <v>97</v>
      </c>
      <c r="B41" s="29" t="s">
        <v>36</v>
      </c>
      <c r="C41" s="30" t="s">
        <v>51</v>
      </c>
      <c r="D41" s="16">
        <f t="shared" si="1"/>
        <v>100.5</v>
      </c>
      <c r="E41" s="16">
        <v>100.5</v>
      </c>
      <c r="F41" s="16">
        <v>73.3</v>
      </c>
      <c r="G41" s="16"/>
      <c r="H41" s="10">
        <f t="shared" si="2"/>
        <v>0</v>
      </c>
      <c r="I41" s="10"/>
      <c r="J41" s="10"/>
      <c r="K41" s="10"/>
      <c r="L41" s="12">
        <f t="shared" si="3"/>
        <v>100.5</v>
      </c>
      <c r="M41" s="12">
        <f t="shared" si="7"/>
        <v>100.5</v>
      </c>
      <c r="N41" s="12">
        <f t="shared" si="8"/>
        <v>73.3</v>
      </c>
      <c r="O41" s="12">
        <f t="shared" si="9"/>
        <v>0</v>
      </c>
    </row>
    <row r="42" spans="1:15" ht="15" customHeight="1" x14ac:dyDescent="0.25">
      <c r="A42" s="5" t="s">
        <v>98</v>
      </c>
      <c r="B42" s="29" t="s">
        <v>38</v>
      </c>
      <c r="C42" s="30" t="s">
        <v>51</v>
      </c>
      <c r="D42" s="16">
        <f t="shared" si="1"/>
        <v>186.6</v>
      </c>
      <c r="E42" s="16">
        <v>186.6</v>
      </c>
      <c r="F42" s="16">
        <v>135.9</v>
      </c>
      <c r="G42" s="16"/>
      <c r="H42" s="10">
        <f t="shared" si="2"/>
        <v>0</v>
      </c>
      <c r="I42" s="10"/>
      <c r="J42" s="10"/>
      <c r="K42" s="10"/>
      <c r="L42" s="12">
        <f t="shared" si="3"/>
        <v>186.6</v>
      </c>
      <c r="M42" s="12">
        <f t="shared" si="7"/>
        <v>186.6</v>
      </c>
      <c r="N42" s="12">
        <f t="shared" si="8"/>
        <v>135.9</v>
      </c>
      <c r="O42" s="12">
        <f t="shared" si="9"/>
        <v>0</v>
      </c>
    </row>
    <row r="43" spans="1:15" ht="15" customHeight="1" x14ac:dyDescent="0.25">
      <c r="A43" s="5" t="s">
        <v>99</v>
      </c>
      <c r="B43" s="29" t="s">
        <v>37</v>
      </c>
      <c r="C43" s="30" t="s">
        <v>51</v>
      </c>
      <c r="D43" s="16">
        <f t="shared" si="1"/>
        <v>104.8</v>
      </c>
      <c r="E43" s="16">
        <v>104.8</v>
      </c>
      <c r="F43" s="16">
        <v>76.7</v>
      </c>
      <c r="G43" s="16"/>
      <c r="H43" s="10">
        <f t="shared" si="2"/>
        <v>0</v>
      </c>
      <c r="I43" s="10"/>
      <c r="J43" s="10"/>
      <c r="K43" s="10"/>
      <c r="L43" s="12">
        <f t="shared" si="3"/>
        <v>104.8</v>
      </c>
      <c r="M43" s="12">
        <f t="shared" si="7"/>
        <v>104.8</v>
      </c>
      <c r="N43" s="12">
        <f t="shared" si="8"/>
        <v>76.7</v>
      </c>
      <c r="O43" s="12">
        <f t="shared" si="9"/>
        <v>0</v>
      </c>
    </row>
    <row r="44" spans="1:15" ht="15" customHeight="1" x14ac:dyDescent="0.25">
      <c r="A44" s="5" t="s">
        <v>100</v>
      </c>
      <c r="B44" s="35" t="s">
        <v>35</v>
      </c>
      <c r="C44" s="15" t="s">
        <v>51</v>
      </c>
      <c r="D44" s="16">
        <f t="shared" si="1"/>
        <v>151.5</v>
      </c>
      <c r="E44" s="16">
        <v>151.5</v>
      </c>
      <c r="F44" s="16">
        <v>110.2</v>
      </c>
      <c r="G44" s="16"/>
      <c r="H44" s="10">
        <f t="shared" si="2"/>
        <v>0</v>
      </c>
      <c r="I44" s="10"/>
      <c r="J44" s="10"/>
      <c r="K44" s="10"/>
      <c r="L44" s="12">
        <f t="shared" si="3"/>
        <v>151.5</v>
      </c>
      <c r="M44" s="12">
        <f t="shared" si="7"/>
        <v>151.5</v>
      </c>
      <c r="N44" s="12">
        <f t="shared" si="8"/>
        <v>110.2</v>
      </c>
      <c r="O44" s="12">
        <f t="shared" si="9"/>
        <v>0</v>
      </c>
    </row>
    <row r="45" spans="1:15" ht="15" customHeight="1" x14ac:dyDescent="0.25">
      <c r="A45" s="5" t="s">
        <v>101</v>
      </c>
      <c r="B45" s="36" t="s">
        <v>39</v>
      </c>
      <c r="C45" s="15" t="s">
        <v>51</v>
      </c>
      <c r="D45" s="16">
        <f t="shared" si="1"/>
        <v>39.799999999999997</v>
      </c>
      <c r="E45" s="16">
        <v>39.799999999999997</v>
      </c>
      <c r="F45" s="16">
        <v>29.6</v>
      </c>
      <c r="G45" s="16"/>
      <c r="H45" s="10">
        <f t="shared" si="2"/>
        <v>0</v>
      </c>
      <c r="I45" s="10"/>
      <c r="J45" s="10"/>
      <c r="K45" s="10"/>
      <c r="L45" s="12">
        <f t="shared" si="3"/>
        <v>39.799999999999997</v>
      </c>
      <c r="M45" s="12">
        <f t="shared" si="7"/>
        <v>39.799999999999997</v>
      </c>
      <c r="N45" s="12">
        <f t="shared" si="8"/>
        <v>29.6</v>
      </c>
      <c r="O45" s="12">
        <f t="shared" si="9"/>
        <v>0</v>
      </c>
    </row>
    <row r="46" spans="1:15" ht="15" customHeight="1" x14ac:dyDescent="0.25">
      <c r="A46" s="5" t="s">
        <v>102</v>
      </c>
      <c r="B46" s="36" t="s">
        <v>40</v>
      </c>
      <c r="C46" s="15" t="s">
        <v>51</v>
      </c>
      <c r="D46" s="16">
        <f t="shared" si="1"/>
        <v>50.1</v>
      </c>
      <c r="E46" s="16">
        <v>50.1</v>
      </c>
      <c r="F46" s="16">
        <v>36.799999999999997</v>
      </c>
      <c r="G46" s="16"/>
      <c r="H46" s="10">
        <f t="shared" si="2"/>
        <v>0</v>
      </c>
      <c r="I46" s="10"/>
      <c r="J46" s="10"/>
      <c r="K46" s="10"/>
      <c r="L46" s="12">
        <f t="shared" si="3"/>
        <v>50.1</v>
      </c>
      <c r="M46" s="12">
        <f t="shared" si="7"/>
        <v>50.1</v>
      </c>
      <c r="N46" s="12">
        <f t="shared" si="8"/>
        <v>36.799999999999997</v>
      </c>
      <c r="O46" s="12">
        <f t="shared" si="9"/>
        <v>0</v>
      </c>
    </row>
    <row r="47" spans="1:15" ht="15" customHeight="1" x14ac:dyDescent="0.25">
      <c r="A47" s="5" t="s">
        <v>103</v>
      </c>
      <c r="B47" s="35" t="s">
        <v>49</v>
      </c>
      <c r="C47" s="15" t="s">
        <v>51</v>
      </c>
      <c r="D47" s="16">
        <f t="shared" si="1"/>
        <v>0.8</v>
      </c>
      <c r="E47" s="16">
        <v>0.8</v>
      </c>
      <c r="F47" s="16">
        <v>0.6</v>
      </c>
      <c r="G47" s="16"/>
      <c r="H47" s="10">
        <f t="shared" si="2"/>
        <v>0</v>
      </c>
      <c r="I47" s="10"/>
      <c r="J47" s="10"/>
      <c r="K47" s="10"/>
      <c r="L47" s="12">
        <f t="shared" si="3"/>
        <v>0.8</v>
      </c>
      <c r="M47" s="12">
        <f t="shared" si="7"/>
        <v>0.8</v>
      </c>
      <c r="N47" s="12">
        <f t="shared" si="8"/>
        <v>0.6</v>
      </c>
      <c r="O47" s="12">
        <f t="shared" si="9"/>
        <v>0</v>
      </c>
    </row>
    <row r="48" spans="1:15" ht="15" customHeight="1" x14ac:dyDescent="0.25">
      <c r="A48" s="5" t="s">
        <v>104</v>
      </c>
      <c r="B48" s="35" t="s">
        <v>48</v>
      </c>
      <c r="C48" s="15" t="s">
        <v>51</v>
      </c>
      <c r="D48" s="16">
        <f t="shared" si="1"/>
        <v>7.9</v>
      </c>
      <c r="E48" s="16">
        <v>7.9</v>
      </c>
      <c r="F48" s="16">
        <v>6</v>
      </c>
      <c r="G48" s="16"/>
      <c r="H48" s="10">
        <f t="shared" si="2"/>
        <v>0</v>
      </c>
      <c r="I48" s="10"/>
      <c r="J48" s="10"/>
      <c r="K48" s="10"/>
      <c r="L48" s="12">
        <f t="shared" si="3"/>
        <v>7.9</v>
      </c>
      <c r="M48" s="12">
        <f t="shared" si="7"/>
        <v>7.9</v>
      </c>
      <c r="N48" s="12">
        <f t="shared" si="8"/>
        <v>6</v>
      </c>
      <c r="O48" s="12">
        <f t="shared" si="9"/>
        <v>0</v>
      </c>
    </row>
    <row r="49" spans="1:15" ht="15" customHeight="1" x14ac:dyDescent="0.25">
      <c r="A49" s="5" t="s">
        <v>105</v>
      </c>
      <c r="B49" s="35" t="s">
        <v>66</v>
      </c>
      <c r="C49" s="15" t="s">
        <v>51</v>
      </c>
      <c r="D49" s="16">
        <f t="shared" si="1"/>
        <v>1.6</v>
      </c>
      <c r="E49" s="16">
        <v>1.6</v>
      </c>
      <c r="F49" s="16">
        <v>1.2</v>
      </c>
      <c r="G49" s="16"/>
      <c r="H49" s="10">
        <f t="shared" si="2"/>
        <v>0</v>
      </c>
      <c r="I49" s="10"/>
      <c r="J49" s="10"/>
      <c r="K49" s="10"/>
      <c r="L49" s="12">
        <f t="shared" si="3"/>
        <v>1.6</v>
      </c>
      <c r="M49" s="12">
        <f t="shared" si="7"/>
        <v>1.6</v>
      </c>
      <c r="N49" s="12">
        <f t="shared" si="8"/>
        <v>1.2</v>
      </c>
      <c r="O49" s="12">
        <f t="shared" si="9"/>
        <v>0</v>
      </c>
    </row>
    <row r="50" spans="1:15" ht="15" customHeight="1" x14ac:dyDescent="0.25">
      <c r="A50" s="5" t="s">
        <v>106</v>
      </c>
      <c r="B50" s="35" t="s">
        <v>50</v>
      </c>
      <c r="C50" s="15" t="s">
        <v>51</v>
      </c>
      <c r="D50" s="16">
        <f t="shared" si="1"/>
        <v>67.599999999999994</v>
      </c>
      <c r="E50" s="16">
        <v>67.599999999999994</v>
      </c>
      <c r="F50" s="16">
        <v>51.6</v>
      </c>
      <c r="G50" s="16"/>
      <c r="H50" s="10">
        <f t="shared" si="2"/>
        <v>0</v>
      </c>
      <c r="I50" s="10"/>
      <c r="J50" s="10"/>
      <c r="K50" s="10"/>
      <c r="L50" s="12">
        <f t="shared" si="3"/>
        <v>67.599999999999994</v>
      </c>
      <c r="M50" s="12">
        <f t="shared" si="7"/>
        <v>67.599999999999994</v>
      </c>
      <c r="N50" s="12">
        <f t="shared" si="8"/>
        <v>51.6</v>
      </c>
      <c r="O50" s="12">
        <f t="shared" si="9"/>
        <v>0</v>
      </c>
    </row>
    <row r="51" spans="1:15" ht="15" customHeight="1" x14ac:dyDescent="0.25">
      <c r="A51" s="5" t="s">
        <v>107</v>
      </c>
      <c r="B51" s="35" t="s">
        <v>172</v>
      </c>
      <c r="C51" s="15" t="s">
        <v>51</v>
      </c>
      <c r="D51" s="16">
        <f t="shared" si="1"/>
        <v>284.5</v>
      </c>
      <c r="E51" s="16">
        <v>284.5</v>
      </c>
      <c r="F51" s="16">
        <v>215.1</v>
      </c>
      <c r="G51" s="16"/>
      <c r="H51" s="10">
        <f t="shared" si="2"/>
        <v>0</v>
      </c>
      <c r="I51" s="10"/>
      <c r="J51" s="10"/>
      <c r="K51" s="10"/>
      <c r="L51" s="12">
        <f t="shared" si="3"/>
        <v>284.5</v>
      </c>
      <c r="M51" s="12">
        <f t="shared" si="7"/>
        <v>284.5</v>
      </c>
      <c r="N51" s="12">
        <f t="shared" si="8"/>
        <v>215.1</v>
      </c>
      <c r="O51" s="12">
        <f t="shared" si="9"/>
        <v>0</v>
      </c>
    </row>
    <row r="52" spans="1:15" s="37" customFormat="1" ht="15" customHeight="1" x14ac:dyDescent="0.25">
      <c r="A52" s="5" t="s">
        <v>108</v>
      </c>
      <c r="B52" s="35" t="s">
        <v>173</v>
      </c>
      <c r="C52" s="15" t="s">
        <v>51</v>
      </c>
      <c r="D52" s="16">
        <f t="shared" si="1"/>
        <v>194.3</v>
      </c>
      <c r="E52" s="16">
        <v>194.3</v>
      </c>
      <c r="F52" s="16">
        <v>147</v>
      </c>
      <c r="G52" s="16"/>
      <c r="H52" s="10">
        <f t="shared" si="2"/>
        <v>0</v>
      </c>
      <c r="I52" s="10"/>
      <c r="J52" s="10"/>
      <c r="K52" s="10"/>
      <c r="L52" s="12">
        <f t="shared" si="3"/>
        <v>194.3</v>
      </c>
      <c r="M52" s="12">
        <f t="shared" si="7"/>
        <v>194.3</v>
      </c>
      <c r="N52" s="12">
        <f t="shared" si="8"/>
        <v>147</v>
      </c>
      <c r="O52" s="12">
        <f t="shared" si="9"/>
        <v>0</v>
      </c>
    </row>
    <row r="53" spans="1:15" s="37" customFormat="1" ht="15" customHeight="1" x14ac:dyDescent="0.25">
      <c r="A53" s="5" t="s">
        <v>109</v>
      </c>
      <c r="B53" s="35" t="s">
        <v>65</v>
      </c>
      <c r="C53" s="15" t="s">
        <v>30</v>
      </c>
      <c r="D53" s="16">
        <f t="shared" si="1"/>
        <v>7.8</v>
      </c>
      <c r="E53" s="16">
        <v>7.8</v>
      </c>
      <c r="F53" s="16">
        <v>6</v>
      </c>
      <c r="G53" s="16"/>
      <c r="H53" s="10">
        <f t="shared" si="2"/>
        <v>0</v>
      </c>
      <c r="I53" s="10"/>
      <c r="J53" s="10"/>
      <c r="K53" s="10"/>
      <c r="L53" s="12">
        <f t="shared" si="3"/>
        <v>7.8</v>
      </c>
      <c r="M53" s="12">
        <f t="shared" si="7"/>
        <v>7.8</v>
      </c>
      <c r="N53" s="12">
        <f t="shared" si="8"/>
        <v>6</v>
      </c>
      <c r="O53" s="12">
        <f t="shared" si="9"/>
        <v>0</v>
      </c>
    </row>
    <row r="54" spans="1:15" ht="15.95" customHeight="1" x14ac:dyDescent="0.25">
      <c r="A54" s="20" t="s">
        <v>110</v>
      </c>
      <c r="B54" s="27" t="s">
        <v>177</v>
      </c>
      <c r="C54" s="25"/>
      <c r="D54" s="23">
        <f t="shared" ref="D54:O54" si="10">D14+SUM(D17:D53)</f>
        <v>9138.0000000000036</v>
      </c>
      <c r="E54" s="23">
        <f t="shared" si="10"/>
        <v>9138.0000000000036</v>
      </c>
      <c r="F54" s="23">
        <f t="shared" si="10"/>
        <v>6648.9</v>
      </c>
      <c r="G54" s="23">
        <f t="shared" si="10"/>
        <v>0</v>
      </c>
      <c r="H54" s="24">
        <f t="shared" si="10"/>
        <v>0</v>
      </c>
      <c r="I54" s="24">
        <f t="shared" si="10"/>
        <v>0</v>
      </c>
      <c r="J54" s="24">
        <f t="shared" si="10"/>
        <v>87.8</v>
      </c>
      <c r="K54" s="24">
        <f t="shared" si="10"/>
        <v>0</v>
      </c>
      <c r="L54" s="21">
        <f t="shared" si="10"/>
        <v>9138.0000000000036</v>
      </c>
      <c r="M54" s="21">
        <f t="shared" si="10"/>
        <v>9138.0000000000036</v>
      </c>
      <c r="N54" s="21">
        <f t="shared" si="10"/>
        <v>6736.7</v>
      </c>
      <c r="O54" s="21">
        <f t="shared" si="10"/>
        <v>0</v>
      </c>
    </row>
    <row r="55" spans="1:15" ht="15" customHeight="1" x14ac:dyDescent="0.25">
      <c r="A55" s="100"/>
      <c r="B55" s="50"/>
      <c r="C55" s="101"/>
      <c r="D55" s="50"/>
      <c r="E55" s="50"/>
      <c r="F55" s="102"/>
      <c r="G55" s="102"/>
      <c r="H55" s="102"/>
      <c r="I55" s="102"/>
      <c r="J55" s="102"/>
      <c r="K55" s="102"/>
      <c r="L55" s="102"/>
      <c r="M55" s="102"/>
      <c r="N55" s="102"/>
    </row>
    <row r="56" spans="1:15" x14ac:dyDescent="0.25">
      <c r="A56" s="100"/>
      <c r="B56" s="6"/>
      <c r="C56" s="103"/>
      <c r="D56" s="6"/>
      <c r="E56" s="6"/>
      <c r="F56" s="104"/>
      <c r="G56" s="6"/>
      <c r="H56" s="6"/>
      <c r="I56" s="6"/>
      <c r="J56" s="6"/>
      <c r="K56" s="6"/>
      <c r="L56" s="6"/>
      <c r="M56" s="6"/>
      <c r="N56" s="6"/>
    </row>
    <row r="57" spans="1:15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5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5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5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C168" s="53"/>
    </row>
    <row r="169" spans="1:14" x14ac:dyDescent="0.25">
      <c r="C169" s="53"/>
    </row>
    <row r="170" spans="1:14" x14ac:dyDescent="0.25">
      <c r="C170" s="53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</sheetData>
  <mergeCells count="23">
    <mergeCell ref="D10:D12"/>
    <mergeCell ref="B5:O5"/>
    <mergeCell ref="B6:O6"/>
    <mergeCell ref="B1:O1"/>
    <mergeCell ref="B2:O2"/>
    <mergeCell ref="B3:O3"/>
    <mergeCell ref="B4:O4"/>
    <mergeCell ref="B13:O13"/>
    <mergeCell ref="K11:K12"/>
    <mergeCell ref="M11:N11"/>
    <mergeCell ref="O11:O12"/>
    <mergeCell ref="A8:O8"/>
    <mergeCell ref="A10:A12"/>
    <mergeCell ref="B10:B12"/>
    <mergeCell ref="H10:H12"/>
    <mergeCell ref="I10:K10"/>
    <mergeCell ref="L10:L12"/>
    <mergeCell ref="E10:G10"/>
    <mergeCell ref="E11:F11"/>
    <mergeCell ref="G11:G12"/>
    <mergeCell ref="C10:C12"/>
    <mergeCell ref="M10:O10"/>
    <mergeCell ref="I11:J11"/>
  </mergeCells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01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0.85546875" style="2" customWidth="1"/>
    <col min="3" max="3" width="6.7109375" style="181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8" width="9.140625" style="2" hidden="1" customWidth="1"/>
    <col min="19" max="24" width="9.140625" style="2" customWidth="1"/>
    <col min="25" max="16384" width="9.140625" style="2"/>
  </cols>
  <sheetData>
    <row r="1" spans="1:15" x14ac:dyDescent="0.25">
      <c r="B1" s="505" t="s">
        <v>354</v>
      </c>
      <c r="C1" s="505"/>
      <c r="D1" s="505"/>
      <c r="E1" s="505"/>
      <c r="F1" s="505"/>
      <c r="G1" s="505"/>
      <c r="H1" s="505"/>
      <c r="I1" s="505"/>
      <c r="J1" s="505"/>
      <c r="K1" s="505"/>
      <c r="L1" s="505"/>
      <c r="M1" s="505"/>
      <c r="N1" s="505"/>
      <c r="O1" s="505"/>
    </row>
    <row r="2" spans="1:15" x14ac:dyDescent="0.25">
      <c r="B2" s="505" t="s">
        <v>444</v>
      </c>
      <c r="C2" s="505"/>
      <c r="D2" s="505"/>
      <c r="E2" s="505"/>
      <c r="F2" s="505"/>
      <c r="G2" s="505"/>
      <c r="H2" s="505"/>
      <c r="I2" s="505"/>
      <c r="J2" s="505"/>
      <c r="K2" s="505"/>
      <c r="L2" s="505"/>
      <c r="M2" s="505"/>
      <c r="N2" s="505"/>
      <c r="O2" s="505"/>
    </row>
    <row r="3" spans="1:15" x14ac:dyDescent="0.25">
      <c r="B3" s="505" t="s">
        <v>464</v>
      </c>
      <c r="C3" s="505"/>
      <c r="D3" s="505"/>
      <c r="E3" s="505"/>
      <c r="F3" s="505"/>
      <c r="G3" s="505"/>
      <c r="H3" s="505"/>
      <c r="I3" s="505"/>
      <c r="J3" s="505"/>
      <c r="K3" s="505"/>
      <c r="L3" s="505"/>
      <c r="M3" s="505"/>
      <c r="N3" s="505"/>
      <c r="O3" s="505"/>
    </row>
    <row r="4" spans="1:15" x14ac:dyDescent="0.25">
      <c r="B4" s="505" t="s">
        <v>369</v>
      </c>
      <c r="C4" s="505"/>
      <c r="D4" s="505"/>
      <c r="E4" s="505"/>
      <c r="F4" s="505"/>
      <c r="G4" s="505"/>
      <c r="H4" s="505"/>
      <c r="I4" s="505"/>
      <c r="J4" s="505"/>
      <c r="K4" s="505"/>
      <c r="L4" s="505"/>
      <c r="M4" s="505"/>
      <c r="N4" s="505"/>
      <c r="O4" s="505"/>
    </row>
    <row r="5" spans="1:15" s="403" customFormat="1" ht="15" customHeight="1" x14ac:dyDescent="0.25">
      <c r="B5" s="447" t="s">
        <v>467</v>
      </c>
      <c r="C5" s="447"/>
      <c r="D5" s="447"/>
      <c r="E5" s="447"/>
      <c r="F5" s="447"/>
      <c r="G5" s="447"/>
      <c r="H5" s="447"/>
      <c r="I5" s="447"/>
      <c r="J5" s="447"/>
      <c r="K5" s="447"/>
      <c r="L5" s="447"/>
      <c r="M5" s="447"/>
      <c r="N5" s="447"/>
      <c r="O5" s="447"/>
    </row>
    <row r="6" spans="1:15" s="403" customFormat="1" x14ac:dyDescent="0.25">
      <c r="B6" s="447" t="s">
        <v>479</v>
      </c>
      <c r="C6" s="447"/>
      <c r="D6" s="447"/>
      <c r="E6" s="447"/>
      <c r="F6" s="447"/>
      <c r="G6" s="447"/>
      <c r="H6" s="447"/>
      <c r="I6" s="447"/>
      <c r="J6" s="447"/>
      <c r="K6" s="447"/>
      <c r="L6" s="447"/>
      <c r="M6" s="447"/>
      <c r="N6" s="447"/>
      <c r="O6" s="447"/>
    </row>
    <row r="7" spans="1:15" s="403" customFormat="1" x14ac:dyDescent="0.25">
      <c r="B7" s="447" t="s">
        <v>477</v>
      </c>
      <c r="C7" s="447"/>
      <c r="D7" s="447"/>
      <c r="E7" s="447"/>
      <c r="F7" s="447"/>
      <c r="G7" s="447"/>
      <c r="H7" s="447"/>
      <c r="I7" s="447"/>
      <c r="J7" s="447"/>
      <c r="K7" s="447"/>
      <c r="L7" s="447"/>
      <c r="M7" s="447"/>
      <c r="N7" s="447"/>
      <c r="O7" s="447"/>
    </row>
    <row r="8" spans="1:15" s="403" customFormat="1" x14ac:dyDescent="0.25">
      <c r="B8" s="447" t="s">
        <v>500</v>
      </c>
      <c r="C8" s="447"/>
      <c r="D8" s="447"/>
      <c r="E8" s="447"/>
      <c r="F8" s="447"/>
      <c r="G8" s="447"/>
      <c r="H8" s="447"/>
      <c r="I8" s="447"/>
      <c r="J8" s="447"/>
      <c r="K8" s="447"/>
      <c r="L8" s="447"/>
      <c r="M8" s="447"/>
      <c r="N8" s="447"/>
      <c r="O8" s="447"/>
    </row>
    <row r="9" spans="1:15" s="403" customFormat="1" x14ac:dyDescent="0.25">
      <c r="B9" s="447" t="s">
        <v>501</v>
      </c>
      <c r="C9" s="447"/>
      <c r="D9" s="447"/>
      <c r="E9" s="447"/>
      <c r="F9" s="447"/>
      <c r="G9" s="447"/>
      <c r="H9" s="447"/>
      <c r="I9" s="447"/>
      <c r="J9" s="447"/>
      <c r="K9" s="447"/>
      <c r="L9" s="447"/>
      <c r="M9" s="447"/>
      <c r="N9" s="447"/>
      <c r="O9" s="447"/>
    </row>
    <row r="10" spans="1:15" s="403" customFormat="1" x14ac:dyDescent="0.25">
      <c r="B10" s="447" t="s">
        <v>502</v>
      </c>
      <c r="C10" s="447"/>
      <c r="D10" s="447"/>
      <c r="E10" s="447"/>
      <c r="F10" s="447"/>
      <c r="G10" s="447"/>
      <c r="H10" s="447"/>
      <c r="I10" s="447"/>
      <c r="J10" s="447"/>
      <c r="K10" s="447"/>
      <c r="L10" s="447"/>
      <c r="M10" s="447"/>
      <c r="N10" s="447"/>
      <c r="O10" s="447"/>
    </row>
    <row r="11" spans="1:15" s="403" customFormat="1" x14ac:dyDescent="0.25">
      <c r="B11" s="447" t="s">
        <v>520</v>
      </c>
      <c r="C11" s="447"/>
      <c r="D11" s="447"/>
      <c r="E11" s="447"/>
      <c r="F11" s="447"/>
      <c r="G11" s="447"/>
      <c r="H11" s="447"/>
      <c r="I11" s="447"/>
      <c r="J11" s="447"/>
      <c r="K11" s="447"/>
      <c r="L11" s="447"/>
      <c r="M11" s="447"/>
      <c r="N11" s="447"/>
      <c r="O11" s="447"/>
    </row>
    <row r="12" spans="1:15" s="403" customFormat="1" x14ac:dyDescent="0.25">
      <c r="B12" s="447" t="s">
        <v>521</v>
      </c>
      <c r="C12" s="447"/>
      <c r="D12" s="447"/>
      <c r="E12" s="447"/>
      <c r="F12" s="447"/>
      <c r="G12" s="447"/>
      <c r="H12" s="447"/>
      <c r="I12" s="447"/>
      <c r="J12" s="447"/>
      <c r="K12" s="447"/>
      <c r="L12" s="447"/>
      <c r="M12" s="447"/>
      <c r="N12" s="447"/>
      <c r="O12" s="447"/>
    </row>
    <row r="13" spans="1:15" s="403" customFormat="1" x14ac:dyDescent="0.25">
      <c r="B13" s="422"/>
      <c r="C13" s="422"/>
      <c r="D13" s="422"/>
      <c r="E13" s="422"/>
      <c r="F13" s="422"/>
      <c r="G13" s="422"/>
      <c r="H13" s="422"/>
      <c r="I13" s="422"/>
      <c r="J13" s="422"/>
      <c r="K13" s="422"/>
      <c r="L13" s="422"/>
      <c r="M13" s="422"/>
      <c r="N13" s="422"/>
      <c r="O13" s="422"/>
    </row>
    <row r="14" spans="1:15" ht="15" customHeight="1" x14ac:dyDescent="0.25">
      <c r="A14" s="448" t="s">
        <v>449</v>
      </c>
      <c r="B14" s="448"/>
      <c r="C14" s="448"/>
      <c r="D14" s="448"/>
      <c r="E14" s="448"/>
      <c r="F14" s="448"/>
      <c r="G14" s="448"/>
      <c r="H14" s="448"/>
      <c r="I14" s="448"/>
      <c r="J14" s="448"/>
      <c r="K14" s="448"/>
      <c r="L14" s="448"/>
      <c r="M14" s="448"/>
      <c r="N14" s="448"/>
      <c r="O14" s="448"/>
    </row>
    <row r="15" spans="1:15" ht="17.25" customHeight="1" x14ac:dyDescent="0.25">
      <c r="A15" s="433"/>
      <c r="B15" s="433"/>
      <c r="C15" s="182"/>
      <c r="D15" s="433"/>
      <c r="E15" s="433"/>
      <c r="F15" s="433"/>
      <c r="G15" s="433"/>
      <c r="H15" s="58"/>
      <c r="I15" s="58"/>
      <c r="J15" s="58"/>
      <c r="K15" s="58"/>
      <c r="L15" s="433"/>
      <c r="M15" s="433"/>
      <c r="N15" s="433"/>
      <c r="O15" s="4" t="s">
        <v>455</v>
      </c>
    </row>
    <row r="16" spans="1:15" ht="15" customHeight="1" x14ac:dyDescent="0.25">
      <c r="A16" s="449" t="s">
        <v>5</v>
      </c>
      <c r="B16" s="452" t="s">
        <v>351</v>
      </c>
      <c r="C16" s="517" t="s">
        <v>54</v>
      </c>
      <c r="D16" s="455" t="s">
        <v>362</v>
      </c>
      <c r="E16" s="458" t="s">
        <v>200</v>
      </c>
      <c r="F16" s="459"/>
      <c r="G16" s="460"/>
      <c r="H16" s="461" t="s">
        <v>364</v>
      </c>
      <c r="I16" s="464" t="s">
        <v>200</v>
      </c>
      <c r="J16" s="465"/>
      <c r="K16" s="466"/>
      <c r="L16" s="509" t="s">
        <v>0</v>
      </c>
      <c r="M16" s="467" t="s">
        <v>200</v>
      </c>
      <c r="N16" s="467"/>
      <c r="O16" s="467"/>
    </row>
    <row r="17" spans="1:17" ht="15" customHeight="1" x14ac:dyDescent="0.25">
      <c r="A17" s="450"/>
      <c r="B17" s="453"/>
      <c r="C17" s="518"/>
      <c r="D17" s="456"/>
      <c r="E17" s="458" t="s">
        <v>1</v>
      </c>
      <c r="F17" s="460"/>
      <c r="G17" s="455" t="s">
        <v>2</v>
      </c>
      <c r="H17" s="462"/>
      <c r="I17" s="464" t="s">
        <v>1</v>
      </c>
      <c r="J17" s="466"/>
      <c r="K17" s="461" t="s">
        <v>2</v>
      </c>
      <c r="L17" s="510"/>
      <c r="M17" s="467" t="s">
        <v>1</v>
      </c>
      <c r="N17" s="467"/>
      <c r="O17" s="478" t="s">
        <v>2</v>
      </c>
    </row>
    <row r="18" spans="1:17" ht="27.75" customHeight="1" x14ac:dyDescent="0.25">
      <c r="A18" s="451"/>
      <c r="B18" s="454"/>
      <c r="C18" s="519"/>
      <c r="D18" s="457"/>
      <c r="E18" s="427" t="s">
        <v>3</v>
      </c>
      <c r="F18" s="420" t="s">
        <v>4</v>
      </c>
      <c r="G18" s="457"/>
      <c r="H18" s="463"/>
      <c r="I18" s="425" t="s">
        <v>3</v>
      </c>
      <c r="J18" s="415" t="s">
        <v>4</v>
      </c>
      <c r="K18" s="463"/>
      <c r="L18" s="511"/>
      <c r="M18" s="417" t="s">
        <v>3</v>
      </c>
      <c r="N18" s="416" t="s">
        <v>4</v>
      </c>
      <c r="O18" s="478"/>
    </row>
    <row r="19" spans="1:17" ht="15.95" customHeight="1" x14ac:dyDescent="0.25">
      <c r="A19" s="128" t="s">
        <v>72</v>
      </c>
      <c r="B19" s="489" t="s">
        <v>6</v>
      </c>
      <c r="C19" s="489"/>
      <c r="D19" s="489"/>
      <c r="E19" s="489"/>
      <c r="F19" s="489"/>
      <c r="G19" s="489"/>
      <c r="H19" s="489"/>
      <c r="I19" s="489"/>
      <c r="J19" s="489"/>
      <c r="K19" s="489"/>
      <c r="L19" s="489"/>
      <c r="M19" s="489"/>
      <c r="N19" s="489"/>
      <c r="O19" s="489"/>
    </row>
    <row r="20" spans="1:17" ht="15" customHeight="1" x14ac:dyDescent="0.25">
      <c r="A20" s="5" t="s">
        <v>187</v>
      </c>
      <c r="B20" s="29" t="s">
        <v>20</v>
      </c>
      <c r="C20" s="430" t="s">
        <v>9</v>
      </c>
      <c r="D20" s="141">
        <f>E20+G20</f>
        <v>111</v>
      </c>
      <c r="E20" s="141"/>
      <c r="F20" s="141"/>
      <c r="G20" s="141">
        <v>111</v>
      </c>
      <c r="H20" s="142">
        <f>I20+K20</f>
        <v>0</v>
      </c>
      <c r="I20" s="142"/>
      <c r="J20" s="142"/>
      <c r="K20" s="142"/>
      <c r="L20" s="143">
        <f>M20+O20</f>
        <v>111</v>
      </c>
      <c r="M20" s="143">
        <f>E20+I20</f>
        <v>0</v>
      </c>
      <c r="N20" s="143">
        <f>F20+J20</f>
        <v>0</v>
      </c>
      <c r="O20" s="143">
        <f>G20+K20</f>
        <v>111</v>
      </c>
      <c r="P20" s="183"/>
      <c r="Q20" s="89"/>
    </row>
    <row r="21" spans="1:17" ht="15" customHeight="1" x14ac:dyDescent="0.25">
      <c r="A21" s="19"/>
      <c r="B21" s="133" t="s">
        <v>200</v>
      </c>
      <c r="C21" s="432"/>
      <c r="D21" s="149"/>
      <c r="E21" s="149"/>
      <c r="F21" s="149"/>
      <c r="G21" s="149"/>
      <c r="H21" s="150"/>
      <c r="I21" s="150"/>
      <c r="J21" s="150"/>
      <c r="K21" s="150"/>
      <c r="L21" s="151"/>
      <c r="M21" s="151"/>
      <c r="N21" s="151"/>
      <c r="O21" s="151"/>
      <c r="P21" s="183"/>
      <c r="Q21" s="89"/>
    </row>
    <row r="22" spans="1:17" ht="26.25" customHeight="1" x14ac:dyDescent="0.25">
      <c r="A22" s="19"/>
      <c r="B22" s="160" t="s">
        <v>342</v>
      </c>
      <c r="C22" s="336"/>
      <c r="D22" s="149"/>
      <c r="E22" s="149"/>
      <c r="F22" s="149"/>
      <c r="G22" s="149"/>
      <c r="H22" s="150"/>
      <c r="I22" s="150"/>
      <c r="J22" s="150"/>
      <c r="K22" s="150"/>
      <c r="L22" s="151"/>
      <c r="M22" s="151"/>
      <c r="N22" s="151"/>
      <c r="O22" s="151"/>
      <c r="P22" s="183"/>
      <c r="Q22" s="89"/>
    </row>
    <row r="23" spans="1:17" hidden="1" x14ac:dyDescent="0.25">
      <c r="A23" s="124"/>
      <c r="B23" s="160" t="s">
        <v>420</v>
      </c>
      <c r="C23" s="336"/>
      <c r="D23" s="144" t="s">
        <v>178</v>
      </c>
      <c r="E23" s="144"/>
      <c r="F23" s="144"/>
      <c r="G23" s="144"/>
      <c r="H23" s="150"/>
      <c r="I23" s="145"/>
      <c r="J23" s="145"/>
      <c r="K23" s="145"/>
      <c r="L23" s="146"/>
      <c r="M23" s="146"/>
      <c r="N23" s="146"/>
      <c r="O23" s="146"/>
      <c r="P23" s="183"/>
      <c r="Q23" s="89"/>
    </row>
    <row r="24" spans="1:17" ht="15" hidden="1" customHeight="1" x14ac:dyDescent="0.25">
      <c r="A24" s="5" t="s">
        <v>73</v>
      </c>
      <c r="B24" s="17" t="s">
        <v>7</v>
      </c>
      <c r="C24" s="184"/>
      <c r="D24" s="141">
        <f t="shared" ref="D24:D68" si="0">E24+G24</f>
        <v>0</v>
      </c>
      <c r="E24" s="16">
        <f>E25+E26+E27</f>
        <v>0</v>
      </c>
      <c r="F24" s="16">
        <f>F25+F26+F27</f>
        <v>0</v>
      </c>
      <c r="G24" s="16">
        <f>G25+G26+G27</f>
        <v>0</v>
      </c>
      <c r="H24" s="142">
        <f>I24+K24</f>
        <v>0</v>
      </c>
      <c r="I24" s="10">
        <f>I25+I26+I27</f>
        <v>0</v>
      </c>
      <c r="J24" s="10">
        <f>J25+J26+J27</f>
        <v>0</v>
      </c>
      <c r="K24" s="10">
        <f>K25+K26+K27</f>
        <v>0</v>
      </c>
      <c r="L24" s="143">
        <f t="shared" ref="L24:L68" si="1">M24+O24</f>
        <v>0</v>
      </c>
      <c r="M24" s="12">
        <f>M25+M26+M27</f>
        <v>0</v>
      </c>
      <c r="N24" s="12">
        <f>N25+N26+N27</f>
        <v>0</v>
      </c>
      <c r="O24" s="12">
        <f>O25+O26+O27</f>
        <v>0</v>
      </c>
      <c r="P24" s="183"/>
      <c r="Q24" s="89"/>
    </row>
    <row r="25" spans="1:17" ht="15" hidden="1" customHeight="1" x14ac:dyDescent="0.25">
      <c r="A25" s="19"/>
      <c r="B25" s="513" t="s">
        <v>420</v>
      </c>
      <c r="C25" s="184" t="s">
        <v>9</v>
      </c>
      <c r="D25" s="16">
        <f t="shared" si="0"/>
        <v>0</v>
      </c>
      <c r="E25" s="16"/>
      <c r="F25" s="16"/>
      <c r="G25" s="16"/>
      <c r="H25" s="142">
        <f t="shared" ref="H25:H63" si="2">I25+K25</f>
        <v>0</v>
      </c>
      <c r="I25" s="10"/>
      <c r="J25" s="10"/>
      <c r="K25" s="185"/>
      <c r="L25" s="143">
        <f t="shared" si="1"/>
        <v>0</v>
      </c>
      <c r="M25" s="143">
        <f t="shared" ref="M25:O27" si="3">E25+I25</f>
        <v>0</v>
      </c>
      <c r="N25" s="143">
        <f t="shared" si="3"/>
        <v>0</v>
      </c>
      <c r="O25" s="143">
        <f t="shared" si="3"/>
        <v>0</v>
      </c>
      <c r="P25" s="183"/>
      <c r="Q25" s="89"/>
    </row>
    <row r="26" spans="1:17" ht="15" hidden="1" customHeight="1" x14ac:dyDescent="0.25">
      <c r="A26" s="19"/>
      <c r="B26" s="513"/>
      <c r="C26" s="184" t="s">
        <v>31</v>
      </c>
      <c r="D26" s="16">
        <f t="shared" si="0"/>
        <v>0</v>
      </c>
      <c r="E26" s="16"/>
      <c r="F26" s="16"/>
      <c r="G26" s="16"/>
      <c r="H26" s="142">
        <f t="shared" si="2"/>
        <v>0</v>
      </c>
      <c r="I26" s="10"/>
      <c r="J26" s="10"/>
      <c r="K26" s="185"/>
      <c r="L26" s="143">
        <f t="shared" si="1"/>
        <v>0</v>
      </c>
      <c r="M26" s="143">
        <f t="shared" si="3"/>
        <v>0</v>
      </c>
      <c r="N26" s="143">
        <f t="shared" si="3"/>
        <v>0</v>
      </c>
      <c r="O26" s="143">
        <f t="shared" si="3"/>
        <v>0</v>
      </c>
      <c r="P26" s="183"/>
      <c r="Q26" s="89"/>
    </row>
    <row r="27" spans="1:17" ht="15" hidden="1" customHeight="1" x14ac:dyDescent="0.25">
      <c r="A27" s="19"/>
      <c r="B27" s="514"/>
      <c r="C27" s="184" t="s">
        <v>22</v>
      </c>
      <c r="D27" s="16">
        <f t="shared" si="0"/>
        <v>0</v>
      </c>
      <c r="E27" s="16"/>
      <c r="F27" s="16"/>
      <c r="G27" s="16"/>
      <c r="H27" s="142">
        <f t="shared" si="2"/>
        <v>0</v>
      </c>
      <c r="I27" s="10"/>
      <c r="J27" s="10"/>
      <c r="K27" s="185"/>
      <c r="L27" s="143">
        <f t="shared" si="1"/>
        <v>0</v>
      </c>
      <c r="M27" s="143">
        <f t="shared" si="3"/>
        <v>0</v>
      </c>
      <c r="N27" s="143">
        <f t="shared" si="3"/>
        <v>0</v>
      </c>
      <c r="O27" s="143">
        <f t="shared" si="3"/>
        <v>0</v>
      </c>
      <c r="P27" s="183"/>
      <c r="Q27" s="89"/>
    </row>
    <row r="28" spans="1:17" ht="15" hidden="1" customHeight="1" x14ac:dyDescent="0.25">
      <c r="A28" s="5" t="s">
        <v>74</v>
      </c>
      <c r="B28" s="17" t="s">
        <v>10</v>
      </c>
      <c r="C28" s="184"/>
      <c r="D28" s="141">
        <f t="shared" si="0"/>
        <v>0</v>
      </c>
      <c r="E28" s="16">
        <f>E29+E30+E31</f>
        <v>0</v>
      </c>
      <c r="F28" s="16">
        <f>F29+F30+F31</f>
        <v>0</v>
      </c>
      <c r="G28" s="16">
        <f>G29+G30+G31</f>
        <v>0</v>
      </c>
      <c r="H28" s="142">
        <f t="shared" si="2"/>
        <v>0</v>
      </c>
      <c r="I28" s="10">
        <f>I29+I30+I31</f>
        <v>0</v>
      </c>
      <c r="J28" s="10">
        <f>J29+J30+J31</f>
        <v>0</v>
      </c>
      <c r="K28" s="10">
        <f>K29+K30+K31</f>
        <v>0</v>
      </c>
      <c r="L28" s="143">
        <f t="shared" si="1"/>
        <v>0</v>
      </c>
      <c r="M28" s="12">
        <f>M29+M30+M31</f>
        <v>0</v>
      </c>
      <c r="N28" s="12">
        <f>N29+N30+N31</f>
        <v>0</v>
      </c>
      <c r="O28" s="12">
        <f>O29+O30+O31</f>
        <v>0</v>
      </c>
      <c r="P28" s="183"/>
      <c r="Q28" s="89"/>
    </row>
    <row r="29" spans="1:17" ht="15" hidden="1" customHeight="1" x14ac:dyDescent="0.25">
      <c r="A29" s="19"/>
      <c r="B29" s="513" t="s">
        <v>420</v>
      </c>
      <c r="C29" s="184" t="s">
        <v>9</v>
      </c>
      <c r="D29" s="16">
        <f t="shared" si="0"/>
        <v>0</v>
      </c>
      <c r="E29" s="16"/>
      <c r="F29" s="16"/>
      <c r="G29" s="16"/>
      <c r="H29" s="142">
        <f t="shared" si="2"/>
        <v>0</v>
      </c>
      <c r="I29" s="10"/>
      <c r="J29" s="10"/>
      <c r="K29" s="185"/>
      <c r="L29" s="143">
        <f t="shared" si="1"/>
        <v>0</v>
      </c>
      <c r="M29" s="143">
        <f t="shared" ref="M29:O31" si="4">E29+I29</f>
        <v>0</v>
      </c>
      <c r="N29" s="143">
        <f t="shared" si="4"/>
        <v>0</v>
      </c>
      <c r="O29" s="143">
        <f t="shared" si="4"/>
        <v>0</v>
      </c>
      <c r="P29" s="183"/>
      <c r="Q29" s="89"/>
    </row>
    <row r="30" spans="1:17" ht="15" hidden="1" customHeight="1" x14ac:dyDescent="0.25">
      <c r="A30" s="19"/>
      <c r="B30" s="513"/>
      <c r="C30" s="184" t="s">
        <v>31</v>
      </c>
      <c r="D30" s="16">
        <f t="shared" si="0"/>
        <v>0</v>
      </c>
      <c r="E30" s="16"/>
      <c r="F30" s="16"/>
      <c r="G30" s="16"/>
      <c r="H30" s="142">
        <f t="shared" si="2"/>
        <v>0</v>
      </c>
      <c r="I30" s="10"/>
      <c r="J30" s="10"/>
      <c r="K30" s="185"/>
      <c r="L30" s="143">
        <f t="shared" si="1"/>
        <v>0</v>
      </c>
      <c r="M30" s="143">
        <f t="shared" si="4"/>
        <v>0</v>
      </c>
      <c r="N30" s="143">
        <f t="shared" si="4"/>
        <v>0</v>
      </c>
      <c r="O30" s="143">
        <f t="shared" si="4"/>
        <v>0</v>
      </c>
      <c r="P30" s="183"/>
      <c r="Q30" s="89"/>
    </row>
    <row r="31" spans="1:17" ht="15" hidden="1" customHeight="1" x14ac:dyDescent="0.25">
      <c r="A31" s="19"/>
      <c r="B31" s="514"/>
      <c r="C31" s="184" t="s">
        <v>22</v>
      </c>
      <c r="D31" s="16">
        <f t="shared" si="0"/>
        <v>0</v>
      </c>
      <c r="E31" s="16"/>
      <c r="F31" s="16"/>
      <c r="G31" s="16"/>
      <c r="H31" s="142">
        <f t="shared" si="2"/>
        <v>0</v>
      </c>
      <c r="I31" s="10"/>
      <c r="J31" s="10"/>
      <c r="K31" s="185"/>
      <c r="L31" s="143">
        <f t="shared" si="1"/>
        <v>0</v>
      </c>
      <c r="M31" s="143">
        <f t="shared" si="4"/>
        <v>0</v>
      </c>
      <c r="N31" s="143">
        <f t="shared" si="4"/>
        <v>0</v>
      </c>
      <c r="O31" s="143">
        <f t="shared" si="4"/>
        <v>0</v>
      </c>
      <c r="P31" s="183"/>
      <c r="Q31" s="89"/>
    </row>
    <row r="32" spans="1:17" ht="15" hidden="1" customHeight="1" x14ac:dyDescent="0.25">
      <c r="A32" s="5" t="s">
        <v>75</v>
      </c>
      <c r="B32" s="17" t="s">
        <v>11</v>
      </c>
      <c r="C32" s="184"/>
      <c r="D32" s="141">
        <f t="shared" si="0"/>
        <v>0</v>
      </c>
      <c r="E32" s="16">
        <f>E33+E34+E35</f>
        <v>0</v>
      </c>
      <c r="F32" s="16">
        <f>F33+F34+F35</f>
        <v>0</v>
      </c>
      <c r="G32" s="16">
        <f>G33+G34+G35</f>
        <v>0</v>
      </c>
      <c r="H32" s="142">
        <f t="shared" si="2"/>
        <v>0</v>
      </c>
      <c r="I32" s="10">
        <f>I33+I34+I35</f>
        <v>0</v>
      </c>
      <c r="J32" s="10">
        <f>J33+J34+J35</f>
        <v>0</v>
      </c>
      <c r="K32" s="10">
        <f>K33+K34+K35</f>
        <v>0</v>
      </c>
      <c r="L32" s="143">
        <f t="shared" si="1"/>
        <v>0</v>
      </c>
      <c r="M32" s="12">
        <f>M33+M34+M35</f>
        <v>0</v>
      </c>
      <c r="N32" s="12">
        <f>N33+N34+N35</f>
        <v>0</v>
      </c>
      <c r="O32" s="12">
        <f>O33+O34+O35</f>
        <v>0</v>
      </c>
      <c r="P32" s="183"/>
      <c r="Q32" s="89"/>
    </row>
    <row r="33" spans="1:17" ht="15" hidden="1" customHeight="1" x14ac:dyDescent="0.25">
      <c r="A33" s="19"/>
      <c r="B33" s="513" t="s">
        <v>420</v>
      </c>
      <c r="C33" s="184" t="s">
        <v>9</v>
      </c>
      <c r="D33" s="16">
        <f t="shared" si="0"/>
        <v>0</v>
      </c>
      <c r="E33" s="16"/>
      <c r="F33" s="16"/>
      <c r="G33" s="16"/>
      <c r="H33" s="142">
        <f t="shared" si="2"/>
        <v>0</v>
      </c>
      <c r="I33" s="10"/>
      <c r="J33" s="10"/>
      <c r="K33" s="185"/>
      <c r="L33" s="143">
        <f t="shared" si="1"/>
        <v>0</v>
      </c>
      <c r="M33" s="143">
        <f t="shared" ref="M33:O35" si="5">E33+I33</f>
        <v>0</v>
      </c>
      <c r="N33" s="143">
        <f t="shared" si="5"/>
        <v>0</v>
      </c>
      <c r="O33" s="143">
        <f t="shared" si="5"/>
        <v>0</v>
      </c>
      <c r="P33" s="183"/>
      <c r="Q33" s="89"/>
    </row>
    <row r="34" spans="1:17" ht="15" hidden="1" customHeight="1" x14ac:dyDescent="0.25">
      <c r="A34" s="19"/>
      <c r="B34" s="513"/>
      <c r="C34" s="184" t="s">
        <v>31</v>
      </c>
      <c r="D34" s="16">
        <f t="shared" si="0"/>
        <v>0</v>
      </c>
      <c r="E34" s="16"/>
      <c r="F34" s="16"/>
      <c r="G34" s="16"/>
      <c r="H34" s="142">
        <f t="shared" si="2"/>
        <v>0</v>
      </c>
      <c r="I34" s="10"/>
      <c r="J34" s="10"/>
      <c r="K34" s="185"/>
      <c r="L34" s="143">
        <f t="shared" si="1"/>
        <v>0</v>
      </c>
      <c r="M34" s="143">
        <f t="shared" si="5"/>
        <v>0</v>
      </c>
      <c r="N34" s="143">
        <f t="shared" si="5"/>
        <v>0</v>
      </c>
      <c r="O34" s="143">
        <f t="shared" si="5"/>
        <v>0</v>
      </c>
      <c r="P34" s="183"/>
      <c r="Q34" s="89"/>
    </row>
    <row r="35" spans="1:17" ht="15" hidden="1" customHeight="1" x14ac:dyDescent="0.25">
      <c r="A35" s="19"/>
      <c r="B35" s="514"/>
      <c r="C35" s="184" t="s">
        <v>22</v>
      </c>
      <c r="D35" s="16">
        <f t="shared" si="0"/>
        <v>0</v>
      </c>
      <c r="E35" s="16"/>
      <c r="F35" s="16"/>
      <c r="G35" s="16"/>
      <c r="H35" s="142">
        <f t="shared" si="2"/>
        <v>0</v>
      </c>
      <c r="I35" s="10"/>
      <c r="J35" s="10"/>
      <c r="K35" s="185"/>
      <c r="L35" s="143">
        <f t="shared" si="1"/>
        <v>0</v>
      </c>
      <c r="M35" s="143">
        <f t="shared" si="5"/>
        <v>0</v>
      </c>
      <c r="N35" s="143">
        <f t="shared" si="5"/>
        <v>0</v>
      </c>
      <c r="O35" s="143">
        <f t="shared" si="5"/>
        <v>0</v>
      </c>
      <c r="P35" s="183"/>
      <c r="Q35" s="89"/>
    </row>
    <row r="36" spans="1:17" ht="15" hidden="1" customHeight="1" x14ac:dyDescent="0.25">
      <c r="A36" s="5" t="s">
        <v>76</v>
      </c>
      <c r="B36" s="17" t="s">
        <v>12</v>
      </c>
      <c r="C36" s="184"/>
      <c r="D36" s="141">
        <f t="shared" si="0"/>
        <v>0</v>
      </c>
      <c r="E36" s="16">
        <f>E37+E38+E39</f>
        <v>0</v>
      </c>
      <c r="F36" s="16">
        <f>F37+F38+F39</f>
        <v>0</v>
      </c>
      <c r="G36" s="16">
        <f>G37+G38+G39</f>
        <v>0</v>
      </c>
      <c r="H36" s="142">
        <f t="shared" si="2"/>
        <v>0</v>
      </c>
      <c r="I36" s="10">
        <f>I37+I38+I39</f>
        <v>0</v>
      </c>
      <c r="J36" s="10">
        <f>J37+J38+J39</f>
        <v>0</v>
      </c>
      <c r="K36" s="10">
        <f>K37+K38+K39</f>
        <v>0</v>
      </c>
      <c r="L36" s="143">
        <f t="shared" si="1"/>
        <v>0</v>
      </c>
      <c r="M36" s="12">
        <f>M37+M38+M39</f>
        <v>0</v>
      </c>
      <c r="N36" s="12">
        <f>N37+N38+N39</f>
        <v>0</v>
      </c>
      <c r="O36" s="12">
        <f>O37+O38+O39</f>
        <v>0</v>
      </c>
      <c r="P36" s="183"/>
      <c r="Q36" s="89"/>
    </row>
    <row r="37" spans="1:17" ht="15" hidden="1" customHeight="1" x14ac:dyDescent="0.25">
      <c r="A37" s="19"/>
      <c r="B37" s="513" t="s">
        <v>420</v>
      </c>
      <c r="C37" s="184" t="s">
        <v>9</v>
      </c>
      <c r="D37" s="16">
        <f t="shared" si="0"/>
        <v>0</v>
      </c>
      <c r="E37" s="16"/>
      <c r="F37" s="16"/>
      <c r="G37" s="16"/>
      <c r="H37" s="142">
        <f t="shared" si="2"/>
        <v>0</v>
      </c>
      <c r="I37" s="10"/>
      <c r="J37" s="10"/>
      <c r="K37" s="185"/>
      <c r="L37" s="143">
        <f t="shared" si="1"/>
        <v>0</v>
      </c>
      <c r="M37" s="143">
        <f t="shared" ref="M37:O39" si="6">E37+I37</f>
        <v>0</v>
      </c>
      <c r="N37" s="143">
        <f t="shared" si="6"/>
        <v>0</v>
      </c>
      <c r="O37" s="143">
        <f t="shared" si="6"/>
        <v>0</v>
      </c>
      <c r="P37" s="183"/>
      <c r="Q37" s="89"/>
    </row>
    <row r="38" spans="1:17" ht="15" hidden="1" customHeight="1" x14ac:dyDescent="0.25">
      <c r="A38" s="19"/>
      <c r="B38" s="513"/>
      <c r="C38" s="184" t="s">
        <v>31</v>
      </c>
      <c r="D38" s="16">
        <f t="shared" si="0"/>
        <v>0</v>
      </c>
      <c r="E38" s="16"/>
      <c r="F38" s="16"/>
      <c r="G38" s="16"/>
      <c r="H38" s="142">
        <f t="shared" si="2"/>
        <v>0</v>
      </c>
      <c r="I38" s="10"/>
      <c r="J38" s="10"/>
      <c r="K38" s="185"/>
      <c r="L38" s="143">
        <f t="shared" si="1"/>
        <v>0</v>
      </c>
      <c r="M38" s="143">
        <f t="shared" si="6"/>
        <v>0</v>
      </c>
      <c r="N38" s="143">
        <f t="shared" si="6"/>
        <v>0</v>
      </c>
      <c r="O38" s="143">
        <f t="shared" si="6"/>
        <v>0</v>
      </c>
      <c r="P38" s="183"/>
      <c r="Q38" s="89"/>
    </row>
    <row r="39" spans="1:17" ht="15" hidden="1" customHeight="1" x14ac:dyDescent="0.25">
      <c r="A39" s="19"/>
      <c r="B39" s="514"/>
      <c r="C39" s="184" t="s">
        <v>22</v>
      </c>
      <c r="D39" s="16">
        <f t="shared" si="0"/>
        <v>0</v>
      </c>
      <c r="E39" s="16"/>
      <c r="F39" s="16"/>
      <c r="G39" s="16"/>
      <c r="H39" s="142">
        <f t="shared" si="2"/>
        <v>0</v>
      </c>
      <c r="I39" s="10"/>
      <c r="J39" s="10"/>
      <c r="K39" s="185"/>
      <c r="L39" s="143">
        <f t="shared" si="1"/>
        <v>0</v>
      </c>
      <c r="M39" s="143">
        <f t="shared" si="6"/>
        <v>0</v>
      </c>
      <c r="N39" s="143">
        <f t="shared" si="6"/>
        <v>0</v>
      </c>
      <c r="O39" s="143">
        <f t="shared" si="6"/>
        <v>0</v>
      </c>
      <c r="P39" s="183"/>
      <c r="Q39" s="89"/>
    </row>
    <row r="40" spans="1:17" ht="15" hidden="1" customHeight="1" x14ac:dyDescent="0.25">
      <c r="A40" s="5" t="s">
        <v>77</v>
      </c>
      <c r="B40" s="17" t="s">
        <v>13</v>
      </c>
      <c r="C40" s="184"/>
      <c r="D40" s="141">
        <f t="shared" si="0"/>
        <v>0</v>
      </c>
      <c r="E40" s="16">
        <f>E41+E42+E43</f>
        <v>0</v>
      </c>
      <c r="F40" s="16">
        <f>F41+F42+F43</f>
        <v>0</v>
      </c>
      <c r="G40" s="16">
        <f>G41+G42+G43</f>
        <v>0</v>
      </c>
      <c r="H40" s="142">
        <f t="shared" si="2"/>
        <v>0</v>
      </c>
      <c r="I40" s="10">
        <f>I41+I42+I43</f>
        <v>0</v>
      </c>
      <c r="J40" s="10">
        <f>J41+J42+J43</f>
        <v>0</v>
      </c>
      <c r="K40" s="10">
        <f>K41+K42+K43</f>
        <v>0</v>
      </c>
      <c r="L40" s="143">
        <f t="shared" si="1"/>
        <v>0</v>
      </c>
      <c r="M40" s="12">
        <f>M41+M42+M43</f>
        <v>0</v>
      </c>
      <c r="N40" s="12">
        <f>N41+N42+N43</f>
        <v>0</v>
      </c>
      <c r="O40" s="12">
        <f>O41+O42+O43</f>
        <v>0</v>
      </c>
      <c r="P40" s="183"/>
      <c r="Q40" s="89"/>
    </row>
    <row r="41" spans="1:17" ht="15" hidden="1" customHeight="1" x14ac:dyDescent="0.25">
      <c r="A41" s="19"/>
      <c r="B41" s="513" t="s">
        <v>420</v>
      </c>
      <c r="C41" s="184" t="s">
        <v>9</v>
      </c>
      <c r="D41" s="16">
        <f t="shared" si="0"/>
        <v>0</v>
      </c>
      <c r="E41" s="16"/>
      <c r="F41" s="16"/>
      <c r="G41" s="16"/>
      <c r="H41" s="142">
        <f t="shared" si="2"/>
        <v>0</v>
      </c>
      <c r="I41" s="10"/>
      <c r="J41" s="10"/>
      <c r="K41" s="185"/>
      <c r="L41" s="143">
        <f t="shared" si="1"/>
        <v>0</v>
      </c>
      <c r="M41" s="143">
        <f t="shared" ref="M41:O43" si="7">E41+I41</f>
        <v>0</v>
      </c>
      <c r="N41" s="143">
        <f t="shared" si="7"/>
        <v>0</v>
      </c>
      <c r="O41" s="143">
        <f t="shared" si="7"/>
        <v>0</v>
      </c>
      <c r="P41" s="183"/>
      <c r="Q41" s="89"/>
    </row>
    <row r="42" spans="1:17" ht="15" hidden="1" customHeight="1" x14ac:dyDescent="0.25">
      <c r="A42" s="19"/>
      <c r="B42" s="513"/>
      <c r="C42" s="184" t="s">
        <v>31</v>
      </c>
      <c r="D42" s="16">
        <f t="shared" si="0"/>
        <v>0</v>
      </c>
      <c r="E42" s="16"/>
      <c r="F42" s="16"/>
      <c r="G42" s="16"/>
      <c r="H42" s="142">
        <f t="shared" si="2"/>
        <v>0</v>
      </c>
      <c r="I42" s="10"/>
      <c r="J42" s="10"/>
      <c r="K42" s="185"/>
      <c r="L42" s="143">
        <f t="shared" si="1"/>
        <v>0</v>
      </c>
      <c r="M42" s="143">
        <f t="shared" si="7"/>
        <v>0</v>
      </c>
      <c r="N42" s="143">
        <f t="shared" si="7"/>
        <v>0</v>
      </c>
      <c r="O42" s="143">
        <f t="shared" si="7"/>
        <v>0</v>
      </c>
      <c r="P42" s="183"/>
      <c r="Q42" s="89"/>
    </row>
    <row r="43" spans="1:17" ht="15" hidden="1" customHeight="1" x14ac:dyDescent="0.25">
      <c r="A43" s="19"/>
      <c r="B43" s="514"/>
      <c r="C43" s="184" t="s">
        <v>22</v>
      </c>
      <c r="D43" s="16">
        <f t="shared" si="0"/>
        <v>0</v>
      </c>
      <c r="E43" s="16"/>
      <c r="F43" s="16"/>
      <c r="G43" s="16"/>
      <c r="H43" s="142">
        <f t="shared" si="2"/>
        <v>0</v>
      </c>
      <c r="I43" s="10"/>
      <c r="J43" s="10"/>
      <c r="K43" s="185"/>
      <c r="L43" s="143">
        <f t="shared" si="1"/>
        <v>0</v>
      </c>
      <c r="M43" s="143">
        <f t="shared" si="7"/>
        <v>0</v>
      </c>
      <c r="N43" s="143">
        <f t="shared" si="7"/>
        <v>0</v>
      </c>
      <c r="O43" s="143">
        <f t="shared" si="7"/>
        <v>0</v>
      </c>
      <c r="P43" s="183"/>
      <c r="Q43" s="89"/>
    </row>
    <row r="44" spans="1:17" ht="15" hidden="1" customHeight="1" x14ac:dyDescent="0.25">
      <c r="A44" s="5" t="s">
        <v>78</v>
      </c>
      <c r="B44" s="17" t="s">
        <v>14</v>
      </c>
      <c r="C44" s="184"/>
      <c r="D44" s="141">
        <f t="shared" si="0"/>
        <v>0</v>
      </c>
      <c r="E44" s="16">
        <f>E45+E46+E47</f>
        <v>0</v>
      </c>
      <c r="F44" s="16">
        <f>F45+F46+F47</f>
        <v>0</v>
      </c>
      <c r="G44" s="16">
        <f>G45+G46+G47</f>
        <v>0</v>
      </c>
      <c r="H44" s="142">
        <f>I44+K44</f>
        <v>0</v>
      </c>
      <c r="I44" s="10">
        <f>I45+I46+I47</f>
        <v>0</v>
      </c>
      <c r="J44" s="10">
        <f>J45+J46+J47</f>
        <v>0</v>
      </c>
      <c r="K44" s="10">
        <f>K45+K46+K47</f>
        <v>0</v>
      </c>
      <c r="L44" s="143">
        <f t="shared" si="1"/>
        <v>0</v>
      </c>
      <c r="M44" s="12">
        <f>M45+M46+M47</f>
        <v>0</v>
      </c>
      <c r="N44" s="12">
        <f>N45+N46+N47</f>
        <v>0</v>
      </c>
      <c r="O44" s="12">
        <f>O45+O46+O47</f>
        <v>0</v>
      </c>
      <c r="P44" s="183"/>
      <c r="Q44" s="89"/>
    </row>
    <row r="45" spans="1:17" ht="15" hidden="1" customHeight="1" x14ac:dyDescent="0.25">
      <c r="A45" s="19"/>
      <c r="B45" s="513" t="s">
        <v>420</v>
      </c>
      <c r="C45" s="184" t="s">
        <v>9</v>
      </c>
      <c r="D45" s="16">
        <f t="shared" si="0"/>
        <v>0</v>
      </c>
      <c r="E45" s="16"/>
      <c r="F45" s="16"/>
      <c r="G45" s="16"/>
      <c r="H45" s="142">
        <f t="shared" si="2"/>
        <v>0</v>
      </c>
      <c r="I45" s="10"/>
      <c r="J45" s="10"/>
      <c r="K45" s="185"/>
      <c r="L45" s="143">
        <f t="shared" si="1"/>
        <v>0</v>
      </c>
      <c r="M45" s="143">
        <f t="shared" ref="M45:O47" si="8">E45+I45</f>
        <v>0</v>
      </c>
      <c r="N45" s="143">
        <f t="shared" si="8"/>
        <v>0</v>
      </c>
      <c r="O45" s="143">
        <f t="shared" si="8"/>
        <v>0</v>
      </c>
      <c r="P45" s="183"/>
      <c r="Q45" s="89"/>
    </row>
    <row r="46" spans="1:17" ht="15" hidden="1" customHeight="1" x14ac:dyDescent="0.25">
      <c r="A46" s="19"/>
      <c r="B46" s="513"/>
      <c r="C46" s="184" t="s">
        <v>31</v>
      </c>
      <c r="D46" s="16">
        <f t="shared" si="0"/>
        <v>0</v>
      </c>
      <c r="E46" s="16"/>
      <c r="F46" s="16"/>
      <c r="G46" s="16"/>
      <c r="H46" s="142">
        <f t="shared" si="2"/>
        <v>0</v>
      </c>
      <c r="I46" s="10"/>
      <c r="J46" s="10"/>
      <c r="K46" s="185"/>
      <c r="L46" s="143">
        <f t="shared" si="1"/>
        <v>0</v>
      </c>
      <c r="M46" s="143">
        <f t="shared" si="8"/>
        <v>0</v>
      </c>
      <c r="N46" s="143">
        <f t="shared" si="8"/>
        <v>0</v>
      </c>
      <c r="O46" s="143">
        <f t="shared" si="8"/>
        <v>0</v>
      </c>
      <c r="P46" s="183"/>
      <c r="Q46" s="89"/>
    </row>
    <row r="47" spans="1:17" ht="15" hidden="1" customHeight="1" x14ac:dyDescent="0.25">
      <c r="A47" s="19"/>
      <c r="B47" s="514"/>
      <c r="C47" s="184" t="s">
        <v>22</v>
      </c>
      <c r="D47" s="16">
        <f t="shared" si="0"/>
        <v>0</v>
      </c>
      <c r="E47" s="16"/>
      <c r="F47" s="16"/>
      <c r="G47" s="16"/>
      <c r="H47" s="142">
        <f t="shared" si="2"/>
        <v>0</v>
      </c>
      <c r="I47" s="10"/>
      <c r="J47" s="10"/>
      <c r="K47" s="185"/>
      <c r="L47" s="143">
        <f t="shared" si="1"/>
        <v>0</v>
      </c>
      <c r="M47" s="143">
        <f t="shared" si="8"/>
        <v>0</v>
      </c>
      <c r="N47" s="143">
        <f t="shared" si="8"/>
        <v>0</v>
      </c>
      <c r="O47" s="143">
        <f t="shared" si="8"/>
        <v>0</v>
      </c>
      <c r="P47" s="183"/>
      <c r="Q47" s="89"/>
    </row>
    <row r="48" spans="1:17" ht="15" hidden="1" customHeight="1" x14ac:dyDescent="0.25">
      <c r="A48" s="5" t="s">
        <v>79</v>
      </c>
      <c r="B48" s="17" t="s">
        <v>15</v>
      </c>
      <c r="C48" s="184"/>
      <c r="D48" s="141">
        <f t="shared" si="0"/>
        <v>0</v>
      </c>
      <c r="E48" s="16">
        <f>E49+E50+E51</f>
        <v>0</v>
      </c>
      <c r="F48" s="16">
        <f>F49+F50+F51</f>
        <v>0</v>
      </c>
      <c r="G48" s="16">
        <f>G49+G50+G51</f>
        <v>0</v>
      </c>
      <c r="H48" s="142">
        <f>I48+K48</f>
        <v>0</v>
      </c>
      <c r="I48" s="10">
        <f>I49+I50+I51</f>
        <v>0</v>
      </c>
      <c r="J48" s="10">
        <f>J49+J50+J51</f>
        <v>0</v>
      </c>
      <c r="K48" s="10">
        <f>K49+K50+K51</f>
        <v>0</v>
      </c>
      <c r="L48" s="143">
        <f t="shared" si="1"/>
        <v>0</v>
      </c>
      <c r="M48" s="12">
        <f>M49+M50+M51</f>
        <v>0</v>
      </c>
      <c r="N48" s="12">
        <f>N49+N50+N51</f>
        <v>0</v>
      </c>
      <c r="O48" s="12">
        <f>O49+O50+O51</f>
        <v>0</v>
      </c>
      <c r="P48" s="183"/>
      <c r="Q48" s="89"/>
    </row>
    <row r="49" spans="1:17" ht="15" hidden="1" customHeight="1" x14ac:dyDescent="0.25">
      <c r="A49" s="19"/>
      <c r="B49" s="513" t="s">
        <v>420</v>
      </c>
      <c r="C49" s="184" t="s">
        <v>9</v>
      </c>
      <c r="D49" s="16">
        <f t="shared" si="0"/>
        <v>0</v>
      </c>
      <c r="E49" s="16"/>
      <c r="F49" s="16"/>
      <c r="G49" s="16"/>
      <c r="H49" s="142">
        <f t="shared" si="2"/>
        <v>0</v>
      </c>
      <c r="I49" s="10"/>
      <c r="J49" s="10"/>
      <c r="K49" s="185"/>
      <c r="L49" s="143">
        <f t="shared" si="1"/>
        <v>0</v>
      </c>
      <c r="M49" s="143">
        <f t="shared" ref="M49:O51" si="9">E49+I49</f>
        <v>0</v>
      </c>
      <c r="N49" s="143">
        <f t="shared" si="9"/>
        <v>0</v>
      </c>
      <c r="O49" s="143">
        <f t="shared" si="9"/>
        <v>0</v>
      </c>
      <c r="P49" s="183"/>
      <c r="Q49" s="89"/>
    </row>
    <row r="50" spans="1:17" ht="15" hidden="1" customHeight="1" x14ac:dyDescent="0.25">
      <c r="A50" s="19"/>
      <c r="B50" s="513"/>
      <c r="C50" s="184" t="s">
        <v>31</v>
      </c>
      <c r="D50" s="16">
        <f t="shared" si="0"/>
        <v>0</v>
      </c>
      <c r="E50" s="16"/>
      <c r="F50" s="16"/>
      <c r="G50" s="16"/>
      <c r="H50" s="142">
        <f t="shared" si="2"/>
        <v>0</v>
      </c>
      <c r="I50" s="10"/>
      <c r="J50" s="10"/>
      <c r="K50" s="185"/>
      <c r="L50" s="143">
        <f t="shared" si="1"/>
        <v>0</v>
      </c>
      <c r="M50" s="143">
        <f t="shared" si="9"/>
        <v>0</v>
      </c>
      <c r="N50" s="143">
        <f t="shared" si="9"/>
        <v>0</v>
      </c>
      <c r="O50" s="143">
        <f t="shared" si="9"/>
        <v>0</v>
      </c>
      <c r="P50" s="183"/>
      <c r="Q50" s="89"/>
    </row>
    <row r="51" spans="1:17" ht="15" hidden="1" customHeight="1" x14ac:dyDescent="0.25">
      <c r="A51" s="19"/>
      <c r="B51" s="514"/>
      <c r="C51" s="184" t="s">
        <v>22</v>
      </c>
      <c r="D51" s="16">
        <f t="shared" si="0"/>
        <v>0</v>
      </c>
      <c r="E51" s="16"/>
      <c r="F51" s="16"/>
      <c r="G51" s="16"/>
      <c r="H51" s="142">
        <f t="shared" si="2"/>
        <v>0</v>
      </c>
      <c r="I51" s="10"/>
      <c r="J51" s="10"/>
      <c r="K51" s="185"/>
      <c r="L51" s="143">
        <f t="shared" si="1"/>
        <v>0</v>
      </c>
      <c r="M51" s="143">
        <f t="shared" si="9"/>
        <v>0</v>
      </c>
      <c r="N51" s="143">
        <f t="shared" si="9"/>
        <v>0</v>
      </c>
      <c r="O51" s="143">
        <f t="shared" si="9"/>
        <v>0</v>
      </c>
      <c r="P51" s="183"/>
      <c r="Q51" s="89"/>
    </row>
    <row r="52" spans="1:17" ht="15" hidden="1" customHeight="1" x14ac:dyDescent="0.25">
      <c r="A52" s="5" t="s">
        <v>80</v>
      </c>
      <c r="B52" s="17" t="s">
        <v>16</v>
      </c>
      <c r="C52" s="184"/>
      <c r="D52" s="141">
        <f t="shared" si="0"/>
        <v>0</v>
      </c>
      <c r="E52" s="16">
        <f>E53+E54+E55</f>
        <v>0</v>
      </c>
      <c r="F52" s="16">
        <f>F53+F54+F55</f>
        <v>0</v>
      </c>
      <c r="G52" s="16">
        <f>G53+G54+G55</f>
        <v>0</v>
      </c>
      <c r="H52" s="142">
        <f>I52+K52</f>
        <v>0</v>
      </c>
      <c r="I52" s="10">
        <f>I53+I54+I55</f>
        <v>0</v>
      </c>
      <c r="J52" s="10">
        <f>J53+J54+J55</f>
        <v>0</v>
      </c>
      <c r="K52" s="10">
        <f>K53+K54+K55</f>
        <v>0</v>
      </c>
      <c r="L52" s="143">
        <f t="shared" si="1"/>
        <v>0</v>
      </c>
      <c r="M52" s="12">
        <f>M53+M54+M55</f>
        <v>0</v>
      </c>
      <c r="N52" s="12">
        <f>N53+N54+N55</f>
        <v>0</v>
      </c>
      <c r="O52" s="12">
        <f>O53+O54+O55</f>
        <v>0</v>
      </c>
      <c r="P52" s="183"/>
      <c r="Q52" s="89"/>
    </row>
    <row r="53" spans="1:17" ht="15" hidden="1" customHeight="1" x14ac:dyDescent="0.25">
      <c r="A53" s="19"/>
      <c r="B53" s="513" t="s">
        <v>420</v>
      </c>
      <c r="C53" s="184" t="s">
        <v>9</v>
      </c>
      <c r="D53" s="16">
        <f t="shared" si="0"/>
        <v>0</v>
      </c>
      <c r="E53" s="16"/>
      <c r="F53" s="16"/>
      <c r="G53" s="16"/>
      <c r="H53" s="142">
        <f t="shared" si="2"/>
        <v>0</v>
      </c>
      <c r="I53" s="10"/>
      <c r="J53" s="10"/>
      <c r="K53" s="185"/>
      <c r="L53" s="143">
        <f t="shared" si="1"/>
        <v>0</v>
      </c>
      <c r="M53" s="143">
        <f t="shared" ref="M53:O55" si="10">E53+I53</f>
        <v>0</v>
      </c>
      <c r="N53" s="143">
        <f t="shared" si="10"/>
        <v>0</v>
      </c>
      <c r="O53" s="143">
        <f t="shared" si="10"/>
        <v>0</v>
      </c>
      <c r="P53" s="183"/>
      <c r="Q53" s="89"/>
    </row>
    <row r="54" spans="1:17" ht="15" hidden="1" customHeight="1" x14ac:dyDescent="0.25">
      <c r="A54" s="19"/>
      <c r="B54" s="513"/>
      <c r="C54" s="184" t="s">
        <v>31</v>
      </c>
      <c r="D54" s="16">
        <f t="shared" si="0"/>
        <v>0</v>
      </c>
      <c r="E54" s="16"/>
      <c r="F54" s="16"/>
      <c r="G54" s="16"/>
      <c r="H54" s="142">
        <f t="shared" si="2"/>
        <v>0</v>
      </c>
      <c r="I54" s="10"/>
      <c r="J54" s="10"/>
      <c r="K54" s="185"/>
      <c r="L54" s="143">
        <f t="shared" si="1"/>
        <v>0</v>
      </c>
      <c r="M54" s="143">
        <f t="shared" si="10"/>
        <v>0</v>
      </c>
      <c r="N54" s="143">
        <f t="shared" si="10"/>
        <v>0</v>
      </c>
      <c r="O54" s="143">
        <f t="shared" si="10"/>
        <v>0</v>
      </c>
      <c r="P54" s="183"/>
      <c r="Q54" s="89"/>
    </row>
    <row r="55" spans="1:17" ht="15" hidden="1" customHeight="1" x14ac:dyDescent="0.25">
      <c r="A55" s="19"/>
      <c r="B55" s="514"/>
      <c r="C55" s="184" t="s">
        <v>22</v>
      </c>
      <c r="D55" s="16">
        <f t="shared" si="0"/>
        <v>0</v>
      </c>
      <c r="E55" s="16"/>
      <c r="F55" s="16"/>
      <c r="G55" s="16"/>
      <c r="H55" s="142">
        <f t="shared" si="2"/>
        <v>0</v>
      </c>
      <c r="I55" s="10"/>
      <c r="J55" s="10"/>
      <c r="K55" s="185"/>
      <c r="L55" s="143">
        <f t="shared" si="1"/>
        <v>0</v>
      </c>
      <c r="M55" s="143">
        <f t="shared" si="10"/>
        <v>0</v>
      </c>
      <c r="N55" s="143">
        <f t="shared" si="10"/>
        <v>0</v>
      </c>
      <c r="O55" s="143">
        <f t="shared" si="10"/>
        <v>0</v>
      </c>
      <c r="P55" s="183"/>
      <c r="Q55" s="89"/>
    </row>
    <row r="56" spans="1:17" ht="15" hidden="1" customHeight="1" x14ac:dyDescent="0.25">
      <c r="A56" s="5" t="s">
        <v>81</v>
      </c>
      <c r="B56" s="17" t="s">
        <v>17</v>
      </c>
      <c r="C56" s="184"/>
      <c r="D56" s="141">
        <f t="shared" si="0"/>
        <v>0</v>
      </c>
      <c r="E56" s="16">
        <f>E57+E58+E59</f>
        <v>0</v>
      </c>
      <c r="F56" s="16">
        <f>F57+F58+F59</f>
        <v>0</v>
      </c>
      <c r="G56" s="16">
        <f>G57+G58+G59</f>
        <v>0</v>
      </c>
      <c r="H56" s="142">
        <f>I56+K56</f>
        <v>0</v>
      </c>
      <c r="I56" s="10">
        <f>I57+I58+I59</f>
        <v>0</v>
      </c>
      <c r="J56" s="10">
        <f>J57+J58+J59</f>
        <v>0</v>
      </c>
      <c r="K56" s="10">
        <f>K57+K58+K59</f>
        <v>0</v>
      </c>
      <c r="L56" s="143">
        <f t="shared" si="1"/>
        <v>0</v>
      </c>
      <c r="M56" s="12">
        <f>M57+M58+M59</f>
        <v>0</v>
      </c>
      <c r="N56" s="12">
        <f>N57+N58+N59</f>
        <v>0</v>
      </c>
      <c r="O56" s="12">
        <f>O57+O58+O59</f>
        <v>0</v>
      </c>
      <c r="P56" s="183"/>
      <c r="Q56" s="89"/>
    </row>
    <row r="57" spans="1:17" ht="15" hidden="1" customHeight="1" x14ac:dyDescent="0.25">
      <c r="A57" s="19"/>
      <c r="B57" s="513" t="s">
        <v>420</v>
      </c>
      <c r="C57" s="184" t="s">
        <v>9</v>
      </c>
      <c r="D57" s="16">
        <f t="shared" si="0"/>
        <v>0</v>
      </c>
      <c r="E57" s="16"/>
      <c r="F57" s="16"/>
      <c r="G57" s="16"/>
      <c r="H57" s="142">
        <f t="shared" si="2"/>
        <v>0</v>
      </c>
      <c r="I57" s="10"/>
      <c r="J57" s="10"/>
      <c r="K57" s="185"/>
      <c r="L57" s="143">
        <f t="shared" si="1"/>
        <v>0</v>
      </c>
      <c r="M57" s="143">
        <f t="shared" ref="M57:O59" si="11">E57+I57</f>
        <v>0</v>
      </c>
      <c r="N57" s="143">
        <f t="shared" si="11"/>
        <v>0</v>
      </c>
      <c r="O57" s="143">
        <f t="shared" si="11"/>
        <v>0</v>
      </c>
      <c r="P57" s="183"/>
      <c r="Q57" s="89"/>
    </row>
    <row r="58" spans="1:17" ht="15" hidden="1" customHeight="1" x14ac:dyDescent="0.25">
      <c r="A58" s="19"/>
      <c r="B58" s="513"/>
      <c r="C58" s="184" t="s">
        <v>31</v>
      </c>
      <c r="D58" s="16">
        <f t="shared" si="0"/>
        <v>0</v>
      </c>
      <c r="E58" s="16"/>
      <c r="F58" s="16"/>
      <c r="G58" s="16"/>
      <c r="H58" s="142">
        <f t="shared" si="2"/>
        <v>0</v>
      </c>
      <c r="I58" s="10"/>
      <c r="J58" s="10"/>
      <c r="K58" s="185"/>
      <c r="L58" s="143">
        <f t="shared" si="1"/>
        <v>0</v>
      </c>
      <c r="M58" s="143">
        <f t="shared" si="11"/>
        <v>0</v>
      </c>
      <c r="N58" s="143">
        <f t="shared" si="11"/>
        <v>0</v>
      </c>
      <c r="O58" s="143">
        <f t="shared" si="11"/>
        <v>0</v>
      </c>
      <c r="P58" s="183"/>
      <c r="Q58" s="89"/>
    </row>
    <row r="59" spans="1:17" ht="15" hidden="1" customHeight="1" x14ac:dyDescent="0.25">
      <c r="A59" s="19"/>
      <c r="B59" s="514"/>
      <c r="C59" s="184" t="s">
        <v>22</v>
      </c>
      <c r="D59" s="16">
        <f t="shared" si="0"/>
        <v>0</v>
      </c>
      <c r="E59" s="16"/>
      <c r="F59" s="16"/>
      <c r="G59" s="16"/>
      <c r="H59" s="142">
        <f t="shared" si="2"/>
        <v>0</v>
      </c>
      <c r="I59" s="10"/>
      <c r="J59" s="10"/>
      <c r="K59" s="185"/>
      <c r="L59" s="143">
        <f t="shared" si="1"/>
        <v>0</v>
      </c>
      <c r="M59" s="143">
        <f t="shared" si="11"/>
        <v>0</v>
      </c>
      <c r="N59" s="143">
        <f t="shared" si="11"/>
        <v>0</v>
      </c>
      <c r="O59" s="143">
        <f t="shared" si="11"/>
        <v>0</v>
      </c>
      <c r="P59" s="183"/>
      <c r="Q59" s="89"/>
    </row>
    <row r="60" spans="1:17" ht="15" hidden="1" customHeight="1" x14ac:dyDescent="0.25">
      <c r="A60" s="5" t="s">
        <v>82</v>
      </c>
      <c r="B60" s="17" t="s">
        <v>18</v>
      </c>
      <c r="C60" s="184"/>
      <c r="D60" s="141">
        <f t="shared" si="0"/>
        <v>0</v>
      </c>
      <c r="E60" s="16">
        <f>E61+E62+E63</f>
        <v>0</v>
      </c>
      <c r="F60" s="16">
        <f>F61+F62+F63</f>
        <v>0</v>
      </c>
      <c r="G60" s="16">
        <f>G61+G62+G63</f>
        <v>0</v>
      </c>
      <c r="H60" s="142">
        <f>I60+K60</f>
        <v>0</v>
      </c>
      <c r="I60" s="10">
        <f>I61+I62+I63</f>
        <v>0</v>
      </c>
      <c r="J60" s="10">
        <f>J61+J62+J63</f>
        <v>0</v>
      </c>
      <c r="K60" s="10">
        <f>K61+K62+K63</f>
        <v>0</v>
      </c>
      <c r="L60" s="143">
        <f t="shared" si="1"/>
        <v>0</v>
      </c>
      <c r="M60" s="12">
        <f>M61+M62+M63</f>
        <v>0</v>
      </c>
      <c r="N60" s="12">
        <f>N61+N62+N63</f>
        <v>0</v>
      </c>
      <c r="O60" s="12">
        <f>O61+O62+O63</f>
        <v>0</v>
      </c>
      <c r="P60" s="183"/>
      <c r="Q60" s="89"/>
    </row>
    <row r="61" spans="1:17" ht="15" hidden="1" customHeight="1" x14ac:dyDescent="0.25">
      <c r="A61" s="19"/>
      <c r="B61" s="513" t="s">
        <v>420</v>
      </c>
      <c r="C61" s="184" t="s">
        <v>9</v>
      </c>
      <c r="D61" s="16">
        <f t="shared" si="0"/>
        <v>0</v>
      </c>
      <c r="E61" s="16"/>
      <c r="F61" s="16"/>
      <c r="G61" s="16"/>
      <c r="H61" s="142">
        <f t="shared" si="2"/>
        <v>0</v>
      </c>
      <c r="I61" s="10"/>
      <c r="J61" s="10"/>
      <c r="K61" s="185"/>
      <c r="L61" s="143">
        <f t="shared" si="1"/>
        <v>0</v>
      </c>
      <c r="M61" s="143">
        <f t="shared" ref="M61:O63" si="12">E61+I61</f>
        <v>0</v>
      </c>
      <c r="N61" s="143">
        <f t="shared" si="12"/>
        <v>0</v>
      </c>
      <c r="O61" s="143">
        <f t="shared" si="12"/>
        <v>0</v>
      </c>
      <c r="P61" s="183"/>
      <c r="Q61" s="89"/>
    </row>
    <row r="62" spans="1:17" ht="15" hidden="1" customHeight="1" x14ac:dyDescent="0.25">
      <c r="A62" s="19"/>
      <c r="B62" s="513"/>
      <c r="C62" s="184" t="s">
        <v>31</v>
      </c>
      <c r="D62" s="16">
        <f t="shared" si="0"/>
        <v>0</v>
      </c>
      <c r="E62" s="16"/>
      <c r="F62" s="16"/>
      <c r="G62" s="16"/>
      <c r="H62" s="142">
        <f t="shared" si="2"/>
        <v>0</v>
      </c>
      <c r="I62" s="10"/>
      <c r="J62" s="10"/>
      <c r="K62" s="185"/>
      <c r="L62" s="143">
        <f t="shared" si="1"/>
        <v>0</v>
      </c>
      <c r="M62" s="143">
        <f t="shared" si="12"/>
        <v>0</v>
      </c>
      <c r="N62" s="143">
        <f t="shared" si="12"/>
        <v>0</v>
      </c>
      <c r="O62" s="143">
        <f t="shared" si="12"/>
        <v>0</v>
      </c>
      <c r="P62" s="183"/>
      <c r="Q62" s="89"/>
    </row>
    <row r="63" spans="1:17" ht="15" hidden="1" customHeight="1" x14ac:dyDescent="0.25">
      <c r="A63" s="19"/>
      <c r="B63" s="514"/>
      <c r="C63" s="184" t="s">
        <v>22</v>
      </c>
      <c r="D63" s="16">
        <f t="shared" si="0"/>
        <v>0</v>
      </c>
      <c r="E63" s="16"/>
      <c r="F63" s="16"/>
      <c r="G63" s="16"/>
      <c r="H63" s="142">
        <f t="shared" si="2"/>
        <v>0</v>
      </c>
      <c r="I63" s="10"/>
      <c r="J63" s="10"/>
      <c r="K63" s="185"/>
      <c r="L63" s="143">
        <f t="shared" si="1"/>
        <v>0</v>
      </c>
      <c r="M63" s="143">
        <f t="shared" si="12"/>
        <v>0</v>
      </c>
      <c r="N63" s="143">
        <f t="shared" si="12"/>
        <v>0</v>
      </c>
      <c r="O63" s="143">
        <f t="shared" si="12"/>
        <v>0</v>
      </c>
      <c r="P63" s="183"/>
      <c r="Q63" s="89"/>
    </row>
    <row r="64" spans="1:17" ht="15" hidden="1" customHeight="1" x14ac:dyDescent="0.25">
      <c r="A64" s="5" t="s">
        <v>83</v>
      </c>
      <c r="B64" s="17" t="s">
        <v>19</v>
      </c>
      <c r="C64" s="184"/>
      <c r="D64" s="141">
        <f t="shared" si="0"/>
        <v>0</v>
      </c>
      <c r="E64" s="16">
        <f>E65+E66+E67</f>
        <v>0</v>
      </c>
      <c r="F64" s="16">
        <f>F65+F66+F67</f>
        <v>0</v>
      </c>
      <c r="G64" s="16">
        <f>G65+G66+G67</f>
        <v>0</v>
      </c>
      <c r="H64" s="142">
        <f>I64+K64</f>
        <v>0</v>
      </c>
      <c r="I64" s="10">
        <f>I65+I66+I67</f>
        <v>0</v>
      </c>
      <c r="J64" s="10">
        <f>J65+J66+J67</f>
        <v>0</v>
      </c>
      <c r="K64" s="10">
        <f>K65+K66+K67</f>
        <v>0</v>
      </c>
      <c r="L64" s="143">
        <f t="shared" si="1"/>
        <v>0</v>
      </c>
      <c r="M64" s="12">
        <f>M65+M66+M67</f>
        <v>0</v>
      </c>
      <c r="N64" s="12">
        <f>N65+N66+N67</f>
        <v>0</v>
      </c>
      <c r="O64" s="12">
        <f>O65+O66+O67</f>
        <v>0</v>
      </c>
      <c r="P64" s="183"/>
      <c r="Q64" s="89"/>
    </row>
    <row r="65" spans="1:18" ht="15" hidden="1" customHeight="1" x14ac:dyDescent="0.25">
      <c r="A65" s="19"/>
      <c r="B65" s="513" t="s">
        <v>420</v>
      </c>
      <c r="C65" s="184" t="s">
        <v>9</v>
      </c>
      <c r="D65" s="16">
        <f t="shared" si="0"/>
        <v>0</v>
      </c>
      <c r="E65" s="16"/>
      <c r="F65" s="16"/>
      <c r="G65" s="16"/>
      <c r="H65" s="142">
        <f>I65+K65</f>
        <v>0</v>
      </c>
      <c r="I65" s="10"/>
      <c r="J65" s="10"/>
      <c r="K65" s="185"/>
      <c r="L65" s="143">
        <f t="shared" si="1"/>
        <v>0</v>
      </c>
      <c r="M65" s="143">
        <f t="shared" ref="M65:O67" si="13">E65+I65</f>
        <v>0</v>
      </c>
      <c r="N65" s="143">
        <f t="shared" si="13"/>
        <v>0</v>
      </c>
      <c r="O65" s="143">
        <f t="shared" si="13"/>
        <v>0</v>
      </c>
      <c r="P65" s="183"/>
      <c r="Q65" s="89"/>
    </row>
    <row r="66" spans="1:18" ht="15" hidden="1" customHeight="1" x14ac:dyDescent="0.25">
      <c r="A66" s="19"/>
      <c r="B66" s="513"/>
      <c r="C66" s="184" t="s">
        <v>31</v>
      </c>
      <c r="D66" s="16">
        <f t="shared" si="0"/>
        <v>0</v>
      </c>
      <c r="E66" s="16"/>
      <c r="F66" s="16"/>
      <c r="G66" s="16"/>
      <c r="H66" s="142">
        <f>I66+K66</f>
        <v>0</v>
      </c>
      <c r="I66" s="10"/>
      <c r="J66" s="10"/>
      <c r="K66" s="185"/>
      <c r="L66" s="143">
        <f t="shared" si="1"/>
        <v>0</v>
      </c>
      <c r="M66" s="143">
        <f t="shared" si="13"/>
        <v>0</v>
      </c>
      <c r="N66" s="143">
        <f t="shared" si="13"/>
        <v>0</v>
      </c>
      <c r="O66" s="143">
        <f t="shared" si="13"/>
        <v>0</v>
      </c>
      <c r="P66" s="183"/>
      <c r="Q66" s="89"/>
    </row>
    <row r="67" spans="1:18" ht="15" hidden="1" customHeight="1" x14ac:dyDescent="0.25">
      <c r="A67" s="19"/>
      <c r="B67" s="514"/>
      <c r="C67" s="184" t="s">
        <v>22</v>
      </c>
      <c r="D67" s="16">
        <f t="shared" si="0"/>
        <v>0</v>
      </c>
      <c r="E67" s="16"/>
      <c r="F67" s="16"/>
      <c r="G67" s="16"/>
      <c r="H67" s="142">
        <f>I67+K67</f>
        <v>0</v>
      </c>
      <c r="I67" s="10"/>
      <c r="J67" s="10"/>
      <c r="K67" s="185"/>
      <c r="L67" s="143">
        <f t="shared" si="1"/>
        <v>0</v>
      </c>
      <c r="M67" s="143">
        <f t="shared" si="13"/>
        <v>0</v>
      </c>
      <c r="N67" s="143">
        <f t="shared" si="13"/>
        <v>0</v>
      </c>
      <c r="O67" s="143">
        <f t="shared" si="13"/>
        <v>0</v>
      </c>
      <c r="P67" s="183"/>
      <c r="Q67" s="89"/>
    </row>
    <row r="68" spans="1:18" x14ac:dyDescent="0.25">
      <c r="A68" s="20" t="s">
        <v>73</v>
      </c>
      <c r="B68" s="82" t="s">
        <v>179</v>
      </c>
      <c r="C68" s="186"/>
      <c r="D68" s="21">
        <f t="shared" si="0"/>
        <v>111</v>
      </c>
      <c r="E68" s="21">
        <f>E20+E24+E28+E32+E36+E40+E44+E48+E52+E56+E60+E64</f>
        <v>0</v>
      </c>
      <c r="F68" s="21">
        <f>F20+F24+F28+F32+F36+F40+F44+F48+F52+F56+F60+F64</f>
        <v>0</v>
      </c>
      <c r="G68" s="21">
        <f>G20+G24+G28+G32+G36+G40+G44+G48+G52+G56+G60+G64</f>
        <v>111</v>
      </c>
      <c r="H68" s="21">
        <f>I68+K68</f>
        <v>0</v>
      </c>
      <c r="I68" s="21">
        <f>I20+I24+I28+I32+I36+I40+I44+I48+I52+I56+I60+I64</f>
        <v>0</v>
      </c>
      <c r="J68" s="21">
        <f>J20+J24+J28+J32+J36+J40+J44+J48+J52+J56+J60+J64</f>
        <v>0</v>
      </c>
      <c r="K68" s="21">
        <f>K20+K24+K28+K32+K36+K40+K44+K48+K52+K56+K60+K64</f>
        <v>0</v>
      </c>
      <c r="L68" s="21">
        <f t="shared" si="1"/>
        <v>111</v>
      </c>
      <c r="M68" s="21">
        <f>M20+M24+M28+M32+M36+M40+M44+M48+M52+M56+M60+M64</f>
        <v>0</v>
      </c>
      <c r="N68" s="21">
        <f>N20+N24+N28+N32+N36+N40+N44+N48+N52+N56+N60+N64</f>
        <v>0</v>
      </c>
      <c r="O68" s="21">
        <f>O20+O24+O28+O32+O36+O40+O44+O48+O52+O56+O60+O64</f>
        <v>111</v>
      </c>
      <c r="Q68" s="183"/>
      <c r="R68" s="89"/>
    </row>
    <row r="69" spans="1:18" x14ac:dyDescent="0.25">
      <c r="A69" s="5" t="s">
        <v>74</v>
      </c>
      <c r="B69" s="515" t="s">
        <v>59</v>
      </c>
      <c r="C69" s="445"/>
      <c r="D69" s="445"/>
      <c r="E69" s="445"/>
      <c r="F69" s="445"/>
      <c r="G69" s="445"/>
      <c r="H69" s="445"/>
      <c r="I69" s="445"/>
      <c r="J69" s="445"/>
      <c r="K69" s="445"/>
      <c r="L69" s="445"/>
      <c r="M69" s="445"/>
      <c r="N69" s="445"/>
      <c r="O69" s="446"/>
    </row>
    <row r="70" spans="1:18" x14ac:dyDescent="0.25">
      <c r="A70" s="128" t="s">
        <v>75</v>
      </c>
      <c r="B70" s="29" t="s">
        <v>20</v>
      </c>
      <c r="C70" s="430"/>
      <c r="D70" s="141">
        <f>E70+G70</f>
        <v>2467.1</v>
      </c>
      <c r="E70" s="141">
        <f t="shared" ref="E70:K70" si="14">E72+E73+E74</f>
        <v>808.6</v>
      </c>
      <c r="F70" s="141">
        <f t="shared" si="14"/>
        <v>0</v>
      </c>
      <c r="G70" s="141">
        <f t="shared" si="14"/>
        <v>1658.5</v>
      </c>
      <c r="H70" s="142">
        <f t="shared" si="14"/>
        <v>118.3</v>
      </c>
      <c r="I70" s="142">
        <f t="shared" si="14"/>
        <v>118.3</v>
      </c>
      <c r="J70" s="142">
        <f t="shared" si="14"/>
        <v>0</v>
      </c>
      <c r="K70" s="142">
        <f t="shared" si="14"/>
        <v>0</v>
      </c>
      <c r="L70" s="143">
        <f>M70+O70</f>
        <v>2585.4</v>
      </c>
      <c r="M70" s="143">
        <f>M72+M73+M74</f>
        <v>926.9</v>
      </c>
      <c r="N70" s="143">
        <f>N72+N73+N74</f>
        <v>0</v>
      </c>
      <c r="O70" s="143">
        <f>O72+O73+O74</f>
        <v>1658.5</v>
      </c>
    </row>
    <row r="71" spans="1:18" x14ac:dyDescent="0.25">
      <c r="A71" s="132"/>
      <c r="B71" s="133" t="s">
        <v>200</v>
      </c>
      <c r="C71" s="336"/>
      <c r="D71" s="149"/>
      <c r="E71" s="149"/>
      <c r="F71" s="149"/>
      <c r="G71" s="149"/>
      <c r="H71" s="150"/>
      <c r="I71" s="150"/>
      <c r="J71" s="150"/>
      <c r="K71" s="150"/>
      <c r="L71" s="151"/>
      <c r="M71" s="151"/>
      <c r="N71" s="151"/>
      <c r="O71" s="151"/>
    </row>
    <row r="72" spans="1:18" ht="15" customHeight="1" x14ac:dyDescent="0.25">
      <c r="A72" s="132"/>
      <c r="B72" s="516" t="s">
        <v>341</v>
      </c>
      <c r="C72" s="187" t="s">
        <v>25</v>
      </c>
      <c r="D72" s="141">
        <f>E72+G72</f>
        <v>2267.1</v>
      </c>
      <c r="E72" s="62">
        <v>608.6</v>
      </c>
      <c r="F72" s="62"/>
      <c r="G72" s="62">
        <v>1658.5</v>
      </c>
      <c r="H72" s="63">
        <f>I72+K72</f>
        <v>0</v>
      </c>
      <c r="I72" s="63"/>
      <c r="J72" s="63"/>
      <c r="K72" s="63"/>
      <c r="L72" s="64">
        <f>M72+O72</f>
        <v>2267.1</v>
      </c>
      <c r="M72" s="64">
        <f t="shared" ref="M72:O74" si="15">E72+I72</f>
        <v>608.6</v>
      </c>
      <c r="N72" s="64">
        <f t="shared" si="15"/>
        <v>0</v>
      </c>
      <c r="O72" s="64">
        <f t="shared" si="15"/>
        <v>1658.5</v>
      </c>
    </row>
    <row r="73" spans="1:18" s="37" customFormat="1" ht="23.25" customHeight="1" x14ac:dyDescent="0.25">
      <c r="A73" s="132"/>
      <c r="B73" s="516"/>
      <c r="C73" s="429" t="s">
        <v>31</v>
      </c>
      <c r="D73" s="141">
        <f>E73+G73</f>
        <v>200</v>
      </c>
      <c r="E73" s="62">
        <v>200</v>
      </c>
      <c r="F73" s="62"/>
      <c r="G73" s="62"/>
      <c r="H73" s="63">
        <f>I73+K73</f>
        <v>0</v>
      </c>
      <c r="I73" s="63"/>
      <c r="J73" s="63"/>
      <c r="K73" s="63"/>
      <c r="L73" s="64">
        <f>M73+O73</f>
        <v>200</v>
      </c>
      <c r="M73" s="64">
        <f t="shared" si="15"/>
        <v>200</v>
      </c>
      <c r="N73" s="64">
        <f t="shared" si="15"/>
        <v>0</v>
      </c>
      <c r="O73" s="64">
        <f t="shared" si="15"/>
        <v>0</v>
      </c>
      <c r="Q73" s="65" t="s">
        <v>329</v>
      </c>
      <c r="R73" s="72">
        <f>L20+L25+L29+L33+L37+L41+L45+L49+L53+L57+L61+L65</f>
        <v>111</v>
      </c>
    </row>
    <row r="74" spans="1:18" s="37" customFormat="1" ht="14.25" customHeight="1" x14ac:dyDescent="0.25">
      <c r="A74" s="139"/>
      <c r="B74" s="160" t="s">
        <v>437</v>
      </c>
      <c r="C74" s="184" t="s">
        <v>31</v>
      </c>
      <c r="D74" s="141">
        <f>E74+G74</f>
        <v>0</v>
      </c>
      <c r="E74" s="62"/>
      <c r="F74" s="62"/>
      <c r="G74" s="62"/>
      <c r="H74" s="63">
        <f>I74+K74</f>
        <v>118.3</v>
      </c>
      <c r="I74" s="63">
        <v>118.3</v>
      </c>
      <c r="J74" s="63"/>
      <c r="K74" s="63"/>
      <c r="L74" s="64">
        <f>M74+O74</f>
        <v>118.3</v>
      </c>
      <c r="M74" s="64">
        <f t="shared" si="15"/>
        <v>118.3</v>
      </c>
      <c r="N74" s="64">
        <f t="shared" si="15"/>
        <v>0</v>
      </c>
      <c r="O74" s="64">
        <f t="shared" si="15"/>
        <v>0</v>
      </c>
      <c r="Q74" s="65"/>
      <c r="R74" s="72"/>
    </row>
    <row r="75" spans="1:18" x14ac:dyDescent="0.25">
      <c r="A75" s="188" t="s">
        <v>76</v>
      </c>
      <c r="B75" s="82" t="s">
        <v>180</v>
      </c>
      <c r="C75" s="186"/>
      <c r="D75" s="21">
        <f>D70</f>
        <v>2467.1</v>
      </c>
      <c r="E75" s="21">
        <f t="shared" ref="E75:O75" si="16">E70</f>
        <v>808.6</v>
      </c>
      <c r="F75" s="21">
        <f t="shared" si="16"/>
        <v>0</v>
      </c>
      <c r="G75" s="21">
        <f t="shared" si="16"/>
        <v>1658.5</v>
      </c>
      <c r="H75" s="10">
        <f t="shared" si="16"/>
        <v>118.3</v>
      </c>
      <c r="I75" s="10">
        <f t="shared" si="16"/>
        <v>118.3</v>
      </c>
      <c r="J75" s="10">
        <f t="shared" si="16"/>
        <v>0</v>
      </c>
      <c r="K75" s="10">
        <f t="shared" si="16"/>
        <v>0</v>
      </c>
      <c r="L75" s="21">
        <f t="shared" si="16"/>
        <v>2585.4</v>
      </c>
      <c r="M75" s="21">
        <f t="shared" si="16"/>
        <v>926.9</v>
      </c>
      <c r="N75" s="21">
        <f t="shared" si="16"/>
        <v>0</v>
      </c>
      <c r="O75" s="21">
        <f t="shared" si="16"/>
        <v>1658.5</v>
      </c>
      <c r="Q75" s="65" t="s">
        <v>330</v>
      </c>
      <c r="R75" s="66"/>
    </row>
    <row r="76" spans="1:18" x14ac:dyDescent="0.25">
      <c r="A76" s="5" t="s">
        <v>77</v>
      </c>
      <c r="B76" s="512" t="s">
        <v>63</v>
      </c>
      <c r="C76" s="512"/>
      <c r="D76" s="512"/>
      <c r="E76" s="512"/>
      <c r="F76" s="512"/>
      <c r="G76" s="512"/>
      <c r="H76" s="512"/>
      <c r="I76" s="512"/>
      <c r="J76" s="512"/>
      <c r="K76" s="512"/>
      <c r="L76" s="512"/>
      <c r="M76" s="512"/>
      <c r="N76" s="512"/>
      <c r="O76" s="512"/>
      <c r="Q76" s="65" t="s">
        <v>331</v>
      </c>
      <c r="R76" s="66"/>
    </row>
    <row r="77" spans="1:18" x14ac:dyDescent="0.25">
      <c r="A77" s="5" t="s">
        <v>78</v>
      </c>
      <c r="B77" s="29" t="s">
        <v>20</v>
      </c>
      <c r="C77" s="495" t="s">
        <v>32</v>
      </c>
      <c r="D77" s="141">
        <f>E77+G77</f>
        <v>250</v>
      </c>
      <c r="E77" s="141"/>
      <c r="F77" s="141"/>
      <c r="G77" s="141">
        <v>250</v>
      </c>
      <c r="H77" s="142">
        <f>I77+K77</f>
        <v>0</v>
      </c>
      <c r="I77" s="142"/>
      <c r="J77" s="142"/>
      <c r="K77" s="142"/>
      <c r="L77" s="143">
        <f>M77+O77</f>
        <v>250</v>
      </c>
      <c r="M77" s="143">
        <f>E77+I77</f>
        <v>0</v>
      </c>
      <c r="N77" s="143">
        <f>F77+J77</f>
        <v>0</v>
      </c>
      <c r="O77" s="143">
        <f>G77+K77</f>
        <v>250</v>
      </c>
      <c r="Q77" s="65" t="s">
        <v>332</v>
      </c>
      <c r="R77" s="66">
        <f>L72+L174</f>
        <v>2267.1</v>
      </c>
    </row>
    <row r="78" spans="1:18" x14ac:dyDescent="0.25">
      <c r="A78" s="19"/>
      <c r="B78" s="133" t="s">
        <v>200</v>
      </c>
      <c r="C78" s="502"/>
      <c r="D78" s="149"/>
      <c r="E78" s="149"/>
      <c r="F78" s="149"/>
      <c r="G78" s="149"/>
      <c r="H78" s="150"/>
      <c r="I78" s="150"/>
      <c r="J78" s="150"/>
      <c r="K78" s="150"/>
      <c r="L78" s="151"/>
      <c r="M78" s="151"/>
      <c r="N78" s="151"/>
      <c r="O78" s="151"/>
      <c r="Q78" s="65"/>
      <c r="R78" s="66"/>
    </row>
    <row r="79" spans="1:18" ht="26.25" x14ac:dyDescent="0.25">
      <c r="A79" s="124"/>
      <c r="B79" s="160" t="s">
        <v>342</v>
      </c>
      <c r="C79" s="496"/>
      <c r="D79" s="144"/>
      <c r="E79" s="144"/>
      <c r="F79" s="144"/>
      <c r="G79" s="144"/>
      <c r="H79" s="145"/>
      <c r="I79" s="145"/>
      <c r="J79" s="145"/>
      <c r="K79" s="145"/>
      <c r="L79" s="146"/>
      <c r="M79" s="146"/>
      <c r="N79" s="146"/>
      <c r="O79" s="146"/>
      <c r="Q79" s="65" t="s">
        <v>335</v>
      </c>
      <c r="R79" s="66">
        <f>L73+L26+L30+L34+L38+L42+L46+L50+L54+L58+L62+L66+L74</f>
        <v>318.3</v>
      </c>
    </row>
    <row r="80" spans="1:18" x14ac:dyDescent="0.25">
      <c r="A80" s="188" t="s">
        <v>79</v>
      </c>
      <c r="B80" s="82" t="s">
        <v>181</v>
      </c>
      <c r="C80" s="186"/>
      <c r="D80" s="81">
        <f>D77</f>
        <v>250</v>
      </c>
      <c r="E80" s="81">
        <f t="shared" ref="E80:O80" si="17">E77</f>
        <v>0</v>
      </c>
      <c r="F80" s="81">
        <f t="shared" si="17"/>
        <v>0</v>
      </c>
      <c r="G80" s="81">
        <f t="shared" si="17"/>
        <v>250</v>
      </c>
      <c r="H80" s="9">
        <f t="shared" si="17"/>
        <v>0</v>
      </c>
      <c r="I80" s="9">
        <f t="shared" si="17"/>
        <v>0</v>
      </c>
      <c r="J80" s="9">
        <f t="shared" si="17"/>
        <v>0</v>
      </c>
      <c r="K80" s="9">
        <f t="shared" si="17"/>
        <v>0</v>
      </c>
      <c r="L80" s="82">
        <f t="shared" si="17"/>
        <v>250</v>
      </c>
      <c r="M80" s="82">
        <f t="shared" si="17"/>
        <v>0</v>
      </c>
      <c r="N80" s="82">
        <f t="shared" si="17"/>
        <v>0</v>
      </c>
      <c r="O80" s="82">
        <f t="shared" si="17"/>
        <v>250</v>
      </c>
      <c r="Q80" s="65" t="s">
        <v>333</v>
      </c>
      <c r="R80" s="72">
        <f>M27+M31+M35+M39+M43+M47+M51+M55+M59+M63+M67</f>
        <v>0</v>
      </c>
    </row>
    <row r="81" spans="1:18" x14ac:dyDescent="0.25">
      <c r="A81" s="5" t="s">
        <v>80</v>
      </c>
      <c r="B81" s="512" t="s">
        <v>176</v>
      </c>
      <c r="C81" s="512"/>
      <c r="D81" s="512"/>
      <c r="E81" s="512"/>
      <c r="F81" s="512"/>
      <c r="G81" s="512"/>
      <c r="H81" s="512"/>
      <c r="I81" s="512"/>
      <c r="J81" s="512"/>
      <c r="K81" s="512"/>
      <c r="L81" s="512"/>
      <c r="M81" s="512"/>
      <c r="N81" s="512"/>
      <c r="O81" s="512"/>
      <c r="Q81" s="65" t="s">
        <v>334</v>
      </c>
      <c r="R81" s="72">
        <f>L77</f>
        <v>250</v>
      </c>
    </row>
    <row r="82" spans="1:18" x14ac:dyDescent="0.25">
      <c r="A82" s="5" t="s">
        <v>81</v>
      </c>
      <c r="B82" s="35" t="s">
        <v>20</v>
      </c>
      <c r="C82" s="430" t="s">
        <v>51</v>
      </c>
      <c r="D82" s="141">
        <f t="shared" ref="D82:D88" si="18">E82+G82</f>
        <v>929</v>
      </c>
      <c r="E82" s="141">
        <f>E83+E84</f>
        <v>0</v>
      </c>
      <c r="F82" s="141">
        <f>F83+F84</f>
        <v>0</v>
      </c>
      <c r="G82" s="141">
        <v>929</v>
      </c>
      <c r="H82" s="142">
        <f t="shared" ref="H82:H145" si="19">I82+K82</f>
        <v>0</v>
      </c>
      <c r="I82" s="142">
        <f>I83+I84</f>
        <v>0</v>
      </c>
      <c r="J82" s="142">
        <f>J83+J84</f>
        <v>0</v>
      </c>
      <c r="K82" s="211"/>
      <c r="L82" s="143">
        <f t="shared" ref="L82:L88" si="20">M82+O82</f>
        <v>929</v>
      </c>
      <c r="M82" s="212">
        <f t="shared" ref="M82:O88" si="21">E82+I82</f>
        <v>0</v>
      </c>
      <c r="N82" s="143">
        <f t="shared" si="21"/>
        <v>0</v>
      </c>
      <c r="O82" s="197">
        <f t="shared" si="21"/>
        <v>929</v>
      </c>
      <c r="Q82" s="65" t="s">
        <v>336</v>
      </c>
      <c r="R82" s="66">
        <f>L178+L182+L186+L190+L194+L198+L202+L206+L210+L214+L218+L222+L226+L230+L234</f>
        <v>501.79999999999995</v>
      </c>
    </row>
    <row r="83" spans="1:18" hidden="1" x14ac:dyDescent="0.25">
      <c r="A83" s="19"/>
      <c r="B83" s="337" t="s">
        <v>420</v>
      </c>
      <c r="C83" s="432" t="s">
        <v>51</v>
      </c>
      <c r="D83" s="149">
        <f t="shared" si="18"/>
        <v>0</v>
      </c>
      <c r="E83" s="149"/>
      <c r="F83" s="149"/>
      <c r="G83" s="149"/>
      <c r="H83" s="150">
        <f t="shared" si="19"/>
        <v>0</v>
      </c>
      <c r="I83" s="150"/>
      <c r="J83" s="150"/>
      <c r="K83" s="275"/>
      <c r="L83" s="151">
        <f t="shared" si="20"/>
        <v>0</v>
      </c>
      <c r="M83" s="276">
        <f t="shared" si="21"/>
        <v>0</v>
      </c>
      <c r="N83" s="151">
        <f t="shared" si="21"/>
        <v>0</v>
      </c>
      <c r="O83" s="278">
        <f t="shared" si="21"/>
        <v>0</v>
      </c>
      <c r="Q83" s="65"/>
      <c r="R83" s="66"/>
    </row>
    <row r="84" spans="1:18" s="37" customFormat="1" ht="27" customHeight="1" x14ac:dyDescent="0.25">
      <c r="A84" s="124"/>
      <c r="B84" s="271" t="s">
        <v>342</v>
      </c>
      <c r="C84" s="431"/>
      <c r="D84" s="144">
        <f t="shared" si="18"/>
        <v>0</v>
      </c>
      <c r="E84" s="144"/>
      <c r="F84" s="144"/>
      <c r="G84" s="144"/>
      <c r="H84" s="145">
        <f t="shared" si="19"/>
        <v>0</v>
      </c>
      <c r="I84" s="145"/>
      <c r="J84" s="145"/>
      <c r="K84" s="338"/>
      <c r="L84" s="146">
        <f t="shared" si="20"/>
        <v>0</v>
      </c>
      <c r="M84" s="339">
        <f t="shared" si="21"/>
        <v>0</v>
      </c>
      <c r="N84" s="146">
        <f t="shared" si="21"/>
        <v>0</v>
      </c>
      <c r="O84" s="198">
        <f t="shared" si="21"/>
        <v>0</v>
      </c>
      <c r="Q84" s="65" t="s">
        <v>337</v>
      </c>
      <c r="R84" s="66">
        <f>L82+L85+L88+L90+L94+L97+L99+L102+L104+L107+L110+L113+L115+L118+L120+L122+L124+L128+L130+L134+L136+L138+L140+L142+L144+L146+L148+L150+L152+L154+L158+L162+L164+L168+L126+L132</f>
        <v>1263.8999999999999</v>
      </c>
    </row>
    <row r="85" spans="1:18" hidden="1" x14ac:dyDescent="0.25">
      <c r="A85" s="5" t="s">
        <v>93</v>
      </c>
      <c r="B85" s="29" t="s">
        <v>55</v>
      </c>
      <c r="C85" s="432"/>
      <c r="D85" s="144">
        <f t="shared" si="18"/>
        <v>0</v>
      </c>
      <c r="E85" s="144">
        <f>E86+E87</f>
        <v>0</v>
      </c>
      <c r="F85" s="144">
        <f>F86+F87</f>
        <v>0</v>
      </c>
      <c r="G85" s="144">
        <f>G86+G87</f>
        <v>0</v>
      </c>
      <c r="H85" s="145">
        <f t="shared" si="19"/>
        <v>0</v>
      </c>
      <c r="I85" s="145">
        <f>I86+I87</f>
        <v>0</v>
      </c>
      <c r="J85" s="145">
        <f>J86+J87</f>
        <v>0</v>
      </c>
      <c r="K85" s="145">
        <f>K86+K87</f>
        <v>0</v>
      </c>
      <c r="L85" s="146">
        <f t="shared" si="20"/>
        <v>0</v>
      </c>
      <c r="M85" s="146">
        <f t="shared" si="21"/>
        <v>0</v>
      </c>
      <c r="N85" s="146">
        <f t="shared" si="21"/>
        <v>0</v>
      </c>
      <c r="O85" s="146">
        <f t="shared" si="21"/>
        <v>0</v>
      </c>
      <c r="Q85" s="65" t="s">
        <v>338</v>
      </c>
      <c r="R85" s="66">
        <f>L238+L241+L243</f>
        <v>146.30000000000001</v>
      </c>
    </row>
    <row r="86" spans="1:18" hidden="1" x14ac:dyDescent="0.25">
      <c r="A86" s="19"/>
      <c r="B86" s="189" t="s">
        <v>420</v>
      </c>
      <c r="C86" s="430" t="s">
        <v>51</v>
      </c>
      <c r="D86" s="141">
        <f t="shared" si="18"/>
        <v>0</v>
      </c>
      <c r="E86" s="141"/>
      <c r="F86" s="141"/>
      <c r="G86" s="190"/>
      <c r="H86" s="142">
        <f t="shared" si="19"/>
        <v>0</v>
      </c>
      <c r="I86" s="191"/>
      <c r="J86" s="142"/>
      <c r="K86" s="142"/>
      <c r="L86" s="143">
        <f t="shared" si="20"/>
        <v>0</v>
      </c>
      <c r="M86" s="143">
        <f t="shared" si="21"/>
        <v>0</v>
      </c>
      <c r="N86" s="143">
        <f t="shared" si="21"/>
        <v>0</v>
      </c>
      <c r="O86" s="143">
        <f t="shared" si="21"/>
        <v>0</v>
      </c>
      <c r="Q86" s="65"/>
      <c r="R86" s="66"/>
    </row>
    <row r="87" spans="1:18" s="37" customFormat="1" ht="27" hidden="1" customHeight="1" x14ac:dyDescent="0.25">
      <c r="A87" s="124"/>
      <c r="B87" s="160" t="s">
        <v>378</v>
      </c>
      <c r="C87" s="430" t="s">
        <v>51</v>
      </c>
      <c r="D87" s="141">
        <f t="shared" si="18"/>
        <v>0</v>
      </c>
      <c r="E87" s="141"/>
      <c r="F87" s="141"/>
      <c r="G87" s="190"/>
      <c r="H87" s="142">
        <f t="shared" si="19"/>
        <v>0</v>
      </c>
      <c r="I87" s="191"/>
      <c r="J87" s="142"/>
      <c r="K87" s="142"/>
      <c r="L87" s="143">
        <f t="shared" si="20"/>
        <v>0</v>
      </c>
      <c r="M87" s="143">
        <f t="shared" si="21"/>
        <v>0</v>
      </c>
      <c r="N87" s="143">
        <f t="shared" si="21"/>
        <v>0</v>
      </c>
      <c r="O87" s="143">
        <f t="shared" si="21"/>
        <v>0</v>
      </c>
      <c r="Q87" s="70" t="s">
        <v>177</v>
      </c>
      <c r="R87" s="71">
        <f>SUM(R73:R85)</f>
        <v>4858.3999999999996</v>
      </c>
    </row>
    <row r="88" spans="1:18" hidden="1" x14ac:dyDescent="0.25">
      <c r="A88" s="5" t="s">
        <v>94</v>
      </c>
      <c r="B88" s="29" t="s">
        <v>33</v>
      </c>
      <c r="C88" s="495" t="s">
        <v>51</v>
      </c>
      <c r="D88" s="141">
        <f t="shared" si="18"/>
        <v>0</v>
      </c>
      <c r="E88" s="141"/>
      <c r="F88" s="141"/>
      <c r="G88" s="190"/>
      <c r="H88" s="142">
        <f t="shared" si="19"/>
        <v>0</v>
      </c>
      <c r="I88" s="191"/>
      <c r="J88" s="142"/>
      <c r="K88" s="142"/>
      <c r="L88" s="143">
        <f t="shared" si="20"/>
        <v>0</v>
      </c>
      <c r="M88" s="143">
        <f t="shared" si="21"/>
        <v>0</v>
      </c>
      <c r="N88" s="143">
        <f t="shared" si="21"/>
        <v>0</v>
      </c>
      <c r="O88" s="143">
        <f t="shared" si="21"/>
        <v>0</v>
      </c>
      <c r="Q88" s="183"/>
      <c r="R88" s="89">
        <f>L249-R87</f>
        <v>-1.0999999999994543</v>
      </c>
    </row>
    <row r="89" spans="1:18" s="37" customFormat="1" hidden="1" x14ac:dyDescent="0.25">
      <c r="A89" s="124"/>
      <c r="B89" s="435" t="s">
        <v>420</v>
      </c>
      <c r="C89" s="496"/>
      <c r="D89" s="144" t="s">
        <v>178</v>
      </c>
      <c r="E89" s="144"/>
      <c r="F89" s="144"/>
      <c r="G89" s="192"/>
      <c r="H89" s="145">
        <f t="shared" si="19"/>
        <v>0</v>
      </c>
      <c r="I89" s="193"/>
      <c r="J89" s="145"/>
      <c r="K89" s="145"/>
      <c r="L89" s="146"/>
      <c r="M89" s="146"/>
      <c r="N89" s="146"/>
      <c r="O89" s="146"/>
      <c r="Q89" s="194"/>
      <c r="R89" s="195"/>
    </row>
    <row r="90" spans="1:18" x14ac:dyDescent="0.25">
      <c r="A90" s="5" t="s">
        <v>82</v>
      </c>
      <c r="B90" s="29" t="s">
        <v>164</v>
      </c>
      <c r="C90" s="430"/>
      <c r="D90" s="141">
        <f t="shared" ref="D90:D97" si="22">E90+G90</f>
        <v>0</v>
      </c>
      <c r="E90" s="141">
        <f>E92+E93</f>
        <v>0</v>
      </c>
      <c r="F90" s="141">
        <f>F92+F93</f>
        <v>0</v>
      </c>
      <c r="G90" s="141">
        <f>G92+G93</f>
        <v>0</v>
      </c>
      <c r="H90" s="142">
        <f t="shared" si="19"/>
        <v>3.1</v>
      </c>
      <c r="I90" s="142">
        <f>I92+I93</f>
        <v>3.1</v>
      </c>
      <c r="J90" s="142">
        <f>J92+J93</f>
        <v>2.4</v>
      </c>
      <c r="K90" s="142">
        <f>K92+K93</f>
        <v>0</v>
      </c>
      <c r="L90" s="143">
        <f t="shared" ref="L90:L97" si="23">M90+O90</f>
        <v>3.1</v>
      </c>
      <c r="M90" s="143">
        <f t="shared" ref="M90:O97" si="24">E90+I90</f>
        <v>3.1</v>
      </c>
      <c r="N90" s="143">
        <f t="shared" si="24"/>
        <v>2.4</v>
      </c>
      <c r="O90" s="143">
        <f t="shared" si="24"/>
        <v>0</v>
      </c>
      <c r="Q90" s="183"/>
      <c r="R90" s="89"/>
    </row>
    <row r="91" spans="1:18" x14ac:dyDescent="0.25">
      <c r="A91" s="19"/>
      <c r="B91" s="133" t="s">
        <v>200</v>
      </c>
      <c r="C91" s="336"/>
      <c r="D91" s="149"/>
      <c r="E91" s="149"/>
      <c r="F91" s="149"/>
      <c r="G91" s="149"/>
      <c r="H91" s="150"/>
      <c r="I91" s="150"/>
      <c r="J91" s="150"/>
      <c r="K91" s="150"/>
      <c r="L91" s="151"/>
      <c r="M91" s="151"/>
      <c r="N91" s="151"/>
      <c r="O91" s="151"/>
      <c r="Q91" s="183"/>
      <c r="R91" s="89"/>
    </row>
    <row r="92" spans="1:18" hidden="1" x14ac:dyDescent="0.25">
      <c r="A92" s="19"/>
      <c r="B92" s="189" t="s">
        <v>420</v>
      </c>
      <c r="C92" s="430" t="s">
        <v>51</v>
      </c>
      <c r="D92" s="141">
        <f t="shared" si="22"/>
        <v>0</v>
      </c>
      <c r="E92" s="141"/>
      <c r="F92" s="141"/>
      <c r="G92" s="190"/>
      <c r="H92" s="142">
        <f t="shared" si="19"/>
        <v>0</v>
      </c>
      <c r="I92" s="191"/>
      <c r="J92" s="142"/>
      <c r="K92" s="142"/>
      <c r="L92" s="143">
        <f t="shared" si="23"/>
        <v>0</v>
      </c>
      <c r="M92" s="143">
        <f t="shared" si="24"/>
        <v>0</v>
      </c>
      <c r="N92" s="143">
        <f t="shared" si="24"/>
        <v>0</v>
      </c>
      <c r="O92" s="143">
        <f t="shared" si="24"/>
        <v>0</v>
      </c>
      <c r="Q92" s="183"/>
      <c r="R92" s="89"/>
    </row>
    <row r="93" spans="1:18" s="37" customFormat="1" ht="27" customHeight="1" x14ac:dyDescent="0.25">
      <c r="A93" s="124"/>
      <c r="B93" s="160" t="s">
        <v>378</v>
      </c>
      <c r="C93" s="430" t="s">
        <v>51</v>
      </c>
      <c r="D93" s="141">
        <f t="shared" si="22"/>
        <v>0</v>
      </c>
      <c r="E93" s="141"/>
      <c r="F93" s="141"/>
      <c r="G93" s="190"/>
      <c r="H93" s="142">
        <f t="shared" si="19"/>
        <v>3.1</v>
      </c>
      <c r="I93" s="191">
        <v>3.1</v>
      </c>
      <c r="J93" s="142">
        <v>2.4</v>
      </c>
      <c r="K93" s="142"/>
      <c r="L93" s="143">
        <f t="shared" si="23"/>
        <v>3.1</v>
      </c>
      <c r="M93" s="143">
        <f t="shared" si="24"/>
        <v>3.1</v>
      </c>
      <c r="N93" s="143">
        <f t="shared" si="24"/>
        <v>2.4</v>
      </c>
      <c r="O93" s="143">
        <f t="shared" si="24"/>
        <v>0</v>
      </c>
      <c r="Q93" s="194"/>
      <c r="R93" s="195"/>
    </row>
    <row r="94" spans="1:18" hidden="1" x14ac:dyDescent="0.25">
      <c r="A94" s="5" t="s">
        <v>96</v>
      </c>
      <c r="B94" s="29" t="s">
        <v>171</v>
      </c>
      <c r="C94" s="430"/>
      <c r="D94" s="62">
        <f t="shared" si="22"/>
        <v>0</v>
      </c>
      <c r="E94" s="62">
        <f>E95+E96</f>
        <v>0</v>
      </c>
      <c r="F94" s="62">
        <f>F95+F96</f>
        <v>0</v>
      </c>
      <c r="G94" s="62">
        <f>G95+G96</f>
        <v>0</v>
      </c>
      <c r="H94" s="63">
        <f t="shared" si="19"/>
        <v>0</v>
      </c>
      <c r="I94" s="63">
        <f>I95+I96</f>
        <v>0</v>
      </c>
      <c r="J94" s="63">
        <f>J95+J96</f>
        <v>0</v>
      </c>
      <c r="K94" s="63">
        <f>K95+K96</f>
        <v>0</v>
      </c>
      <c r="L94" s="64">
        <f t="shared" si="23"/>
        <v>0</v>
      </c>
      <c r="M94" s="64">
        <f t="shared" si="24"/>
        <v>0</v>
      </c>
      <c r="N94" s="64">
        <f t="shared" si="24"/>
        <v>0</v>
      </c>
      <c r="O94" s="64">
        <f t="shared" si="24"/>
        <v>0</v>
      </c>
      <c r="Q94" s="183"/>
      <c r="R94" s="89"/>
    </row>
    <row r="95" spans="1:18" hidden="1" x14ac:dyDescent="0.25">
      <c r="A95" s="19"/>
      <c r="B95" s="189" t="s">
        <v>420</v>
      </c>
      <c r="C95" s="430" t="s">
        <v>51</v>
      </c>
      <c r="D95" s="141">
        <f t="shared" si="22"/>
        <v>0</v>
      </c>
      <c r="E95" s="141"/>
      <c r="F95" s="141"/>
      <c r="G95" s="190"/>
      <c r="H95" s="142">
        <f t="shared" si="19"/>
        <v>0</v>
      </c>
      <c r="I95" s="191"/>
      <c r="J95" s="142"/>
      <c r="K95" s="142"/>
      <c r="L95" s="143">
        <f t="shared" si="23"/>
        <v>0</v>
      </c>
      <c r="M95" s="143">
        <f t="shared" si="24"/>
        <v>0</v>
      </c>
      <c r="N95" s="143">
        <f t="shared" si="24"/>
        <v>0</v>
      </c>
      <c r="O95" s="143">
        <f t="shared" si="24"/>
        <v>0</v>
      </c>
      <c r="Q95" s="183"/>
      <c r="R95" s="89"/>
    </row>
    <row r="96" spans="1:18" s="37" customFormat="1" ht="27" hidden="1" customHeight="1" x14ac:dyDescent="0.25">
      <c r="A96" s="124"/>
      <c r="B96" s="160" t="s">
        <v>378</v>
      </c>
      <c r="C96" s="430" t="s">
        <v>51</v>
      </c>
      <c r="D96" s="141">
        <f t="shared" si="22"/>
        <v>0</v>
      </c>
      <c r="E96" s="141"/>
      <c r="F96" s="141"/>
      <c r="G96" s="190"/>
      <c r="H96" s="142">
        <f t="shared" si="19"/>
        <v>0</v>
      </c>
      <c r="I96" s="191"/>
      <c r="J96" s="142"/>
      <c r="K96" s="142"/>
      <c r="L96" s="143">
        <f t="shared" si="23"/>
        <v>0</v>
      </c>
      <c r="M96" s="143">
        <f t="shared" si="24"/>
        <v>0</v>
      </c>
      <c r="N96" s="143">
        <f t="shared" si="24"/>
        <v>0</v>
      </c>
      <c r="O96" s="143">
        <f t="shared" si="24"/>
        <v>0</v>
      </c>
      <c r="Q96" s="194"/>
      <c r="R96" s="195"/>
    </row>
    <row r="97" spans="1:18" hidden="1" x14ac:dyDescent="0.25">
      <c r="A97" s="5" t="s">
        <v>97</v>
      </c>
      <c r="B97" s="196" t="s">
        <v>153</v>
      </c>
      <c r="C97" s="495" t="s">
        <v>51</v>
      </c>
      <c r="D97" s="141">
        <f t="shared" si="22"/>
        <v>0</v>
      </c>
      <c r="E97" s="141"/>
      <c r="F97" s="141"/>
      <c r="G97" s="190"/>
      <c r="H97" s="142">
        <f t="shared" si="19"/>
        <v>0</v>
      </c>
      <c r="I97" s="142"/>
      <c r="J97" s="142"/>
      <c r="K97" s="191"/>
      <c r="L97" s="197">
        <f t="shared" si="23"/>
        <v>0</v>
      </c>
      <c r="M97" s="143">
        <f t="shared" si="24"/>
        <v>0</v>
      </c>
      <c r="N97" s="143">
        <f t="shared" si="24"/>
        <v>0</v>
      </c>
      <c r="O97" s="143">
        <f t="shared" si="24"/>
        <v>0</v>
      </c>
      <c r="Q97" s="183"/>
      <c r="R97" s="89"/>
    </row>
    <row r="98" spans="1:18" s="37" customFormat="1" hidden="1" x14ac:dyDescent="0.25">
      <c r="A98" s="124"/>
      <c r="B98" s="435" t="s">
        <v>420</v>
      </c>
      <c r="C98" s="496"/>
      <c r="D98" s="144" t="s">
        <v>178</v>
      </c>
      <c r="E98" s="144"/>
      <c r="F98" s="144"/>
      <c r="G98" s="192"/>
      <c r="H98" s="145">
        <f t="shared" si="19"/>
        <v>0</v>
      </c>
      <c r="I98" s="145"/>
      <c r="J98" s="145"/>
      <c r="K98" s="193"/>
      <c r="L98" s="198"/>
      <c r="M98" s="146"/>
      <c r="N98" s="146"/>
      <c r="O98" s="146"/>
      <c r="Q98" s="194"/>
      <c r="R98" s="195"/>
    </row>
    <row r="99" spans="1:18" hidden="1" x14ac:dyDescent="0.25">
      <c r="A99" s="128" t="s">
        <v>98</v>
      </c>
      <c r="B99" s="196" t="s">
        <v>368</v>
      </c>
      <c r="C99" s="428"/>
      <c r="D99" s="62">
        <f>E99+G99</f>
        <v>0</v>
      </c>
      <c r="E99" s="62">
        <f>E100+E101</f>
        <v>0</v>
      </c>
      <c r="F99" s="62">
        <f>F100+F101</f>
        <v>0</v>
      </c>
      <c r="G99" s="62">
        <f>G100+G101</f>
        <v>0</v>
      </c>
      <c r="H99" s="145">
        <f t="shared" si="19"/>
        <v>0</v>
      </c>
      <c r="I99" s="145">
        <f>I100+I101</f>
        <v>0</v>
      </c>
      <c r="J99" s="145">
        <f>J100+J101</f>
        <v>0</v>
      </c>
      <c r="K99" s="145">
        <f>K100+K101</f>
        <v>0</v>
      </c>
      <c r="L99" s="64">
        <f>M99+O99</f>
        <v>0</v>
      </c>
      <c r="M99" s="64">
        <f t="shared" ref="M99:O102" si="25">E99+I99</f>
        <v>0</v>
      </c>
      <c r="N99" s="64">
        <f t="shared" si="25"/>
        <v>0</v>
      </c>
      <c r="O99" s="64">
        <f t="shared" si="25"/>
        <v>0</v>
      </c>
      <c r="Q99" s="183"/>
      <c r="R99" s="89"/>
    </row>
    <row r="100" spans="1:18" hidden="1" x14ac:dyDescent="0.25">
      <c r="A100" s="132"/>
      <c r="B100" s="435" t="s">
        <v>420</v>
      </c>
      <c r="C100" s="428" t="s">
        <v>51</v>
      </c>
      <c r="D100" s="141">
        <f>E100+G100</f>
        <v>0</v>
      </c>
      <c r="E100" s="141"/>
      <c r="F100" s="141"/>
      <c r="G100" s="190"/>
      <c r="H100" s="142">
        <f t="shared" si="19"/>
        <v>0</v>
      </c>
      <c r="I100" s="191"/>
      <c r="J100" s="142"/>
      <c r="K100" s="142"/>
      <c r="L100" s="143">
        <f>M100+O100</f>
        <v>0</v>
      </c>
      <c r="M100" s="143">
        <f t="shared" si="25"/>
        <v>0</v>
      </c>
      <c r="N100" s="143">
        <f t="shared" si="25"/>
        <v>0</v>
      </c>
      <c r="O100" s="143">
        <f t="shared" si="25"/>
        <v>0</v>
      </c>
      <c r="Q100" s="183"/>
      <c r="R100" s="89"/>
    </row>
    <row r="101" spans="1:18" s="37" customFormat="1" ht="27" hidden="1" customHeight="1" x14ac:dyDescent="0.25">
      <c r="A101" s="139"/>
      <c r="B101" s="160" t="s">
        <v>378</v>
      </c>
      <c r="C101" s="428" t="s">
        <v>51</v>
      </c>
      <c r="D101" s="141">
        <f>E101+G101</f>
        <v>0</v>
      </c>
      <c r="E101" s="141"/>
      <c r="F101" s="141"/>
      <c r="G101" s="190"/>
      <c r="H101" s="142">
        <f t="shared" si="19"/>
        <v>0</v>
      </c>
      <c r="I101" s="191"/>
      <c r="J101" s="142"/>
      <c r="K101" s="142"/>
      <c r="L101" s="143">
        <f>M101+O101</f>
        <v>0</v>
      </c>
      <c r="M101" s="143">
        <f t="shared" si="25"/>
        <v>0</v>
      </c>
      <c r="N101" s="143">
        <f t="shared" si="25"/>
        <v>0</v>
      </c>
      <c r="O101" s="143">
        <f t="shared" si="25"/>
        <v>0</v>
      </c>
      <c r="Q101" s="194"/>
      <c r="R101" s="195"/>
    </row>
    <row r="102" spans="1:18" hidden="1" x14ac:dyDescent="0.25">
      <c r="A102" s="5" t="s">
        <v>95</v>
      </c>
      <c r="B102" s="29" t="s">
        <v>156</v>
      </c>
      <c r="C102" s="495" t="s">
        <v>51</v>
      </c>
      <c r="D102" s="141">
        <f>E102+G102</f>
        <v>0</v>
      </c>
      <c r="E102" s="141"/>
      <c r="F102" s="141"/>
      <c r="G102" s="190"/>
      <c r="H102" s="142">
        <f t="shared" si="19"/>
        <v>0</v>
      </c>
      <c r="I102" s="191"/>
      <c r="J102" s="142"/>
      <c r="K102" s="142"/>
      <c r="L102" s="143">
        <f>M102+O102</f>
        <v>0</v>
      </c>
      <c r="M102" s="143">
        <f t="shared" si="25"/>
        <v>0</v>
      </c>
      <c r="N102" s="143">
        <f t="shared" si="25"/>
        <v>0</v>
      </c>
      <c r="O102" s="143">
        <f t="shared" si="25"/>
        <v>0</v>
      </c>
      <c r="Q102" s="183"/>
      <c r="R102" s="89">
        <f>L266</f>
        <v>0</v>
      </c>
    </row>
    <row r="103" spans="1:18" s="37" customFormat="1" hidden="1" x14ac:dyDescent="0.25">
      <c r="A103" s="124"/>
      <c r="B103" s="435" t="s">
        <v>420</v>
      </c>
      <c r="C103" s="496"/>
      <c r="D103" s="144" t="s">
        <v>178</v>
      </c>
      <c r="E103" s="144"/>
      <c r="F103" s="144"/>
      <c r="G103" s="192"/>
      <c r="H103" s="145">
        <f t="shared" si="19"/>
        <v>0</v>
      </c>
      <c r="I103" s="193"/>
      <c r="J103" s="145"/>
      <c r="K103" s="145"/>
      <c r="L103" s="146"/>
      <c r="M103" s="146"/>
      <c r="N103" s="146"/>
      <c r="O103" s="146"/>
      <c r="Q103" s="194"/>
      <c r="R103" s="195"/>
    </row>
    <row r="104" spans="1:18" hidden="1" x14ac:dyDescent="0.25">
      <c r="A104" s="128" t="s">
        <v>95</v>
      </c>
      <c r="B104" s="29" t="s">
        <v>155</v>
      </c>
      <c r="C104" s="428"/>
      <c r="D104" s="62">
        <f t="shared" ref="D104:D112" si="26">E104+G104</f>
        <v>0</v>
      </c>
      <c r="E104" s="62">
        <f>E105+E106</f>
        <v>0</v>
      </c>
      <c r="F104" s="62">
        <f>F105+F106</f>
        <v>0</v>
      </c>
      <c r="G104" s="62">
        <f>G105+G106</f>
        <v>0</v>
      </c>
      <c r="H104" s="63">
        <f t="shared" si="19"/>
        <v>0</v>
      </c>
      <c r="I104" s="63">
        <f>I105+I106</f>
        <v>0</v>
      </c>
      <c r="J104" s="63">
        <f>J105+J106</f>
        <v>0</v>
      </c>
      <c r="K104" s="63">
        <f>K105+K106</f>
        <v>0</v>
      </c>
      <c r="L104" s="64">
        <f t="shared" ref="L104:L112" si="27">M104+O104</f>
        <v>0</v>
      </c>
      <c r="M104" s="64">
        <f t="shared" ref="M104:O113" si="28">E104+I104</f>
        <v>0</v>
      </c>
      <c r="N104" s="64">
        <f t="shared" si="28"/>
        <v>0</v>
      </c>
      <c r="O104" s="64">
        <f t="shared" si="28"/>
        <v>0</v>
      </c>
      <c r="Q104" s="183"/>
      <c r="R104" s="89"/>
    </row>
    <row r="105" spans="1:18" hidden="1" x14ac:dyDescent="0.25">
      <c r="A105" s="132"/>
      <c r="B105" s="435" t="s">
        <v>420</v>
      </c>
      <c r="C105" s="428" t="s">
        <v>51</v>
      </c>
      <c r="D105" s="141">
        <f t="shared" si="26"/>
        <v>0</v>
      </c>
      <c r="E105" s="141"/>
      <c r="F105" s="141"/>
      <c r="G105" s="190"/>
      <c r="H105" s="142">
        <f t="shared" si="19"/>
        <v>0</v>
      </c>
      <c r="I105" s="191"/>
      <c r="J105" s="142"/>
      <c r="K105" s="142"/>
      <c r="L105" s="143">
        <f t="shared" si="27"/>
        <v>0</v>
      </c>
      <c r="M105" s="143">
        <f t="shared" si="28"/>
        <v>0</v>
      </c>
      <c r="N105" s="143">
        <f t="shared" si="28"/>
        <v>0</v>
      </c>
      <c r="O105" s="143">
        <f t="shared" si="28"/>
        <v>0</v>
      </c>
      <c r="Q105" s="183"/>
      <c r="R105" s="89"/>
    </row>
    <row r="106" spans="1:18" s="37" customFormat="1" ht="27" hidden="1" customHeight="1" x14ac:dyDescent="0.25">
      <c r="A106" s="139"/>
      <c r="B106" s="160" t="s">
        <v>378</v>
      </c>
      <c r="C106" s="428" t="s">
        <v>51</v>
      </c>
      <c r="D106" s="141">
        <f t="shared" si="26"/>
        <v>0</v>
      </c>
      <c r="E106" s="141"/>
      <c r="F106" s="141"/>
      <c r="G106" s="190"/>
      <c r="H106" s="142">
        <f t="shared" si="19"/>
        <v>0</v>
      </c>
      <c r="I106" s="191"/>
      <c r="J106" s="142"/>
      <c r="K106" s="142"/>
      <c r="L106" s="143">
        <f t="shared" si="27"/>
        <v>0</v>
      </c>
      <c r="M106" s="143">
        <f t="shared" si="28"/>
        <v>0</v>
      </c>
      <c r="N106" s="143">
        <f t="shared" si="28"/>
        <v>0</v>
      </c>
      <c r="O106" s="143">
        <f t="shared" si="28"/>
        <v>0</v>
      </c>
      <c r="Q106" s="194"/>
      <c r="R106" s="195"/>
    </row>
    <row r="107" spans="1:18" hidden="1" x14ac:dyDescent="0.25">
      <c r="A107" s="5" t="s">
        <v>96</v>
      </c>
      <c r="B107" s="75" t="s">
        <v>154</v>
      </c>
      <c r="C107" s="428"/>
      <c r="D107" s="62">
        <f t="shared" si="26"/>
        <v>0</v>
      </c>
      <c r="E107" s="62">
        <f>E108+E109</f>
        <v>0</v>
      </c>
      <c r="F107" s="62">
        <f>F108+F109</f>
        <v>0</v>
      </c>
      <c r="G107" s="62">
        <f>G108+G109</f>
        <v>0</v>
      </c>
      <c r="H107" s="63">
        <f t="shared" si="19"/>
        <v>0</v>
      </c>
      <c r="I107" s="63">
        <f>I108+I109</f>
        <v>0</v>
      </c>
      <c r="J107" s="63">
        <f>J108+J109</f>
        <v>0</v>
      </c>
      <c r="K107" s="63">
        <f>K108+K109</f>
        <v>0</v>
      </c>
      <c r="L107" s="64">
        <f t="shared" si="27"/>
        <v>0</v>
      </c>
      <c r="M107" s="64">
        <f t="shared" si="28"/>
        <v>0</v>
      </c>
      <c r="N107" s="64">
        <f t="shared" si="28"/>
        <v>0</v>
      </c>
      <c r="O107" s="64">
        <f t="shared" si="28"/>
        <v>0</v>
      </c>
      <c r="Q107" s="183"/>
      <c r="R107" s="89"/>
    </row>
    <row r="108" spans="1:18" hidden="1" x14ac:dyDescent="0.25">
      <c r="A108" s="19"/>
      <c r="B108" s="435" t="s">
        <v>420</v>
      </c>
      <c r="C108" s="428" t="s">
        <v>51</v>
      </c>
      <c r="D108" s="141">
        <f t="shared" si="26"/>
        <v>0</v>
      </c>
      <c r="E108" s="141"/>
      <c r="F108" s="141"/>
      <c r="G108" s="190"/>
      <c r="H108" s="142">
        <f t="shared" si="19"/>
        <v>0</v>
      </c>
      <c r="I108" s="191"/>
      <c r="J108" s="142"/>
      <c r="K108" s="142"/>
      <c r="L108" s="143">
        <f t="shared" si="27"/>
        <v>0</v>
      </c>
      <c r="M108" s="143">
        <f t="shared" si="28"/>
        <v>0</v>
      </c>
      <c r="N108" s="143">
        <f t="shared" si="28"/>
        <v>0</v>
      </c>
      <c r="O108" s="143">
        <f t="shared" si="28"/>
        <v>0</v>
      </c>
      <c r="Q108" s="183"/>
      <c r="R108" s="89"/>
    </row>
    <row r="109" spans="1:18" s="37" customFormat="1" ht="27" hidden="1" customHeight="1" x14ac:dyDescent="0.25">
      <c r="A109" s="124"/>
      <c r="B109" s="160" t="s">
        <v>378</v>
      </c>
      <c r="C109" s="428" t="s">
        <v>51</v>
      </c>
      <c r="D109" s="141">
        <f t="shared" si="26"/>
        <v>0</v>
      </c>
      <c r="E109" s="141"/>
      <c r="F109" s="141"/>
      <c r="G109" s="190"/>
      <c r="H109" s="142">
        <f t="shared" si="19"/>
        <v>0</v>
      </c>
      <c r="I109" s="191"/>
      <c r="J109" s="142"/>
      <c r="K109" s="142"/>
      <c r="L109" s="143">
        <f t="shared" si="27"/>
        <v>0</v>
      </c>
      <c r="M109" s="143">
        <f t="shared" si="28"/>
        <v>0</v>
      </c>
      <c r="N109" s="143">
        <f t="shared" si="28"/>
        <v>0</v>
      </c>
      <c r="O109" s="143">
        <f t="shared" si="28"/>
        <v>0</v>
      </c>
      <c r="Q109" s="194"/>
      <c r="R109" s="195"/>
    </row>
    <row r="110" spans="1:18" hidden="1" x14ac:dyDescent="0.25">
      <c r="A110" s="5" t="s">
        <v>97</v>
      </c>
      <c r="B110" s="29" t="s">
        <v>424</v>
      </c>
      <c r="C110" s="428"/>
      <c r="D110" s="62">
        <f t="shared" si="26"/>
        <v>0</v>
      </c>
      <c r="E110" s="62">
        <f>E111+E112</f>
        <v>0</v>
      </c>
      <c r="F110" s="62">
        <f>F111+F112</f>
        <v>0</v>
      </c>
      <c r="G110" s="62">
        <f>G111+G112</f>
        <v>0</v>
      </c>
      <c r="H110" s="63">
        <f t="shared" si="19"/>
        <v>0</v>
      </c>
      <c r="I110" s="63">
        <f>I111+I112</f>
        <v>0</v>
      </c>
      <c r="J110" s="63">
        <f>J111+J112</f>
        <v>0</v>
      </c>
      <c r="K110" s="63">
        <f>K111+K112</f>
        <v>0</v>
      </c>
      <c r="L110" s="64">
        <f t="shared" si="27"/>
        <v>0</v>
      </c>
      <c r="M110" s="64">
        <f t="shared" si="28"/>
        <v>0</v>
      </c>
      <c r="N110" s="64">
        <f t="shared" si="28"/>
        <v>0</v>
      </c>
      <c r="O110" s="64">
        <f t="shared" si="28"/>
        <v>0</v>
      </c>
      <c r="Q110" s="183"/>
      <c r="R110" s="89"/>
    </row>
    <row r="111" spans="1:18" hidden="1" x14ac:dyDescent="0.25">
      <c r="A111" s="19"/>
      <c r="B111" s="435" t="s">
        <v>420</v>
      </c>
      <c r="C111" s="428" t="s">
        <v>51</v>
      </c>
      <c r="D111" s="141">
        <f t="shared" si="26"/>
        <v>0</v>
      </c>
      <c r="E111" s="141"/>
      <c r="F111" s="141"/>
      <c r="G111" s="190"/>
      <c r="H111" s="142">
        <f t="shared" si="19"/>
        <v>0</v>
      </c>
      <c r="I111" s="191"/>
      <c r="J111" s="142"/>
      <c r="K111" s="142"/>
      <c r="L111" s="143">
        <f t="shared" si="27"/>
        <v>0</v>
      </c>
      <c r="M111" s="143">
        <f t="shared" si="28"/>
        <v>0</v>
      </c>
      <c r="N111" s="143">
        <f t="shared" si="28"/>
        <v>0</v>
      </c>
      <c r="O111" s="143">
        <f t="shared" si="28"/>
        <v>0</v>
      </c>
      <c r="Q111" s="183"/>
      <c r="R111" s="89"/>
    </row>
    <row r="112" spans="1:18" s="37" customFormat="1" ht="27" hidden="1" customHeight="1" x14ac:dyDescent="0.25">
      <c r="A112" s="124"/>
      <c r="B112" s="160" t="s">
        <v>378</v>
      </c>
      <c r="C112" s="428" t="s">
        <v>51</v>
      </c>
      <c r="D112" s="141">
        <f t="shared" si="26"/>
        <v>0</v>
      </c>
      <c r="E112" s="141"/>
      <c r="F112" s="141"/>
      <c r="G112" s="190"/>
      <c r="H112" s="142">
        <f t="shared" si="19"/>
        <v>0</v>
      </c>
      <c r="I112" s="191"/>
      <c r="J112" s="142"/>
      <c r="K112" s="142"/>
      <c r="L112" s="143">
        <f t="shared" si="27"/>
        <v>0</v>
      </c>
      <c r="M112" s="143">
        <f t="shared" si="28"/>
        <v>0</v>
      </c>
      <c r="N112" s="143">
        <f t="shared" si="28"/>
        <v>0</v>
      </c>
      <c r="O112" s="143">
        <f t="shared" si="28"/>
        <v>0</v>
      </c>
      <c r="Q112" s="194"/>
      <c r="R112" s="195"/>
    </row>
    <row r="113" spans="1:18" hidden="1" x14ac:dyDescent="0.25">
      <c r="A113" s="5" t="s">
        <v>98</v>
      </c>
      <c r="B113" s="29" t="s">
        <v>46</v>
      </c>
      <c r="C113" s="495" t="s">
        <v>51</v>
      </c>
      <c r="D113" s="141">
        <f>E113+G113</f>
        <v>0</v>
      </c>
      <c r="E113" s="141"/>
      <c r="F113" s="141"/>
      <c r="G113" s="190"/>
      <c r="H113" s="142">
        <f t="shared" si="19"/>
        <v>0</v>
      </c>
      <c r="I113" s="191"/>
      <c r="J113" s="142"/>
      <c r="K113" s="142"/>
      <c r="L113" s="143">
        <f>M113+O113</f>
        <v>0</v>
      </c>
      <c r="M113" s="143">
        <f t="shared" si="28"/>
        <v>0</v>
      </c>
      <c r="N113" s="143">
        <f t="shared" si="28"/>
        <v>0</v>
      </c>
      <c r="O113" s="143">
        <f t="shared" si="28"/>
        <v>0</v>
      </c>
      <c r="Q113" s="183"/>
      <c r="R113" s="89"/>
    </row>
    <row r="114" spans="1:18" s="37" customFormat="1" hidden="1" x14ac:dyDescent="0.25">
      <c r="A114" s="124"/>
      <c r="B114" s="436" t="s">
        <v>420</v>
      </c>
      <c r="C114" s="496"/>
      <c r="D114" s="144" t="s">
        <v>178</v>
      </c>
      <c r="E114" s="144"/>
      <c r="F114" s="144"/>
      <c r="G114" s="192"/>
      <c r="H114" s="145">
        <f t="shared" si="19"/>
        <v>0</v>
      </c>
      <c r="I114" s="193"/>
      <c r="J114" s="145"/>
      <c r="K114" s="145"/>
      <c r="L114" s="146"/>
      <c r="M114" s="146"/>
      <c r="N114" s="146"/>
      <c r="O114" s="146"/>
      <c r="Q114" s="194"/>
      <c r="R114" s="195"/>
    </row>
    <row r="115" spans="1:18" hidden="1" x14ac:dyDescent="0.25">
      <c r="A115" s="5" t="s">
        <v>99</v>
      </c>
      <c r="B115" s="75" t="s">
        <v>43</v>
      </c>
      <c r="C115" s="428"/>
      <c r="D115" s="62">
        <f>E115+G115</f>
        <v>0</v>
      </c>
      <c r="E115" s="62">
        <f>E116+E117</f>
        <v>0</v>
      </c>
      <c r="F115" s="62">
        <f>F116+F117</f>
        <v>0</v>
      </c>
      <c r="G115" s="62">
        <f>G116+G117</f>
        <v>0</v>
      </c>
      <c r="H115" s="63">
        <f t="shared" si="19"/>
        <v>0</v>
      </c>
      <c r="I115" s="63">
        <f>I116+I117</f>
        <v>0</v>
      </c>
      <c r="J115" s="63">
        <f>J116+J117</f>
        <v>0</v>
      </c>
      <c r="K115" s="63">
        <f>K116+K117</f>
        <v>0</v>
      </c>
      <c r="L115" s="64">
        <f>M115+O115</f>
        <v>0</v>
      </c>
      <c r="M115" s="64">
        <f t="shared" ref="M115:O118" si="29">E115+I115</f>
        <v>0</v>
      </c>
      <c r="N115" s="64">
        <f t="shared" si="29"/>
        <v>0</v>
      </c>
      <c r="O115" s="64">
        <f t="shared" si="29"/>
        <v>0</v>
      </c>
      <c r="Q115" s="183"/>
      <c r="R115" s="89"/>
    </row>
    <row r="116" spans="1:18" hidden="1" x14ac:dyDescent="0.25">
      <c r="A116" s="19"/>
      <c r="B116" s="435" t="s">
        <v>420</v>
      </c>
      <c r="C116" s="428" t="s">
        <v>51</v>
      </c>
      <c r="D116" s="141">
        <f>E116+G116</f>
        <v>0</v>
      </c>
      <c r="E116" s="141"/>
      <c r="F116" s="141"/>
      <c r="G116" s="190"/>
      <c r="H116" s="142">
        <f t="shared" si="19"/>
        <v>0</v>
      </c>
      <c r="I116" s="191"/>
      <c r="J116" s="142"/>
      <c r="K116" s="142"/>
      <c r="L116" s="143">
        <f>M116+O116</f>
        <v>0</v>
      </c>
      <c r="M116" s="143">
        <f t="shared" si="29"/>
        <v>0</v>
      </c>
      <c r="N116" s="143">
        <f t="shared" si="29"/>
        <v>0</v>
      </c>
      <c r="O116" s="143">
        <f t="shared" si="29"/>
        <v>0</v>
      </c>
      <c r="Q116" s="183"/>
      <c r="R116" s="89"/>
    </row>
    <row r="117" spans="1:18" s="37" customFormat="1" ht="27" hidden="1" customHeight="1" x14ac:dyDescent="0.25">
      <c r="A117" s="124"/>
      <c r="B117" s="160" t="s">
        <v>378</v>
      </c>
      <c r="C117" s="428" t="s">
        <v>51</v>
      </c>
      <c r="D117" s="141">
        <f>E117+G117</f>
        <v>0</v>
      </c>
      <c r="E117" s="141"/>
      <c r="F117" s="141"/>
      <c r="G117" s="190"/>
      <c r="H117" s="142">
        <f t="shared" si="19"/>
        <v>0</v>
      </c>
      <c r="I117" s="191"/>
      <c r="J117" s="142"/>
      <c r="K117" s="142"/>
      <c r="L117" s="143">
        <f>M117+O117</f>
        <v>0</v>
      </c>
      <c r="M117" s="143">
        <f t="shared" si="29"/>
        <v>0</v>
      </c>
      <c r="N117" s="143">
        <f t="shared" si="29"/>
        <v>0</v>
      </c>
      <c r="O117" s="143">
        <f t="shared" si="29"/>
        <v>0</v>
      </c>
      <c r="Q117" s="194"/>
      <c r="R117" s="195"/>
    </row>
    <row r="118" spans="1:18" hidden="1" x14ac:dyDescent="0.25">
      <c r="A118" s="5" t="s">
        <v>100</v>
      </c>
      <c r="B118" s="29" t="s">
        <v>45</v>
      </c>
      <c r="C118" s="495" t="s">
        <v>51</v>
      </c>
      <c r="D118" s="141">
        <f>E118+G118</f>
        <v>0</v>
      </c>
      <c r="E118" s="141"/>
      <c r="F118" s="141"/>
      <c r="G118" s="190"/>
      <c r="H118" s="142">
        <f t="shared" si="19"/>
        <v>0</v>
      </c>
      <c r="I118" s="191"/>
      <c r="J118" s="142"/>
      <c r="K118" s="142"/>
      <c r="L118" s="143">
        <f>M118+O118</f>
        <v>0</v>
      </c>
      <c r="M118" s="143">
        <f t="shared" si="29"/>
        <v>0</v>
      </c>
      <c r="N118" s="143">
        <f t="shared" si="29"/>
        <v>0</v>
      </c>
      <c r="O118" s="143">
        <f t="shared" si="29"/>
        <v>0</v>
      </c>
      <c r="Q118" s="183"/>
      <c r="R118" s="89">
        <f>L284-R117</f>
        <v>0</v>
      </c>
    </row>
    <row r="119" spans="1:18" s="37" customFormat="1" hidden="1" x14ac:dyDescent="0.25">
      <c r="A119" s="124"/>
      <c r="B119" s="436" t="s">
        <v>420</v>
      </c>
      <c r="C119" s="496"/>
      <c r="D119" s="144" t="s">
        <v>178</v>
      </c>
      <c r="E119" s="144"/>
      <c r="F119" s="144"/>
      <c r="G119" s="192"/>
      <c r="H119" s="145">
        <f t="shared" si="19"/>
        <v>0</v>
      </c>
      <c r="I119" s="193"/>
      <c r="J119" s="145"/>
      <c r="K119" s="145"/>
      <c r="L119" s="146"/>
      <c r="M119" s="146"/>
      <c r="N119" s="146"/>
      <c r="O119" s="146"/>
      <c r="Q119" s="194"/>
      <c r="R119" s="195"/>
    </row>
    <row r="120" spans="1:18" hidden="1" x14ac:dyDescent="0.25">
      <c r="A120" s="5" t="s">
        <v>101</v>
      </c>
      <c r="B120" s="29" t="s">
        <v>169</v>
      </c>
      <c r="C120" s="495" t="s">
        <v>51</v>
      </c>
      <c r="D120" s="141">
        <f>E120+G120</f>
        <v>0</v>
      </c>
      <c r="E120" s="141"/>
      <c r="F120" s="141"/>
      <c r="G120" s="190"/>
      <c r="H120" s="142">
        <f t="shared" si="19"/>
        <v>0</v>
      </c>
      <c r="I120" s="191"/>
      <c r="J120" s="142"/>
      <c r="K120" s="142"/>
      <c r="L120" s="143">
        <f>M120+O120</f>
        <v>0</v>
      </c>
      <c r="M120" s="143">
        <f>E120+I120</f>
        <v>0</v>
      </c>
      <c r="N120" s="143">
        <f>F120+J120</f>
        <v>0</v>
      </c>
      <c r="O120" s="143">
        <f>G120+K120</f>
        <v>0</v>
      </c>
      <c r="Q120" s="183"/>
      <c r="R120" s="89">
        <f>L286-R119</f>
        <v>0</v>
      </c>
    </row>
    <row r="121" spans="1:18" s="37" customFormat="1" hidden="1" x14ac:dyDescent="0.25">
      <c r="A121" s="124"/>
      <c r="B121" s="436" t="s">
        <v>420</v>
      </c>
      <c r="C121" s="496"/>
      <c r="D121" s="144" t="s">
        <v>178</v>
      </c>
      <c r="E121" s="144"/>
      <c r="F121" s="144"/>
      <c r="G121" s="192"/>
      <c r="H121" s="145">
        <f t="shared" si="19"/>
        <v>0</v>
      </c>
      <c r="I121" s="193"/>
      <c r="J121" s="145"/>
      <c r="K121" s="145"/>
      <c r="L121" s="146"/>
      <c r="M121" s="146"/>
      <c r="N121" s="146"/>
      <c r="O121" s="146"/>
      <c r="Q121" s="194"/>
      <c r="R121" s="195"/>
    </row>
    <row r="122" spans="1:18" hidden="1" x14ac:dyDescent="0.25">
      <c r="A122" s="5" t="s">
        <v>102</v>
      </c>
      <c r="B122" s="29" t="s">
        <v>44</v>
      </c>
      <c r="C122" s="495" t="s">
        <v>51</v>
      </c>
      <c r="D122" s="141">
        <f>E122+G122</f>
        <v>0</v>
      </c>
      <c r="E122" s="141"/>
      <c r="F122" s="141"/>
      <c r="G122" s="190"/>
      <c r="H122" s="142">
        <f t="shared" si="19"/>
        <v>0</v>
      </c>
      <c r="I122" s="191"/>
      <c r="J122" s="142"/>
      <c r="K122" s="142"/>
      <c r="L122" s="143">
        <f>M122+O122</f>
        <v>0</v>
      </c>
      <c r="M122" s="143">
        <f>E122+I122</f>
        <v>0</v>
      </c>
      <c r="N122" s="143">
        <f>F122+J122</f>
        <v>0</v>
      </c>
      <c r="O122" s="143">
        <f>G122+K122</f>
        <v>0</v>
      </c>
      <c r="Q122" s="183"/>
      <c r="R122" s="89">
        <f>L288-R121</f>
        <v>0</v>
      </c>
    </row>
    <row r="123" spans="1:18" s="37" customFormat="1" hidden="1" x14ac:dyDescent="0.25">
      <c r="A123" s="124"/>
      <c r="B123" s="436" t="s">
        <v>420</v>
      </c>
      <c r="C123" s="496"/>
      <c r="D123" s="144" t="s">
        <v>178</v>
      </c>
      <c r="E123" s="144"/>
      <c r="F123" s="144"/>
      <c r="G123" s="192"/>
      <c r="H123" s="145">
        <f t="shared" si="19"/>
        <v>0</v>
      </c>
      <c r="I123" s="193"/>
      <c r="J123" s="145"/>
      <c r="K123" s="145"/>
      <c r="L123" s="146"/>
      <c r="M123" s="146"/>
      <c r="N123" s="146"/>
      <c r="O123" s="146"/>
      <c r="Q123" s="194"/>
      <c r="R123" s="195"/>
    </row>
    <row r="124" spans="1:18" hidden="1" x14ac:dyDescent="0.25">
      <c r="A124" s="5" t="s">
        <v>103</v>
      </c>
      <c r="B124" s="29" t="s">
        <v>47</v>
      </c>
      <c r="C124" s="495" t="s">
        <v>51</v>
      </c>
      <c r="D124" s="141">
        <f>E124+G124</f>
        <v>0</v>
      </c>
      <c r="E124" s="141"/>
      <c r="F124" s="141"/>
      <c r="G124" s="190"/>
      <c r="H124" s="142">
        <f t="shared" si="19"/>
        <v>0</v>
      </c>
      <c r="I124" s="191"/>
      <c r="J124" s="142"/>
      <c r="K124" s="142"/>
      <c r="L124" s="143">
        <f>M124+O124</f>
        <v>0</v>
      </c>
      <c r="M124" s="143">
        <f>E124+I124</f>
        <v>0</v>
      </c>
      <c r="N124" s="143">
        <f>F124+J124</f>
        <v>0</v>
      </c>
      <c r="O124" s="143">
        <f>G124+K124</f>
        <v>0</v>
      </c>
      <c r="Q124" s="183"/>
      <c r="R124" s="89">
        <f>L290-R123</f>
        <v>0</v>
      </c>
    </row>
    <row r="125" spans="1:18" s="37" customFormat="1" hidden="1" x14ac:dyDescent="0.25">
      <c r="A125" s="124"/>
      <c r="B125" s="436" t="s">
        <v>420</v>
      </c>
      <c r="C125" s="496"/>
      <c r="D125" s="144" t="s">
        <v>178</v>
      </c>
      <c r="E125" s="144"/>
      <c r="F125" s="144"/>
      <c r="G125" s="192"/>
      <c r="H125" s="145">
        <f t="shared" si="19"/>
        <v>0</v>
      </c>
      <c r="I125" s="193"/>
      <c r="J125" s="145"/>
      <c r="K125" s="145"/>
      <c r="L125" s="146"/>
      <c r="M125" s="146"/>
      <c r="N125" s="146"/>
      <c r="O125" s="146"/>
      <c r="Q125" s="194"/>
      <c r="R125" s="195"/>
    </row>
    <row r="126" spans="1:18" hidden="1" x14ac:dyDescent="0.25">
      <c r="A126" s="5" t="s">
        <v>104</v>
      </c>
      <c r="B126" s="29" t="s">
        <v>425</v>
      </c>
      <c r="C126" s="497" t="s">
        <v>51</v>
      </c>
      <c r="D126" s="141">
        <f>E126+G126</f>
        <v>0</v>
      </c>
      <c r="E126" s="141"/>
      <c r="F126" s="141"/>
      <c r="G126" s="190"/>
      <c r="H126" s="142">
        <f t="shared" si="19"/>
        <v>0</v>
      </c>
      <c r="I126" s="191"/>
      <c r="J126" s="142"/>
      <c r="K126" s="142"/>
      <c r="L126" s="143">
        <f>M126+O126</f>
        <v>0</v>
      </c>
      <c r="M126" s="143">
        <f>E126+I126</f>
        <v>0</v>
      </c>
      <c r="N126" s="143">
        <f>F126+J126</f>
        <v>0</v>
      </c>
      <c r="O126" s="143">
        <f>G126+K126</f>
        <v>0</v>
      </c>
      <c r="Q126" s="183"/>
      <c r="R126" s="89">
        <f>L292-R125</f>
        <v>0</v>
      </c>
    </row>
    <row r="127" spans="1:18" s="37" customFormat="1" hidden="1" x14ac:dyDescent="0.25">
      <c r="A127" s="124"/>
      <c r="B127" s="436" t="s">
        <v>420</v>
      </c>
      <c r="C127" s="498"/>
      <c r="D127" s="144" t="s">
        <v>178</v>
      </c>
      <c r="E127" s="144"/>
      <c r="F127" s="144"/>
      <c r="G127" s="192"/>
      <c r="H127" s="145">
        <f t="shared" si="19"/>
        <v>0</v>
      </c>
      <c r="I127" s="193"/>
      <c r="J127" s="145"/>
      <c r="K127" s="145"/>
      <c r="L127" s="146"/>
      <c r="M127" s="146"/>
      <c r="N127" s="146"/>
      <c r="O127" s="146"/>
      <c r="Q127" s="194"/>
      <c r="R127" s="195"/>
    </row>
    <row r="128" spans="1:18" hidden="1" x14ac:dyDescent="0.25">
      <c r="A128" s="5" t="s">
        <v>105</v>
      </c>
      <c r="B128" s="29" t="s">
        <v>64</v>
      </c>
      <c r="C128" s="497" t="s">
        <v>51</v>
      </c>
      <c r="D128" s="141">
        <f>E128+G128</f>
        <v>0</v>
      </c>
      <c r="E128" s="141"/>
      <c r="F128" s="141"/>
      <c r="G128" s="190"/>
      <c r="H128" s="142">
        <f t="shared" si="19"/>
        <v>0</v>
      </c>
      <c r="I128" s="191"/>
      <c r="J128" s="142"/>
      <c r="K128" s="142"/>
      <c r="L128" s="143">
        <f>M128+O128</f>
        <v>0</v>
      </c>
      <c r="M128" s="143">
        <f>E128+I128</f>
        <v>0</v>
      </c>
      <c r="N128" s="143">
        <f>F128+J128</f>
        <v>0</v>
      </c>
      <c r="O128" s="143">
        <f>G128+K128</f>
        <v>0</v>
      </c>
      <c r="Q128" s="183"/>
      <c r="R128" s="89">
        <f>L292-R125</f>
        <v>0</v>
      </c>
    </row>
    <row r="129" spans="1:18" s="37" customFormat="1" hidden="1" x14ac:dyDescent="0.25">
      <c r="A129" s="124"/>
      <c r="B129" s="436" t="s">
        <v>420</v>
      </c>
      <c r="C129" s="498"/>
      <c r="D129" s="144" t="s">
        <v>178</v>
      </c>
      <c r="E129" s="144"/>
      <c r="F129" s="144"/>
      <c r="G129" s="192"/>
      <c r="H129" s="145">
        <f t="shared" si="19"/>
        <v>0</v>
      </c>
      <c r="I129" s="193"/>
      <c r="J129" s="145"/>
      <c r="K129" s="145"/>
      <c r="L129" s="146"/>
      <c r="M129" s="146"/>
      <c r="N129" s="146"/>
      <c r="O129" s="146"/>
      <c r="Q129" s="194"/>
      <c r="R129" s="195"/>
    </row>
    <row r="130" spans="1:18" hidden="1" x14ac:dyDescent="0.25">
      <c r="A130" s="5" t="s">
        <v>106</v>
      </c>
      <c r="B130" s="29" t="s">
        <v>42</v>
      </c>
      <c r="C130" s="497" t="s">
        <v>51</v>
      </c>
      <c r="D130" s="141">
        <f>E130+G130</f>
        <v>0</v>
      </c>
      <c r="E130" s="141"/>
      <c r="F130" s="141"/>
      <c r="G130" s="190"/>
      <c r="H130" s="142">
        <f t="shared" si="19"/>
        <v>0</v>
      </c>
      <c r="I130" s="191"/>
      <c r="J130" s="142"/>
      <c r="K130" s="142"/>
      <c r="L130" s="143">
        <f>M130+O130</f>
        <v>0</v>
      </c>
      <c r="M130" s="143">
        <f>E130+I130</f>
        <v>0</v>
      </c>
      <c r="N130" s="143">
        <f>F130+J130</f>
        <v>0</v>
      </c>
      <c r="O130" s="143">
        <f>G130+K130</f>
        <v>0</v>
      </c>
      <c r="Q130" s="183"/>
      <c r="R130" s="89">
        <f>L294-R129</f>
        <v>0</v>
      </c>
    </row>
    <row r="131" spans="1:18" s="37" customFormat="1" hidden="1" x14ac:dyDescent="0.25">
      <c r="A131" s="124"/>
      <c r="B131" s="436" t="s">
        <v>420</v>
      </c>
      <c r="C131" s="498"/>
      <c r="D131" s="144" t="s">
        <v>178</v>
      </c>
      <c r="E131" s="144"/>
      <c r="F131" s="144"/>
      <c r="G131" s="192"/>
      <c r="H131" s="145">
        <f t="shared" si="19"/>
        <v>0</v>
      </c>
      <c r="I131" s="193"/>
      <c r="J131" s="145"/>
      <c r="K131" s="145"/>
      <c r="L131" s="146"/>
      <c r="M131" s="146"/>
      <c r="N131" s="146"/>
      <c r="O131" s="146"/>
      <c r="Q131" s="194"/>
      <c r="R131" s="195"/>
    </row>
    <row r="132" spans="1:18" hidden="1" x14ac:dyDescent="0.25">
      <c r="A132" s="5" t="s">
        <v>107</v>
      </c>
      <c r="B132" s="29" t="s">
        <v>426</v>
      </c>
      <c r="C132" s="497" t="s">
        <v>51</v>
      </c>
      <c r="D132" s="141">
        <f>E132+G132</f>
        <v>0</v>
      </c>
      <c r="E132" s="141"/>
      <c r="F132" s="141"/>
      <c r="G132" s="190"/>
      <c r="H132" s="142">
        <f>I132+K132</f>
        <v>0</v>
      </c>
      <c r="I132" s="191"/>
      <c r="J132" s="142"/>
      <c r="K132" s="142"/>
      <c r="L132" s="143">
        <f>M132+O132</f>
        <v>0</v>
      </c>
      <c r="M132" s="143">
        <f>E132+I132</f>
        <v>0</v>
      </c>
      <c r="N132" s="143">
        <f>F132+J132</f>
        <v>0</v>
      </c>
      <c r="O132" s="143">
        <f>G132+K132</f>
        <v>0</v>
      </c>
      <c r="Q132" s="183"/>
      <c r="R132" s="89">
        <f>L298-R131</f>
        <v>0</v>
      </c>
    </row>
    <row r="133" spans="1:18" s="37" customFormat="1" hidden="1" x14ac:dyDescent="0.25">
      <c r="A133" s="124"/>
      <c r="B133" s="436" t="s">
        <v>420</v>
      </c>
      <c r="C133" s="498"/>
      <c r="D133" s="144" t="s">
        <v>178</v>
      </c>
      <c r="E133" s="144"/>
      <c r="F133" s="144"/>
      <c r="G133" s="192"/>
      <c r="H133" s="145">
        <f>I133+K133</f>
        <v>0</v>
      </c>
      <c r="I133" s="193"/>
      <c r="J133" s="145"/>
      <c r="K133" s="145"/>
      <c r="L133" s="146"/>
      <c r="M133" s="146"/>
      <c r="N133" s="146"/>
      <c r="O133" s="146"/>
      <c r="Q133" s="194"/>
      <c r="R133" s="195"/>
    </row>
    <row r="134" spans="1:18" hidden="1" x14ac:dyDescent="0.25">
      <c r="A134" s="5" t="s">
        <v>108</v>
      </c>
      <c r="B134" s="29" t="s">
        <v>41</v>
      </c>
      <c r="C134" s="497" t="s">
        <v>51</v>
      </c>
      <c r="D134" s="141">
        <f>E134+G134</f>
        <v>0</v>
      </c>
      <c r="E134" s="141"/>
      <c r="F134" s="141"/>
      <c r="G134" s="190"/>
      <c r="H134" s="142">
        <f t="shared" si="19"/>
        <v>0</v>
      </c>
      <c r="I134" s="191"/>
      <c r="J134" s="142"/>
      <c r="K134" s="142"/>
      <c r="L134" s="143">
        <f>M134+O134</f>
        <v>0</v>
      </c>
      <c r="M134" s="143">
        <f>E134+I134</f>
        <v>0</v>
      </c>
      <c r="N134" s="143">
        <f>F134+J134</f>
        <v>0</v>
      </c>
      <c r="O134" s="143">
        <f>G134+K134</f>
        <v>0</v>
      </c>
      <c r="Q134" s="183"/>
      <c r="R134" s="89">
        <f>L296-R131</f>
        <v>0</v>
      </c>
    </row>
    <row r="135" spans="1:18" s="37" customFormat="1" hidden="1" x14ac:dyDescent="0.25">
      <c r="A135" s="124"/>
      <c r="B135" s="436" t="s">
        <v>420</v>
      </c>
      <c r="C135" s="498"/>
      <c r="D135" s="144" t="s">
        <v>178</v>
      </c>
      <c r="E135" s="144"/>
      <c r="F135" s="144"/>
      <c r="G135" s="192"/>
      <c r="H135" s="145">
        <f t="shared" si="19"/>
        <v>0</v>
      </c>
      <c r="I135" s="193"/>
      <c r="J135" s="145"/>
      <c r="K135" s="145"/>
      <c r="L135" s="146"/>
      <c r="M135" s="146"/>
      <c r="N135" s="146"/>
      <c r="O135" s="146"/>
      <c r="Q135" s="194"/>
      <c r="R135" s="195"/>
    </row>
    <row r="136" spans="1:18" hidden="1" x14ac:dyDescent="0.25">
      <c r="A136" s="5" t="s">
        <v>109</v>
      </c>
      <c r="B136" s="29" t="s">
        <v>165</v>
      </c>
      <c r="C136" s="495" t="s">
        <v>51</v>
      </c>
      <c r="D136" s="141">
        <f>E136+G136</f>
        <v>0</v>
      </c>
      <c r="E136" s="141"/>
      <c r="F136" s="141"/>
      <c r="G136" s="190"/>
      <c r="H136" s="142">
        <f t="shared" si="19"/>
        <v>0</v>
      </c>
      <c r="I136" s="191"/>
      <c r="J136" s="142"/>
      <c r="K136" s="142"/>
      <c r="L136" s="143">
        <f>M136+O136</f>
        <v>0</v>
      </c>
      <c r="M136" s="143">
        <f>E136+I136</f>
        <v>0</v>
      </c>
      <c r="N136" s="143">
        <f>F136+J136</f>
        <v>0</v>
      </c>
      <c r="O136" s="143">
        <f>G136+K136</f>
        <v>0</v>
      </c>
      <c r="Q136" s="183"/>
      <c r="R136" s="89">
        <f>L298-R135</f>
        <v>0</v>
      </c>
    </row>
    <row r="137" spans="1:18" s="37" customFormat="1" hidden="1" x14ac:dyDescent="0.25">
      <c r="A137" s="124"/>
      <c r="B137" s="436" t="s">
        <v>420</v>
      </c>
      <c r="C137" s="496"/>
      <c r="D137" s="144" t="s">
        <v>178</v>
      </c>
      <c r="E137" s="144"/>
      <c r="F137" s="144"/>
      <c r="G137" s="192"/>
      <c r="H137" s="145">
        <f t="shared" si="19"/>
        <v>0</v>
      </c>
      <c r="I137" s="193"/>
      <c r="J137" s="145"/>
      <c r="K137" s="145"/>
      <c r="L137" s="146"/>
      <c r="M137" s="146"/>
      <c r="N137" s="146"/>
      <c r="O137" s="146"/>
      <c r="Q137" s="194"/>
      <c r="R137" s="195"/>
    </row>
    <row r="138" spans="1:18" hidden="1" x14ac:dyDescent="0.25">
      <c r="A138" s="5" t="s">
        <v>110</v>
      </c>
      <c r="B138" s="29" t="s">
        <v>157</v>
      </c>
      <c r="C138" s="495" t="s">
        <v>51</v>
      </c>
      <c r="D138" s="141">
        <f>E138+G138</f>
        <v>0</v>
      </c>
      <c r="E138" s="141"/>
      <c r="F138" s="141"/>
      <c r="G138" s="190"/>
      <c r="H138" s="142">
        <f t="shared" si="19"/>
        <v>0</v>
      </c>
      <c r="I138" s="191"/>
      <c r="J138" s="142"/>
      <c r="K138" s="142"/>
      <c r="L138" s="143">
        <f>M138+O138</f>
        <v>0</v>
      </c>
      <c r="M138" s="143">
        <f>E138+I138</f>
        <v>0</v>
      </c>
      <c r="N138" s="143">
        <f>F138+J138</f>
        <v>0</v>
      </c>
      <c r="O138" s="143">
        <f>G138+K138</f>
        <v>0</v>
      </c>
      <c r="Q138" s="183"/>
      <c r="R138" s="89">
        <f>L300-R137</f>
        <v>0</v>
      </c>
    </row>
    <row r="139" spans="1:18" s="37" customFormat="1" hidden="1" x14ac:dyDescent="0.25">
      <c r="A139" s="124"/>
      <c r="B139" s="436" t="s">
        <v>420</v>
      </c>
      <c r="C139" s="496"/>
      <c r="D139" s="144" t="s">
        <v>178</v>
      </c>
      <c r="E139" s="144"/>
      <c r="F139" s="144"/>
      <c r="G139" s="192"/>
      <c r="H139" s="145">
        <f t="shared" si="19"/>
        <v>0</v>
      </c>
      <c r="I139" s="193"/>
      <c r="J139" s="145"/>
      <c r="K139" s="145"/>
      <c r="L139" s="146"/>
      <c r="M139" s="146"/>
      <c r="N139" s="146"/>
      <c r="O139" s="146"/>
      <c r="Q139" s="194"/>
      <c r="R139" s="195"/>
    </row>
    <row r="140" spans="1:18" hidden="1" x14ac:dyDescent="0.25">
      <c r="A140" s="5" t="s">
        <v>159</v>
      </c>
      <c r="B140" s="29" t="s">
        <v>34</v>
      </c>
      <c r="C140" s="495" t="s">
        <v>51</v>
      </c>
      <c r="D140" s="141">
        <f>E140+G140</f>
        <v>0</v>
      </c>
      <c r="E140" s="141"/>
      <c r="F140" s="141"/>
      <c r="G140" s="190"/>
      <c r="H140" s="142">
        <f t="shared" si="19"/>
        <v>0</v>
      </c>
      <c r="I140" s="191"/>
      <c r="J140" s="142"/>
      <c r="K140" s="142"/>
      <c r="L140" s="143">
        <f>M140+O140</f>
        <v>0</v>
      </c>
      <c r="M140" s="143">
        <f>E140+I140</f>
        <v>0</v>
      </c>
      <c r="N140" s="143">
        <f>F140+J140</f>
        <v>0</v>
      </c>
      <c r="O140" s="143">
        <f>G140+K140</f>
        <v>0</v>
      </c>
      <c r="Q140" s="183"/>
      <c r="R140" s="89">
        <f>L302-R139</f>
        <v>0</v>
      </c>
    </row>
    <row r="141" spans="1:18" s="37" customFormat="1" hidden="1" x14ac:dyDescent="0.25">
      <c r="A141" s="124"/>
      <c r="B141" s="436" t="s">
        <v>420</v>
      </c>
      <c r="C141" s="496"/>
      <c r="D141" s="144" t="s">
        <v>178</v>
      </c>
      <c r="E141" s="144"/>
      <c r="F141" s="144"/>
      <c r="G141" s="192"/>
      <c r="H141" s="145">
        <f t="shared" si="19"/>
        <v>0</v>
      </c>
      <c r="I141" s="193"/>
      <c r="J141" s="145"/>
      <c r="K141" s="145"/>
      <c r="L141" s="146"/>
      <c r="M141" s="146"/>
      <c r="N141" s="146"/>
      <c r="O141" s="146"/>
      <c r="Q141" s="194"/>
      <c r="R141" s="195"/>
    </row>
    <row r="142" spans="1:18" hidden="1" x14ac:dyDescent="0.25">
      <c r="A142" s="5" t="s">
        <v>160</v>
      </c>
      <c r="B142" s="29" t="s">
        <v>36</v>
      </c>
      <c r="C142" s="495" t="s">
        <v>51</v>
      </c>
      <c r="D142" s="141">
        <f>E142+G142</f>
        <v>0</v>
      </c>
      <c r="E142" s="141"/>
      <c r="F142" s="141"/>
      <c r="G142" s="190"/>
      <c r="H142" s="142">
        <f t="shared" si="19"/>
        <v>0</v>
      </c>
      <c r="I142" s="191"/>
      <c r="J142" s="142"/>
      <c r="K142" s="142"/>
      <c r="L142" s="143">
        <f>M142+O142</f>
        <v>0</v>
      </c>
      <c r="M142" s="143">
        <f>E142+I142</f>
        <v>0</v>
      </c>
      <c r="N142" s="143">
        <f>F142+J142</f>
        <v>0</v>
      </c>
      <c r="O142" s="143">
        <f>G142+K142</f>
        <v>0</v>
      </c>
      <c r="Q142" s="183"/>
      <c r="R142" s="89">
        <f>L304-R141</f>
        <v>0</v>
      </c>
    </row>
    <row r="143" spans="1:18" s="37" customFormat="1" hidden="1" x14ac:dyDescent="0.25">
      <c r="A143" s="124"/>
      <c r="B143" s="436" t="s">
        <v>420</v>
      </c>
      <c r="C143" s="496"/>
      <c r="D143" s="144" t="s">
        <v>178</v>
      </c>
      <c r="E143" s="144"/>
      <c r="F143" s="144"/>
      <c r="G143" s="192"/>
      <c r="H143" s="145">
        <f t="shared" si="19"/>
        <v>0</v>
      </c>
      <c r="I143" s="193"/>
      <c r="J143" s="145"/>
      <c r="K143" s="145"/>
      <c r="L143" s="146"/>
      <c r="M143" s="146"/>
      <c r="N143" s="146"/>
      <c r="O143" s="146"/>
      <c r="Q143" s="194"/>
      <c r="R143" s="195"/>
    </row>
    <row r="144" spans="1:18" hidden="1" x14ac:dyDescent="0.25">
      <c r="A144" s="5" t="s">
        <v>111</v>
      </c>
      <c r="B144" s="29" t="s">
        <v>38</v>
      </c>
      <c r="C144" s="495" t="s">
        <v>51</v>
      </c>
      <c r="D144" s="141">
        <f>E144+G144</f>
        <v>0</v>
      </c>
      <c r="E144" s="141"/>
      <c r="F144" s="141"/>
      <c r="G144" s="190"/>
      <c r="H144" s="142">
        <f t="shared" si="19"/>
        <v>0</v>
      </c>
      <c r="I144" s="191"/>
      <c r="J144" s="142"/>
      <c r="K144" s="142"/>
      <c r="L144" s="143">
        <f>M144+O144</f>
        <v>0</v>
      </c>
      <c r="M144" s="143">
        <f>E144+I144</f>
        <v>0</v>
      </c>
      <c r="N144" s="143">
        <f>F144+J144</f>
        <v>0</v>
      </c>
      <c r="O144" s="143">
        <f>G144+K144</f>
        <v>0</v>
      </c>
      <c r="Q144" s="183"/>
      <c r="R144" s="89">
        <f>L306-R143</f>
        <v>0</v>
      </c>
    </row>
    <row r="145" spans="1:18" s="37" customFormat="1" hidden="1" x14ac:dyDescent="0.25">
      <c r="A145" s="124"/>
      <c r="B145" s="436" t="s">
        <v>420</v>
      </c>
      <c r="C145" s="496"/>
      <c r="D145" s="144" t="s">
        <v>178</v>
      </c>
      <c r="E145" s="144"/>
      <c r="F145" s="144"/>
      <c r="G145" s="192"/>
      <c r="H145" s="145">
        <f t="shared" si="19"/>
        <v>0</v>
      </c>
      <c r="I145" s="193"/>
      <c r="J145" s="145"/>
      <c r="K145" s="145"/>
      <c r="L145" s="146"/>
      <c r="M145" s="146"/>
      <c r="N145" s="146"/>
      <c r="O145" s="146"/>
      <c r="Q145" s="194"/>
      <c r="R145" s="195"/>
    </row>
    <row r="146" spans="1:18" hidden="1" x14ac:dyDescent="0.25">
      <c r="A146" s="5" t="s">
        <v>161</v>
      </c>
      <c r="B146" s="29" t="s">
        <v>37</v>
      </c>
      <c r="C146" s="495" t="s">
        <v>51</v>
      </c>
      <c r="D146" s="141">
        <f>E146+G146</f>
        <v>0</v>
      </c>
      <c r="E146" s="141"/>
      <c r="F146" s="141"/>
      <c r="G146" s="190"/>
      <c r="H146" s="142">
        <f t="shared" ref="H146:H179" si="30">I146+K146</f>
        <v>0</v>
      </c>
      <c r="I146" s="191"/>
      <c r="J146" s="142"/>
      <c r="K146" s="142"/>
      <c r="L146" s="143">
        <f>M146+O146</f>
        <v>0</v>
      </c>
      <c r="M146" s="143">
        <f>E146+I146</f>
        <v>0</v>
      </c>
      <c r="N146" s="143">
        <f>F146+J146</f>
        <v>0</v>
      </c>
      <c r="O146" s="143">
        <f>G146+K146</f>
        <v>0</v>
      </c>
      <c r="Q146" s="183"/>
      <c r="R146" s="89">
        <f>L308-R145</f>
        <v>0</v>
      </c>
    </row>
    <row r="147" spans="1:18" s="37" customFormat="1" hidden="1" x14ac:dyDescent="0.25">
      <c r="A147" s="124"/>
      <c r="B147" s="436" t="s">
        <v>420</v>
      </c>
      <c r="C147" s="496"/>
      <c r="D147" s="144" t="s">
        <v>178</v>
      </c>
      <c r="E147" s="144"/>
      <c r="F147" s="144"/>
      <c r="G147" s="192"/>
      <c r="H147" s="145">
        <f t="shared" si="30"/>
        <v>0</v>
      </c>
      <c r="I147" s="193"/>
      <c r="J147" s="145"/>
      <c r="K147" s="145"/>
      <c r="L147" s="146"/>
      <c r="M147" s="146"/>
      <c r="N147" s="146"/>
      <c r="O147" s="146"/>
      <c r="Q147" s="194"/>
      <c r="R147" s="195"/>
    </row>
    <row r="148" spans="1:18" hidden="1" x14ac:dyDescent="0.25">
      <c r="A148" s="5" t="s">
        <v>162</v>
      </c>
      <c r="B148" s="29" t="s">
        <v>35</v>
      </c>
      <c r="C148" s="495" t="s">
        <v>51</v>
      </c>
      <c r="D148" s="141">
        <f>E148+G148</f>
        <v>0</v>
      </c>
      <c r="E148" s="141"/>
      <c r="F148" s="141"/>
      <c r="G148" s="190"/>
      <c r="H148" s="142">
        <f t="shared" si="30"/>
        <v>0</v>
      </c>
      <c r="I148" s="191"/>
      <c r="J148" s="142"/>
      <c r="K148" s="142"/>
      <c r="L148" s="143">
        <f>M148+O148</f>
        <v>0</v>
      </c>
      <c r="M148" s="143">
        <f>E148+I148</f>
        <v>0</v>
      </c>
      <c r="N148" s="143">
        <f>F148+J148</f>
        <v>0</v>
      </c>
      <c r="O148" s="143">
        <f>G148+K148</f>
        <v>0</v>
      </c>
      <c r="Q148" s="183"/>
      <c r="R148" s="89">
        <f>L310-R147</f>
        <v>0</v>
      </c>
    </row>
    <row r="149" spans="1:18" s="37" customFormat="1" hidden="1" x14ac:dyDescent="0.25">
      <c r="A149" s="132"/>
      <c r="B149" s="436" t="s">
        <v>420</v>
      </c>
      <c r="C149" s="496"/>
      <c r="D149" s="144" t="s">
        <v>178</v>
      </c>
      <c r="E149" s="144"/>
      <c r="F149" s="144"/>
      <c r="G149" s="192"/>
      <c r="H149" s="145">
        <f t="shared" si="30"/>
        <v>0</v>
      </c>
      <c r="I149" s="193"/>
      <c r="J149" s="145"/>
      <c r="K149" s="145"/>
      <c r="L149" s="146"/>
      <c r="M149" s="146"/>
      <c r="N149" s="146"/>
      <c r="O149" s="146"/>
      <c r="Q149" s="194"/>
      <c r="R149" s="195"/>
    </row>
    <row r="150" spans="1:18" hidden="1" x14ac:dyDescent="0.25">
      <c r="A150" s="5" t="s">
        <v>112</v>
      </c>
      <c r="B150" s="29" t="s">
        <v>422</v>
      </c>
      <c r="C150" s="495" t="s">
        <v>51</v>
      </c>
      <c r="D150" s="141">
        <f>E150+G150</f>
        <v>0</v>
      </c>
      <c r="E150" s="141"/>
      <c r="F150" s="141"/>
      <c r="G150" s="190"/>
      <c r="H150" s="142">
        <f t="shared" si="30"/>
        <v>0</v>
      </c>
      <c r="I150" s="191"/>
      <c r="J150" s="142"/>
      <c r="K150" s="142"/>
      <c r="L150" s="143">
        <f>M150+O150</f>
        <v>0</v>
      </c>
      <c r="M150" s="143">
        <f>E150+I150</f>
        <v>0</v>
      </c>
      <c r="N150" s="143">
        <f>F150+J150</f>
        <v>0</v>
      </c>
      <c r="O150" s="143">
        <f>G150+K150</f>
        <v>0</v>
      </c>
      <c r="Q150" s="183"/>
      <c r="R150" s="89">
        <f>L312-R149</f>
        <v>0</v>
      </c>
    </row>
    <row r="151" spans="1:18" s="37" customFormat="1" hidden="1" x14ac:dyDescent="0.25">
      <c r="A151" s="124"/>
      <c r="B151" s="436" t="s">
        <v>420</v>
      </c>
      <c r="C151" s="496"/>
      <c r="D151" s="144" t="s">
        <v>178</v>
      </c>
      <c r="E151" s="144"/>
      <c r="F151" s="144"/>
      <c r="G151" s="192"/>
      <c r="H151" s="145">
        <f t="shared" si="30"/>
        <v>0</v>
      </c>
      <c r="I151" s="193"/>
      <c r="J151" s="145"/>
      <c r="K151" s="145"/>
      <c r="L151" s="146"/>
      <c r="M151" s="146"/>
      <c r="N151" s="146"/>
      <c r="O151" s="146"/>
      <c r="Q151" s="194"/>
      <c r="R151" s="195"/>
    </row>
    <row r="152" spans="1:18" hidden="1" x14ac:dyDescent="0.25">
      <c r="A152" s="5" t="s">
        <v>113</v>
      </c>
      <c r="B152" s="17" t="s">
        <v>423</v>
      </c>
      <c r="C152" s="495" t="s">
        <v>51</v>
      </c>
      <c r="D152" s="141">
        <f>E152+G152</f>
        <v>0</v>
      </c>
      <c r="E152" s="141"/>
      <c r="F152" s="141"/>
      <c r="G152" s="190"/>
      <c r="H152" s="142">
        <f t="shared" si="30"/>
        <v>0</v>
      </c>
      <c r="I152" s="191"/>
      <c r="J152" s="142"/>
      <c r="K152" s="142"/>
      <c r="L152" s="143">
        <f>M152+O152</f>
        <v>0</v>
      </c>
      <c r="M152" s="143">
        <f>E152+I152</f>
        <v>0</v>
      </c>
      <c r="N152" s="143">
        <f>F152+J152</f>
        <v>0</v>
      </c>
      <c r="O152" s="143">
        <f>G152+K152</f>
        <v>0</v>
      </c>
      <c r="Q152" s="183"/>
      <c r="R152" s="89">
        <f>L314-R151</f>
        <v>0</v>
      </c>
    </row>
    <row r="153" spans="1:18" s="37" customFormat="1" hidden="1" x14ac:dyDescent="0.25">
      <c r="A153" s="124"/>
      <c r="B153" s="199" t="s">
        <v>420</v>
      </c>
      <c r="C153" s="496"/>
      <c r="D153" s="144" t="s">
        <v>178</v>
      </c>
      <c r="E153" s="144"/>
      <c r="F153" s="144"/>
      <c r="G153" s="192"/>
      <c r="H153" s="145">
        <f t="shared" si="30"/>
        <v>0</v>
      </c>
      <c r="I153" s="193"/>
      <c r="J153" s="145"/>
      <c r="K153" s="145"/>
      <c r="L153" s="146"/>
      <c r="M153" s="146"/>
      <c r="N153" s="146"/>
      <c r="O153" s="146"/>
      <c r="Q153" s="194"/>
      <c r="R153" s="195"/>
    </row>
    <row r="154" spans="1:18" x14ac:dyDescent="0.25">
      <c r="A154" s="5" t="s">
        <v>83</v>
      </c>
      <c r="B154" s="29" t="s">
        <v>49</v>
      </c>
      <c r="C154" s="430"/>
      <c r="D154" s="141">
        <f t="shared" ref="D154:D162" si="31">E154+G154</f>
        <v>0</v>
      </c>
      <c r="E154" s="141">
        <f>E156+E157</f>
        <v>0</v>
      </c>
      <c r="F154" s="141">
        <f>F156+F157</f>
        <v>0</v>
      </c>
      <c r="G154" s="141">
        <f>G156+G157</f>
        <v>0</v>
      </c>
      <c r="H154" s="142">
        <f t="shared" si="30"/>
        <v>0.3</v>
      </c>
      <c r="I154" s="142">
        <f>I156+I157</f>
        <v>0.3</v>
      </c>
      <c r="J154" s="142">
        <f>J156+J157</f>
        <v>0.2</v>
      </c>
      <c r="K154" s="142">
        <f>K156+K157</f>
        <v>0</v>
      </c>
      <c r="L154" s="143">
        <f t="shared" ref="L154:L162" si="32">M154+O154</f>
        <v>0.3</v>
      </c>
      <c r="M154" s="143">
        <f t="shared" ref="M154:O162" si="33">E154+I154</f>
        <v>0.3</v>
      </c>
      <c r="N154" s="143">
        <f t="shared" si="33"/>
        <v>0.2</v>
      </c>
      <c r="O154" s="143">
        <f t="shared" si="33"/>
        <v>0</v>
      </c>
      <c r="Q154" s="183"/>
      <c r="R154" s="89">
        <f>L316-R153</f>
        <v>0</v>
      </c>
    </row>
    <row r="155" spans="1:18" x14ac:dyDescent="0.25">
      <c r="A155" s="19"/>
      <c r="B155" s="133" t="s">
        <v>200</v>
      </c>
      <c r="C155" s="336"/>
      <c r="D155" s="149"/>
      <c r="E155" s="149"/>
      <c r="F155" s="149"/>
      <c r="G155" s="149"/>
      <c r="H155" s="150"/>
      <c r="I155" s="150"/>
      <c r="J155" s="150"/>
      <c r="K155" s="150"/>
      <c r="L155" s="151"/>
      <c r="M155" s="151"/>
      <c r="N155" s="151"/>
      <c r="O155" s="151"/>
      <c r="Q155" s="183"/>
      <c r="R155" s="89"/>
    </row>
    <row r="156" spans="1:18" s="37" customFormat="1" hidden="1" x14ac:dyDescent="0.25">
      <c r="A156" s="19"/>
      <c r="B156" s="435" t="s">
        <v>420</v>
      </c>
      <c r="C156" s="340" t="s">
        <v>51</v>
      </c>
      <c r="D156" s="141">
        <f t="shared" si="31"/>
        <v>0</v>
      </c>
      <c r="E156" s="141"/>
      <c r="F156" s="141"/>
      <c r="G156" s="190"/>
      <c r="H156" s="142">
        <f t="shared" si="30"/>
        <v>0</v>
      </c>
      <c r="I156" s="191"/>
      <c r="J156" s="142"/>
      <c r="K156" s="142"/>
      <c r="L156" s="143">
        <f t="shared" si="32"/>
        <v>0</v>
      </c>
      <c r="M156" s="143">
        <f t="shared" si="33"/>
        <v>0</v>
      </c>
      <c r="N156" s="143">
        <f t="shared" si="33"/>
        <v>0</v>
      </c>
      <c r="O156" s="143">
        <f t="shared" si="33"/>
        <v>0</v>
      </c>
      <c r="Q156" s="194"/>
      <c r="R156" s="195"/>
    </row>
    <row r="157" spans="1:18" s="37" customFormat="1" ht="25.5" x14ac:dyDescent="0.25">
      <c r="A157" s="19"/>
      <c r="B157" s="200" t="s">
        <v>419</v>
      </c>
      <c r="C157" s="428" t="s">
        <v>51</v>
      </c>
      <c r="D157" s="141">
        <f t="shared" si="31"/>
        <v>0</v>
      </c>
      <c r="E157" s="141"/>
      <c r="F157" s="141"/>
      <c r="G157" s="190"/>
      <c r="H157" s="142">
        <f t="shared" si="30"/>
        <v>0.3</v>
      </c>
      <c r="I157" s="191">
        <v>0.3</v>
      </c>
      <c r="J157" s="142">
        <v>0.2</v>
      </c>
      <c r="K157" s="142"/>
      <c r="L157" s="143">
        <f t="shared" si="32"/>
        <v>0.3</v>
      </c>
      <c r="M157" s="143">
        <f t="shared" si="33"/>
        <v>0.3</v>
      </c>
      <c r="N157" s="143">
        <f t="shared" si="33"/>
        <v>0.2</v>
      </c>
      <c r="O157" s="143">
        <f t="shared" si="33"/>
        <v>0</v>
      </c>
      <c r="Q157" s="194"/>
      <c r="R157" s="195"/>
    </row>
    <row r="158" spans="1:18" x14ac:dyDescent="0.25">
      <c r="A158" s="5" t="s">
        <v>84</v>
      </c>
      <c r="B158" s="6" t="s">
        <v>48</v>
      </c>
      <c r="C158" s="430"/>
      <c r="D158" s="141">
        <f t="shared" si="31"/>
        <v>0</v>
      </c>
      <c r="E158" s="141">
        <f>E160+E161</f>
        <v>0</v>
      </c>
      <c r="F158" s="141">
        <f>F160+F161</f>
        <v>0</v>
      </c>
      <c r="G158" s="141">
        <f>G160+G161</f>
        <v>0</v>
      </c>
      <c r="H158" s="142">
        <f t="shared" si="30"/>
        <v>0.5</v>
      </c>
      <c r="I158" s="142">
        <f>I160+I161</f>
        <v>0.5</v>
      </c>
      <c r="J158" s="142">
        <f>J160+J161</f>
        <v>0.4</v>
      </c>
      <c r="K158" s="142">
        <f>K160+K161</f>
        <v>0</v>
      </c>
      <c r="L158" s="143">
        <f t="shared" si="32"/>
        <v>0.5</v>
      </c>
      <c r="M158" s="143">
        <f t="shared" si="33"/>
        <v>0.5</v>
      </c>
      <c r="N158" s="143">
        <f t="shared" si="33"/>
        <v>0.4</v>
      </c>
      <c r="O158" s="143">
        <f t="shared" si="33"/>
        <v>0</v>
      </c>
      <c r="Q158" s="183"/>
      <c r="R158" s="89">
        <f>L318-R156</f>
        <v>0</v>
      </c>
    </row>
    <row r="159" spans="1:18" x14ac:dyDescent="0.25">
      <c r="A159" s="19"/>
      <c r="B159" s="133" t="s">
        <v>200</v>
      </c>
      <c r="C159" s="336"/>
      <c r="D159" s="149"/>
      <c r="E159" s="149"/>
      <c r="F159" s="149"/>
      <c r="G159" s="149"/>
      <c r="H159" s="150"/>
      <c r="I159" s="150"/>
      <c r="J159" s="150"/>
      <c r="K159" s="150"/>
      <c r="L159" s="151"/>
      <c r="M159" s="151"/>
      <c r="N159" s="151"/>
      <c r="O159" s="151"/>
      <c r="Q159" s="183"/>
      <c r="R159" s="89"/>
    </row>
    <row r="160" spans="1:18" s="37" customFormat="1" hidden="1" x14ac:dyDescent="0.25">
      <c r="A160" s="19"/>
      <c r="B160" s="201" t="s">
        <v>420</v>
      </c>
      <c r="C160" s="428" t="s">
        <v>51</v>
      </c>
      <c r="D160" s="141">
        <f t="shared" si="31"/>
        <v>0</v>
      </c>
      <c r="E160" s="141"/>
      <c r="F160" s="141"/>
      <c r="G160" s="190"/>
      <c r="H160" s="142">
        <f t="shared" si="30"/>
        <v>0</v>
      </c>
      <c r="I160" s="191"/>
      <c r="J160" s="142"/>
      <c r="K160" s="142"/>
      <c r="L160" s="143">
        <f t="shared" si="32"/>
        <v>0</v>
      </c>
      <c r="M160" s="143">
        <f t="shared" si="33"/>
        <v>0</v>
      </c>
      <c r="N160" s="143">
        <f t="shared" si="33"/>
        <v>0</v>
      </c>
      <c r="O160" s="143">
        <f t="shared" si="33"/>
        <v>0</v>
      </c>
      <c r="Q160" s="194"/>
      <c r="R160" s="195"/>
    </row>
    <row r="161" spans="1:18" s="37" customFormat="1" ht="25.5" x14ac:dyDescent="0.25">
      <c r="A161" s="124"/>
      <c r="B161" s="200" t="s">
        <v>419</v>
      </c>
      <c r="C161" s="428" t="s">
        <v>51</v>
      </c>
      <c r="D161" s="141">
        <f t="shared" si="31"/>
        <v>0</v>
      </c>
      <c r="E161" s="141"/>
      <c r="F161" s="141"/>
      <c r="G161" s="190"/>
      <c r="H161" s="142">
        <f t="shared" si="30"/>
        <v>0.5</v>
      </c>
      <c r="I161" s="191">
        <v>0.5</v>
      </c>
      <c r="J161" s="142">
        <v>0.4</v>
      </c>
      <c r="K161" s="142"/>
      <c r="L161" s="143">
        <f t="shared" si="32"/>
        <v>0.5</v>
      </c>
      <c r="M161" s="143">
        <f t="shared" si="33"/>
        <v>0.5</v>
      </c>
      <c r="N161" s="143">
        <f t="shared" si="33"/>
        <v>0.4</v>
      </c>
      <c r="O161" s="143">
        <f t="shared" si="33"/>
        <v>0</v>
      </c>
      <c r="Q161" s="194"/>
      <c r="R161" s="195"/>
    </row>
    <row r="162" spans="1:18" hidden="1" x14ac:dyDescent="0.25">
      <c r="A162" s="19" t="s">
        <v>116</v>
      </c>
      <c r="B162" s="35" t="s">
        <v>66</v>
      </c>
      <c r="C162" s="495" t="s">
        <v>51</v>
      </c>
      <c r="D162" s="141">
        <f t="shared" si="31"/>
        <v>0</v>
      </c>
      <c r="E162" s="141"/>
      <c r="F162" s="141"/>
      <c r="G162" s="190"/>
      <c r="H162" s="142">
        <f t="shared" si="30"/>
        <v>0</v>
      </c>
      <c r="I162" s="191"/>
      <c r="J162" s="142"/>
      <c r="K162" s="142"/>
      <c r="L162" s="143">
        <f t="shared" si="32"/>
        <v>0</v>
      </c>
      <c r="M162" s="143">
        <f t="shared" si="33"/>
        <v>0</v>
      </c>
      <c r="N162" s="143">
        <f t="shared" si="33"/>
        <v>0</v>
      </c>
      <c r="O162" s="143">
        <f t="shared" si="33"/>
        <v>0</v>
      </c>
      <c r="Q162" s="183"/>
      <c r="R162" s="89">
        <f>L320-R160</f>
        <v>0</v>
      </c>
    </row>
    <row r="163" spans="1:18" s="37" customFormat="1" hidden="1" x14ac:dyDescent="0.25">
      <c r="A163" s="124"/>
      <c r="B163" s="435" t="s">
        <v>420</v>
      </c>
      <c r="C163" s="502"/>
      <c r="D163" s="149" t="s">
        <v>178</v>
      </c>
      <c r="E163" s="149"/>
      <c r="F163" s="149"/>
      <c r="G163" s="272"/>
      <c r="H163" s="150">
        <f t="shared" si="30"/>
        <v>0</v>
      </c>
      <c r="I163" s="273"/>
      <c r="J163" s="150"/>
      <c r="K163" s="150"/>
      <c r="L163" s="151"/>
      <c r="M163" s="151"/>
      <c r="N163" s="151"/>
      <c r="O163" s="151"/>
      <c r="Q163" s="194"/>
      <c r="R163" s="195"/>
    </row>
    <row r="164" spans="1:18" x14ac:dyDescent="0.25">
      <c r="A164" s="128" t="s">
        <v>85</v>
      </c>
      <c r="B164" s="35" t="s">
        <v>172</v>
      </c>
      <c r="C164" s="430"/>
      <c r="D164" s="141">
        <f t="shared" ref="D164" si="34">E164+G164</f>
        <v>135.4</v>
      </c>
      <c r="E164" s="141">
        <f>E166+E167</f>
        <v>135.4</v>
      </c>
      <c r="F164" s="141">
        <f>F166+F167</f>
        <v>91.9</v>
      </c>
      <c r="G164" s="141">
        <f>G166+G167</f>
        <v>0</v>
      </c>
      <c r="H164" s="142">
        <f t="shared" si="30"/>
        <v>0</v>
      </c>
      <c r="I164" s="142">
        <f>I166+I167</f>
        <v>0</v>
      </c>
      <c r="J164" s="142">
        <f>J166+J167</f>
        <v>0</v>
      </c>
      <c r="K164" s="142">
        <f>K166+K167</f>
        <v>0</v>
      </c>
      <c r="L164" s="143">
        <f t="shared" ref="L164" si="35">M164+O164</f>
        <v>135.4</v>
      </c>
      <c r="M164" s="143">
        <f t="shared" ref="M164:O164" si="36">E164+I164</f>
        <v>135.4</v>
      </c>
      <c r="N164" s="143">
        <f t="shared" si="36"/>
        <v>91.9</v>
      </c>
      <c r="O164" s="143">
        <f t="shared" si="36"/>
        <v>0</v>
      </c>
      <c r="Q164" s="183"/>
      <c r="R164" s="89"/>
    </row>
    <row r="165" spans="1:18" x14ac:dyDescent="0.25">
      <c r="A165" s="132"/>
      <c r="B165" s="133" t="s">
        <v>200</v>
      </c>
      <c r="C165" s="432"/>
      <c r="D165" s="149"/>
      <c r="E165" s="149"/>
      <c r="F165" s="149"/>
      <c r="G165" s="149"/>
      <c r="H165" s="150"/>
      <c r="I165" s="150"/>
      <c r="J165" s="150"/>
      <c r="K165" s="150"/>
      <c r="L165" s="151"/>
      <c r="M165" s="151"/>
      <c r="N165" s="151"/>
      <c r="O165" s="151"/>
      <c r="Q165" s="183"/>
      <c r="R165" s="89"/>
    </row>
    <row r="166" spans="1:18" hidden="1" x14ac:dyDescent="0.25">
      <c r="A166" s="132"/>
      <c r="B166" s="270" t="s">
        <v>420</v>
      </c>
      <c r="C166" s="432" t="s">
        <v>51</v>
      </c>
      <c r="D166" s="149">
        <f>E166+G166</f>
        <v>0</v>
      </c>
      <c r="E166" s="149"/>
      <c r="F166" s="149"/>
      <c r="G166" s="149"/>
      <c r="H166" s="150">
        <f t="shared" si="30"/>
        <v>0</v>
      </c>
      <c r="I166" s="150"/>
      <c r="J166" s="150"/>
      <c r="K166" s="150"/>
      <c r="L166" s="151">
        <f>M166+O166</f>
        <v>0</v>
      </c>
      <c r="M166" s="151">
        <f t="shared" ref="M166:O167" si="37">E166+I166</f>
        <v>0</v>
      </c>
      <c r="N166" s="151">
        <f t="shared" si="37"/>
        <v>0</v>
      </c>
      <c r="O166" s="151">
        <f t="shared" si="37"/>
        <v>0</v>
      </c>
      <c r="Q166" s="183"/>
      <c r="R166" s="89"/>
    </row>
    <row r="167" spans="1:18" s="37" customFormat="1" ht="51.75" x14ac:dyDescent="0.25">
      <c r="A167" s="139"/>
      <c r="B167" s="533" t="s">
        <v>379</v>
      </c>
      <c r="C167" s="430" t="s">
        <v>51</v>
      </c>
      <c r="D167" s="141">
        <f>E167+G167</f>
        <v>135.4</v>
      </c>
      <c r="E167" s="141">
        <v>135.4</v>
      </c>
      <c r="F167" s="141">
        <v>91.9</v>
      </c>
      <c r="G167" s="141">
        <f>G170+G171</f>
        <v>0</v>
      </c>
      <c r="H167" s="142">
        <f t="shared" si="30"/>
        <v>0</v>
      </c>
      <c r="I167" s="142"/>
      <c r="J167" s="142"/>
      <c r="K167" s="142">
        <f>K170+K171</f>
        <v>0</v>
      </c>
      <c r="L167" s="143">
        <f>M167+O167</f>
        <v>135.4</v>
      </c>
      <c r="M167" s="143">
        <f t="shared" si="37"/>
        <v>135.4</v>
      </c>
      <c r="N167" s="143">
        <f t="shared" si="37"/>
        <v>91.9</v>
      </c>
      <c r="O167" s="143">
        <f t="shared" si="37"/>
        <v>0</v>
      </c>
      <c r="Q167" s="194"/>
      <c r="R167" s="195"/>
    </row>
    <row r="168" spans="1:18" s="37" customFormat="1" x14ac:dyDescent="0.25">
      <c r="A168" s="128" t="s">
        <v>86</v>
      </c>
      <c r="B168" s="29" t="s">
        <v>173</v>
      </c>
      <c r="C168" s="430"/>
      <c r="D168" s="141">
        <f>E168+G168</f>
        <v>189.5</v>
      </c>
      <c r="E168" s="141">
        <f>E170+E171</f>
        <v>189.5</v>
      </c>
      <c r="F168" s="141">
        <f t="shared" ref="F168:G168" si="38">F170+F171</f>
        <v>113.3</v>
      </c>
      <c r="G168" s="141">
        <f t="shared" si="38"/>
        <v>0</v>
      </c>
      <c r="H168" s="142">
        <f t="shared" si="30"/>
        <v>6.1</v>
      </c>
      <c r="I168" s="142">
        <f>I170+I171</f>
        <v>6.1</v>
      </c>
      <c r="J168" s="142">
        <f t="shared" ref="J168:K168" si="39">J170+J171</f>
        <v>4.5999999999999996</v>
      </c>
      <c r="K168" s="142">
        <f t="shared" si="39"/>
        <v>0</v>
      </c>
      <c r="L168" s="143">
        <f>M168+O168</f>
        <v>195.6</v>
      </c>
      <c r="M168" s="143">
        <f>M170+M171</f>
        <v>195.6</v>
      </c>
      <c r="N168" s="143">
        <f t="shared" ref="N168:O168" si="40">N170+N171</f>
        <v>117.89999999999999</v>
      </c>
      <c r="O168" s="143">
        <f t="shared" si="40"/>
        <v>0</v>
      </c>
      <c r="Q168" s="2"/>
      <c r="R168" s="2"/>
    </row>
    <row r="169" spans="1:18" s="37" customFormat="1" x14ac:dyDescent="0.25">
      <c r="A169" s="132"/>
      <c r="B169" s="133" t="s">
        <v>200</v>
      </c>
      <c r="C169" s="432"/>
      <c r="D169" s="149"/>
      <c r="E169" s="149"/>
      <c r="F169" s="149"/>
      <c r="G169" s="149"/>
      <c r="H169" s="150"/>
      <c r="I169" s="150"/>
      <c r="J169" s="150"/>
      <c r="K169" s="150"/>
      <c r="L169" s="151"/>
      <c r="M169" s="151"/>
      <c r="N169" s="151"/>
      <c r="O169" s="151"/>
      <c r="Q169" s="2"/>
      <c r="R169" s="2"/>
    </row>
    <row r="170" spans="1:18" s="37" customFormat="1" ht="26.25" x14ac:dyDescent="0.25">
      <c r="A170" s="132"/>
      <c r="B170" s="437" t="s">
        <v>378</v>
      </c>
      <c r="C170" s="430" t="s">
        <v>51</v>
      </c>
      <c r="D170" s="62"/>
      <c r="E170" s="62"/>
      <c r="F170" s="62"/>
      <c r="G170" s="62"/>
      <c r="H170" s="142">
        <f t="shared" si="30"/>
        <v>6.1</v>
      </c>
      <c r="I170" s="63">
        <v>6.1</v>
      </c>
      <c r="J170" s="63">
        <v>4.5999999999999996</v>
      </c>
      <c r="K170" s="63"/>
      <c r="L170" s="64">
        <f t="shared" ref="L170" si="41">M170+O170</f>
        <v>6.1</v>
      </c>
      <c r="M170" s="64">
        <f t="shared" ref="M170:O171" si="42">E170+I170</f>
        <v>6.1</v>
      </c>
      <c r="N170" s="64">
        <f t="shared" si="42"/>
        <v>4.5999999999999996</v>
      </c>
      <c r="O170" s="64"/>
      <c r="Q170" s="2"/>
      <c r="R170" s="2"/>
    </row>
    <row r="171" spans="1:18" ht="51.75" x14ac:dyDescent="0.25">
      <c r="A171" s="139"/>
      <c r="B171" s="160" t="s">
        <v>379</v>
      </c>
      <c r="C171" s="430" t="s">
        <v>51</v>
      </c>
      <c r="D171" s="149">
        <f>E171+G171</f>
        <v>189.5</v>
      </c>
      <c r="E171" s="149">
        <v>189.5</v>
      </c>
      <c r="F171" s="149">
        <v>113.3</v>
      </c>
      <c r="G171" s="149">
        <f>G173</f>
        <v>0</v>
      </c>
      <c r="H171" s="63">
        <f t="shared" si="30"/>
        <v>0</v>
      </c>
      <c r="I171" s="150"/>
      <c r="J171" s="150"/>
      <c r="K171" s="150"/>
      <c r="L171" s="151">
        <f>M171+O171</f>
        <v>189.5</v>
      </c>
      <c r="M171" s="151">
        <f t="shared" si="42"/>
        <v>189.5</v>
      </c>
      <c r="N171" s="151">
        <f t="shared" si="42"/>
        <v>113.3</v>
      </c>
      <c r="O171" s="151">
        <f t="shared" si="42"/>
        <v>0</v>
      </c>
      <c r="R171" s="202"/>
    </row>
    <row r="172" spans="1:18" x14ac:dyDescent="0.25">
      <c r="A172" s="188" t="s">
        <v>87</v>
      </c>
      <c r="B172" s="82" t="s">
        <v>182</v>
      </c>
      <c r="C172" s="208"/>
      <c r="D172" s="23">
        <f>D82+D85+D88+D90+D94+D97+D99+D102+D104+D107+D110+D113+D115+D118+D120+D122+D124+D128+D130+D134+D136+D138+D140+D142+D144+D146+D148+D150+D152+D154+D158+D162+D164+D168+D126+D132</f>
        <v>1253.9000000000001</v>
      </c>
      <c r="E172" s="23">
        <f t="shared" ref="E172:O172" si="43">E82+E85+E88+E90+E94+E97+E99+E102+E104+E107+E110+E113+E115+E118+E120+E122+E124+E128+E130+E134+E136+E138+E140+E142+E144+E146+E148+E150+E152+E154+E158+E162+E164+E168+E126+E132</f>
        <v>324.89999999999998</v>
      </c>
      <c r="F172" s="23">
        <f t="shared" si="43"/>
        <v>205.2</v>
      </c>
      <c r="G172" s="23">
        <f t="shared" si="43"/>
        <v>929</v>
      </c>
      <c r="H172" s="24">
        <f t="shared" si="43"/>
        <v>10</v>
      </c>
      <c r="I172" s="24">
        <f t="shared" si="43"/>
        <v>10</v>
      </c>
      <c r="J172" s="24">
        <f t="shared" si="43"/>
        <v>7.6</v>
      </c>
      <c r="K172" s="24">
        <f t="shared" si="43"/>
        <v>0</v>
      </c>
      <c r="L172" s="21">
        <f t="shared" si="43"/>
        <v>1263.8999999999999</v>
      </c>
      <c r="M172" s="21">
        <f t="shared" si="43"/>
        <v>334.9</v>
      </c>
      <c r="N172" s="21">
        <f t="shared" si="43"/>
        <v>212.8</v>
      </c>
      <c r="O172" s="21">
        <f t="shared" si="43"/>
        <v>929</v>
      </c>
    </row>
    <row r="173" spans="1:18" hidden="1" x14ac:dyDescent="0.25">
      <c r="A173" s="5" t="s">
        <v>119</v>
      </c>
      <c r="B173" s="512" t="s">
        <v>186</v>
      </c>
      <c r="C173" s="512"/>
      <c r="D173" s="512"/>
      <c r="E173" s="512"/>
      <c r="F173" s="512"/>
      <c r="G173" s="512"/>
      <c r="H173" s="512"/>
      <c r="I173" s="512"/>
      <c r="J173" s="512"/>
      <c r="K173" s="512"/>
      <c r="L173" s="512"/>
      <c r="M173" s="512"/>
      <c r="N173" s="512"/>
      <c r="O173" s="512"/>
      <c r="Q173" s="183"/>
      <c r="R173" s="89"/>
    </row>
    <row r="174" spans="1:18" hidden="1" x14ac:dyDescent="0.25">
      <c r="A174" s="5" t="s">
        <v>120</v>
      </c>
      <c r="B174" s="29" t="s">
        <v>20</v>
      </c>
      <c r="C174" s="495" t="s">
        <v>25</v>
      </c>
      <c r="D174" s="141">
        <f>E174+G174</f>
        <v>0</v>
      </c>
      <c r="E174" s="141"/>
      <c r="F174" s="141"/>
      <c r="G174" s="141"/>
      <c r="H174" s="142">
        <f>I174+K174</f>
        <v>0</v>
      </c>
      <c r="I174" s="142"/>
      <c r="J174" s="142"/>
      <c r="K174" s="142"/>
      <c r="L174" s="143">
        <f>M174+O174</f>
        <v>0</v>
      </c>
      <c r="M174" s="143">
        <f>E174+I174</f>
        <v>0</v>
      </c>
      <c r="N174" s="143">
        <f>F174+J174</f>
        <v>0</v>
      </c>
      <c r="O174" s="143">
        <f>G174+K174</f>
        <v>0</v>
      </c>
      <c r="Q174" s="183"/>
      <c r="R174" s="89"/>
    </row>
    <row r="175" spans="1:18" hidden="1" x14ac:dyDescent="0.25">
      <c r="A175" s="124"/>
      <c r="B175" s="435" t="s">
        <v>420</v>
      </c>
      <c r="C175" s="496"/>
      <c r="D175" s="144"/>
      <c r="E175" s="144"/>
      <c r="F175" s="144"/>
      <c r="G175" s="144"/>
      <c r="H175" s="145"/>
      <c r="I175" s="145"/>
      <c r="J175" s="145"/>
      <c r="K175" s="145"/>
      <c r="L175" s="146"/>
      <c r="M175" s="146"/>
      <c r="N175" s="146"/>
      <c r="O175" s="146"/>
      <c r="Q175" s="183"/>
      <c r="R175" s="89"/>
    </row>
    <row r="176" spans="1:18" hidden="1" x14ac:dyDescent="0.25">
      <c r="A176" s="188" t="s">
        <v>121</v>
      </c>
      <c r="B176" s="21" t="s">
        <v>181</v>
      </c>
      <c r="C176" s="186"/>
      <c r="D176" s="81">
        <f>D174</f>
        <v>0</v>
      </c>
      <c r="E176" s="81">
        <f t="shared" ref="E176:O176" si="44">E174</f>
        <v>0</v>
      </c>
      <c r="F176" s="81">
        <f t="shared" si="44"/>
        <v>0</v>
      </c>
      <c r="G176" s="81">
        <f t="shared" si="44"/>
        <v>0</v>
      </c>
      <c r="H176" s="203">
        <f t="shared" si="44"/>
        <v>0</v>
      </c>
      <c r="I176" s="203">
        <f t="shared" si="44"/>
        <v>0</v>
      </c>
      <c r="J176" s="203">
        <f t="shared" si="44"/>
        <v>0</v>
      </c>
      <c r="K176" s="203">
        <f t="shared" si="44"/>
        <v>0</v>
      </c>
      <c r="L176" s="82">
        <f t="shared" si="44"/>
        <v>0</v>
      </c>
      <c r="M176" s="82">
        <f t="shared" si="44"/>
        <v>0</v>
      </c>
      <c r="N176" s="82">
        <f t="shared" si="44"/>
        <v>0</v>
      </c>
      <c r="O176" s="82">
        <f t="shared" si="44"/>
        <v>0</v>
      </c>
      <c r="Q176" s="183"/>
      <c r="R176" s="202"/>
    </row>
    <row r="177" spans="1:18" x14ac:dyDescent="0.25">
      <c r="A177" s="5" t="s">
        <v>88</v>
      </c>
      <c r="B177" s="512" t="s">
        <v>67</v>
      </c>
      <c r="C177" s="512"/>
      <c r="D177" s="512"/>
      <c r="E177" s="512"/>
      <c r="F177" s="512"/>
      <c r="G177" s="512"/>
      <c r="H177" s="512"/>
      <c r="I177" s="512"/>
      <c r="J177" s="512"/>
      <c r="K177" s="512"/>
      <c r="L177" s="512"/>
      <c r="M177" s="512"/>
      <c r="N177" s="512"/>
      <c r="O177" s="512"/>
    </row>
    <row r="178" spans="1:18" x14ac:dyDescent="0.25">
      <c r="A178" s="5" t="s">
        <v>89</v>
      </c>
      <c r="B178" s="35" t="s">
        <v>20</v>
      </c>
      <c r="C178" s="341"/>
      <c r="D178" s="141">
        <f t="shared" ref="D178" si="45">E178+G178</f>
        <v>445</v>
      </c>
      <c r="E178" s="141">
        <f>E180+E181</f>
        <v>0</v>
      </c>
      <c r="F178" s="141">
        <f>F180+F181</f>
        <v>0</v>
      </c>
      <c r="G178" s="141">
        <f>G180+G181</f>
        <v>445</v>
      </c>
      <c r="H178" s="142">
        <f t="shared" ref="H178" si="46">I178+K178</f>
        <v>0</v>
      </c>
      <c r="I178" s="142">
        <f>I180+I181</f>
        <v>0</v>
      </c>
      <c r="J178" s="142">
        <f>J180+J181</f>
        <v>0</v>
      </c>
      <c r="K178" s="142">
        <f>K180+K181</f>
        <v>0</v>
      </c>
      <c r="L178" s="143">
        <f t="shared" ref="L178" si="47">M178+O178</f>
        <v>445</v>
      </c>
      <c r="M178" s="143">
        <f t="shared" ref="M178:O178" si="48">E178+I178</f>
        <v>0</v>
      </c>
      <c r="N178" s="143">
        <f t="shared" si="48"/>
        <v>0</v>
      </c>
      <c r="O178" s="143">
        <f t="shared" si="48"/>
        <v>445</v>
      </c>
    </row>
    <row r="179" spans="1:18" x14ac:dyDescent="0.25">
      <c r="A179" s="19"/>
      <c r="B179" s="133" t="s">
        <v>200</v>
      </c>
      <c r="C179" s="342"/>
      <c r="D179" s="149"/>
      <c r="E179" s="149"/>
      <c r="F179" s="149"/>
      <c r="G179" s="274"/>
      <c r="H179" s="150"/>
      <c r="I179" s="275"/>
      <c r="J179" s="150"/>
      <c r="K179" s="275"/>
      <c r="L179" s="151"/>
      <c r="M179" s="276"/>
      <c r="N179" s="151"/>
      <c r="O179" s="278"/>
    </row>
    <row r="180" spans="1:18" hidden="1" x14ac:dyDescent="0.25">
      <c r="A180" s="19"/>
      <c r="B180" s="270" t="s">
        <v>420</v>
      </c>
      <c r="C180" s="342" t="s">
        <v>30</v>
      </c>
      <c r="D180" s="149">
        <f t="shared" ref="D180:D234" si="49">E180+G180</f>
        <v>0</v>
      </c>
      <c r="E180" s="149"/>
      <c r="F180" s="149"/>
      <c r="G180" s="274"/>
      <c r="H180" s="150">
        <f t="shared" ref="H180:H235" si="50">I180+K180</f>
        <v>0</v>
      </c>
      <c r="I180" s="275"/>
      <c r="J180" s="150"/>
      <c r="K180" s="275"/>
      <c r="L180" s="151">
        <f t="shared" ref="L180:L234" si="51">M180+O180</f>
        <v>0</v>
      </c>
      <c r="M180" s="276">
        <f t="shared" ref="M180:O234" si="52">E180+I180</f>
        <v>0</v>
      </c>
      <c r="N180" s="151">
        <f t="shared" si="52"/>
        <v>0</v>
      </c>
      <c r="O180" s="278">
        <f t="shared" si="52"/>
        <v>0</v>
      </c>
    </row>
    <row r="181" spans="1:18" ht="26.25" x14ac:dyDescent="0.25">
      <c r="A181" s="124"/>
      <c r="B181" s="271" t="s">
        <v>342</v>
      </c>
      <c r="C181" s="341" t="s">
        <v>30</v>
      </c>
      <c r="D181" s="141">
        <f t="shared" si="49"/>
        <v>445</v>
      </c>
      <c r="E181" s="141">
        <f>E183+E184</f>
        <v>0</v>
      </c>
      <c r="F181" s="141">
        <f>F183+F184</f>
        <v>0</v>
      </c>
      <c r="G181" s="210">
        <v>445</v>
      </c>
      <c r="H181" s="142">
        <f t="shared" si="50"/>
        <v>0</v>
      </c>
      <c r="I181" s="211">
        <f t="shared" ref="I181:K182" si="53">I183+I184</f>
        <v>0</v>
      </c>
      <c r="J181" s="142">
        <f t="shared" si="53"/>
        <v>0</v>
      </c>
      <c r="K181" s="211">
        <f t="shared" si="53"/>
        <v>0</v>
      </c>
      <c r="L181" s="143">
        <f t="shared" si="51"/>
        <v>445</v>
      </c>
      <c r="M181" s="212">
        <f t="shared" si="52"/>
        <v>0</v>
      </c>
      <c r="N181" s="143">
        <f t="shared" si="52"/>
        <v>0</v>
      </c>
      <c r="O181" s="197">
        <f t="shared" si="52"/>
        <v>445</v>
      </c>
    </row>
    <row r="182" spans="1:18" x14ac:dyDescent="0.25">
      <c r="A182" s="5" t="s">
        <v>90</v>
      </c>
      <c r="B182" s="29" t="s">
        <v>7</v>
      </c>
      <c r="C182" s="430"/>
      <c r="D182" s="141">
        <f t="shared" si="49"/>
        <v>0</v>
      </c>
      <c r="E182" s="141">
        <f>E184+E185</f>
        <v>0</v>
      </c>
      <c r="F182" s="141">
        <f>F184+F185</f>
        <v>0</v>
      </c>
      <c r="G182" s="141">
        <f>G184+G185</f>
        <v>0</v>
      </c>
      <c r="H182" s="142">
        <f t="shared" si="50"/>
        <v>1.4</v>
      </c>
      <c r="I182" s="142">
        <f t="shared" si="53"/>
        <v>1.4</v>
      </c>
      <c r="J182" s="142">
        <f t="shared" si="53"/>
        <v>1.1000000000000001</v>
      </c>
      <c r="K182" s="142">
        <f t="shared" si="53"/>
        <v>0</v>
      </c>
      <c r="L182" s="143">
        <f t="shared" si="51"/>
        <v>1.4</v>
      </c>
      <c r="M182" s="143">
        <f t="shared" si="52"/>
        <v>1.4</v>
      </c>
      <c r="N182" s="143">
        <f t="shared" si="52"/>
        <v>1.1000000000000001</v>
      </c>
      <c r="O182" s="143">
        <f t="shared" si="52"/>
        <v>0</v>
      </c>
      <c r="Q182" s="183"/>
      <c r="R182" s="89">
        <f>L336-R181</f>
        <v>0</v>
      </c>
    </row>
    <row r="183" spans="1:18" x14ac:dyDescent="0.25">
      <c r="A183" s="19"/>
      <c r="B183" s="133" t="s">
        <v>200</v>
      </c>
      <c r="C183" s="431"/>
      <c r="D183" s="149"/>
      <c r="E183" s="149"/>
      <c r="F183" s="149"/>
      <c r="G183" s="149"/>
      <c r="H183" s="150"/>
      <c r="I183" s="150"/>
      <c r="J183" s="150"/>
      <c r="K183" s="150"/>
      <c r="L183" s="151"/>
      <c r="M183" s="151"/>
      <c r="N183" s="151"/>
      <c r="O183" s="151"/>
      <c r="Q183" s="183"/>
      <c r="R183" s="89"/>
    </row>
    <row r="184" spans="1:18" hidden="1" x14ac:dyDescent="0.25">
      <c r="A184" s="19"/>
      <c r="B184" s="201" t="s">
        <v>420</v>
      </c>
      <c r="C184" s="204" t="s">
        <v>30</v>
      </c>
      <c r="D184" s="141">
        <f t="shared" si="49"/>
        <v>0</v>
      </c>
      <c r="E184" s="141"/>
      <c r="F184" s="141"/>
      <c r="G184" s="190"/>
      <c r="H184" s="142">
        <f t="shared" si="50"/>
        <v>0</v>
      </c>
      <c r="I184" s="191"/>
      <c r="J184" s="142"/>
      <c r="K184" s="142"/>
      <c r="L184" s="143">
        <f t="shared" si="51"/>
        <v>0</v>
      </c>
      <c r="M184" s="143">
        <f t="shared" si="52"/>
        <v>0</v>
      </c>
      <c r="N184" s="143">
        <f t="shared" si="52"/>
        <v>0</v>
      </c>
      <c r="O184" s="143">
        <f t="shared" si="52"/>
        <v>0</v>
      </c>
      <c r="Q184" s="183"/>
      <c r="R184" s="89"/>
    </row>
    <row r="185" spans="1:18" s="37" customFormat="1" ht="25.5" x14ac:dyDescent="0.25">
      <c r="A185" s="124"/>
      <c r="B185" s="200" t="s">
        <v>419</v>
      </c>
      <c r="C185" s="205" t="s">
        <v>30</v>
      </c>
      <c r="D185" s="141">
        <f t="shared" si="49"/>
        <v>0</v>
      </c>
      <c r="E185" s="141"/>
      <c r="F185" s="141"/>
      <c r="G185" s="190"/>
      <c r="H185" s="142">
        <f t="shared" si="50"/>
        <v>1.4</v>
      </c>
      <c r="I185" s="191">
        <v>1.4</v>
      </c>
      <c r="J185" s="142">
        <v>1.1000000000000001</v>
      </c>
      <c r="K185" s="142"/>
      <c r="L185" s="143">
        <f t="shared" si="51"/>
        <v>1.4</v>
      </c>
      <c r="M185" s="143">
        <f t="shared" si="52"/>
        <v>1.4</v>
      </c>
      <c r="N185" s="143">
        <f t="shared" si="52"/>
        <v>1.1000000000000001</v>
      </c>
      <c r="O185" s="143">
        <f t="shared" si="52"/>
        <v>0</v>
      </c>
      <c r="Q185" s="194"/>
      <c r="R185" s="195"/>
    </row>
    <row r="186" spans="1:18" ht="17.25" customHeight="1" x14ac:dyDescent="0.25">
      <c r="A186" s="5" t="s">
        <v>91</v>
      </c>
      <c r="B186" s="29" t="s">
        <v>10</v>
      </c>
      <c r="C186" s="430"/>
      <c r="D186" s="141">
        <f t="shared" si="49"/>
        <v>0</v>
      </c>
      <c r="E186" s="141">
        <f>E188+E189</f>
        <v>0</v>
      </c>
      <c r="F186" s="141">
        <f>F188+F189</f>
        <v>0</v>
      </c>
      <c r="G186" s="141">
        <f>G188+G189</f>
        <v>0</v>
      </c>
      <c r="H186" s="142">
        <f t="shared" si="50"/>
        <v>1</v>
      </c>
      <c r="I186" s="142">
        <f>I188+I189</f>
        <v>1</v>
      </c>
      <c r="J186" s="142">
        <f>J188+J189</f>
        <v>0.8</v>
      </c>
      <c r="K186" s="142">
        <f>K188+K189</f>
        <v>0</v>
      </c>
      <c r="L186" s="143">
        <f t="shared" si="51"/>
        <v>1</v>
      </c>
      <c r="M186" s="143">
        <f t="shared" si="52"/>
        <v>1</v>
      </c>
      <c r="N186" s="143">
        <f t="shared" si="52"/>
        <v>0.8</v>
      </c>
      <c r="O186" s="143">
        <f t="shared" si="52"/>
        <v>0</v>
      </c>
      <c r="Q186" s="183"/>
      <c r="R186" s="89">
        <f>L339-R185</f>
        <v>0</v>
      </c>
    </row>
    <row r="187" spans="1:18" ht="17.25" customHeight="1" x14ac:dyDescent="0.25">
      <c r="A187" s="19"/>
      <c r="B187" s="133" t="s">
        <v>200</v>
      </c>
      <c r="C187" s="431"/>
      <c r="D187" s="149"/>
      <c r="E187" s="149"/>
      <c r="F187" s="149"/>
      <c r="G187" s="149"/>
      <c r="H187" s="150"/>
      <c r="I187" s="150"/>
      <c r="J187" s="150"/>
      <c r="K187" s="150"/>
      <c r="L187" s="151"/>
      <c r="M187" s="151"/>
      <c r="N187" s="151"/>
      <c r="O187" s="151"/>
      <c r="Q187" s="183"/>
      <c r="R187" s="89"/>
    </row>
    <row r="188" spans="1:18" hidden="1" x14ac:dyDescent="0.25">
      <c r="A188" s="19"/>
      <c r="B188" s="201" t="s">
        <v>420</v>
      </c>
      <c r="C188" s="204" t="s">
        <v>30</v>
      </c>
      <c r="D188" s="141">
        <f t="shared" si="49"/>
        <v>0</v>
      </c>
      <c r="E188" s="206"/>
      <c r="F188" s="141"/>
      <c r="G188" s="190"/>
      <c r="H188" s="142">
        <f t="shared" si="50"/>
        <v>0</v>
      </c>
      <c r="I188" s="191"/>
      <c r="J188" s="142"/>
      <c r="K188" s="142"/>
      <c r="L188" s="143">
        <f t="shared" si="51"/>
        <v>0</v>
      </c>
      <c r="M188" s="143">
        <f t="shared" si="52"/>
        <v>0</v>
      </c>
      <c r="N188" s="143">
        <f t="shared" si="52"/>
        <v>0</v>
      </c>
      <c r="O188" s="143">
        <f t="shared" si="52"/>
        <v>0</v>
      </c>
      <c r="Q188" s="183"/>
      <c r="R188" s="89"/>
    </row>
    <row r="189" spans="1:18" s="37" customFormat="1" ht="25.5" x14ac:dyDescent="0.25">
      <c r="A189" s="124"/>
      <c r="B189" s="200" t="s">
        <v>419</v>
      </c>
      <c r="C189" s="205" t="s">
        <v>30</v>
      </c>
      <c r="D189" s="141">
        <f t="shared" si="49"/>
        <v>0</v>
      </c>
      <c r="E189" s="206"/>
      <c r="F189" s="141"/>
      <c r="G189" s="190"/>
      <c r="H189" s="142">
        <f t="shared" si="50"/>
        <v>1</v>
      </c>
      <c r="I189" s="191">
        <v>1</v>
      </c>
      <c r="J189" s="142">
        <v>0.8</v>
      </c>
      <c r="K189" s="142"/>
      <c r="L189" s="143">
        <f t="shared" si="51"/>
        <v>1</v>
      </c>
      <c r="M189" s="143">
        <f t="shared" si="52"/>
        <v>1</v>
      </c>
      <c r="N189" s="143">
        <f t="shared" si="52"/>
        <v>0.8</v>
      </c>
      <c r="O189" s="143">
        <f t="shared" si="52"/>
        <v>0</v>
      </c>
      <c r="Q189" s="194"/>
      <c r="R189" s="195"/>
    </row>
    <row r="190" spans="1:18" x14ac:dyDescent="0.25">
      <c r="A190" s="5" t="s">
        <v>92</v>
      </c>
      <c r="B190" s="29" t="s">
        <v>11</v>
      </c>
      <c r="C190" s="430"/>
      <c r="D190" s="141">
        <f t="shared" si="49"/>
        <v>0</v>
      </c>
      <c r="E190" s="141">
        <f>E192+E193</f>
        <v>0</v>
      </c>
      <c r="F190" s="141">
        <f>F192+F193</f>
        <v>0</v>
      </c>
      <c r="G190" s="141">
        <f>G192+G193</f>
        <v>0</v>
      </c>
      <c r="H190" s="142">
        <f t="shared" si="50"/>
        <v>1.7</v>
      </c>
      <c r="I190" s="142">
        <f>I192+I193</f>
        <v>1.7</v>
      </c>
      <c r="J190" s="142">
        <f>J192+J193</f>
        <v>1.3</v>
      </c>
      <c r="K190" s="142">
        <f>K192+K193</f>
        <v>0</v>
      </c>
      <c r="L190" s="143">
        <f t="shared" si="51"/>
        <v>1.7</v>
      </c>
      <c r="M190" s="143">
        <f t="shared" si="52"/>
        <v>1.7</v>
      </c>
      <c r="N190" s="143">
        <f t="shared" si="52"/>
        <v>1.3</v>
      </c>
      <c r="O190" s="143">
        <f t="shared" si="52"/>
        <v>0</v>
      </c>
      <c r="Q190" s="183"/>
      <c r="R190" s="89">
        <f>L342-R189</f>
        <v>0</v>
      </c>
    </row>
    <row r="191" spans="1:18" x14ac:dyDescent="0.25">
      <c r="A191" s="19"/>
      <c r="B191" s="133" t="s">
        <v>200</v>
      </c>
      <c r="C191" s="431"/>
      <c r="D191" s="149"/>
      <c r="E191" s="149"/>
      <c r="F191" s="149"/>
      <c r="G191" s="149"/>
      <c r="H191" s="150"/>
      <c r="I191" s="150"/>
      <c r="J191" s="150"/>
      <c r="K191" s="150"/>
      <c r="L191" s="151"/>
      <c r="M191" s="151"/>
      <c r="N191" s="151"/>
      <c r="O191" s="151"/>
      <c r="Q191" s="183"/>
      <c r="R191" s="89"/>
    </row>
    <row r="192" spans="1:18" hidden="1" x14ac:dyDescent="0.25">
      <c r="A192" s="19"/>
      <c r="B192" s="201" t="s">
        <v>420</v>
      </c>
      <c r="C192" s="204" t="s">
        <v>30</v>
      </c>
      <c r="D192" s="141">
        <f t="shared" si="49"/>
        <v>0</v>
      </c>
      <c r="E192" s="206"/>
      <c r="F192" s="141"/>
      <c r="G192" s="190"/>
      <c r="H192" s="142">
        <f t="shared" si="50"/>
        <v>0</v>
      </c>
      <c r="I192" s="191"/>
      <c r="J192" s="142"/>
      <c r="K192" s="142"/>
      <c r="L192" s="143">
        <f t="shared" si="51"/>
        <v>0</v>
      </c>
      <c r="M192" s="143">
        <f t="shared" si="52"/>
        <v>0</v>
      </c>
      <c r="N192" s="143">
        <f t="shared" si="52"/>
        <v>0</v>
      </c>
      <c r="O192" s="143">
        <f t="shared" si="52"/>
        <v>0</v>
      </c>
      <c r="Q192" s="183"/>
      <c r="R192" s="89"/>
    </row>
    <row r="193" spans="1:18" s="37" customFormat="1" ht="25.5" x14ac:dyDescent="0.25">
      <c r="A193" s="124"/>
      <c r="B193" s="200" t="s">
        <v>419</v>
      </c>
      <c r="C193" s="205" t="s">
        <v>30</v>
      </c>
      <c r="D193" s="141">
        <f t="shared" si="49"/>
        <v>0</v>
      </c>
      <c r="E193" s="206"/>
      <c r="F193" s="141"/>
      <c r="G193" s="190"/>
      <c r="H193" s="142">
        <f t="shared" si="50"/>
        <v>1.7</v>
      </c>
      <c r="I193" s="191">
        <v>1.7</v>
      </c>
      <c r="J193" s="142">
        <v>1.3</v>
      </c>
      <c r="K193" s="142"/>
      <c r="L193" s="143">
        <f t="shared" si="51"/>
        <v>1.7</v>
      </c>
      <c r="M193" s="143">
        <f t="shared" si="52"/>
        <v>1.7</v>
      </c>
      <c r="N193" s="143">
        <f t="shared" si="52"/>
        <v>1.3</v>
      </c>
      <c r="O193" s="143">
        <f t="shared" si="52"/>
        <v>0</v>
      </c>
      <c r="Q193" s="194"/>
      <c r="R193" s="195"/>
    </row>
    <row r="194" spans="1:18" x14ac:dyDescent="0.25">
      <c r="A194" s="5" t="s">
        <v>93</v>
      </c>
      <c r="B194" s="29" t="s">
        <v>15</v>
      </c>
      <c r="C194" s="430"/>
      <c r="D194" s="141">
        <f t="shared" si="49"/>
        <v>0</v>
      </c>
      <c r="E194" s="141">
        <f>E196+E197</f>
        <v>0</v>
      </c>
      <c r="F194" s="141">
        <f>F196+F197</f>
        <v>0</v>
      </c>
      <c r="G194" s="141">
        <f>G196+G197</f>
        <v>0</v>
      </c>
      <c r="H194" s="142">
        <f t="shared" si="50"/>
        <v>1.4</v>
      </c>
      <c r="I194" s="142">
        <f>I196+I197</f>
        <v>1.4</v>
      </c>
      <c r="J194" s="142">
        <f>J196+J197</f>
        <v>1.1000000000000001</v>
      </c>
      <c r="K194" s="142">
        <f>K196+K197</f>
        <v>0</v>
      </c>
      <c r="L194" s="143">
        <f t="shared" si="51"/>
        <v>1.4</v>
      </c>
      <c r="M194" s="143">
        <f t="shared" si="52"/>
        <v>1.4</v>
      </c>
      <c r="N194" s="143">
        <f t="shared" si="52"/>
        <v>1.1000000000000001</v>
      </c>
      <c r="O194" s="143">
        <f t="shared" si="52"/>
        <v>0</v>
      </c>
      <c r="Q194" s="183"/>
      <c r="R194" s="89">
        <f>L345-R193</f>
        <v>0</v>
      </c>
    </row>
    <row r="195" spans="1:18" x14ac:dyDescent="0.25">
      <c r="A195" s="19"/>
      <c r="B195" s="133" t="s">
        <v>200</v>
      </c>
      <c r="C195" s="431"/>
      <c r="D195" s="149"/>
      <c r="E195" s="149"/>
      <c r="F195" s="149"/>
      <c r="G195" s="149"/>
      <c r="H195" s="150"/>
      <c r="I195" s="150"/>
      <c r="J195" s="150"/>
      <c r="K195" s="150"/>
      <c r="L195" s="151"/>
      <c r="M195" s="151"/>
      <c r="N195" s="151"/>
      <c r="O195" s="151"/>
      <c r="Q195" s="183"/>
      <c r="R195" s="89"/>
    </row>
    <row r="196" spans="1:18" hidden="1" x14ac:dyDescent="0.25">
      <c r="A196" s="19"/>
      <c r="B196" s="201" t="s">
        <v>420</v>
      </c>
      <c r="C196" s="204" t="s">
        <v>30</v>
      </c>
      <c r="D196" s="141">
        <f t="shared" si="49"/>
        <v>0</v>
      </c>
      <c r="E196" s="206"/>
      <c r="F196" s="141"/>
      <c r="G196" s="190"/>
      <c r="H196" s="142">
        <f t="shared" si="50"/>
        <v>0</v>
      </c>
      <c r="I196" s="191"/>
      <c r="J196" s="142"/>
      <c r="K196" s="142"/>
      <c r="L196" s="143">
        <f t="shared" si="51"/>
        <v>0</v>
      </c>
      <c r="M196" s="143">
        <f t="shared" si="52"/>
        <v>0</v>
      </c>
      <c r="N196" s="143">
        <f t="shared" si="52"/>
        <v>0</v>
      </c>
      <c r="O196" s="143">
        <f t="shared" si="52"/>
        <v>0</v>
      </c>
      <c r="Q196" s="183"/>
      <c r="R196" s="89"/>
    </row>
    <row r="197" spans="1:18" s="37" customFormat="1" ht="25.5" x14ac:dyDescent="0.25">
      <c r="A197" s="124"/>
      <c r="B197" s="200" t="s">
        <v>419</v>
      </c>
      <c r="C197" s="205" t="s">
        <v>30</v>
      </c>
      <c r="D197" s="141">
        <f t="shared" si="49"/>
        <v>0</v>
      </c>
      <c r="E197" s="206"/>
      <c r="F197" s="141"/>
      <c r="G197" s="190"/>
      <c r="H197" s="142">
        <f t="shared" si="50"/>
        <v>1.4</v>
      </c>
      <c r="I197" s="191">
        <v>1.4</v>
      </c>
      <c r="J197" s="142">
        <v>1.1000000000000001</v>
      </c>
      <c r="K197" s="142"/>
      <c r="L197" s="143">
        <f t="shared" si="51"/>
        <v>1.4</v>
      </c>
      <c r="M197" s="143">
        <f t="shared" si="52"/>
        <v>1.4</v>
      </c>
      <c r="N197" s="143">
        <f t="shared" si="52"/>
        <v>1.1000000000000001</v>
      </c>
      <c r="O197" s="143">
        <f t="shared" si="52"/>
        <v>0</v>
      </c>
      <c r="Q197" s="194"/>
      <c r="R197" s="195"/>
    </row>
    <row r="198" spans="1:18" x14ac:dyDescent="0.25">
      <c r="A198" s="5" t="s">
        <v>94</v>
      </c>
      <c r="B198" s="29" t="s">
        <v>27</v>
      </c>
      <c r="C198" s="430"/>
      <c r="D198" s="141">
        <f t="shared" si="49"/>
        <v>0</v>
      </c>
      <c r="E198" s="141">
        <f>E200+E201</f>
        <v>0</v>
      </c>
      <c r="F198" s="141">
        <f>F200+F201</f>
        <v>0</v>
      </c>
      <c r="G198" s="141">
        <f>G200+G201</f>
        <v>0</v>
      </c>
      <c r="H198" s="142">
        <f t="shared" si="50"/>
        <v>10.5</v>
      </c>
      <c r="I198" s="142">
        <f>I200+I201</f>
        <v>10.5</v>
      </c>
      <c r="J198" s="142">
        <f>J200+J201</f>
        <v>8</v>
      </c>
      <c r="K198" s="142">
        <f>K200+K201</f>
        <v>0</v>
      </c>
      <c r="L198" s="143">
        <f t="shared" si="51"/>
        <v>10.5</v>
      </c>
      <c r="M198" s="143">
        <f t="shared" si="52"/>
        <v>10.5</v>
      </c>
      <c r="N198" s="143">
        <f t="shared" si="52"/>
        <v>8</v>
      </c>
      <c r="O198" s="143">
        <f t="shared" si="52"/>
        <v>0</v>
      </c>
      <c r="Q198" s="183"/>
      <c r="R198" s="89">
        <f>L348-R197</f>
        <v>0</v>
      </c>
    </row>
    <row r="199" spans="1:18" x14ac:dyDescent="0.25">
      <c r="A199" s="19"/>
      <c r="B199" s="133" t="s">
        <v>200</v>
      </c>
      <c r="C199" s="431"/>
      <c r="D199" s="149"/>
      <c r="E199" s="149"/>
      <c r="F199" s="149"/>
      <c r="G199" s="149"/>
      <c r="H199" s="150"/>
      <c r="I199" s="150"/>
      <c r="J199" s="150"/>
      <c r="K199" s="150"/>
      <c r="L199" s="151"/>
      <c r="M199" s="151"/>
      <c r="N199" s="151"/>
      <c r="O199" s="151"/>
      <c r="Q199" s="183"/>
      <c r="R199" s="89"/>
    </row>
    <row r="200" spans="1:18" hidden="1" x14ac:dyDescent="0.25">
      <c r="A200" s="19"/>
      <c r="B200" s="201" t="s">
        <v>420</v>
      </c>
      <c r="C200" s="204" t="s">
        <v>30</v>
      </c>
      <c r="D200" s="141">
        <f t="shared" si="49"/>
        <v>0</v>
      </c>
      <c r="E200" s="206"/>
      <c r="F200" s="141"/>
      <c r="G200" s="190"/>
      <c r="H200" s="142">
        <f t="shared" si="50"/>
        <v>0</v>
      </c>
      <c r="I200" s="191"/>
      <c r="J200" s="142"/>
      <c r="K200" s="142"/>
      <c r="L200" s="143">
        <f t="shared" si="51"/>
        <v>0</v>
      </c>
      <c r="M200" s="143">
        <f t="shared" si="52"/>
        <v>0</v>
      </c>
      <c r="N200" s="143">
        <f t="shared" si="52"/>
        <v>0</v>
      </c>
      <c r="O200" s="143">
        <f t="shared" si="52"/>
        <v>0</v>
      </c>
      <c r="Q200" s="183"/>
      <c r="R200" s="89"/>
    </row>
    <row r="201" spans="1:18" s="37" customFormat="1" ht="25.5" x14ac:dyDescent="0.25">
      <c r="A201" s="124"/>
      <c r="B201" s="200" t="s">
        <v>419</v>
      </c>
      <c r="C201" s="205" t="s">
        <v>30</v>
      </c>
      <c r="D201" s="141">
        <f t="shared" si="49"/>
        <v>0</v>
      </c>
      <c r="E201" s="206"/>
      <c r="F201" s="141"/>
      <c r="G201" s="190"/>
      <c r="H201" s="142">
        <f t="shared" si="50"/>
        <v>10.5</v>
      </c>
      <c r="I201" s="191">
        <v>10.5</v>
      </c>
      <c r="J201" s="142">
        <v>8</v>
      </c>
      <c r="K201" s="142"/>
      <c r="L201" s="143">
        <f t="shared" si="51"/>
        <v>10.5</v>
      </c>
      <c r="M201" s="143">
        <f t="shared" si="52"/>
        <v>10.5</v>
      </c>
      <c r="N201" s="143">
        <f t="shared" si="52"/>
        <v>8</v>
      </c>
      <c r="O201" s="143">
        <f t="shared" si="52"/>
        <v>0</v>
      </c>
      <c r="Q201" s="194"/>
      <c r="R201" s="195"/>
    </row>
    <row r="202" spans="1:18" x14ac:dyDescent="0.25">
      <c r="A202" s="5" t="s">
        <v>95</v>
      </c>
      <c r="B202" s="29" t="s">
        <v>57</v>
      </c>
      <c r="C202" s="430"/>
      <c r="D202" s="141">
        <f t="shared" si="49"/>
        <v>0</v>
      </c>
      <c r="E202" s="141">
        <f>E204+E205</f>
        <v>0</v>
      </c>
      <c r="F202" s="141">
        <f>F204+F205</f>
        <v>0</v>
      </c>
      <c r="G202" s="141">
        <f>G204+G205</f>
        <v>0</v>
      </c>
      <c r="H202" s="142">
        <f t="shared" si="50"/>
        <v>2.5</v>
      </c>
      <c r="I202" s="142">
        <f>I204+I205</f>
        <v>2.5</v>
      </c>
      <c r="J202" s="142">
        <f>J204+J205</f>
        <v>1.9</v>
      </c>
      <c r="K202" s="142">
        <f>K204+K205</f>
        <v>0</v>
      </c>
      <c r="L202" s="143">
        <f t="shared" si="51"/>
        <v>2.5</v>
      </c>
      <c r="M202" s="143">
        <f t="shared" si="52"/>
        <v>2.5</v>
      </c>
      <c r="N202" s="143">
        <f t="shared" si="52"/>
        <v>1.9</v>
      </c>
      <c r="O202" s="143">
        <f t="shared" si="52"/>
        <v>0</v>
      </c>
      <c r="Q202" s="183"/>
      <c r="R202" s="89">
        <f>L351-R201</f>
        <v>0</v>
      </c>
    </row>
    <row r="203" spans="1:18" x14ac:dyDescent="0.25">
      <c r="A203" s="19"/>
      <c r="B203" s="133" t="s">
        <v>200</v>
      </c>
      <c r="C203" s="431"/>
      <c r="D203" s="149"/>
      <c r="E203" s="149"/>
      <c r="F203" s="149"/>
      <c r="G203" s="149"/>
      <c r="H203" s="150"/>
      <c r="I203" s="150"/>
      <c r="J203" s="150"/>
      <c r="K203" s="150"/>
      <c r="L203" s="151"/>
      <c r="M203" s="151"/>
      <c r="N203" s="151"/>
      <c r="O203" s="151"/>
      <c r="Q203" s="183"/>
      <c r="R203" s="89"/>
    </row>
    <row r="204" spans="1:18" hidden="1" x14ac:dyDescent="0.25">
      <c r="A204" s="19"/>
      <c r="B204" s="201" t="s">
        <v>420</v>
      </c>
      <c r="C204" s="204" t="s">
        <v>30</v>
      </c>
      <c r="D204" s="141">
        <f t="shared" si="49"/>
        <v>0</v>
      </c>
      <c r="E204" s="206"/>
      <c r="F204" s="141"/>
      <c r="G204" s="190"/>
      <c r="H204" s="142">
        <f t="shared" si="50"/>
        <v>0</v>
      </c>
      <c r="I204" s="191"/>
      <c r="J204" s="142"/>
      <c r="K204" s="142"/>
      <c r="L204" s="143">
        <f t="shared" si="51"/>
        <v>0</v>
      </c>
      <c r="M204" s="143">
        <f t="shared" si="52"/>
        <v>0</v>
      </c>
      <c r="N204" s="143">
        <f t="shared" si="52"/>
        <v>0</v>
      </c>
      <c r="O204" s="143">
        <f t="shared" si="52"/>
        <v>0</v>
      </c>
      <c r="Q204" s="183"/>
      <c r="R204" s="89"/>
    </row>
    <row r="205" spans="1:18" s="37" customFormat="1" ht="25.5" x14ac:dyDescent="0.25">
      <c r="A205" s="124"/>
      <c r="B205" s="200" t="s">
        <v>419</v>
      </c>
      <c r="C205" s="205" t="s">
        <v>30</v>
      </c>
      <c r="D205" s="141">
        <f t="shared" si="49"/>
        <v>0</v>
      </c>
      <c r="E205" s="206"/>
      <c r="F205" s="141"/>
      <c r="G205" s="190"/>
      <c r="H205" s="142">
        <f t="shared" si="50"/>
        <v>2.5</v>
      </c>
      <c r="I205" s="191">
        <v>2.5</v>
      </c>
      <c r="J205" s="142">
        <v>1.9</v>
      </c>
      <c r="K205" s="142"/>
      <c r="L205" s="143">
        <f t="shared" si="51"/>
        <v>2.5</v>
      </c>
      <c r="M205" s="143">
        <f t="shared" si="52"/>
        <v>2.5</v>
      </c>
      <c r="N205" s="143">
        <f t="shared" si="52"/>
        <v>1.9</v>
      </c>
      <c r="O205" s="143">
        <f t="shared" si="52"/>
        <v>0</v>
      </c>
      <c r="Q205" s="194"/>
      <c r="R205" s="195"/>
    </row>
    <row r="206" spans="1:18" x14ac:dyDescent="0.25">
      <c r="A206" s="5" t="s">
        <v>96</v>
      </c>
      <c r="B206" s="29" t="s">
        <v>58</v>
      </c>
      <c r="C206" s="430"/>
      <c r="D206" s="141">
        <f t="shared" si="49"/>
        <v>0</v>
      </c>
      <c r="E206" s="141">
        <f>E208+E209</f>
        <v>0</v>
      </c>
      <c r="F206" s="141">
        <f>F208+F209</f>
        <v>0</v>
      </c>
      <c r="G206" s="141">
        <f>G208+G209</f>
        <v>0</v>
      </c>
      <c r="H206" s="142">
        <f t="shared" si="50"/>
        <v>2.5</v>
      </c>
      <c r="I206" s="142">
        <f>I208+I209</f>
        <v>2.5</v>
      </c>
      <c r="J206" s="142">
        <f>J208+J209</f>
        <v>1.9</v>
      </c>
      <c r="K206" s="142">
        <f>K208+K209</f>
        <v>0</v>
      </c>
      <c r="L206" s="143">
        <f t="shared" si="51"/>
        <v>2.5</v>
      </c>
      <c r="M206" s="143">
        <f t="shared" si="52"/>
        <v>2.5</v>
      </c>
      <c r="N206" s="143">
        <f t="shared" si="52"/>
        <v>1.9</v>
      </c>
      <c r="O206" s="143">
        <f t="shared" si="52"/>
        <v>0</v>
      </c>
      <c r="Q206" s="183"/>
      <c r="R206" s="89">
        <f>L354-R205</f>
        <v>0</v>
      </c>
    </row>
    <row r="207" spans="1:18" x14ac:dyDescent="0.25">
      <c r="A207" s="19"/>
      <c r="B207" s="133" t="s">
        <v>200</v>
      </c>
      <c r="C207" s="431"/>
      <c r="D207" s="149"/>
      <c r="E207" s="149"/>
      <c r="F207" s="149"/>
      <c r="G207" s="149"/>
      <c r="H207" s="150"/>
      <c r="I207" s="150"/>
      <c r="J207" s="150"/>
      <c r="K207" s="150"/>
      <c r="L207" s="151"/>
      <c r="M207" s="151"/>
      <c r="N207" s="151"/>
      <c r="O207" s="151"/>
      <c r="Q207" s="183"/>
      <c r="R207" s="89"/>
    </row>
    <row r="208" spans="1:18" hidden="1" x14ac:dyDescent="0.25">
      <c r="A208" s="19"/>
      <c r="B208" s="201" t="s">
        <v>420</v>
      </c>
      <c r="C208" s="204" t="s">
        <v>30</v>
      </c>
      <c r="D208" s="141">
        <f t="shared" si="49"/>
        <v>0</v>
      </c>
      <c r="E208" s="206"/>
      <c r="F208" s="141"/>
      <c r="G208" s="190"/>
      <c r="H208" s="142">
        <f t="shared" si="50"/>
        <v>0</v>
      </c>
      <c r="I208" s="191"/>
      <c r="J208" s="142"/>
      <c r="K208" s="142"/>
      <c r="L208" s="143">
        <f t="shared" si="51"/>
        <v>0</v>
      </c>
      <c r="M208" s="143">
        <f t="shared" si="52"/>
        <v>0</v>
      </c>
      <c r="N208" s="143">
        <f t="shared" si="52"/>
        <v>0</v>
      </c>
      <c r="O208" s="143">
        <f t="shared" si="52"/>
        <v>0</v>
      </c>
      <c r="Q208" s="183"/>
      <c r="R208" s="89"/>
    </row>
    <row r="209" spans="1:18" s="37" customFormat="1" ht="25.5" x14ac:dyDescent="0.25">
      <c r="A209" s="124"/>
      <c r="B209" s="200" t="s">
        <v>419</v>
      </c>
      <c r="C209" s="205" t="s">
        <v>30</v>
      </c>
      <c r="D209" s="141">
        <f t="shared" si="49"/>
        <v>0</v>
      </c>
      <c r="E209" s="206"/>
      <c r="F209" s="141"/>
      <c r="G209" s="190"/>
      <c r="H209" s="142">
        <f t="shared" si="50"/>
        <v>2.5</v>
      </c>
      <c r="I209" s="191">
        <v>2.5</v>
      </c>
      <c r="J209" s="142">
        <v>1.9</v>
      </c>
      <c r="K209" s="142"/>
      <c r="L209" s="143">
        <f t="shared" si="51"/>
        <v>2.5</v>
      </c>
      <c r="M209" s="143">
        <f t="shared" si="52"/>
        <v>2.5</v>
      </c>
      <c r="N209" s="143">
        <f t="shared" si="52"/>
        <v>1.9</v>
      </c>
      <c r="O209" s="143">
        <f t="shared" si="52"/>
        <v>0</v>
      </c>
      <c r="Q209" s="194"/>
      <c r="R209" s="195"/>
    </row>
    <row r="210" spans="1:18" x14ac:dyDescent="0.25">
      <c r="A210" s="5" t="s">
        <v>97</v>
      </c>
      <c r="B210" s="29" t="s">
        <v>427</v>
      </c>
      <c r="C210" s="430"/>
      <c r="D210" s="141">
        <f t="shared" si="49"/>
        <v>0</v>
      </c>
      <c r="E210" s="141">
        <f>E212+E213</f>
        <v>0</v>
      </c>
      <c r="F210" s="141">
        <f>F212+F213</f>
        <v>0</v>
      </c>
      <c r="G210" s="141">
        <f>G212+G213</f>
        <v>0</v>
      </c>
      <c r="H210" s="142">
        <f t="shared" si="50"/>
        <v>2.1</v>
      </c>
      <c r="I210" s="142">
        <f>I212+I213</f>
        <v>2.1</v>
      </c>
      <c r="J210" s="142">
        <f>J212+J213</f>
        <v>1.6</v>
      </c>
      <c r="K210" s="142">
        <f>K212+K213</f>
        <v>0</v>
      </c>
      <c r="L210" s="143">
        <f t="shared" si="51"/>
        <v>2.1</v>
      </c>
      <c r="M210" s="143">
        <f t="shared" si="52"/>
        <v>2.1</v>
      </c>
      <c r="N210" s="143">
        <f t="shared" si="52"/>
        <v>1.6</v>
      </c>
      <c r="O210" s="143">
        <f t="shared" si="52"/>
        <v>0</v>
      </c>
      <c r="Q210" s="183"/>
      <c r="R210" s="89">
        <f>L357-R209</f>
        <v>0</v>
      </c>
    </row>
    <row r="211" spans="1:18" x14ac:dyDescent="0.25">
      <c r="A211" s="19"/>
      <c r="B211" s="133" t="s">
        <v>200</v>
      </c>
      <c r="C211" s="431"/>
      <c r="D211" s="149"/>
      <c r="E211" s="149"/>
      <c r="F211" s="149"/>
      <c r="G211" s="149"/>
      <c r="H211" s="150"/>
      <c r="I211" s="150"/>
      <c r="J211" s="150"/>
      <c r="K211" s="150"/>
      <c r="L211" s="151"/>
      <c r="M211" s="151"/>
      <c r="N211" s="151"/>
      <c r="O211" s="151"/>
      <c r="Q211" s="183"/>
      <c r="R211" s="89"/>
    </row>
    <row r="212" spans="1:18" hidden="1" x14ac:dyDescent="0.25">
      <c r="A212" s="19"/>
      <c r="B212" s="201" t="s">
        <v>420</v>
      </c>
      <c r="C212" s="204" t="s">
        <v>30</v>
      </c>
      <c r="D212" s="141">
        <f t="shared" si="49"/>
        <v>0</v>
      </c>
      <c r="E212" s="206"/>
      <c r="F212" s="141"/>
      <c r="G212" s="190"/>
      <c r="H212" s="142">
        <f t="shared" si="50"/>
        <v>0</v>
      </c>
      <c r="I212" s="191"/>
      <c r="J212" s="142"/>
      <c r="K212" s="142"/>
      <c r="L212" s="143">
        <f t="shared" si="51"/>
        <v>0</v>
      </c>
      <c r="M212" s="143">
        <f t="shared" si="52"/>
        <v>0</v>
      </c>
      <c r="N212" s="143">
        <f t="shared" si="52"/>
        <v>0</v>
      </c>
      <c r="O212" s="143">
        <f t="shared" si="52"/>
        <v>0</v>
      </c>
      <c r="Q212" s="183"/>
      <c r="R212" s="89"/>
    </row>
    <row r="213" spans="1:18" s="37" customFormat="1" ht="25.5" x14ac:dyDescent="0.25">
      <c r="A213" s="124"/>
      <c r="B213" s="200" t="s">
        <v>419</v>
      </c>
      <c r="C213" s="205" t="s">
        <v>30</v>
      </c>
      <c r="D213" s="141">
        <f t="shared" si="49"/>
        <v>0</v>
      </c>
      <c r="E213" s="206"/>
      <c r="F213" s="141"/>
      <c r="G213" s="190"/>
      <c r="H213" s="142">
        <f t="shared" si="50"/>
        <v>2.1</v>
      </c>
      <c r="I213" s="191">
        <v>2.1</v>
      </c>
      <c r="J213" s="142">
        <v>1.6</v>
      </c>
      <c r="K213" s="142"/>
      <c r="L213" s="143">
        <f t="shared" si="51"/>
        <v>2.1</v>
      </c>
      <c r="M213" s="143">
        <f t="shared" si="52"/>
        <v>2.1</v>
      </c>
      <c r="N213" s="143">
        <f t="shared" si="52"/>
        <v>1.6</v>
      </c>
      <c r="O213" s="143">
        <f t="shared" si="52"/>
        <v>0</v>
      </c>
      <c r="Q213" s="194"/>
      <c r="R213" s="195"/>
    </row>
    <row r="214" spans="1:18" x14ac:dyDescent="0.25">
      <c r="A214" s="5" t="s">
        <v>98</v>
      </c>
      <c r="B214" s="29" t="s">
        <v>429</v>
      </c>
      <c r="C214" s="430"/>
      <c r="D214" s="141">
        <f t="shared" si="49"/>
        <v>0</v>
      </c>
      <c r="E214" s="141">
        <f>E216+E217</f>
        <v>0</v>
      </c>
      <c r="F214" s="141">
        <f>F216+F217</f>
        <v>0</v>
      </c>
      <c r="G214" s="141">
        <f>G216+G217</f>
        <v>0</v>
      </c>
      <c r="H214" s="142">
        <f t="shared" si="50"/>
        <v>3.3</v>
      </c>
      <c r="I214" s="142">
        <f>I216+I217</f>
        <v>3.3</v>
      </c>
      <c r="J214" s="142">
        <f>J216+J217</f>
        <v>2.5</v>
      </c>
      <c r="K214" s="142">
        <f>K216+K217</f>
        <v>0</v>
      </c>
      <c r="L214" s="143">
        <f t="shared" si="51"/>
        <v>3.3</v>
      </c>
      <c r="M214" s="143">
        <f t="shared" si="52"/>
        <v>3.3</v>
      </c>
      <c r="N214" s="143">
        <f t="shared" si="52"/>
        <v>2.5</v>
      </c>
      <c r="O214" s="143">
        <f t="shared" si="52"/>
        <v>0</v>
      </c>
      <c r="Q214" s="183"/>
      <c r="R214" s="89">
        <f>L360-R213</f>
        <v>0</v>
      </c>
    </row>
    <row r="215" spans="1:18" x14ac:dyDescent="0.25">
      <c r="A215" s="19"/>
      <c r="B215" s="133" t="s">
        <v>200</v>
      </c>
      <c r="C215" s="431"/>
      <c r="D215" s="149"/>
      <c r="E215" s="149"/>
      <c r="F215" s="149"/>
      <c r="G215" s="149"/>
      <c r="H215" s="150"/>
      <c r="I215" s="150"/>
      <c r="J215" s="150"/>
      <c r="K215" s="150"/>
      <c r="L215" s="151"/>
      <c r="M215" s="151"/>
      <c r="N215" s="151"/>
      <c r="O215" s="151"/>
      <c r="Q215" s="183"/>
      <c r="R215" s="89"/>
    </row>
    <row r="216" spans="1:18" hidden="1" x14ac:dyDescent="0.25">
      <c r="A216" s="19"/>
      <c r="B216" s="201" t="s">
        <v>420</v>
      </c>
      <c r="C216" s="204" t="s">
        <v>30</v>
      </c>
      <c r="D216" s="141">
        <f t="shared" si="49"/>
        <v>0</v>
      </c>
      <c r="E216" s="206"/>
      <c r="F216" s="141"/>
      <c r="G216" s="190"/>
      <c r="H216" s="142">
        <f t="shared" si="50"/>
        <v>0</v>
      </c>
      <c r="I216" s="191"/>
      <c r="J216" s="142"/>
      <c r="K216" s="142"/>
      <c r="L216" s="143">
        <f t="shared" si="51"/>
        <v>0</v>
      </c>
      <c r="M216" s="143">
        <f t="shared" si="52"/>
        <v>0</v>
      </c>
      <c r="N216" s="143">
        <f t="shared" si="52"/>
        <v>0</v>
      </c>
      <c r="O216" s="143">
        <f t="shared" si="52"/>
        <v>0</v>
      </c>
      <c r="Q216" s="183"/>
      <c r="R216" s="89"/>
    </row>
    <row r="217" spans="1:18" s="37" customFormat="1" ht="25.5" x14ac:dyDescent="0.25">
      <c r="A217" s="124"/>
      <c r="B217" s="200" t="s">
        <v>419</v>
      </c>
      <c r="C217" s="205" t="s">
        <v>30</v>
      </c>
      <c r="D217" s="141">
        <f t="shared" si="49"/>
        <v>0</v>
      </c>
      <c r="E217" s="206"/>
      <c r="F217" s="141"/>
      <c r="G217" s="190"/>
      <c r="H217" s="142">
        <f t="shared" si="50"/>
        <v>3.3</v>
      </c>
      <c r="I217" s="191">
        <v>3.3</v>
      </c>
      <c r="J217" s="142">
        <v>2.5</v>
      </c>
      <c r="K217" s="142"/>
      <c r="L217" s="143">
        <f t="shared" si="51"/>
        <v>3.3</v>
      </c>
      <c r="M217" s="143">
        <f t="shared" si="52"/>
        <v>3.3</v>
      </c>
      <c r="N217" s="143">
        <f t="shared" si="52"/>
        <v>2.5</v>
      </c>
      <c r="O217" s="143">
        <f t="shared" si="52"/>
        <v>0</v>
      </c>
      <c r="Q217" s="194"/>
      <c r="R217" s="195"/>
    </row>
    <row r="218" spans="1:18" x14ac:dyDescent="0.25">
      <c r="A218" s="5" t="s">
        <v>99</v>
      </c>
      <c r="B218" s="29" t="s">
        <v>68</v>
      </c>
      <c r="C218" s="430"/>
      <c r="D218" s="141">
        <f t="shared" si="49"/>
        <v>0</v>
      </c>
      <c r="E218" s="141">
        <f>E220+E221</f>
        <v>0</v>
      </c>
      <c r="F218" s="141">
        <f>F220+F221</f>
        <v>0</v>
      </c>
      <c r="G218" s="141">
        <f>G220+G221</f>
        <v>0</v>
      </c>
      <c r="H218" s="142">
        <f t="shared" si="50"/>
        <v>2.1</v>
      </c>
      <c r="I218" s="142">
        <f>I220+I221</f>
        <v>2.1</v>
      </c>
      <c r="J218" s="142">
        <f>J220+J221</f>
        <v>1.6</v>
      </c>
      <c r="K218" s="142">
        <f>K220+K221</f>
        <v>0</v>
      </c>
      <c r="L218" s="143">
        <f t="shared" si="51"/>
        <v>2.1</v>
      </c>
      <c r="M218" s="143">
        <f t="shared" si="52"/>
        <v>2.1</v>
      </c>
      <c r="N218" s="143">
        <f t="shared" si="52"/>
        <v>1.6</v>
      </c>
      <c r="O218" s="143">
        <f t="shared" si="52"/>
        <v>0</v>
      </c>
      <c r="Q218" s="183"/>
      <c r="R218" s="89">
        <f>L363-R217</f>
        <v>0</v>
      </c>
    </row>
    <row r="219" spans="1:18" x14ac:dyDescent="0.25">
      <c r="A219" s="19"/>
      <c r="B219" s="133" t="s">
        <v>200</v>
      </c>
      <c r="C219" s="431"/>
      <c r="D219" s="149"/>
      <c r="E219" s="149"/>
      <c r="F219" s="149"/>
      <c r="G219" s="149"/>
      <c r="H219" s="150"/>
      <c r="I219" s="150"/>
      <c r="J219" s="150"/>
      <c r="K219" s="150"/>
      <c r="L219" s="151"/>
      <c r="M219" s="151"/>
      <c r="N219" s="151"/>
      <c r="O219" s="151"/>
      <c r="Q219" s="183"/>
      <c r="R219" s="89"/>
    </row>
    <row r="220" spans="1:18" hidden="1" x14ac:dyDescent="0.25">
      <c r="A220" s="19"/>
      <c r="B220" s="201" t="s">
        <v>420</v>
      </c>
      <c r="C220" s="204" t="s">
        <v>30</v>
      </c>
      <c r="D220" s="141">
        <f t="shared" si="49"/>
        <v>0</v>
      </c>
      <c r="E220" s="206"/>
      <c r="F220" s="141"/>
      <c r="G220" s="190"/>
      <c r="H220" s="142">
        <f t="shared" si="50"/>
        <v>0</v>
      </c>
      <c r="I220" s="191"/>
      <c r="J220" s="142"/>
      <c r="K220" s="142"/>
      <c r="L220" s="143">
        <f t="shared" si="51"/>
        <v>0</v>
      </c>
      <c r="M220" s="143">
        <f t="shared" si="52"/>
        <v>0</v>
      </c>
      <c r="N220" s="143">
        <f t="shared" si="52"/>
        <v>0</v>
      </c>
      <c r="O220" s="143">
        <f t="shared" si="52"/>
        <v>0</v>
      </c>
      <c r="Q220" s="183"/>
      <c r="R220" s="89"/>
    </row>
    <row r="221" spans="1:18" s="37" customFormat="1" ht="25.5" x14ac:dyDescent="0.25">
      <c r="A221" s="124"/>
      <c r="B221" s="200" t="s">
        <v>419</v>
      </c>
      <c r="C221" s="205" t="s">
        <v>30</v>
      </c>
      <c r="D221" s="141">
        <f t="shared" si="49"/>
        <v>0</v>
      </c>
      <c r="E221" s="206"/>
      <c r="F221" s="141"/>
      <c r="G221" s="190"/>
      <c r="H221" s="142">
        <f t="shared" si="50"/>
        <v>2.1</v>
      </c>
      <c r="I221" s="191">
        <v>2.1</v>
      </c>
      <c r="J221" s="142">
        <v>1.6</v>
      </c>
      <c r="K221" s="142"/>
      <c r="L221" s="143">
        <f t="shared" si="51"/>
        <v>2.1</v>
      </c>
      <c r="M221" s="143">
        <f t="shared" si="52"/>
        <v>2.1</v>
      </c>
      <c r="N221" s="143">
        <f t="shared" si="52"/>
        <v>1.6</v>
      </c>
      <c r="O221" s="143">
        <f t="shared" si="52"/>
        <v>0</v>
      </c>
      <c r="Q221" s="194"/>
      <c r="R221" s="195"/>
    </row>
    <row r="222" spans="1:18" x14ac:dyDescent="0.25">
      <c r="A222" s="5" t="s">
        <v>100</v>
      </c>
      <c r="B222" s="29" t="s">
        <v>158</v>
      </c>
      <c r="C222" s="430"/>
      <c r="D222" s="141">
        <f t="shared" si="49"/>
        <v>0</v>
      </c>
      <c r="E222" s="141">
        <f>E224+E225</f>
        <v>0</v>
      </c>
      <c r="F222" s="141">
        <f>F224+F225</f>
        <v>0</v>
      </c>
      <c r="G222" s="141">
        <f>G224+G225</f>
        <v>0</v>
      </c>
      <c r="H222" s="142">
        <f t="shared" si="50"/>
        <v>1.4</v>
      </c>
      <c r="I222" s="142">
        <f>I224+I225</f>
        <v>1.4</v>
      </c>
      <c r="J222" s="142">
        <f>J224+J225</f>
        <v>1.1000000000000001</v>
      </c>
      <c r="K222" s="142">
        <f>K224+K225</f>
        <v>0</v>
      </c>
      <c r="L222" s="143">
        <f t="shared" si="51"/>
        <v>1.4</v>
      </c>
      <c r="M222" s="143">
        <f t="shared" si="52"/>
        <v>1.4</v>
      </c>
      <c r="N222" s="143">
        <f t="shared" si="52"/>
        <v>1.1000000000000001</v>
      </c>
      <c r="O222" s="143">
        <f t="shared" si="52"/>
        <v>0</v>
      </c>
      <c r="Q222" s="183"/>
      <c r="R222" s="89">
        <f>L366-R221</f>
        <v>0</v>
      </c>
    </row>
    <row r="223" spans="1:18" x14ac:dyDescent="0.25">
      <c r="A223" s="19"/>
      <c r="B223" s="133" t="s">
        <v>200</v>
      </c>
      <c r="C223" s="431"/>
      <c r="D223" s="149"/>
      <c r="E223" s="149"/>
      <c r="F223" s="149"/>
      <c r="G223" s="149"/>
      <c r="H223" s="150"/>
      <c r="I223" s="150"/>
      <c r="J223" s="150"/>
      <c r="K223" s="150"/>
      <c r="L223" s="151"/>
      <c r="M223" s="151"/>
      <c r="N223" s="151"/>
      <c r="O223" s="151"/>
      <c r="Q223" s="183"/>
      <c r="R223" s="89"/>
    </row>
    <row r="224" spans="1:18" hidden="1" x14ac:dyDescent="0.25">
      <c r="A224" s="19"/>
      <c r="B224" s="201" t="s">
        <v>420</v>
      </c>
      <c r="C224" s="204" t="s">
        <v>30</v>
      </c>
      <c r="D224" s="141">
        <f t="shared" si="49"/>
        <v>0</v>
      </c>
      <c r="E224" s="206"/>
      <c r="F224" s="141"/>
      <c r="G224" s="190"/>
      <c r="H224" s="142">
        <f t="shared" si="50"/>
        <v>0</v>
      </c>
      <c r="I224" s="191"/>
      <c r="J224" s="142"/>
      <c r="K224" s="142"/>
      <c r="L224" s="143">
        <f t="shared" si="51"/>
        <v>0</v>
      </c>
      <c r="M224" s="143">
        <f t="shared" si="52"/>
        <v>0</v>
      </c>
      <c r="N224" s="143">
        <f t="shared" si="52"/>
        <v>0</v>
      </c>
      <c r="O224" s="143">
        <f t="shared" si="52"/>
        <v>0</v>
      </c>
      <c r="Q224" s="183"/>
      <c r="R224" s="89"/>
    </row>
    <row r="225" spans="1:18" s="37" customFormat="1" ht="25.5" x14ac:dyDescent="0.25">
      <c r="A225" s="124"/>
      <c r="B225" s="200" t="s">
        <v>419</v>
      </c>
      <c r="C225" s="205" t="s">
        <v>30</v>
      </c>
      <c r="D225" s="141">
        <f t="shared" si="49"/>
        <v>0</v>
      </c>
      <c r="E225" s="206"/>
      <c r="F225" s="141"/>
      <c r="G225" s="190"/>
      <c r="H225" s="142">
        <f t="shared" si="50"/>
        <v>1.4</v>
      </c>
      <c r="I225" s="191">
        <v>1.4</v>
      </c>
      <c r="J225" s="142">
        <v>1.1000000000000001</v>
      </c>
      <c r="K225" s="142"/>
      <c r="L225" s="143">
        <f t="shared" si="51"/>
        <v>1.4</v>
      </c>
      <c r="M225" s="143">
        <f t="shared" si="52"/>
        <v>1.4</v>
      </c>
      <c r="N225" s="143">
        <f t="shared" si="52"/>
        <v>1.1000000000000001</v>
      </c>
      <c r="O225" s="143">
        <f t="shared" si="52"/>
        <v>0</v>
      </c>
      <c r="Q225" s="194"/>
      <c r="R225" s="195"/>
    </row>
    <row r="226" spans="1:18" x14ac:dyDescent="0.25">
      <c r="A226" s="5" t="s">
        <v>101</v>
      </c>
      <c r="B226" s="29" t="s">
        <v>28</v>
      </c>
      <c r="C226" s="430"/>
      <c r="D226" s="141">
        <f t="shared" si="49"/>
        <v>0</v>
      </c>
      <c r="E226" s="141">
        <f>E228+E229</f>
        <v>0</v>
      </c>
      <c r="F226" s="141">
        <f>F228+F229</f>
        <v>0</v>
      </c>
      <c r="G226" s="141">
        <f>G228+G229</f>
        <v>0</v>
      </c>
      <c r="H226" s="142">
        <f t="shared" si="50"/>
        <v>22.4</v>
      </c>
      <c r="I226" s="142">
        <f>I228+I229</f>
        <v>22.4</v>
      </c>
      <c r="J226" s="142">
        <f>J228+J229</f>
        <v>17.100000000000001</v>
      </c>
      <c r="K226" s="142">
        <f>K228+K229</f>
        <v>0</v>
      </c>
      <c r="L226" s="143">
        <f t="shared" si="51"/>
        <v>22.4</v>
      </c>
      <c r="M226" s="143">
        <f t="shared" si="52"/>
        <v>22.4</v>
      </c>
      <c r="N226" s="143">
        <f t="shared" si="52"/>
        <v>17.100000000000001</v>
      </c>
      <c r="O226" s="143">
        <f t="shared" si="52"/>
        <v>0</v>
      </c>
      <c r="Q226" s="183"/>
      <c r="R226" s="89">
        <f>L369-R225</f>
        <v>0</v>
      </c>
    </row>
    <row r="227" spans="1:18" x14ac:dyDescent="0.25">
      <c r="A227" s="19"/>
      <c r="B227" s="133" t="s">
        <v>200</v>
      </c>
      <c r="C227" s="431"/>
      <c r="D227" s="149"/>
      <c r="E227" s="149"/>
      <c r="F227" s="149"/>
      <c r="G227" s="149"/>
      <c r="H227" s="150"/>
      <c r="I227" s="150"/>
      <c r="J227" s="150"/>
      <c r="K227" s="150"/>
      <c r="L227" s="151"/>
      <c r="M227" s="151"/>
      <c r="N227" s="151"/>
      <c r="O227" s="151"/>
      <c r="Q227" s="183"/>
      <c r="R227" s="89"/>
    </row>
    <row r="228" spans="1:18" hidden="1" x14ac:dyDescent="0.25">
      <c r="A228" s="19"/>
      <c r="B228" s="201" t="s">
        <v>420</v>
      </c>
      <c r="C228" s="204" t="s">
        <v>30</v>
      </c>
      <c r="D228" s="141">
        <f t="shared" si="49"/>
        <v>0</v>
      </c>
      <c r="E228" s="206"/>
      <c r="F228" s="141"/>
      <c r="G228" s="190"/>
      <c r="H228" s="142">
        <f t="shared" si="50"/>
        <v>0</v>
      </c>
      <c r="I228" s="191"/>
      <c r="J228" s="142"/>
      <c r="K228" s="142"/>
      <c r="L228" s="143">
        <f t="shared" si="51"/>
        <v>0</v>
      </c>
      <c r="M228" s="143">
        <f t="shared" si="52"/>
        <v>0</v>
      </c>
      <c r="N228" s="143">
        <f t="shared" si="52"/>
        <v>0</v>
      </c>
      <c r="O228" s="143">
        <f t="shared" si="52"/>
        <v>0</v>
      </c>
      <c r="Q228" s="183"/>
      <c r="R228" s="89"/>
    </row>
    <row r="229" spans="1:18" s="37" customFormat="1" ht="25.5" x14ac:dyDescent="0.25">
      <c r="A229" s="124"/>
      <c r="B229" s="200" t="s">
        <v>419</v>
      </c>
      <c r="C229" s="205" t="s">
        <v>30</v>
      </c>
      <c r="D229" s="141">
        <f t="shared" si="49"/>
        <v>0</v>
      </c>
      <c r="E229" s="206"/>
      <c r="F229" s="141"/>
      <c r="G229" s="190"/>
      <c r="H229" s="142">
        <f t="shared" si="50"/>
        <v>22.4</v>
      </c>
      <c r="I229" s="191">
        <v>22.4</v>
      </c>
      <c r="J229" s="142">
        <v>17.100000000000001</v>
      </c>
      <c r="K229" s="142"/>
      <c r="L229" s="143">
        <f t="shared" si="51"/>
        <v>22.4</v>
      </c>
      <c r="M229" s="143">
        <f t="shared" si="52"/>
        <v>22.4</v>
      </c>
      <c r="N229" s="143">
        <f t="shared" si="52"/>
        <v>17.100000000000001</v>
      </c>
      <c r="O229" s="143">
        <f t="shared" si="52"/>
        <v>0</v>
      </c>
      <c r="Q229" s="194"/>
      <c r="R229" s="195"/>
    </row>
    <row r="230" spans="1:18" x14ac:dyDescent="0.25">
      <c r="A230" s="5" t="s">
        <v>102</v>
      </c>
      <c r="B230" s="29" t="s">
        <v>29</v>
      </c>
      <c r="C230" s="430"/>
      <c r="D230" s="141">
        <f t="shared" si="49"/>
        <v>0</v>
      </c>
      <c r="E230" s="141">
        <f>E232+E233</f>
        <v>0</v>
      </c>
      <c r="F230" s="141">
        <f>F232+F233</f>
        <v>0</v>
      </c>
      <c r="G230" s="141">
        <f>G232+G233</f>
        <v>0</v>
      </c>
      <c r="H230" s="142">
        <f t="shared" si="50"/>
        <v>4.5</v>
      </c>
      <c r="I230" s="142">
        <f>I232+I233</f>
        <v>4.5</v>
      </c>
      <c r="J230" s="142">
        <f>J232+J233</f>
        <v>3.4</v>
      </c>
      <c r="K230" s="142">
        <f>K232+K233</f>
        <v>0</v>
      </c>
      <c r="L230" s="143">
        <f t="shared" si="51"/>
        <v>4.5</v>
      </c>
      <c r="M230" s="143">
        <f t="shared" si="52"/>
        <v>4.5</v>
      </c>
      <c r="N230" s="143">
        <f t="shared" si="52"/>
        <v>3.4</v>
      </c>
      <c r="O230" s="143">
        <f t="shared" si="52"/>
        <v>0</v>
      </c>
      <c r="Q230" s="183"/>
      <c r="R230" s="89">
        <f>L372-R229</f>
        <v>0</v>
      </c>
    </row>
    <row r="231" spans="1:18" x14ac:dyDescent="0.25">
      <c r="A231" s="19"/>
      <c r="B231" s="133" t="s">
        <v>200</v>
      </c>
      <c r="C231" s="431"/>
      <c r="D231" s="149"/>
      <c r="E231" s="149"/>
      <c r="F231" s="149"/>
      <c r="G231" s="149"/>
      <c r="H231" s="150"/>
      <c r="I231" s="150"/>
      <c r="J231" s="150"/>
      <c r="K231" s="150"/>
      <c r="L231" s="151"/>
      <c r="M231" s="151"/>
      <c r="N231" s="151"/>
      <c r="O231" s="151"/>
      <c r="Q231" s="183"/>
      <c r="R231" s="89"/>
    </row>
    <row r="232" spans="1:18" hidden="1" x14ac:dyDescent="0.25">
      <c r="A232" s="19"/>
      <c r="B232" s="201" t="s">
        <v>420</v>
      </c>
      <c r="C232" s="204" t="s">
        <v>30</v>
      </c>
      <c r="D232" s="141">
        <f t="shared" si="49"/>
        <v>0</v>
      </c>
      <c r="E232" s="206"/>
      <c r="F232" s="141"/>
      <c r="G232" s="190"/>
      <c r="H232" s="142">
        <f t="shared" si="50"/>
        <v>0</v>
      </c>
      <c r="I232" s="191"/>
      <c r="J232" s="142"/>
      <c r="K232" s="142"/>
      <c r="L232" s="143">
        <f t="shared" si="51"/>
        <v>0</v>
      </c>
      <c r="M232" s="143">
        <f t="shared" si="52"/>
        <v>0</v>
      </c>
      <c r="N232" s="143">
        <f t="shared" si="52"/>
        <v>0</v>
      </c>
      <c r="O232" s="143">
        <f t="shared" si="52"/>
        <v>0</v>
      </c>
      <c r="Q232" s="183"/>
      <c r="R232" s="89"/>
    </row>
    <row r="233" spans="1:18" s="37" customFormat="1" ht="25.5" x14ac:dyDescent="0.25">
      <c r="A233" s="124"/>
      <c r="B233" s="200" t="s">
        <v>419</v>
      </c>
      <c r="C233" s="205" t="s">
        <v>30</v>
      </c>
      <c r="D233" s="141">
        <f t="shared" si="49"/>
        <v>0</v>
      </c>
      <c r="E233" s="206"/>
      <c r="F233" s="141"/>
      <c r="G233" s="190"/>
      <c r="H233" s="63">
        <f t="shared" si="50"/>
        <v>4.5</v>
      </c>
      <c r="I233" s="63">
        <v>4.5</v>
      </c>
      <c r="J233" s="63">
        <v>3.4</v>
      </c>
      <c r="K233" s="63"/>
      <c r="L233" s="64">
        <f t="shared" si="51"/>
        <v>4.5</v>
      </c>
      <c r="M233" s="64">
        <f t="shared" si="52"/>
        <v>4.5</v>
      </c>
      <c r="N233" s="64">
        <f t="shared" si="52"/>
        <v>3.4</v>
      </c>
      <c r="O233" s="64">
        <f t="shared" si="52"/>
        <v>0</v>
      </c>
      <c r="Q233" s="194"/>
      <c r="R233" s="195"/>
    </row>
    <row r="234" spans="1:18" hidden="1" x14ac:dyDescent="0.25">
      <c r="A234" s="5" t="s">
        <v>135</v>
      </c>
      <c r="B234" s="29" t="s">
        <v>65</v>
      </c>
      <c r="C234" s="497" t="s">
        <v>30</v>
      </c>
      <c r="D234" s="141">
        <f t="shared" si="49"/>
        <v>0</v>
      </c>
      <c r="E234" s="206"/>
      <c r="F234" s="141"/>
      <c r="G234" s="190"/>
      <c r="H234" s="142">
        <f t="shared" si="50"/>
        <v>0</v>
      </c>
      <c r="I234" s="191"/>
      <c r="J234" s="142"/>
      <c r="K234" s="142"/>
      <c r="L234" s="143">
        <f t="shared" si="51"/>
        <v>0</v>
      </c>
      <c r="M234" s="143">
        <f t="shared" si="52"/>
        <v>0</v>
      </c>
      <c r="N234" s="143">
        <f t="shared" si="52"/>
        <v>0</v>
      </c>
      <c r="O234" s="143">
        <f t="shared" si="52"/>
        <v>0</v>
      </c>
      <c r="Q234" s="183"/>
      <c r="R234" s="89">
        <f>L375-R233</f>
        <v>0</v>
      </c>
    </row>
    <row r="235" spans="1:18" hidden="1" x14ac:dyDescent="0.25">
      <c r="A235" s="19"/>
      <c r="B235" s="201" t="s">
        <v>420</v>
      </c>
      <c r="C235" s="498"/>
      <c r="D235" s="144" t="s">
        <v>178</v>
      </c>
      <c r="E235" s="207"/>
      <c r="F235" s="144"/>
      <c r="G235" s="192"/>
      <c r="H235" s="145">
        <f t="shared" si="50"/>
        <v>0</v>
      </c>
      <c r="I235" s="193"/>
      <c r="J235" s="145"/>
      <c r="K235" s="145"/>
      <c r="L235" s="146"/>
      <c r="M235" s="146"/>
      <c r="N235" s="146"/>
      <c r="O235" s="146"/>
      <c r="Q235" s="183"/>
      <c r="R235" s="89"/>
    </row>
    <row r="236" spans="1:18" x14ac:dyDescent="0.25">
      <c r="A236" s="20" t="s">
        <v>103</v>
      </c>
      <c r="B236" s="21" t="s">
        <v>184</v>
      </c>
      <c r="C236" s="208"/>
      <c r="D236" s="23">
        <f>D178+D182+D186+D190+D194+D198+D202+D206+D210+D214+D218+D222+D226+D230+D234</f>
        <v>445</v>
      </c>
      <c r="E236" s="23">
        <f t="shared" ref="E236:O236" si="54">E178+E182+E186+E190+E194+E198+E202+E206+E210+E214+E218+E222+E226+E230+E234</f>
        <v>0</v>
      </c>
      <c r="F236" s="23">
        <f t="shared" si="54"/>
        <v>0</v>
      </c>
      <c r="G236" s="23">
        <f t="shared" si="54"/>
        <v>445</v>
      </c>
      <c r="H236" s="203">
        <f t="shared" si="54"/>
        <v>56.8</v>
      </c>
      <c r="I236" s="203">
        <f t="shared" si="54"/>
        <v>56.8</v>
      </c>
      <c r="J236" s="203">
        <f t="shared" si="54"/>
        <v>43.400000000000006</v>
      </c>
      <c r="K236" s="203">
        <f t="shared" si="54"/>
        <v>0</v>
      </c>
      <c r="L236" s="82">
        <f t="shared" si="54"/>
        <v>501.79999999999995</v>
      </c>
      <c r="M236" s="82">
        <f t="shared" si="54"/>
        <v>56.8</v>
      </c>
      <c r="N236" s="82">
        <f t="shared" si="54"/>
        <v>43.400000000000006</v>
      </c>
      <c r="O236" s="82">
        <f t="shared" si="54"/>
        <v>445</v>
      </c>
    </row>
    <row r="237" spans="1:18" ht="15.95" customHeight="1" x14ac:dyDescent="0.25">
      <c r="A237" s="19" t="s">
        <v>104</v>
      </c>
      <c r="B237" s="520" t="s">
        <v>69</v>
      </c>
      <c r="C237" s="520"/>
      <c r="D237" s="520"/>
      <c r="E237" s="520"/>
      <c r="F237" s="520"/>
      <c r="G237" s="520"/>
      <c r="H237" s="520"/>
      <c r="I237" s="520"/>
      <c r="J237" s="520"/>
      <c r="K237" s="520"/>
      <c r="L237" s="520"/>
      <c r="M237" s="520"/>
      <c r="N237" s="520"/>
      <c r="O237" s="520"/>
    </row>
    <row r="238" spans="1:18" ht="19.5" hidden="1" customHeight="1" x14ac:dyDescent="0.25">
      <c r="A238" s="128" t="s">
        <v>138</v>
      </c>
      <c r="B238" s="29" t="s">
        <v>20</v>
      </c>
      <c r="C238" s="209" t="s">
        <v>24</v>
      </c>
      <c r="D238" s="62">
        <f>E238+G238</f>
        <v>0</v>
      </c>
      <c r="E238" s="62">
        <f>E239+E240</f>
        <v>0</v>
      </c>
      <c r="F238" s="62">
        <f>F239+F240</f>
        <v>0</v>
      </c>
      <c r="G238" s="62">
        <f>G239+G240</f>
        <v>0</v>
      </c>
      <c r="H238" s="63">
        <f>I238+K238</f>
        <v>0</v>
      </c>
      <c r="I238" s="63">
        <f>I239+I240</f>
        <v>0</v>
      </c>
      <c r="J238" s="63">
        <f>J239+J240</f>
        <v>0</v>
      </c>
      <c r="K238" s="63">
        <f>K239+K240</f>
        <v>0</v>
      </c>
      <c r="L238" s="64">
        <f>M238+O238</f>
        <v>0</v>
      </c>
      <c r="M238" s="64">
        <f t="shared" ref="M238:O241" si="55">E238+I238</f>
        <v>0</v>
      </c>
      <c r="N238" s="64">
        <f t="shared" si="55"/>
        <v>0</v>
      </c>
      <c r="O238" s="64">
        <f t="shared" si="55"/>
        <v>0</v>
      </c>
    </row>
    <row r="239" spans="1:18" ht="26.25" hidden="1" x14ac:dyDescent="0.25">
      <c r="A239" s="132"/>
      <c r="B239" s="437" t="s">
        <v>342</v>
      </c>
      <c r="C239" s="421" t="s">
        <v>24</v>
      </c>
      <c r="D239" s="62">
        <f>E239+G239</f>
        <v>0</v>
      </c>
      <c r="E239" s="62"/>
      <c r="F239" s="62"/>
      <c r="G239" s="62"/>
      <c r="H239" s="63">
        <f>I239+K239</f>
        <v>0</v>
      </c>
      <c r="I239" s="63"/>
      <c r="J239" s="63"/>
      <c r="K239" s="63"/>
      <c r="L239" s="64">
        <f>M239+O239</f>
        <v>0</v>
      </c>
      <c r="M239" s="64">
        <f t="shared" si="55"/>
        <v>0</v>
      </c>
      <c r="N239" s="64">
        <f t="shared" si="55"/>
        <v>0</v>
      </c>
      <c r="O239" s="64">
        <f t="shared" si="55"/>
        <v>0</v>
      </c>
    </row>
    <row r="240" spans="1:18" ht="39.75" hidden="1" customHeight="1" x14ac:dyDescent="0.25">
      <c r="A240" s="139"/>
      <c r="B240" s="160" t="s">
        <v>430</v>
      </c>
      <c r="C240" s="421" t="s">
        <v>24</v>
      </c>
      <c r="D240" s="62">
        <f>E240+G240</f>
        <v>0</v>
      </c>
      <c r="E240" s="62"/>
      <c r="F240" s="62"/>
      <c r="G240" s="62"/>
      <c r="H240" s="63">
        <f>I240+K240</f>
        <v>0</v>
      </c>
      <c r="I240" s="63"/>
      <c r="J240" s="63"/>
      <c r="K240" s="63"/>
      <c r="L240" s="64">
        <f>M240+O240</f>
        <v>0</v>
      </c>
      <c r="M240" s="64">
        <f t="shared" si="55"/>
        <v>0</v>
      </c>
      <c r="N240" s="64">
        <f t="shared" si="55"/>
        <v>0</v>
      </c>
      <c r="O240" s="64">
        <f t="shared" si="55"/>
        <v>0</v>
      </c>
    </row>
    <row r="241" spans="1:18" s="37" customFormat="1" hidden="1" x14ac:dyDescent="0.25">
      <c r="A241" s="5" t="s">
        <v>139</v>
      </c>
      <c r="B241" s="26" t="s">
        <v>52</v>
      </c>
      <c r="C241" s="495" t="s">
        <v>24</v>
      </c>
      <c r="D241" s="141">
        <f>E241+G241</f>
        <v>0</v>
      </c>
      <c r="E241" s="210"/>
      <c r="F241" s="141"/>
      <c r="G241" s="210">
        <f>G242</f>
        <v>0</v>
      </c>
      <c r="H241" s="142">
        <f>I241+K241</f>
        <v>0</v>
      </c>
      <c r="I241" s="211"/>
      <c r="J241" s="142"/>
      <c r="K241" s="211"/>
      <c r="L241" s="143">
        <f>M241+O241</f>
        <v>0</v>
      </c>
      <c r="M241" s="212">
        <f t="shared" si="55"/>
        <v>0</v>
      </c>
      <c r="N241" s="143">
        <f t="shared" si="55"/>
        <v>0</v>
      </c>
      <c r="O241" s="197">
        <f t="shared" si="55"/>
        <v>0</v>
      </c>
      <c r="Q241" s="2"/>
      <c r="R241" s="2"/>
    </row>
    <row r="242" spans="1:18" s="37" customFormat="1" hidden="1" x14ac:dyDescent="0.25">
      <c r="A242" s="124"/>
      <c r="B242" s="201" t="s">
        <v>420</v>
      </c>
      <c r="C242" s="502"/>
      <c r="D242" s="149"/>
      <c r="E242" s="149"/>
      <c r="F242" s="149"/>
      <c r="G242" s="274"/>
      <c r="H242" s="150"/>
      <c r="I242" s="275"/>
      <c r="J242" s="150"/>
      <c r="K242" s="275"/>
      <c r="L242" s="151"/>
      <c r="M242" s="276"/>
      <c r="N242" s="151"/>
      <c r="O242" s="278"/>
      <c r="Q242" s="2"/>
      <c r="R242" s="2"/>
    </row>
    <row r="243" spans="1:18" s="37" customFormat="1" x14ac:dyDescent="0.25">
      <c r="A243" s="128" t="s">
        <v>105</v>
      </c>
      <c r="B243" s="35" t="s">
        <v>70</v>
      </c>
      <c r="C243" s="430"/>
      <c r="D243" s="141">
        <f>E243+G243</f>
        <v>146</v>
      </c>
      <c r="E243" s="141">
        <f>E245+E247+E246</f>
        <v>146</v>
      </c>
      <c r="F243" s="141">
        <f>F245+F247+F246</f>
        <v>106.6</v>
      </c>
      <c r="G243" s="141">
        <f>G245+G247+G246</f>
        <v>0</v>
      </c>
      <c r="H243" s="142">
        <f>I243+K243</f>
        <v>0.3</v>
      </c>
      <c r="I243" s="142">
        <f>I245+I247+I246</f>
        <v>0.3</v>
      </c>
      <c r="J243" s="142">
        <f>J245+J247+J246</f>
        <v>0.2</v>
      </c>
      <c r="K243" s="142">
        <f>K245+K247+K246</f>
        <v>0</v>
      </c>
      <c r="L243" s="143">
        <f>M243+O243</f>
        <v>146.30000000000001</v>
      </c>
      <c r="M243" s="143">
        <f t="shared" ref="M243:O247" si="56">E243+I243</f>
        <v>146.30000000000001</v>
      </c>
      <c r="N243" s="143">
        <f t="shared" si="56"/>
        <v>106.8</v>
      </c>
      <c r="O243" s="143">
        <f t="shared" si="56"/>
        <v>0</v>
      </c>
      <c r="Q243" s="2"/>
      <c r="R243" s="2"/>
    </row>
    <row r="244" spans="1:18" s="37" customFormat="1" x14ac:dyDescent="0.25">
      <c r="A244" s="132"/>
      <c r="B244" s="133" t="s">
        <v>200</v>
      </c>
      <c r="C244" s="431"/>
      <c r="D244" s="149"/>
      <c r="E244" s="149"/>
      <c r="F244" s="149"/>
      <c r="G244" s="149"/>
      <c r="H244" s="150"/>
      <c r="I244" s="150"/>
      <c r="J244" s="150"/>
      <c r="K244" s="150"/>
      <c r="L244" s="151"/>
      <c r="M244" s="151"/>
      <c r="N244" s="151"/>
      <c r="O244" s="151"/>
      <c r="Q244" s="2"/>
      <c r="R244" s="2"/>
    </row>
    <row r="245" spans="1:18" s="37" customFormat="1" hidden="1" x14ac:dyDescent="0.25">
      <c r="A245" s="132"/>
      <c r="B245" s="270" t="s">
        <v>420</v>
      </c>
      <c r="C245" s="432" t="s">
        <v>24</v>
      </c>
      <c r="D245" s="347">
        <f>E245+G245</f>
        <v>0</v>
      </c>
      <c r="E245" s="149"/>
      <c r="F245" s="149"/>
      <c r="G245" s="149"/>
      <c r="H245" s="150">
        <f>I245+K245</f>
        <v>0</v>
      </c>
      <c r="I245" s="150"/>
      <c r="J245" s="150"/>
      <c r="K245" s="150"/>
      <c r="L245" s="151">
        <f>M245+O245</f>
        <v>0</v>
      </c>
      <c r="M245" s="151">
        <f t="shared" si="56"/>
        <v>0</v>
      </c>
      <c r="N245" s="151">
        <f t="shared" si="56"/>
        <v>0</v>
      </c>
      <c r="O245" s="151">
        <f t="shared" si="56"/>
        <v>0</v>
      </c>
      <c r="Q245" s="2"/>
      <c r="R245" s="2"/>
    </row>
    <row r="246" spans="1:18" s="37" customFormat="1" ht="25.5" x14ac:dyDescent="0.25">
      <c r="A246" s="132"/>
      <c r="B246" s="277" t="s">
        <v>419</v>
      </c>
      <c r="C246" s="432" t="s">
        <v>24</v>
      </c>
      <c r="D246" s="62">
        <f>E246+G246</f>
        <v>0</v>
      </c>
      <c r="E246" s="62"/>
      <c r="F246" s="62"/>
      <c r="G246" s="62"/>
      <c r="H246" s="63">
        <f>I246+K246</f>
        <v>0.3</v>
      </c>
      <c r="I246" s="63">
        <v>0.3</v>
      </c>
      <c r="J246" s="63">
        <v>0.2</v>
      </c>
      <c r="K246" s="63"/>
      <c r="L246" s="64">
        <f>M246+O246</f>
        <v>0.3</v>
      </c>
      <c r="M246" s="64">
        <f t="shared" si="56"/>
        <v>0.3</v>
      </c>
      <c r="N246" s="64">
        <f t="shared" si="56"/>
        <v>0.2</v>
      </c>
      <c r="O246" s="64">
        <f t="shared" si="56"/>
        <v>0</v>
      </c>
      <c r="Q246" s="2"/>
      <c r="R246" s="2"/>
    </row>
    <row r="247" spans="1:18" s="37" customFormat="1" ht="26.25" x14ac:dyDescent="0.25">
      <c r="A247" s="139"/>
      <c r="B247" s="271" t="s">
        <v>380</v>
      </c>
      <c r="C247" s="430" t="s">
        <v>24</v>
      </c>
      <c r="D247" s="62">
        <f>E247+G247</f>
        <v>146</v>
      </c>
      <c r="E247" s="62">
        <v>146</v>
      </c>
      <c r="F247" s="62">
        <v>106.6</v>
      </c>
      <c r="G247" s="62"/>
      <c r="H247" s="63">
        <f>I247+K247</f>
        <v>0</v>
      </c>
      <c r="I247" s="63"/>
      <c r="J247" s="63"/>
      <c r="K247" s="63"/>
      <c r="L247" s="64">
        <f>M247+O247</f>
        <v>146</v>
      </c>
      <c r="M247" s="64">
        <f t="shared" si="56"/>
        <v>146</v>
      </c>
      <c r="N247" s="64">
        <f t="shared" si="56"/>
        <v>106.6</v>
      </c>
      <c r="O247" s="64">
        <f t="shared" si="56"/>
        <v>0</v>
      </c>
      <c r="Q247" s="2"/>
      <c r="R247" s="2"/>
    </row>
    <row r="248" spans="1:18" ht="18" customHeight="1" x14ac:dyDescent="0.25">
      <c r="A248" s="54" t="s">
        <v>106</v>
      </c>
      <c r="B248" s="79" t="s">
        <v>185</v>
      </c>
      <c r="C248" s="208"/>
      <c r="D248" s="81">
        <f t="shared" ref="D248:O248" si="57">D243+D238+D241</f>
        <v>146</v>
      </c>
      <c r="E248" s="81">
        <f t="shared" si="57"/>
        <v>146</v>
      </c>
      <c r="F248" s="81">
        <f t="shared" si="57"/>
        <v>106.6</v>
      </c>
      <c r="G248" s="81">
        <f t="shared" si="57"/>
        <v>0</v>
      </c>
      <c r="H248" s="203">
        <f t="shared" si="57"/>
        <v>0.3</v>
      </c>
      <c r="I248" s="203">
        <f t="shared" si="57"/>
        <v>0.3</v>
      </c>
      <c r="J248" s="203">
        <f t="shared" si="57"/>
        <v>0.2</v>
      </c>
      <c r="K248" s="203">
        <f t="shared" si="57"/>
        <v>0</v>
      </c>
      <c r="L248" s="82">
        <f t="shared" si="57"/>
        <v>146.30000000000001</v>
      </c>
      <c r="M248" s="82">
        <f t="shared" si="57"/>
        <v>146.30000000000001</v>
      </c>
      <c r="N248" s="82">
        <f t="shared" si="57"/>
        <v>106.8</v>
      </c>
      <c r="O248" s="82">
        <f t="shared" si="57"/>
        <v>0</v>
      </c>
    </row>
    <row r="249" spans="1:18" x14ac:dyDescent="0.25">
      <c r="A249" s="534" t="s">
        <v>107</v>
      </c>
      <c r="B249" s="535" t="s">
        <v>177</v>
      </c>
      <c r="C249" s="343"/>
      <c r="D249" s="374">
        <f>D251+D252+D253+D254+D256+D255+D257+D258+D259</f>
        <v>4673</v>
      </c>
      <c r="E249" s="47">
        <f t="shared" ref="E249:O249" si="58">E251+E252+E253+E254+E256+E255+E257+E258+E259</f>
        <v>1279.5</v>
      </c>
      <c r="F249" s="47">
        <f t="shared" si="58"/>
        <v>311.79999999999995</v>
      </c>
      <c r="G249" s="47">
        <f t="shared" si="58"/>
        <v>3393.5</v>
      </c>
      <c r="H249" s="48">
        <f t="shared" si="58"/>
        <v>184.3</v>
      </c>
      <c r="I249" s="48">
        <f t="shared" si="58"/>
        <v>184.3</v>
      </c>
      <c r="J249" s="48">
        <f t="shared" si="58"/>
        <v>50.400000000000006</v>
      </c>
      <c r="K249" s="48">
        <f t="shared" si="58"/>
        <v>0</v>
      </c>
      <c r="L249" s="49">
        <f t="shared" si="58"/>
        <v>4857.3</v>
      </c>
      <c r="M249" s="49">
        <f t="shared" si="58"/>
        <v>1463.8</v>
      </c>
      <c r="N249" s="49">
        <f t="shared" si="58"/>
        <v>362.19999999999993</v>
      </c>
      <c r="O249" s="49">
        <f t="shared" si="58"/>
        <v>3393.5</v>
      </c>
    </row>
    <row r="250" spans="1:18" x14ac:dyDescent="0.25">
      <c r="A250" s="536"/>
      <c r="B250" s="537" t="s">
        <v>210</v>
      </c>
      <c r="C250" s="344"/>
      <c r="D250" s="538"/>
      <c r="E250" s="214"/>
      <c r="F250" s="214"/>
      <c r="G250" s="214"/>
      <c r="H250" s="215"/>
      <c r="I250" s="215"/>
      <c r="J250" s="215"/>
      <c r="K250" s="215"/>
      <c r="L250" s="216"/>
      <c r="M250" s="216"/>
      <c r="N250" s="216"/>
      <c r="O250" s="216"/>
      <c r="Q250" s="37"/>
      <c r="R250" s="37"/>
    </row>
    <row r="251" spans="1:18" ht="25.5" x14ac:dyDescent="0.25">
      <c r="A251" s="536"/>
      <c r="B251" s="539" t="s">
        <v>342</v>
      </c>
      <c r="C251" s="344"/>
      <c r="D251" s="538">
        <f>D20+D77+D82+D178+D239</f>
        <v>1735</v>
      </c>
      <c r="E251" s="214">
        <f t="shared" ref="E251:N251" si="59">E20+E77+E82+E178+E239</f>
        <v>0</v>
      </c>
      <c r="F251" s="214">
        <f t="shared" si="59"/>
        <v>0</v>
      </c>
      <c r="G251" s="214">
        <f t="shared" si="59"/>
        <v>1735</v>
      </c>
      <c r="H251" s="215">
        <f t="shared" si="59"/>
        <v>0</v>
      </c>
      <c r="I251" s="215">
        <f t="shared" si="59"/>
        <v>0</v>
      </c>
      <c r="J251" s="215">
        <f t="shared" si="59"/>
        <v>0</v>
      </c>
      <c r="K251" s="215">
        <f t="shared" si="59"/>
        <v>0</v>
      </c>
      <c r="L251" s="404">
        <f t="shared" si="59"/>
        <v>1735</v>
      </c>
      <c r="M251" s="404">
        <f t="shared" si="59"/>
        <v>0</v>
      </c>
      <c r="N251" s="404">
        <f t="shared" si="59"/>
        <v>0</v>
      </c>
      <c r="O251" s="404">
        <f>O20+O77+O82+O178+O239</f>
        <v>1735</v>
      </c>
    </row>
    <row r="252" spans="1:18" ht="38.25" customHeight="1" x14ac:dyDescent="0.25">
      <c r="A252" s="536"/>
      <c r="B252" s="539" t="s">
        <v>341</v>
      </c>
      <c r="C252" s="344"/>
      <c r="D252" s="540">
        <f>D72+D73</f>
        <v>2467.1</v>
      </c>
      <c r="E252" s="217">
        <f t="shared" ref="E252:O252" si="60">E72+E73</f>
        <v>808.6</v>
      </c>
      <c r="F252" s="217">
        <f t="shared" si="60"/>
        <v>0</v>
      </c>
      <c r="G252" s="217">
        <f t="shared" si="60"/>
        <v>1658.5</v>
      </c>
      <c r="H252" s="218">
        <f t="shared" si="60"/>
        <v>0</v>
      </c>
      <c r="I252" s="218">
        <f t="shared" si="60"/>
        <v>0</v>
      </c>
      <c r="J252" s="218">
        <f t="shared" si="60"/>
        <v>0</v>
      </c>
      <c r="K252" s="218">
        <f t="shared" si="60"/>
        <v>0</v>
      </c>
      <c r="L252" s="219">
        <f t="shared" si="60"/>
        <v>2467.1</v>
      </c>
      <c r="M252" s="219">
        <f t="shared" si="60"/>
        <v>808.6</v>
      </c>
      <c r="N252" s="219">
        <f t="shared" si="60"/>
        <v>0</v>
      </c>
      <c r="O252" s="219">
        <f t="shared" si="60"/>
        <v>1658.5</v>
      </c>
    </row>
    <row r="253" spans="1:18" ht="16.5" customHeight="1" x14ac:dyDescent="0.25">
      <c r="A253" s="536"/>
      <c r="B253" s="541" t="s">
        <v>437</v>
      </c>
      <c r="C253" s="344"/>
      <c r="D253" s="540">
        <f>D74</f>
        <v>0</v>
      </c>
      <c r="E253" s="217">
        <f t="shared" ref="E253:O253" si="61">E74</f>
        <v>0</v>
      </c>
      <c r="F253" s="217">
        <f t="shared" si="61"/>
        <v>0</v>
      </c>
      <c r="G253" s="217">
        <f t="shared" si="61"/>
        <v>0</v>
      </c>
      <c r="H253" s="218">
        <f t="shared" si="61"/>
        <v>118.3</v>
      </c>
      <c r="I253" s="218">
        <f t="shared" si="61"/>
        <v>118.3</v>
      </c>
      <c r="J253" s="218">
        <f t="shared" si="61"/>
        <v>0</v>
      </c>
      <c r="K253" s="218">
        <f t="shared" si="61"/>
        <v>0</v>
      </c>
      <c r="L253" s="219">
        <f t="shared" si="61"/>
        <v>118.3</v>
      </c>
      <c r="M253" s="219">
        <f t="shared" si="61"/>
        <v>118.3</v>
      </c>
      <c r="N253" s="219">
        <f t="shared" si="61"/>
        <v>0</v>
      </c>
      <c r="O253" s="219">
        <f t="shared" si="61"/>
        <v>0</v>
      </c>
    </row>
    <row r="254" spans="1:18" ht="51.75" x14ac:dyDescent="0.25">
      <c r="A254" s="536"/>
      <c r="B254" s="541" t="s">
        <v>379</v>
      </c>
      <c r="C254" s="344"/>
      <c r="D254" s="540">
        <f>D164+D168</f>
        <v>324.89999999999998</v>
      </c>
      <c r="E254" s="217">
        <f>E164+E171</f>
        <v>324.89999999999998</v>
      </c>
      <c r="F254" s="217">
        <f t="shared" ref="F254:O254" si="62">F164+F171</f>
        <v>205.2</v>
      </c>
      <c r="G254" s="217">
        <f t="shared" si="62"/>
        <v>0</v>
      </c>
      <c r="H254" s="218">
        <f t="shared" si="62"/>
        <v>0</v>
      </c>
      <c r="I254" s="218">
        <f t="shared" si="62"/>
        <v>0</v>
      </c>
      <c r="J254" s="218">
        <f t="shared" si="62"/>
        <v>0</v>
      </c>
      <c r="K254" s="218">
        <f t="shared" si="62"/>
        <v>0</v>
      </c>
      <c r="L254" s="219">
        <f t="shared" si="62"/>
        <v>324.89999999999998</v>
      </c>
      <c r="M254" s="219">
        <f t="shared" si="62"/>
        <v>324.89999999999998</v>
      </c>
      <c r="N254" s="219">
        <f t="shared" si="62"/>
        <v>205.2</v>
      </c>
      <c r="O254" s="219">
        <f t="shared" si="62"/>
        <v>0</v>
      </c>
    </row>
    <row r="255" spans="1:18" ht="26.25" customHeight="1" x14ac:dyDescent="0.25">
      <c r="A255" s="536"/>
      <c r="B255" s="541" t="s">
        <v>378</v>
      </c>
      <c r="C255" s="344"/>
      <c r="D255" s="540">
        <f>D87+D93+D96+D101+D106+D109+D112+D117+D170</f>
        <v>0</v>
      </c>
      <c r="E255" s="217">
        <f t="shared" ref="E255:O255" si="63">E87+E93+E96+E101+E106+E109+E112+E117+E170</f>
        <v>0</v>
      </c>
      <c r="F255" s="217">
        <f t="shared" si="63"/>
        <v>0</v>
      </c>
      <c r="G255" s="217">
        <f t="shared" si="63"/>
        <v>0</v>
      </c>
      <c r="H255" s="218">
        <f t="shared" si="63"/>
        <v>9.1999999999999993</v>
      </c>
      <c r="I255" s="218">
        <f t="shared" si="63"/>
        <v>9.1999999999999993</v>
      </c>
      <c r="J255" s="218">
        <f t="shared" si="63"/>
        <v>7</v>
      </c>
      <c r="K255" s="218">
        <f t="shared" si="63"/>
        <v>0</v>
      </c>
      <c r="L255" s="219">
        <f t="shared" si="63"/>
        <v>9.1999999999999993</v>
      </c>
      <c r="M255" s="219">
        <f t="shared" si="63"/>
        <v>9.1999999999999993</v>
      </c>
      <c r="N255" s="219">
        <f t="shared" si="63"/>
        <v>7</v>
      </c>
      <c r="O255" s="219">
        <f t="shared" si="63"/>
        <v>0</v>
      </c>
    </row>
    <row r="256" spans="1:18" ht="26.25" x14ac:dyDescent="0.25">
      <c r="A256" s="536"/>
      <c r="B256" s="541" t="s">
        <v>380</v>
      </c>
      <c r="C256" s="344"/>
      <c r="D256" s="540">
        <f>D243</f>
        <v>146</v>
      </c>
      <c r="E256" s="217">
        <f>E247</f>
        <v>146</v>
      </c>
      <c r="F256" s="217">
        <f t="shared" ref="F256:O256" si="64">F247</f>
        <v>106.6</v>
      </c>
      <c r="G256" s="217">
        <f t="shared" si="64"/>
        <v>0</v>
      </c>
      <c r="H256" s="218">
        <f t="shared" si="64"/>
        <v>0</v>
      </c>
      <c r="I256" s="218">
        <f t="shared" si="64"/>
        <v>0</v>
      </c>
      <c r="J256" s="218">
        <f t="shared" si="64"/>
        <v>0</v>
      </c>
      <c r="K256" s="218">
        <f t="shared" si="64"/>
        <v>0</v>
      </c>
      <c r="L256" s="219">
        <f t="shared" si="64"/>
        <v>146</v>
      </c>
      <c r="M256" s="219">
        <f t="shared" si="64"/>
        <v>146</v>
      </c>
      <c r="N256" s="219">
        <f t="shared" si="64"/>
        <v>106.6</v>
      </c>
      <c r="O256" s="219">
        <f t="shared" si="64"/>
        <v>0</v>
      </c>
    </row>
    <row r="257" spans="1:18" hidden="1" x14ac:dyDescent="0.25">
      <c r="A257" s="536"/>
      <c r="B257" s="541" t="s">
        <v>420</v>
      </c>
      <c r="C257" s="344"/>
      <c r="D257" s="540">
        <f>D245</f>
        <v>0</v>
      </c>
      <c r="E257" s="217">
        <f t="shared" ref="E257:O257" si="65">E245</f>
        <v>0</v>
      </c>
      <c r="F257" s="217">
        <f t="shared" si="65"/>
        <v>0</v>
      </c>
      <c r="G257" s="217">
        <f t="shared" si="65"/>
        <v>0</v>
      </c>
      <c r="H257" s="218">
        <f t="shared" si="65"/>
        <v>0</v>
      </c>
      <c r="I257" s="218">
        <f t="shared" si="65"/>
        <v>0</v>
      </c>
      <c r="J257" s="218">
        <f t="shared" si="65"/>
        <v>0</v>
      </c>
      <c r="K257" s="218">
        <f t="shared" si="65"/>
        <v>0</v>
      </c>
      <c r="L257" s="219">
        <f t="shared" si="65"/>
        <v>0</v>
      </c>
      <c r="M257" s="219">
        <f t="shared" si="65"/>
        <v>0</v>
      </c>
      <c r="N257" s="219">
        <f t="shared" si="65"/>
        <v>0</v>
      </c>
      <c r="O257" s="219">
        <f t="shared" si="65"/>
        <v>0</v>
      </c>
    </row>
    <row r="258" spans="1:18" ht="26.25" x14ac:dyDescent="0.25">
      <c r="A258" s="542"/>
      <c r="B258" s="543" t="s">
        <v>419</v>
      </c>
      <c r="C258" s="345"/>
      <c r="D258" s="540">
        <f>D185+D189+D193+D197+D201+D205+D209+D213+D217+D221+D225+D229+D233</f>
        <v>0</v>
      </c>
      <c r="E258" s="217">
        <f t="shared" ref="E258:R258" si="66">E185+E189+E193+E197+E201+E205+E209+E213+E217+E221+E225+E229+E233</f>
        <v>0</v>
      </c>
      <c r="F258" s="217">
        <f t="shared" si="66"/>
        <v>0</v>
      </c>
      <c r="G258" s="217">
        <f t="shared" si="66"/>
        <v>0</v>
      </c>
      <c r="H258" s="218">
        <f t="shared" si="66"/>
        <v>56.8</v>
      </c>
      <c r="I258" s="218">
        <f t="shared" si="66"/>
        <v>56.8</v>
      </c>
      <c r="J258" s="218">
        <f t="shared" si="66"/>
        <v>43.400000000000006</v>
      </c>
      <c r="K258" s="218">
        <f t="shared" si="66"/>
        <v>0</v>
      </c>
      <c r="L258" s="219">
        <f t="shared" si="66"/>
        <v>56.8</v>
      </c>
      <c r="M258" s="219">
        <f t="shared" si="66"/>
        <v>56.8</v>
      </c>
      <c r="N258" s="219">
        <f t="shared" si="66"/>
        <v>43.400000000000006</v>
      </c>
      <c r="O258" s="219">
        <f t="shared" si="66"/>
        <v>0</v>
      </c>
      <c r="P258" s="540">
        <f t="shared" si="66"/>
        <v>0</v>
      </c>
      <c r="Q258" s="540">
        <f t="shared" si="66"/>
        <v>0</v>
      </c>
      <c r="R258" s="540">
        <f t="shared" si="66"/>
        <v>0</v>
      </c>
    </row>
    <row r="259" spans="1:18" ht="39" hidden="1" customHeight="1" x14ac:dyDescent="0.25">
      <c r="A259" s="346"/>
      <c r="B259" s="220" t="s">
        <v>430</v>
      </c>
      <c r="C259" s="345"/>
      <c r="D259" s="217">
        <f>D240</f>
        <v>0</v>
      </c>
      <c r="E259" s="217">
        <f t="shared" ref="E259:O259" si="67">E240</f>
        <v>0</v>
      </c>
      <c r="F259" s="217">
        <f t="shared" si="67"/>
        <v>0</v>
      </c>
      <c r="G259" s="217">
        <f t="shared" si="67"/>
        <v>0</v>
      </c>
      <c r="H259" s="218">
        <f t="shared" si="67"/>
        <v>0</v>
      </c>
      <c r="I259" s="218">
        <f t="shared" si="67"/>
        <v>0</v>
      </c>
      <c r="J259" s="218">
        <f t="shared" si="67"/>
        <v>0</v>
      </c>
      <c r="K259" s="218">
        <f t="shared" si="67"/>
        <v>0</v>
      </c>
      <c r="L259" s="219">
        <f t="shared" si="67"/>
        <v>0</v>
      </c>
      <c r="M259" s="219">
        <f t="shared" si="67"/>
        <v>0</v>
      </c>
      <c r="N259" s="219">
        <f t="shared" si="67"/>
        <v>0</v>
      </c>
      <c r="O259" s="219">
        <f t="shared" si="67"/>
        <v>0</v>
      </c>
    </row>
    <row r="260" spans="1:18" x14ac:dyDescent="0.25">
      <c r="A260" s="100"/>
      <c r="B260" s="110"/>
      <c r="C260" s="221"/>
      <c r="D260" s="110"/>
      <c r="E260" s="110"/>
      <c r="F260" s="222"/>
      <c r="G260" s="222"/>
      <c r="H260" s="222"/>
      <c r="I260" s="222"/>
      <c r="J260" s="222"/>
      <c r="K260" s="110"/>
      <c r="L260" s="222"/>
      <c r="M260" s="222"/>
      <c r="N260" s="222"/>
      <c r="O260" s="17"/>
    </row>
    <row r="261" spans="1:18" x14ac:dyDescent="0.25">
      <c r="A261" s="100"/>
      <c r="B261" s="6"/>
      <c r="C261" s="223"/>
      <c r="D261" s="6"/>
      <c r="E261" s="6"/>
      <c r="F261" s="104"/>
      <c r="G261" s="6"/>
      <c r="H261" s="6"/>
      <c r="I261" s="6"/>
      <c r="J261" s="6"/>
      <c r="L261" s="6"/>
      <c r="M261" s="6"/>
      <c r="N261" s="6"/>
      <c r="O261" s="6"/>
    </row>
    <row r="262" spans="1:18" x14ac:dyDescent="0.25">
      <c r="A262" s="6"/>
      <c r="B262" s="6"/>
      <c r="C262" s="224"/>
      <c r="D262" s="6"/>
      <c r="E262" s="6"/>
      <c r="F262" s="6"/>
      <c r="G262" s="6"/>
      <c r="H262" s="6"/>
      <c r="I262" s="6"/>
      <c r="J262" s="6"/>
      <c r="L262" s="6"/>
      <c r="M262" s="6"/>
      <c r="N262" s="6"/>
    </row>
    <row r="263" spans="1:18" x14ac:dyDescent="0.25">
      <c r="A263" s="6"/>
      <c r="B263" s="6"/>
      <c r="C263" s="224"/>
      <c r="D263" s="6"/>
      <c r="E263" s="6"/>
      <c r="F263" s="6"/>
      <c r="G263" s="6"/>
      <c r="H263" s="6"/>
      <c r="I263" s="6"/>
      <c r="J263" s="6"/>
      <c r="L263" s="6"/>
      <c r="M263" s="6"/>
      <c r="N263" s="6"/>
    </row>
    <row r="264" spans="1:18" x14ac:dyDescent="0.25">
      <c r="A264" s="6"/>
      <c r="B264" s="6"/>
      <c r="C264" s="224"/>
      <c r="D264" s="6"/>
      <c r="E264" s="6"/>
      <c r="F264" s="6"/>
      <c r="G264" s="6"/>
      <c r="H264" s="6"/>
      <c r="I264" s="6"/>
      <c r="J264" s="6"/>
      <c r="L264" s="6"/>
      <c r="M264" s="6"/>
      <c r="N264" s="6"/>
    </row>
    <row r="265" spans="1:18" x14ac:dyDescent="0.25">
      <c r="A265" s="6"/>
      <c r="B265" s="6"/>
      <c r="C265" s="224"/>
      <c r="D265" s="6"/>
      <c r="E265" s="6"/>
      <c r="F265" s="6"/>
      <c r="G265" s="6"/>
      <c r="H265" s="6"/>
      <c r="I265" s="6"/>
      <c r="J265" s="6"/>
      <c r="L265" s="6"/>
      <c r="M265" s="6"/>
      <c r="N265" s="6"/>
    </row>
    <row r="266" spans="1:18" x14ac:dyDescent="0.25">
      <c r="A266" s="6"/>
      <c r="B266" s="6"/>
      <c r="C266" s="224"/>
      <c r="D266" s="6"/>
      <c r="E266" s="6"/>
      <c r="F266" s="6"/>
      <c r="G266" s="6"/>
      <c r="H266" s="6"/>
      <c r="I266" s="6"/>
      <c r="J266" s="6"/>
      <c r="L266" s="6"/>
      <c r="M266" s="6"/>
      <c r="N266" s="6"/>
    </row>
    <row r="267" spans="1:18" x14ac:dyDescent="0.25">
      <c r="A267" s="6"/>
      <c r="B267" s="6"/>
      <c r="C267" s="224"/>
      <c r="D267" s="6"/>
      <c r="E267" s="6"/>
      <c r="F267" s="6"/>
      <c r="G267" s="6" t="s">
        <v>178</v>
      </c>
      <c r="H267" s="6"/>
      <c r="I267" s="6"/>
      <c r="J267" s="6"/>
      <c r="L267" s="6"/>
      <c r="M267" s="6"/>
      <c r="N267" s="6"/>
    </row>
    <row r="268" spans="1:18" x14ac:dyDescent="0.25">
      <c r="A268" s="6"/>
      <c r="B268" s="6"/>
      <c r="C268" s="224"/>
      <c r="D268" s="6"/>
      <c r="E268" s="6"/>
      <c r="F268" s="6"/>
      <c r="G268" s="6"/>
      <c r="H268" s="6"/>
      <c r="I268" s="6"/>
      <c r="J268" s="6"/>
      <c r="L268" s="6"/>
      <c r="M268" s="6"/>
      <c r="N268" s="6"/>
    </row>
    <row r="269" spans="1:18" x14ac:dyDescent="0.25">
      <c r="A269" s="6"/>
      <c r="B269" s="6"/>
      <c r="C269" s="224"/>
      <c r="D269" s="6"/>
      <c r="E269" s="6"/>
      <c r="F269" s="6"/>
      <c r="G269" s="6"/>
      <c r="H269" s="6"/>
      <c r="I269" s="6"/>
      <c r="J269" s="6"/>
      <c r="L269" s="6"/>
      <c r="M269" s="6"/>
      <c r="N269" s="6"/>
    </row>
    <row r="270" spans="1:18" x14ac:dyDescent="0.25">
      <c r="A270" s="6"/>
      <c r="B270" s="6"/>
      <c r="C270" s="224"/>
      <c r="D270" s="6"/>
      <c r="E270" s="6"/>
      <c r="F270" s="6"/>
      <c r="G270" s="6"/>
      <c r="H270" s="6"/>
      <c r="I270" s="6"/>
      <c r="J270" s="6"/>
      <c r="L270" s="6"/>
      <c r="M270" s="6"/>
      <c r="N270" s="6"/>
    </row>
    <row r="271" spans="1:18" x14ac:dyDescent="0.25">
      <c r="A271" s="6"/>
      <c r="B271" s="6"/>
      <c r="C271" s="224"/>
      <c r="D271" s="6"/>
      <c r="E271" s="6"/>
      <c r="F271" s="6"/>
      <c r="G271" s="6"/>
      <c r="H271" s="6"/>
      <c r="I271" s="6"/>
      <c r="J271" s="6"/>
      <c r="L271" s="6"/>
      <c r="M271" s="6"/>
      <c r="N271" s="6"/>
    </row>
    <row r="272" spans="1:18" x14ac:dyDescent="0.25">
      <c r="A272" s="6"/>
      <c r="B272" s="6"/>
      <c r="C272" s="224"/>
      <c r="D272" s="6"/>
      <c r="E272" s="6"/>
      <c r="F272" s="6"/>
      <c r="G272" s="6"/>
      <c r="H272" s="6"/>
      <c r="I272" s="6"/>
      <c r="J272" s="6"/>
      <c r="L272" s="6"/>
      <c r="M272" s="6"/>
      <c r="N272" s="6"/>
    </row>
    <row r="273" spans="1:14" x14ac:dyDescent="0.25">
      <c r="A273" s="6"/>
      <c r="B273" s="6"/>
      <c r="C273" s="224"/>
      <c r="D273" s="6"/>
      <c r="E273" s="6"/>
      <c r="F273" s="6"/>
      <c r="G273" s="6"/>
      <c r="H273" s="6"/>
      <c r="I273" s="6"/>
      <c r="J273" s="6"/>
      <c r="L273" s="6"/>
      <c r="M273" s="6"/>
      <c r="N273" s="6"/>
    </row>
    <row r="274" spans="1:14" x14ac:dyDescent="0.25">
      <c r="A274" s="6"/>
      <c r="B274" s="6"/>
      <c r="C274" s="224"/>
      <c r="D274" s="6"/>
      <c r="E274" s="6"/>
      <c r="F274" s="6"/>
      <c r="G274" s="6"/>
      <c r="H274" s="6"/>
      <c r="I274" s="6"/>
      <c r="J274" s="6"/>
      <c r="L274" s="6"/>
      <c r="M274" s="6"/>
      <c r="N274" s="6"/>
    </row>
    <row r="275" spans="1:14" x14ac:dyDescent="0.25">
      <c r="A275" s="6"/>
      <c r="B275" s="6"/>
      <c r="C275" s="224"/>
      <c r="D275" s="6"/>
      <c r="E275" s="6"/>
      <c r="F275" s="6"/>
      <c r="G275" s="6"/>
      <c r="H275" s="6"/>
      <c r="I275" s="6"/>
      <c r="J275" s="6"/>
      <c r="L275" s="6"/>
      <c r="M275" s="6"/>
      <c r="N275" s="6"/>
    </row>
    <row r="276" spans="1:14" x14ac:dyDescent="0.25">
      <c r="A276" s="6"/>
      <c r="B276" s="6"/>
      <c r="C276" s="224"/>
      <c r="D276" s="6"/>
      <c r="E276" s="6"/>
      <c r="F276" s="6"/>
      <c r="G276" s="6"/>
      <c r="H276" s="6"/>
      <c r="I276" s="6"/>
      <c r="J276" s="6"/>
      <c r="L276" s="6"/>
      <c r="M276" s="6"/>
      <c r="N276" s="6"/>
    </row>
    <row r="277" spans="1:14" x14ac:dyDescent="0.25">
      <c r="A277" s="6"/>
      <c r="B277" s="6"/>
      <c r="C277" s="224"/>
      <c r="D277" s="6"/>
      <c r="E277" s="6"/>
      <c r="F277" s="6"/>
      <c r="G277" s="6"/>
      <c r="H277" s="6"/>
      <c r="I277" s="6"/>
      <c r="J277" s="6"/>
      <c r="L277" s="6"/>
      <c r="M277" s="6"/>
      <c r="N277" s="6"/>
    </row>
    <row r="278" spans="1:14" x14ac:dyDescent="0.25">
      <c r="A278" s="6"/>
      <c r="B278" s="6"/>
      <c r="C278" s="224"/>
      <c r="D278" s="6"/>
      <c r="E278" s="6"/>
      <c r="F278" s="6"/>
      <c r="G278" s="6"/>
      <c r="H278" s="6"/>
      <c r="I278" s="6"/>
      <c r="J278" s="6"/>
      <c r="L278" s="6"/>
      <c r="M278" s="6"/>
      <c r="N278" s="6"/>
    </row>
    <row r="279" spans="1:14" x14ac:dyDescent="0.25">
      <c r="A279" s="6"/>
      <c r="B279" s="6"/>
      <c r="C279" s="224"/>
      <c r="D279" s="6"/>
      <c r="E279" s="6"/>
      <c r="F279" s="6"/>
      <c r="G279" s="6"/>
      <c r="H279" s="6"/>
      <c r="I279" s="6"/>
      <c r="J279" s="6"/>
      <c r="L279" s="6"/>
      <c r="M279" s="6"/>
      <c r="N279" s="6"/>
    </row>
    <row r="280" spans="1:14" x14ac:dyDescent="0.25">
      <c r="A280" s="6"/>
      <c r="B280" s="6"/>
      <c r="C280" s="224"/>
      <c r="D280" s="6"/>
      <c r="E280" s="6"/>
      <c r="F280" s="6"/>
      <c r="G280" s="6"/>
      <c r="H280" s="6"/>
      <c r="I280" s="6"/>
      <c r="J280" s="6"/>
      <c r="L280" s="6"/>
      <c r="M280" s="6"/>
      <c r="N280" s="6"/>
    </row>
    <row r="281" spans="1:14" x14ac:dyDescent="0.25">
      <c r="A281" s="6"/>
      <c r="B281" s="6"/>
      <c r="C281" s="224"/>
      <c r="D281" s="6"/>
      <c r="E281" s="6"/>
      <c r="F281" s="6"/>
      <c r="G281" s="6"/>
      <c r="H281" s="6"/>
      <c r="I281" s="6"/>
      <c r="J281" s="6"/>
      <c r="L281" s="6"/>
      <c r="M281" s="6"/>
      <c r="N281" s="6"/>
    </row>
    <row r="282" spans="1:14" x14ac:dyDescent="0.25">
      <c r="A282" s="6"/>
      <c r="B282" s="6"/>
      <c r="C282" s="224"/>
      <c r="D282" s="6"/>
      <c r="E282" s="6"/>
      <c r="F282" s="6"/>
      <c r="G282" s="6"/>
      <c r="H282" s="6"/>
      <c r="I282" s="6"/>
      <c r="J282" s="6"/>
      <c r="L282" s="6"/>
      <c r="M282" s="6"/>
      <c r="N282" s="6"/>
    </row>
    <row r="283" spans="1:14" x14ac:dyDescent="0.25">
      <c r="A283" s="6"/>
      <c r="B283" s="6"/>
      <c r="C283" s="224"/>
      <c r="D283" s="6"/>
      <c r="E283" s="6"/>
      <c r="F283" s="6"/>
      <c r="G283" s="6"/>
      <c r="H283" s="6"/>
      <c r="I283" s="6"/>
      <c r="J283" s="6"/>
      <c r="L283" s="6"/>
      <c r="M283" s="6"/>
      <c r="N283" s="6"/>
    </row>
    <row r="284" spans="1:14" x14ac:dyDescent="0.25">
      <c r="A284" s="6"/>
      <c r="B284" s="6"/>
      <c r="C284" s="224"/>
      <c r="D284" s="6"/>
      <c r="E284" s="6"/>
      <c r="F284" s="6"/>
      <c r="G284" s="6"/>
      <c r="H284" s="6"/>
      <c r="I284" s="6"/>
      <c r="J284" s="6"/>
      <c r="L284" s="6"/>
      <c r="M284" s="6"/>
      <c r="N284" s="6"/>
    </row>
    <row r="285" spans="1:14" x14ac:dyDescent="0.25">
      <c r="A285" s="6"/>
      <c r="B285" s="6"/>
      <c r="C285" s="224"/>
      <c r="D285" s="6"/>
      <c r="E285" s="6"/>
      <c r="F285" s="6"/>
      <c r="G285" s="6"/>
      <c r="H285" s="6"/>
      <c r="I285" s="6"/>
      <c r="J285" s="6"/>
      <c r="L285" s="6"/>
      <c r="M285" s="6"/>
      <c r="N285" s="6"/>
    </row>
    <row r="286" spans="1:14" x14ac:dyDescent="0.25">
      <c r="A286" s="6"/>
      <c r="B286" s="6"/>
      <c r="C286" s="224"/>
      <c r="D286" s="6"/>
      <c r="E286" s="6"/>
      <c r="F286" s="6"/>
      <c r="G286" s="6"/>
      <c r="H286" s="6"/>
      <c r="I286" s="6"/>
      <c r="J286" s="6"/>
      <c r="L286" s="6"/>
      <c r="M286" s="6"/>
      <c r="N286" s="6"/>
    </row>
    <row r="287" spans="1:14" x14ac:dyDescent="0.25">
      <c r="A287" s="6"/>
      <c r="B287" s="6"/>
      <c r="C287" s="224"/>
      <c r="D287" s="6"/>
      <c r="E287" s="6"/>
      <c r="F287" s="6"/>
      <c r="G287" s="6"/>
      <c r="H287" s="6"/>
      <c r="I287" s="6"/>
      <c r="J287" s="6"/>
      <c r="L287" s="6"/>
      <c r="M287" s="6"/>
      <c r="N287" s="6"/>
    </row>
    <row r="288" spans="1:14" x14ac:dyDescent="0.25">
      <c r="A288" s="6"/>
      <c r="B288" s="6"/>
      <c r="C288" s="224"/>
      <c r="D288" s="6"/>
      <c r="E288" s="6"/>
      <c r="F288" s="6"/>
      <c r="G288" s="6"/>
      <c r="H288" s="6"/>
      <c r="I288" s="6"/>
      <c r="J288" s="6"/>
      <c r="L288" s="6"/>
      <c r="M288" s="6"/>
      <c r="N288" s="6"/>
    </row>
    <row r="289" spans="1:14" x14ac:dyDescent="0.25">
      <c r="A289" s="6"/>
      <c r="B289" s="6"/>
      <c r="C289" s="224"/>
      <c r="D289" s="6"/>
      <c r="E289" s="6"/>
      <c r="F289" s="6"/>
      <c r="G289" s="6"/>
      <c r="H289" s="6"/>
      <c r="I289" s="6"/>
      <c r="J289" s="6"/>
      <c r="L289" s="6"/>
      <c r="M289" s="6"/>
      <c r="N289" s="6"/>
    </row>
    <row r="290" spans="1:14" x14ac:dyDescent="0.25">
      <c r="A290" s="6"/>
      <c r="B290" s="6"/>
      <c r="C290" s="224"/>
      <c r="D290" s="6"/>
      <c r="E290" s="6"/>
      <c r="F290" s="6"/>
      <c r="G290" s="6"/>
      <c r="H290" s="6"/>
      <c r="I290" s="6"/>
      <c r="J290" s="6"/>
      <c r="L290" s="6"/>
      <c r="M290" s="6"/>
      <c r="N290" s="6"/>
    </row>
    <row r="291" spans="1:14" x14ac:dyDescent="0.25">
      <c r="A291" s="6"/>
      <c r="B291" s="6"/>
      <c r="C291" s="224"/>
      <c r="D291" s="6"/>
      <c r="E291" s="6"/>
      <c r="F291" s="6"/>
      <c r="G291" s="6"/>
      <c r="H291" s="6"/>
      <c r="I291" s="6"/>
      <c r="J291" s="6"/>
      <c r="L291" s="6"/>
      <c r="M291" s="6"/>
      <c r="N291" s="6"/>
    </row>
    <row r="292" spans="1:14" x14ac:dyDescent="0.25">
      <c r="A292" s="6"/>
      <c r="B292" s="6"/>
      <c r="C292" s="224"/>
      <c r="D292" s="6"/>
      <c r="E292" s="6"/>
      <c r="F292" s="6"/>
      <c r="G292" s="6"/>
      <c r="H292" s="6"/>
      <c r="I292" s="6"/>
      <c r="J292" s="6"/>
      <c r="L292" s="6"/>
      <c r="M292" s="6"/>
      <c r="N292" s="6"/>
    </row>
    <row r="293" spans="1:14" x14ac:dyDescent="0.25">
      <c r="A293" s="6"/>
      <c r="B293" s="6"/>
      <c r="C293" s="224"/>
      <c r="D293" s="6"/>
      <c r="E293" s="6"/>
      <c r="F293" s="6"/>
      <c r="G293" s="6"/>
      <c r="H293" s="6"/>
      <c r="I293" s="6"/>
      <c r="J293" s="6"/>
      <c r="L293" s="6"/>
      <c r="M293" s="6"/>
      <c r="N293" s="6"/>
    </row>
    <row r="294" spans="1:14" x14ac:dyDescent="0.25">
      <c r="A294" s="6"/>
      <c r="B294" s="6"/>
      <c r="C294" s="224"/>
      <c r="D294" s="6"/>
      <c r="E294" s="6"/>
      <c r="F294" s="6"/>
      <c r="G294" s="6"/>
      <c r="H294" s="6"/>
      <c r="I294" s="6"/>
      <c r="J294" s="6"/>
      <c r="L294" s="6"/>
      <c r="M294" s="6"/>
      <c r="N294" s="6"/>
    </row>
    <row r="295" spans="1:14" x14ac:dyDescent="0.25">
      <c r="A295" s="6"/>
      <c r="B295" s="6"/>
      <c r="C295" s="224"/>
      <c r="D295" s="6"/>
      <c r="E295" s="6"/>
      <c r="F295" s="6"/>
      <c r="G295" s="6"/>
      <c r="H295" s="6"/>
      <c r="I295" s="6"/>
      <c r="J295" s="6"/>
      <c r="L295" s="6"/>
      <c r="M295" s="6"/>
      <c r="N295" s="6"/>
    </row>
    <row r="296" spans="1:14" x14ac:dyDescent="0.25">
      <c r="A296" s="6"/>
      <c r="B296" s="6"/>
      <c r="C296" s="224"/>
      <c r="D296" s="6"/>
      <c r="E296" s="6"/>
      <c r="F296" s="6"/>
      <c r="G296" s="6"/>
      <c r="H296" s="6"/>
      <c r="I296" s="6"/>
      <c r="J296" s="6"/>
      <c r="L296" s="6"/>
      <c r="M296" s="6"/>
      <c r="N296" s="6"/>
    </row>
    <row r="297" spans="1:14" x14ac:dyDescent="0.25">
      <c r="A297" s="6"/>
      <c r="B297" s="6"/>
      <c r="C297" s="224"/>
      <c r="D297" s="6"/>
      <c r="E297" s="6"/>
      <c r="F297" s="6"/>
      <c r="G297" s="6"/>
      <c r="H297" s="6"/>
      <c r="I297" s="6"/>
      <c r="J297" s="6"/>
      <c r="L297" s="6"/>
      <c r="M297" s="6"/>
      <c r="N297" s="6"/>
    </row>
    <row r="298" spans="1:14" x14ac:dyDescent="0.25">
      <c r="A298" s="6"/>
      <c r="B298" s="6"/>
      <c r="C298" s="224"/>
      <c r="D298" s="6"/>
      <c r="E298" s="6"/>
      <c r="F298" s="6"/>
      <c r="G298" s="6"/>
      <c r="H298" s="6"/>
      <c r="I298" s="6"/>
      <c r="J298" s="6"/>
      <c r="L298" s="6"/>
      <c r="M298" s="6"/>
      <c r="N298" s="6"/>
    </row>
    <row r="299" spans="1:14" x14ac:dyDescent="0.25">
      <c r="A299" s="6"/>
      <c r="B299" s="6"/>
      <c r="C299" s="224"/>
      <c r="D299" s="6"/>
      <c r="E299" s="6"/>
      <c r="F299" s="6"/>
      <c r="G299" s="6"/>
      <c r="H299" s="6"/>
      <c r="I299" s="6"/>
      <c r="J299" s="6"/>
      <c r="L299" s="6"/>
      <c r="M299" s="6"/>
      <c r="N299" s="6"/>
    </row>
    <row r="300" spans="1:14" x14ac:dyDescent="0.25">
      <c r="A300" s="6"/>
      <c r="B300" s="6"/>
      <c r="C300" s="224"/>
      <c r="D300" s="6"/>
      <c r="E300" s="6"/>
      <c r="F300" s="6"/>
      <c r="G300" s="6"/>
      <c r="H300" s="6"/>
      <c r="I300" s="6"/>
      <c r="J300" s="6"/>
      <c r="L300" s="6"/>
      <c r="M300" s="6"/>
      <c r="N300" s="6"/>
    </row>
    <row r="301" spans="1:14" x14ac:dyDescent="0.25">
      <c r="A301" s="6"/>
      <c r="B301" s="6"/>
      <c r="C301" s="224"/>
      <c r="D301" s="6"/>
      <c r="E301" s="6"/>
      <c r="F301" s="6"/>
      <c r="G301" s="6"/>
      <c r="H301" s="6"/>
      <c r="I301" s="6"/>
      <c r="J301" s="6"/>
      <c r="L301" s="6"/>
      <c r="M301" s="6"/>
      <c r="N301" s="6"/>
    </row>
    <row r="302" spans="1:14" x14ac:dyDescent="0.25">
      <c r="A302" s="6"/>
      <c r="B302" s="6"/>
      <c r="C302" s="224"/>
      <c r="D302" s="6"/>
      <c r="E302" s="6"/>
      <c r="F302" s="6"/>
      <c r="G302" s="6"/>
      <c r="H302" s="6"/>
      <c r="I302" s="6"/>
      <c r="J302" s="6"/>
      <c r="L302" s="6"/>
      <c r="M302" s="6"/>
      <c r="N302" s="6"/>
    </row>
    <row r="303" spans="1:14" x14ac:dyDescent="0.25">
      <c r="A303" s="6"/>
      <c r="B303" s="6"/>
      <c r="C303" s="224"/>
      <c r="D303" s="6"/>
      <c r="E303" s="6"/>
      <c r="F303" s="6"/>
      <c r="G303" s="6"/>
      <c r="H303" s="6"/>
      <c r="I303" s="6"/>
      <c r="J303" s="6"/>
      <c r="L303" s="6"/>
      <c r="M303" s="6"/>
      <c r="N303" s="6"/>
    </row>
    <row r="304" spans="1:14" x14ac:dyDescent="0.25">
      <c r="A304" s="6"/>
      <c r="B304" s="6"/>
      <c r="C304" s="224"/>
      <c r="D304" s="6"/>
      <c r="E304" s="6"/>
      <c r="F304" s="6"/>
      <c r="G304" s="6"/>
      <c r="H304" s="6"/>
      <c r="I304" s="6"/>
      <c r="J304" s="6"/>
      <c r="L304" s="6"/>
      <c r="M304" s="6"/>
      <c r="N304" s="6"/>
    </row>
    <row r="305" spans="1:14" x14ac:dyDescent="0.25">
      <c r="A305" s="6"/>
      <c r="B305" s="6"/>
      <c r="C305" s="224"/>
      <c r="D305" s="6"/>
      <c r="E305" s="6"/>
      <c r="F305" s="6"/>
      <c r="G305" s="6"/>
      <c r="H305" s="6"/>
      <c r="I305" s="6"/>
      <c r="J305" s="6"/>
      <c r="L305" s="6"/>
      <c r="M305" s="6"/>
      <c r="N305" s="6"/>
    </row>
    <row r="306" spans="1:14" x14ac:dyDescent="0.25">
      <c r="A306" s="6"/>
      <c r="B306" s="6"/>
      <c r="C306" s="224"/>
      <c r="D306" s="6"/>
      <c r="E306" s="6"/>
      <c r="F306" s="6"/>
      <c r="G306" s="6"/>
      <c r="H306" s="6"/>
      <c r="I306" s="6"/>
      <c r="J306" s="6"/>
      <c r="L306" s="6"/>
      <c r="M306" s="6"/>
      <c r="N306" s="6"/>
    </row>
    <row r="307" spans="1:14" x14ac:dyDescent="0.25">
      <c r="A307" s="6"/>
      <c r="B307" s="6"/>
      <c r="C307" s="224"/>
      <c r="D307" s="6"/>
      <c r="E307" s="6"/>
      <c r="F307" s="6"/>
      <c r="G307" s="6"/>
      <c r="H307" s="6"/>
      <c r="I307" s="6"/>
      <c r="J307" s="6"/>
      <c r="L307" s="6"/>
      <c r="M307" s="6"/>
      <c r="N307" s="6"/>
    </row>
    <row r="308" spans="1:14" x14ac:dyDescent="0.25">
      <c r="A308" s="6"/>
      <c r="B308" s="6"/>
      <c r="C308" s="224"/>
      <c r="D308" s="6"/>
      <c r="E308" s="6"/>
      <c r="F308" s="6"/>
      <c r="G308" s="6"/>
      <c r="H308" s="6"/>
      <c r="I308" s="6"/>
      <c r="J308" s="6"/>
      <c r="L308" s="6"/>
      <c r="M308" s="6"/>
      <c r="N308" s="6"/>
    </row>
    <row r="309" spans="1:14" x14ac:dyDescent="0.25">
      <c r="A309" s="6"/>
      <c r="B309" s="6"/>
      <c r="C309" s="224"/>
      <c r="D309" s="6"/>
      <c r="E309" s="6"/>
      <c r="F309" s="6"/>
      <c r="G309" s="6"/>
      <c r="H309" s="6"/>
      <c r="I309" s="6"/>
      <c r="J309" s="6"/>
      <c r="L309" s="6"/>
      <c r="M309" s="6"/>
      <c r="N309" s="6"/>
    </row>
    <row r="310" spans="1:14" x14ac:dyDescent="0.25">
      <c r="A310" s="6"/>
      <c r="B310" s="6"/>
      <c r="C310" s="224"/>
      <c r="D310" s="6"/>
      <c r="E310" s="6"/>
      <c r="F310" s="6"/>
      <c r="G310" s="6"/>
      <c r="H310" s="6"/>
      <c r="I310" s="6"/>
      <c r="J310" s="6"/>
      <c r="L310" s="6"/>
      <c r="M310" s="6"/>
      <c r="N310" s="6"/>
    </row>
    <row r="311" spans="1:14" x14ac:dyDescent="0.25">
      <c r="A311" s="6"/>
      <c r="B311" s="6"/>
      <c r="C311" s="224"/>
      <c r="D311" s="6"/>
      <c r="E311" s="6"/>
      <c r="F311" s="6"/>
      <c r="G311" s="6"/>
      <c r="H311" s="6"/>
      <c r="I311" s="6"/>
      <c r="J311" s="6"/>
      <c r="L311" s="6"/>
      <c r="M311" s="6"/>
      <c r="N311" s="6"/>
    </row>
    <row r="312" spans="1:14" x14ac:dyDescent="0.25">
      <c r="A312" s="6"/>
      <c r="B312" s="6"/>
      <c r="C312" s="224"/>
      <c r="D312" s="6"/>
      <c r="E312" s="6"/>
      <c r="F312" s="6"/>
      <c r="G312" s="6"/>
      <c r="H312" s="6"/>
      <c r="I312" s="6"/>
      <c r="J312" s="6"/>
      <c r="L312" s="6"/>
      <c r="M312" s="6"/>
      <c r="N312" s="6"/>
    </row>
    <row r="313" spans="1:14" x14ac:dyDescent="0.25">
      <c r="A313" s="6"/>
      <c r="B313" s="6"/>
      <c r="C313" s="224"/>
      <c r="D313" s="6"/>
      <c r="E313" s="6"/>
      <c r="F313" s="6"/>
      <c r="G313" s="6"/>
      <c r="H313" s="6"/>
      <c r="I313" s="6"/>
      <c r="J313" s="6"/>
      <c r="L313" s="6"/>
      <c r="M313" s="6"/>
      <c r="N313" s="6"/>
    </row>
    <row r="314" spans="1:14" x14ac:dyDescent="0.25">
      <c r="A314" s="6"/>
      <c r="B314" s="6"/>
      <c r="C314" s="224"/>
      <c r="D314" s="6"/>
      <c r="E314" s="6"/>
      <c r="F314" s="6"/>
      <c r="G314" s="6"/>
      <c r="H314" s="6"/>
      <c r="I314" s="6"/>
      <c r="J314" s="6"/>
      <c r="L314" s="6"/>
      <c r="M314" s="6"/>
      <c r="N314" s="6"/>
    </row>
    <row r="315" spans="1:14" x14ac:dyDescent="0.25">
      <c r="A315" s="6"/>
      <c r="B315" s="6"/>
      <c r="C315" s="224"/>
      <c r="D315" s="6"/>
      <c r="E315" s="6"/>
      <c r="F315" s="6"/>
      <c r="G315" s="6"/>
      <c r="H315" s="6"/>
      <c r="I315" s="6"/>
      <c r="J315" s="6"/>
      <c r="L315" s="6"/>
      <c r="M315" s="6"/>
      <c r="N315" s="6"/>
    </row>
    <row r="316" spans="1:14" x14ac:dyDescent="0.25">
      <c r="A316" s="6"/>
      <c r="B316" s="6"/>
      <c r="C316" s="224"/>
      <c r="D316" s="6"/>
      <c r="E316" s="6"/>
      <c r="F316" s="6"/>
      <c r="G316" s="6"/>
      <c r="H316" s="6"/>
      <c r="I316" s="6"/>
      <c r="J316" s="6"/>
      <c r="L316" s="6"/>
      <c r="M316" s="6"/>
      <c r="N316" s="6"/>
    </row>
    <row r="317" spans="1:14" x14ac:dyDescent="0.25">
      <c r="A317" s="6"/>
      <c r="B317" s="6"/>
      <c r="C317" s="224"/>
      <c r="D317" s="6"/>
      <c r="E317" s="6"/>
      <c r="F317" s="6"/>
      <c r="G317" s="6"/>
      <c r="H317" s="6"/>
      <c r="I317" s="6"/>
      <c r="J317" s="6"/>
      <c r="L317" s="6"/>
      <c r="M317" s="6"/>
      <c r="N317" s="6"/>
    </row>
    <row r="318" spans="1:14" x14ac:dyDescent="0.25">
      <c r="A318" s="6"/>
      <c r="B318" s="6"/>
      <c r="C318" s="224"/>
      <c r="D318" s="6"/>
      <c r="E318" s="6"/>
      <c r="F318" s="6"/>
      <c r="G318" s="6"/>
      <c r="H318" s="6"/>
      <c r="I318" s="6"/>
      <c r="J318" s="6"/>
      <c r="L318" s="6"/>
      <c r="M318" s="6"/>
      <c r="N318" s="6"/>
    </row>
    <row r="319" spans="1:14" x14ac:dyDescent="0.25">
      <c r="A319" s="6"/>
      <c r="B319" s="6"/>
      <c r="C319" s="224"/>
      <c r="D319" s="6"/>
      <c r="E319" s="6"/>
      <c r="F319" s="6"/>
      <c r="G319" s="6"/>
      <c r="H319" s="6"/>
      <c r="I319" s="6"/>
      <c r="J319" s="6"/>
      <c r="L319" s="6"/>
      <c r="M319" s="6"/>
      <c r="N319" s="6"/>
    </row>
    <row r="320" spans="1:14" x14ac:dyDescent="0.25">
      <c r="A320" s="6"/>
      <c r="B320" s="6"/>
      <c r="C320" s="224"/>
      <c r="D320" s="6"/>
      <c r="E320" s="6"/>
      <c r="F320" s="6"/>
      <c r="G320" s="6"/>
      <c r="H320" s="6"/>
      <c r="I320" s="6"/>
      <c r="J320" s="6"/>
      <c r="L320" s="6"/>
      <c r="M320" s="6"/>
      <c r="N320" s="6"/>
    </row>
    <row r="321" spans="1:14" x14ac:dyDescent="0.25">
      <c r="A321" s="6"/>
      <c r="B321" s="6"/>
      <c r="C321" s="224"/>
      <c r="D321" s="6"/>
      <c r="E321" s="6"/>
      <c r="F321" s="6"/>
      <c r="G321" s="6"/>
      <c r="H321" s="6"/>
      <c r="I321" s="6"/>
      <c r="J321" s="6"/>
      <c r="L321" s="6"/>
      <c r="M321" s="6"/>
      <c r="N321" s="6"/>
    </row>
    <row r="322" spans="1:14" x14ac:dyDescent="0.25">
      <c r="A322" s="6"/>
      <c r="B322" s="6"/>
      <c r="C322" s="224"/>
      <c r="D322" s="6"/>
      <c r="E322" s="6"/>
      <c r="F322" s="6"/>
      <c r="G322" s="6"/>
      <c r="H322" s="6"/>
      <c r="I322" s="6"/>
      <c r="J322" s="6"/>
      <c r="L322" s="6"/>
      <c r="M322" s="6"/>
      <c r="N322" s="6"/>
    </row>
    <row r="323" spans="1:14" x14ac:dyDescent="0.25">
      <c r="A323" s="6"/>
      <c r="B323" s="6"/>
      <c r="C323" s="224"/>
      <c r="D323" s="6"/>
      <c r="E323" s="6"/>
      <c r="F323" s="6"/>
      <c r="G323" s="6"/>
      <c r="H323" s="6"/>
      <c r="I323" s="6"/>
      <c r="J323" s="6"/>
      <c r="L323" s="6"/>
      <c r="M323" s="6"/>
      <c r="N323" s="6"/>
    </row>
    <row r="324" spans="1:14" x14ac:dyDescent="0.25">
      <c r="A324" s="6"/>
      <c r="B324" s="6"/>
      <c r="C324" s="224"/>
      <c r="D324" s="6"/>
      <c r="E324" s="6"/>
      <c r="F324" s="6"/>
      <c r="G324" s="6"/>
      <c r="H324" s="6"/>
      <c r="I324" s="6"/>
      <c r="J324" s="6"/>
      <c r="L324" s="6"/>
      <c r="M324" s="6"/>
      <c r="N324" s="6"/>
    </row>
    <row r="325" spans="1:14" x14ac:dyDescent="0.25">
      <c r="A325" s="6"/>
      <c r="B325" s="6"/>
      <c r="C325" s="224"/>
      <c r="D325" s="6"/>
      <c r="E325" s="6"/>
      <c r="F325" s="6"/>
      <c r="G325" s="6"/>
      <c r="H325" s="6"/>
      <c r="I325" s="6"/>
      <c r="J325" s="6"/>
      <c r="L325" s="6"/>
      <c r="M325" s="6"/>
      <c r="N325" s="6"/>
    </row>
    <row r="326" spans="1:14" x14ac:dyDescent="0.25">
      <c r="A326" s="6"/>
      <c r="B326" s="6"/>
      <c r="C326" s="224"/>
      <c r="D326" s="6"/>
      <c r="E326" s="6"/>
      <c r="F326" s="6"/>
      <c r="G326" s="6"/>
      <c r="H326" s="6"/>
      <c r="I326" s="6"/>
      <c r="J326" s="6"/>
      <c r="L326" s="6"/>
      <c r="M326" s="6"/>
      <c r="N326" s="6"/>
    </row>
    <row r="327" spans="1:14" x14ac:dyDescent="0.25">
      <c r="A327" s="6"/>
      <c r="B327" s="6"/>
      <c r="C327" s="224"/>
      <c r="D327" s="6"/>
      <c r="E327" s="6"/>
      <c r="F327" s="6"/>
      <c r="G327" s="6"/>
      <c r="H327" s="6"/>
      <c r="I327" s="6"/>
      <c r="J327" s="6"/>
      <c r="L327" s="6"/>
      <c r="M327" s="6"/>
      <c r="N327" s="6"/>
    </row>
    <row r="328" spans="1:14" x14ac:dyDescent="0.25">
      <c r="A328" s="6"/>
      <c r="B328" s="6"/>
      <c r="C328" s="224"/>
      <c r="D328" s="6"/>
      <c r="E328" s="6"/>
      <c r="F328" s="6"/>
      <c r="G328" s="6"/>
      <c r="H328" s="6"/>
      <c r="I328" s="6"/>
      <c r="J328" s="6"/>
      <c r="L328" s="6"/>
      <c r="M328" s="6"/>
      <c r="N328" s="6"/>
    </row>
    <row r="329" spans="1:14" x14ac:dyDescent="0.25">
      <c r="A329" s="6"/>
      <c r="B329" s="6"/>
      <c r="C329" s="224"/>
      <c r="D329" s="6"/>
      <c r="E329" s="6"/>
      <c r="F329" s="6"/>
      <c r="G329" s="6"/>
      <c r="H329" s="6"/>
      <c r="I329" s="6"/>
      <c r="J329" s="6"/>
      <c r="L329" s="6"/>
      <c r="M329" s="6"/>
      <c r="N329" s="6"/>
    </row>
    <row r="330" spans="1:14" x14ac:dyDescent="0.25">
      <c r="A330" s="6"/>
      <c r="B330" s="6"/>
      <c r="C330" s="224"/>
      <c r="D330" s="6"/>
      <c r="E330" s="6"/>
      <c r="F330" s="6"/>
      <c r="G330" s="6"/>
      <c r="H330" s="6"/>
      <c r="I330" s="6"/>
      <c r="J330" s="6"/>
      <c r="L330" s="6"/>
      <c r="M330" s="6"/>
      <c r="N330" s="6"/>
    </row>
    <row r="331" spans="1:14" x14ac:dyDescent="0.25">
      <c r="A331" s="6"/>
      <c r="B331" s="6"/>
      <c r="C331" s="224"/>
      <c r="D331" s="6"/>
      <c r="E331" s="6"/>
      <c r="F331" s="6"/>
      <c r="G331" s="6"/>
      <c r="H331" s="6"/>
      <c r="I331" s="6"/>
      <c r="J331" s="6"/>
      <c r="L331" s="6"/>
      <c r="M331" s="6"/>
      <c r="N331" s="6"/>
    </row>
    <row r="332" spans="1:14" x14ac:dyDescent="0.25">
      <c r="A332" s="6"/>
      <c r="B332" s="6"/>
      <c r="C332" s="224"/>
      <c r="D332" s="6"/>
      <c r="E332" s="6"/>
      <c r="F332" s="6"/>
      <c r="G332" s="6"/>
      <c r="H332" s="6"/>
      <c r="I332" s="6"/>
      <c r="J332" s="6"/>
      <c r="L332" s="6"/>
      <c r="M332" s="6"/>
      <c r="N332" s="6"/>
    </row>
    <row r="333" spans="1:14" x14ac:dyDescent="0.25">
      <c r="A333" s="6"/>
      <c r="B333" s="6"/>
      <c r="C333" s="224"/>
      <c r="D333" s="6"/>
      <c r="E333" s="6"/>
      <c r="F333" s="6"/>
      <c r="G333" s="6"/>
      <c r="H333" s="6"/>
      <c r="I333" s="6"/>
      <c r="J333" s="6"/>
      <c r="L333" s="6"/>
      <c r="M333" s="6"/>
      <c r="N333" s="6"/>
    </row>
    <row r="334" spans="1:14" x14ac:dyDescent="0.25">
      <c r="A334" s="6"/>
      <c r="B334" s="6"/>
      <c r="C334" s="224"/>
      <c r="D334" s="6"/>
      <c r="E334" s="6"/>
      <c r="F334" s="6"/>
      <c r="G334" s="6"/>
      <c r="H334" s="6"/>
      <c r="I334" s="6"/>
      <c r="J334" s="6"/>
      <c r="L334" s="6"/>
      <c r="M334" s="6"/>
      <c r="N334" s="6"/>
    </row>
    <row r="335" spans="1:14" x14ac:dyDescent="0.25">
      <c r="A335" s="6"/>
      <c r="B335" s="6"/>
      <c r="C335" s="224"/>
      <c r="D335" s="6"/>
      <c r="E335" s="6"/>
      <c r="F335" s="6"/>
      <c r="G335" s="6"/>
      <c r="H335" s="6"/>
      <c r="I335" s="6"/>
      <c r="J335" s="6"/>
      <c r="L335" s="6"/>
      <c r="M335" s="6"/>
      <c r="N335" s="6"/>
    </row>
    <row r="336" spans="1:14" x14ac:dyDescent="0.25">
      <c r="A336" s="6"/>
      <c r="B336" s="6"/>
      <c r="C336" s="224"/>
      <c r="D336" s="6"/>
      <c r="E336" s="6"/>
      <c r="F336" s="6"/>
      <c r="G336" s="6"/>
      <c r="H336" s="6"/>
      <c r="I336" s="6"/>
      <c r="J336" s="6"/>
      <c r="L336" s="6"/>
      <c r="M336" s="6"/>
      <c r="N336" s="6"/>
    </row>
    <row r="337" spans="1:14" x14ac:dyDescent="0.25">
      <c r="A337" s="6"/>
      <c r="B337" s="6"/>
      <c r="C337" s="224"/>
      <c r="D337" s="6"/>
      <c r="E337" s="6"/>
      <c r="F337" s="6"/>
      <c r="G337" s="6"/>
      <c r="H337" s="6"/>
      <c r="I337" s="6"/>
      <c r="J337" s="6"/>
      <c r="L337" s="6"/>
      <c r="M337" s="6"/>
      <c r="N337" s="6"/>
    </row>
    <row r="338" spans="1:14" x14ac:dyDescent="0.25">
      <c r="A338" s="6"/>
      <c r="B338" s="6"/>
      <c r="C338" s="224"/>
      <c r="D338" s="6"/>
      <c r="E338" s="6"/>
      <c r="F338" s="6"/>
      <c r="G338" s="6"/>
      <c r="H338" s="6"/>
      <c r="I338" s="6"/>
      <c r="J338" s="6"/>
      <c r="L338" s="6"/>
      <c r="M338" s="6"/>
      <c r="N338" s="6"/>
    </row>
    <row r="339" spans="1:14" x14ac:dyDescent="0.25">
      <c r="A339" s="6"/>
      <c r="B339" s="6"/>
      <c r="C339" s="224"/>
      <c r="D339" s="6"/>
      <c r="E339" s="6"/>
      <c r="F339" s="6"/>
      <c r="G339" s="6"/>
      <c r="H339" s="6"/>
      <c r="I339" s="6"/>
      <c r="J339" s="6"/>
      <c r="L339" s="6"/>
      <c r="M339" s="6"/>
      <c r="N339" s="6"/>
    </row>
    <row r="340" spans="1:14" x14ac:dyDescent="0.25">
      <c r="A340" s="6"/>
      <c r="B340" s="6"/>
      <c r="C340" s="224"/>
      <c r="D340" s="6"/>
      <c r="E340" s="6"/>
      <c r="F340" s="6"/>
      <c r="G340" s="6"/>
      <c r="H340" s="6"/>
      <c r="I340" s="6"/>
      <c r="J340" s="6"/>
      <c r="L340" s="6"/>
      <c r="M340" s="6"/>
      <c r="N340" s="6"/>
    </row>
    <row r="341" spans="1:14" x14ac:dyDescent="0.25">
      <c r="A341" s="6"/>
      <c r="B341" s="6"/>
      <c r="C341" s="224"/>
      <c r="D341" s="6"/>
      <c r="E341" s="6"/>
      <c r="F341" s="6"/>
      <c r="G341" s="6"/>
      <c r="H341" s="6"/>
      <c r="I341" s="6"/>
      <c r="J341" s="6"/>
      <c r="L341" s="6"/>
      <c r="M341" s="6"/>
      <c r="N341" s="6"/>
    </row>
    <row r="342" spans="1:14" x14ac:dyDescent="0.25">
      <c r="A342" s="6"/>
      <c r="B342" s="6"/>
      <c r="C342" s="224"/>
      <c r="D342" s="6"/>
      <c r="E342" s="6"/>
      <c r="F342" s="6"/>
      <c r="G342" s="6"/>
      <c r="H342" s="6"/>
      <c r="I342" s="6"/>
      <c r="J342" s="6"/>
      <c r="L342" s="6"/>
      <c r="M342" s="6"/>
      <c r="N342" s="6"/>
    </row>
    <row r="343" spans="1:14" x14ac:dyDescent="0.25">
      <c r="A343" s="6"/>
      <c r="B343" s="6"/>
      <c r="C343" s="224"/>
      <c r="D343" s="6"/>
      <c r="E343" s="6"/>
      <c r="F343" s="6"/>
      <c r="G343" s="6"/>
      <c r="H343" s="6"/>
      <c r="I343" s="6"/>
      <c r="J343" s="6"/>
      <c r="L343" s="6"/>
      <c r="M343" s="6"/>
      <c r="N343" s="6"/>
    </row>
    <row r="344" spans="1:14" x14ac:dyDescent="0.25">
      <c r="A344" s="6"/>
      <c r="B344" s="6"/>
      <c r="C344" s="224"/>
      <c r="D344" s="6"/>
      <c r="E344" s="6"/>
      <c r="F344" s="6"/>
      <c r="G344" s="6"/>
      <c r="H344" s="6"/>
      <c r="I344" s="6"/>
      <c r="J344" s="6"/>
      <c r="L344" s="6"/>
      <c r="M344" s="6"/>
      <c r="N344" s="6"/>
    </row>
    <row r="345" spans="1:14" x14ac:dyDescent="0.25">
      <c r="A345" s="6"/>
      <c r="B345" s="6"/>
      <c r="C345" s="224"/>
      <c r="D345" s="6"/>
      <c r="E345" s="6"/>
      <c r="F345" s="6"/>
      <c r="G345" s="6"/>
      <c r="H345" s="6"/>
      <c r="I345" s="6"/>
      <c r="J345" s="6"/>
      <c r="L345" s="6"/>
      <c r="M345" s="6"/>
      <c r="N345" s="6"/>
    </row>
    <row r="346" spans="1:14" x14ac:dyDescent="0.25">
      <c r="A346" s="6"/>
      <c r="B346" s="6"/>
      <c r="C346" s="224"/>
      <c r="D346" s="6"/>
      <c r="E346" s="6"/>
      <c r="F346" s="6"/>
      <c r="G346" s="6"/>
      <c r="H346" s="6"/>
      <c r="I346" s="6"/>
      <c r="J346" s="6"/>
      <c r="L346" s="6"/>
      <c r="M346" s="6"/>
      <c r="N346" s="6"/>
    </row>
    <row r="347" spans="1:14" x14ac:dyDescent="0.25">
      <c r="A347" s="6"/>
      <c r="B347" s="6"/>
      <c r="C347" s="224"/>
      <c r="D347" s="6"/>
      <c r="E347" s="6"/>
      <c r="F347" s="6"/>
      <c r="G347" s="6"/>
      <c r="H347" s="6"/>
      <c r="I347" s="6"/>
      <c r="J347" s="6"/>
      <c r="L347" s="6"/>
      <c r="M347" s="6"/>
      <c r="N347" s="6"/>
    </row>
    <row r="348" spans="1:14" x14ac:dyDescent="0.25">
      <c r="A348" s="6"/>
      <c r="B348" s="6"/>
      <c r="C348" s="224"/>
      <c r="D348" s="6"/>
      <c r="E348" s="6"/>
      <c r="F348" s="6"/>
      <c r="G348" s="6"/>
      <c r="H348" s="6"/>
      <c r="I348" s="6"/>
      <c r="J348" s="6"/>
      <c r="L348" s="6"/>
      <c r="M348" s="6"/>
      <c r="N348" s="6"/>
    </row>
    <row r="349" spans="1:14" x14ac:dyDescent="0.25">
      <c r="A349" s="6"/>
      <c r="B349" s="6"/>
      <c r="C349" s="224"/>
      <c r="D349" s="6"/>
      <c r="E349" s="6"/>
      <c r="F349" s="6"/>
      <c r="G349" s="6"/>
      <c r="H349" s="6"/>
      <c r="I349" s="6"/>
      <c r="J349" s="6"/>
      <c r="L349" s="6"/>
      <c r="M349" s="6"/>
      <c r="N349" s="6"/>
    </row>
    <row r="350" spans="1:14" x14ac:dyDescent="0.25">
      <c r="A350" s="6"/>
      <c r="B350" s="6"/>
      <c r="C350" s="224"/>
      <c r="D350" s="6"/>
      <c r="E350" s="6"/>
      <c r="F350" s="6"/>
      <c r="G350" s="6"/>
      <c r="H350" s="6"/>
      <c r="I350" s="6"/>
      <c r="J350" s="6"/>
      <c r="L350" s="6"/>
      <c r="M350" s="6"/>
      <c r="N350" s="6"/>
    </row>
    <row r="351" spans="1:14" x14ac:dyDescent="0.25">
      <c r="A351" s="6"/>
      <c r="B351" s="6"/>
      <c r="C351" s="224"/>
      <c r="D351" s="6"/>
      <c r="E351" s="6"/>
      <c r="F351" s="6"/>
      <c r="G351" s="6"/>
      <c r="H351" s="6"/>
      <c r="I351" s="6"/>
      <c r="J351" s="6"/>
      <c r="L351" s="6"/>
      <c r="M351" s="6"/>
      <c r="N351" s="6"/>
    </row>
    <row r="352" spans="1:14" x14ac:dyDescent="0.25">
      <c r="A352" s="6"/>
      <c r="B352" s="6"/>
      <c r="C352" s="224"/>
      <c r="D352" s="6"/>
      <c r="E352" s="6"/>
      <c r="F352" s="6"/>
      <c r="G352" s="6"/>
      <c r="H352" s="6"/>
      <c r="I352" s="6"/>
      <c r="J352" s="6"/>
      <c r="L352" s="6"/>
      <c r="M352" s="6"/>
      <c r="N352" s="6"/>
    </row>
    <row r="353" spans="1:14" x14ac:dyDescent="0.25">
      <c r="A353" s="6"/>
      <c r="B353" s="6"/>
      <c r="C353" s="224"/>
      <c r="D353" s="6"/>
      <c r="E353" s="6"/>
      <c r="F353" s="6"/>
      <c r="G353" s="6"/>
      <c r="H353" s="6"/>
      <c r="I353" s="6"/>
      <c r="J353" s="6"/>
      <c r="L353" s="6"/>
      <c r="M353" s="6"/>
      <c r="N353" s="6"/>
    </row>
    <row r="354" spans="1:14" x14ac:dyDescent="0.25">
      <c r="A354" s="6"/>
      <c r="B354" s="6"/>
      <c r="C354" s="224"/>
      <c r="D354" s="6"/>
      <c r="E354" s="6"/>
      <c r="F354" s="6"/>
      <c r="G354" s="6"/>
      <c r="H354" s="6"/>
      <c r="I354" s="6"/>
      <c r="J354" s="6"/>
      <c r="L354" s="6"/>
      <c r="M354" s="6"/>
      <c r="N354" s="6"/>
    </row>
    <row r="355" spans="1:14" x14ac:dyDescent="0.25">
      <c r="A355" s="6"/>
      <c r="B355" s="6"/>
      <c r="C355" s="224"/>
      <c r="D355" s="6"/>
      <c r="E355" s="6"/>
      <c r="F355" s="6"/>
      <c r="G355" s="6"/>
      <c r="H355" s="6"/>
      <c r="I355" s="6"/>
      <c r="J355" s="6"/>
      <c r="L355" s="6"/>
      <c r="M355" s="6"/>
      <c r="N355" s="6"/>
    </row>
    <row r="356" spans="1:14" x14ac:dyDescent="0.25">
      <c r="A356" s="6"/>
      <c r="B356" s="6"/>
      <c r="C356" s="224"/>
      <c r="D356" s="6"/>
      <c r="E356" s="6"/>
      <c r="F356" s="6"/>
      <c r="G356" s="6"/>
      <c r="H356" s="6"/>
      <c r="I356" s="6"/>
      <c r="J356" s="6"/>
      <c r="L356" s="6"/>
      <c r="M356" s="6"/>
      <c r="N356" s="6"/>
    </row>
    <row r="357" spans="1:14" x14ac:dyDescent="0.25">
      <c r="A357" s="6"/>
      <c r="B357" s="6"/>
      <c r="C357" s="224"/>
      <c r="D357" s="6"/>
      <c r="E357" s="6"/>
      <c r="F357" s="6"/>
      <c r="G357" s="6"/>
      <c r="H357" s="6"/>
      <c r="I357" s="6"/>
      <c r="J357" s="6"/>
      <c r="L357" s="6"/>
      <c r="M357" s="6"/>
      <c r="N357" s="6"/>
    </row>
    <row r="358" spans="1:14" x14ac:dyDescent="0.25">
      <c r="A358" s="6"/>
      <c r="B358" s="6"/>
      <c r="C358" s="224"/>
      <c r="D358" s="6"/>
      <c r="E358" s="6"/>
      <c r="F358" s="6"/>
      <c r="G358" s="6"/>
      <c r="H358" s="6"/>
      <c r="I358" s="6"/>
      <c r="J358" s="6"/>
      <c r="L358" s="6"/>
      <c r="M358" s="6"/>
      <c r="N358" s="6"/>
    </row>
    <row r="359" spans="1:14" x14ac:dyDescent="0.25">
      <c r="A359" s="6"/>
      <c r="B359" s="6"/>
      <c r="C359" s="224"/>
      <c r="D359" s="6"/>
      <c r="E359" s="6"/>
      <c r="F359" s="6"/>
      <c r="G359" s="6"/>
      <c r="H359" s="6"/>
      <c r="I359" s="6"/>
      <c r="J359" s="6"/>
      <c r="L359" s="6"/>
      <c r="M359" s="6"/>
      <c r="N359" s="6"/>
    </row>
    <row r="360" spans="1:14" x14ac:dyDescent="0.25">
      <c r="A360" s="6"/>
      <c r="B360" s="6"/>
      <c r="C360" s="224"/>
      <c r="D360" s="6"/>
      <c r="E360" s="6"/>
      <c r="F360" s="6"/>
      <c r="G360" s="6"/>
      <c r="H360" s="6"/>
      <c r="I360" s="6"/>
      <c r="J360" s="6"/>
      <c r="L360" s="6"/>
      <c r="M360" s="6"/>
      <c r="N360" s="6"/>
    </row>
    <row r="361" spans="1:14" x14ac:dyDescent="0.25">
      <c r="A361" s="6"/>
      <c r="B361" s="6"/>
      <c r="C361" s="224"/>
      <c r="D361" s="6"/>
      <c r="E361" s="6"/>
      <c r="F361" s="6"/>
      <c r="G361" s="6"/>
      <c r="H361" s="6"/>
      <c r="I361" s="6"/>
      <c r="J361" s="6"/>
      <c r="L361" s="6"/>
      <c r="M361" s="6"/>
      <c r="N361" s="6"/>
    </row>
    <row r="362" spans="1:14" x14ac:dyDescent="0.25">
      <c r="A362" s="6"/>
      <c r="B362" s="6"/>
      <c r="C362" s="224"/>
      <c r="D362" s="6"/>
      <c r="E362" s="6"/>
      <c r="F362" s="6"/>
      <c r="G362" s="6"/>
      <c r="H362" s="6"/>
      <c r="I362" s="6"/>
      <c r="J362" s="6"/>
      <c r="L362" s="6"/>
      <c r="M362" s="6"/>
      <c r="N362" s="6"/>
    </row>
    <row r="363" spans="1:14" x14ac:dyDescent="0.25">
      <c r="A363" s="6"/>
      <c r="B363" s="6"/>
      <c r="C363" s="224"/>
      <c r="D363" s="6"/>
      <c r="E363" s="6"/>
      <c r="F363" s="6"/>
      <c r="G363" s="6"/>
      <c r="H363" s="6"/>
      <c r="I363" s="6"/>
      <c r="J363" s="6"/>
      <c r="L363" s="6"/>
      <c r="M363" s="6"/>
      <c r="N363" s="6"/>
    </row>
    <row r="364" spans="1:14" x14ac:dyDescent="0.25">
      <c r="A364" s="6"/>
      <c r="B364" s="6"/>
      <c r="C364" s="224"/>
      <c r="D364" s="6"/>
      <c r="E364" s="6"/>
      <c r="F364" s="6"/>
      <c r="G364" s="6"/>
      <c r="H364" s="6"/>
      <c r="I364" s="6"/>
      <c r="J364" s="6"/>
      <c r="L364" s="6"/>
      <c r="M364" s="6"/>
      <c r="N364" s="6"/>
    </row>
    <row r="365" spans="1:14" x14ac:dyDescent="0.25">
      <c r="A365" s="6"/>
      <c r="B365" s="6"/>
      <c r="C365" s="224"/>
      <c r="D365" s="6"/>
      <c r="E365" s="6"/>
      <c r="F365" s="6"/>
      <c r="G365" s="6"/>
      <c r="H365" s="6"/>
      <c r="I365" s="6"/>
      <c r="J365" s="6"/>
      <c r="L365" s="6"/>
      <c r="M365" s="6"/>
      <c r="N365" s="6"/>
    </row>
    <row r="366" spans="1:14" x14ac:dyDescent="0.25">
      <c r="A366" s="6"/>
      <c r="B366" s="6"/>
      <c r="C366" s="224"/>
      <c r="D366" s="6"/>
      <c r="E366" s="6"/>
      <c r="F366" s="6"/>
      <c r="G366" s="6"/>
      <c r="H366" s="6"/>
      <c r="I366" s="6"/>
      <c r="J366" s="6"/>
      <c r="L366" s="6"/>
      <c r="M366" s="6"/>
      <c r="N366" s="6"/>
    </row>
    <row r="367" spans="1:14" x14ac:dyDescent="0.25">
      <c r="A367" s="6"/>
      <c r="B367" s="6"/>
      <c r="C367" s="224"/>
      <c r="D367" s="6"/>
      <c r="E367" s="6"/>
      <c r="F367" s="6"/>
      <c r="G367" s="6"/>
      <c r="H367" s="6"/>
      <c r="I367" s="6"/>
      <c r="J367" s="6"/>
      <c r="L367" s="6"/>
      <c r="M367" s="6"/>
      <c r="N367" s="6"/>
    </row>
    <row r="368" spans="1:14" x14ac:dyDescent="0.25">
      <c r="A368" s="6"/>
      <c r="B368" s="6"/>
      <c r="C368" s="224"/>
      <c r="D368" s="6"/>
      <c r="E368" s="6"/>
      <c r="F368" s="6"/>
      <c r="G368" s="6"/>
      <c r="H368" s="6"/>
      <c r="I368" s="6"/>
      <c r="J368" s="6"/>
      <c r="L368" s="6"/>
      <c r="M368" s="6"/>
      <c r="N368" s="6"/>
    </row>
    <row r="369" spans="1:14" x14ac:dyDescent="0.25">
      <c r="A369" s="6"/>
      <c r="B369" s="6"/>
      <c r="C369" s="224"/>
      <c r="D369" s="6"/>
      <c r="E369" s="6"/>
      <c r="F369" s="6"/>
      <c r="G369" s="6"/>
      <c r="H369" s="6"/>
      <c r="I369" s="6"/>
      <c r="J369" s="6"/>
      <c r="L369" s="6"/>
      <c r="M369" s="6"/>
      <c r="N369" s="6"/>
    </row>
    <row r="370" spans="1:14" x14ac:dyDescent="0.25">
      <c r="A370" s="6"/>
      <c r="B370" s="6"/>
      <c r="C370" s="224"/>
      <c r="D370" s="6"/>
      <c r="E370" s="6"/>
      <c r="F370" s="6"/>
      <c r="G370" s="6"/>
      <c r="H370" s="6"/>
      <c r="I370" s="6"/>
      <c r="J370" s="6"/>
      <c r="L370" s="6"/>
      <c r="M370" s="6"/>
      <c r="N370" s="6"/>
    </row>
    <row r="371" spans="1:14" x14ac:dyDescent="0.25">
      <c r="A371" s="6"/>
      <c r="B371" s="6"/>
      <c r="C371" s="224"/>
      <c r="D371" s="6"/>
      <c r="E371" s="6"/>
      <c r="F371" s="6"/>
      <c r="G371" s="6"/>
      <c r="H371" s="6"/>
      <c r="I371" s="6"/>
      <c r="J371" s="6"/>
      <c r="L371" s="6"/>
      <c r="M371" s="6"/>
      <c r="N371" s="6"/>
    </row>
    <row r="372" spans="1:14" x14ac:dyDescent="0.25">
      <c r="A372" s="6"/>
      <c r="B372" s="6"/>
      <c r="C372" s="224"/>
      <c r="D372" s="6"/>
      <c r="E372" s="6"/>
      <c r="F372" s="6"/>
      <c r="G372" s="6"/>
      <c r="H372" s="6"/>
      <c r="I372" s="6"/>
      <c r="J372" s="6"/>
      <c r="L372" s="6"/>
      <c r="M372" s="6"/>
      <c r="N372" s="6"/>
    </row>
    <row r="373" spans="1:14" x14ac:dyDescent="0.25">
      <c r="C373" s="225"/>
    </row>
    <row r="374" spans="1:14" x14ac:dyDescent="0.25">
      <c r="C374" s="225"/>
    </row>
    <row r="375" spans="1:14" x14ac:dyDescent="0.25">
      <c r="C375" s="225"/>
    </row>
    <row r="376" spans="1:14" x14ac:dyDescent="0.25">
      <c r="C376" s="225"/>
    </row>
    <row r="377" spans="1:14" x14ac:dyDescent="0.25">
      <c r="C377" s="225"/>
    </row>
    <row r="378" spans="1:14" x14ac:dyDescent="0.25">
      <c r="C378" s="225"/>
    </row>
    <row r="379" spans="1:14" x14ac:dyDescent="0.25">
      <c r="C379" s="225"/>
    </row>
    <row r="380" spans="1:14" x14ac:dyDescent="0.25">
      <c r="C380" s="225"/>
    </row>
    <row r="381" spans="1:14" x14ac:dyDescent="0.25">
      <c r="C381" s="225"/>
    </row>
    <row r="382" spans="1:14" x14ac:dyDescent="0.25">
      <c r="C382" s="225"/>
    </row>
    <row r="383" spans="1:14" x14ac:dyDescent="0.25">
      <c r="C383" s="225"/>
    </row>
    <row r="384" spans="1:14" x14ac:dyDescent="0.25">
      <c r="C384" s="225"/>
    </row>
    <row r="385" spans="3:3" x14ac:dyDescent="0.25">
      <c r="C385" s="225"/>
    </row>
    <row r="386" spans="3:3" x14ac:dyDescent="0.25">
      <c r="C386" s="225"/>
    </row>
    <row r="387" spans="3:3" x14ac:dyDescent="0.25">
      <c r="C387" s="225"/>
    </row>
    <row r="388" spans="3:3" x14ac:dyDescent="0.25">
      <c r="C388" s="225"/>
    </row>
    <row r="389" spans="3:3" x14ac:dyDescent="0.25">
      <c r="C389" s="225"/>
    </row>
    <row r="390" spans="3:3" x14ac:dyDescent="0.25">
      <c r="C390" s="225"/>
    </row>
    <row r="391" spans="3:3" x14ac:dyDescent="0.25">
      <c r="C391" s="225"/>
    </row>
    <row r="392" spans="3:3" x14ac:dyDescent="0.25">
      <c r="C392" s="225"/>
    </row>
    <row r="393" spans="3:3" x14ac:dyDescent="0.25">
      <c r="C393" s="225"/>
    </row>
    <row r="394" spans="3:3" x14ac:dyDescent="0.25">
      <c r="C394" s="225"/>
    </row>
    <row r="395" spans="3:3" x14ac:dyDescent="0.25">
      <c r="C395" s="225"/>
    </row>
    <row r="396" spans="3:3" x14ac:dyDescent="0.25">
      <c r="C396" s="225"/>
    </row>
    <row r="397" spans="3:3" x14ac:dyDescent="0.25">
      <c r="C397" s="225"/>
    </row>
    <row r="398" spans="3:3" x14ac:dyDescent="0.25">
      <c r="C398" s="225"/>
    </row>
    <row r="399" spans="3:3" x14ac:dyDescent="0.25">
      <c r="C399" s="225"/>
    </row>
    <row r="400" spans="3:3" x14ac:dyDescent="0.25">
      <c r="C400" s="225"/>
    </row>
    <row r="401" spans="3:3" x14ac:dyDescent="0.25">
      <c r="C401" s="225"/>
    </row>
    <row r="402" spans="3:3" x14ac:dyDescent="0.25">
      <c r="C402" s="225"/>
    </row>
    <row r="403" spans="3:3" x14ac:dyDescent="0.25">
      <c r="C403" s="225"/>
    </row>
    <row r="404" spans="3:3" x14ac:dyDescent="0.25">
      <c r="C404" s="225"/>
    </row>
    <row r="405" spans="3:3" x14ac:dyDescent="0.25">
      <c r="C405" s="225"/>
    </row>
    <row r="406" spans="3:3" x14ac:dyDescent="0.25">
      <c r="C406" s="225"/>
    </row>
    <row r="407" spans="3:3" x14ac:dyDescent="0.25">
      <c r="C407" s="225"/>
    </row>
    <row r="408" spans="3:3" x14ac:dyDescent="0.25">
      <c r="C408" s="225"/>
    </row>
    <row r="409" spans="3:3" x14ac:dyDescent="0.25">
      <c r="C409" s="225"/>
    </row>
    <row r="410" spans="3:3" x14ac:dyDescent="0.25">
      <c r="C410" s="225"/>
    </row>
    <row r="411" spans="3:3" x14ac:dyDescent="0.25">
      <c r="C411" s="225"/>
    </row>
    <row r="412" spans="3:3" x14ac:dyDescent="0.25">
      <c r="C412" s="225"/>
    </row>
    <row r="413" spans="3:3" x14ac:dyDescent="0.25">
      <c r="C413" s="225"/>
    </row>
    <row r="414" spans="3:3" x14ac:dyDescent="0.25">
      <c r="C414" s="225"/>
    </row>
    <row r="415" spans="3:3" x14ac:dyDescent="0.25">
      <c r="C415" s="225"/>
    </row>
    <row r="416" spans="3:3" x14ac:dyDescent="0.25">
      <c r="C416" s="225"/>
    </row>
    <row r="417" spans="3:3" x14ac:dyDescent="0.25">
      <c r="C417" s="225"/>
    </row>
    <row r="418" spans="3:3" x14ac:dyDescent="0.25">
      <c r="C418" s="225"/>
    </row>
    <row r="419" spans="3:3" x14ac:dyDescent="0.25">
      <c r="C419" s="225"/>
    </row>
    <row r="420" spans="3:3" x14ac:dyDescent="0.25">
      <c r="C420" s="225"/>
    </row>
    <row r="421" spans="3:3" x14ac:dyDescent="0.25">
      <c r="C421" s="225"/>
    </row>
    <row r="422" spans="3:3" x14ac:dyDescent="0.25">
      <c r="C422" s="225"/>
    </row>
    <row r="423" spans="3:3" x14ac:dyDescent="0.25">
      <c r="C423" s="225"/>
    </row>
    <row r="424" spans="3:3" x14ac:dyDescent="0.25">
      <c r="C424" s="225"/>
    </row>
    <row r="425" spans="3:3" x14ac:dyDescent="0.25">
      <c r="C425" s="225"/>
    </row>
    <row r="426" spans="3:3" x14ac:dyDescent="0.25">
      <c r="C426" s="225"/>
    </row>
    <row r="427" spans="3:3" x14ac:dyDescent="0.25">
      <c r="C427" s="225"/>
    </row>
    <row r="428" spans="3:3" x14ac:dyDescent="0.25">
      <c r="C428" s="225"/>
    </row>
    <row r="429" spans="3:3" x14ac:dyDescent="0.25">
      <c r="C429" s="225"/>
    </row>
    <row r="430" spans="3:3" x14ac:dyDescent="0.25">
      <c r="C430" s="225"/>
    </row>
    <row r="431" spans="3:3" x14ac:dyDescent="0.25">
      <c r="C431" s="225"/>
    </row>
    <row r="432" spans="3:3" x14ac:dyDescent="0.25">
      <c r="C432" s="225"/>
    </row>
    <row r="433" spans="3:3" x14ac:dyDescent="0.25">
      <c r="C433" s="225"/>
    </row>
    <row r="434" spans="3:3" x14ac:dyDescent="0.25">
      <c r="C434" s="225"/>
    </row>
    <row r="435" spans="3:3" x14ac:dyDescent="0.25">
      <c r="C435" s="225"/>
    </row>
    <row r="436" spans="3:3" x14ac:dyDescent="0.25">
      <c r="C436" s="225"/>
    </row>
    <row r="437" spans="3:3" x14ac:dyDescent="0.25">
      <c r="C437" s="225"/>
    </row>
    <row r="438" spans="3:3" x14ac:dyDescent="0.25">
      <c r="C438" s="225"/>
    </row>
    <row r="439" spans="3:3" x14ac:dyDescent="0.25">
      <c r="C439" s="225"/>
    </row>
    <row r="440" spans="3:3" x14ac:dyDescent="0.25">
      <c r="C440" s="225"/>
    </row>
    <row r="441" spans="3:3" x14ac:dyDescent="0.25">
      <c r="C441" s="225"/>
    </row>
    <row r="442" spans="3:3" x14ac:dyDescent="0.25">
      <c r="C442" s="225"/>
    </row>
    <row r="443" spans="3:3" x14ac:dyDescent="0.25">
      <c r="C443" s="225"/>
    </row>
    <row r="444" spans="3:3" x14ac:dyDescent="0.25">
      <c r="C444" s="225"/>
    </row>
    <row r="445" spans="3:3" x14ac:dyDescent="0.25">
      <c r="C445" s="225"/>
    </row>
    <row r="446" spans="3:3" x14ac:dyDescent="0.25">
      <c r="C446" s="225"/>
    </row>
    <row r="447" spans="3:3" x14ac:dyDescent="0.25">
      <c r="C447" s="225"/>
    </row>
    <row r="448" spans="3:3" x14ac:dyDescent="0.25">
      <c r="C448" s="225"/>
    </row>
    <row r="449" spans="3:3" x14ac:dyDescent="0.25">
      <c r="C449" s="225"/>
    </row>
    <row r="450" spans="3:3" x14ac:dyDescent="0.25">
      <c r="C450" s="225"/>
    </row>
    <row r="451" spans="3:3" x14ac:dyDescent="0.25">
      <c r="C451" s="225"/>
    </row>
    <row r="452" spans="3:3" x14ac:dyDescent="0.25">
      <c r="C452" s="225"/>
    </row>
    <row r="453" spans="3:3" x14ac:dyDescent="0.25">
      <c r="C453" s="225"/>
    </row>
    <row r="454" spans="3:3" x14ac:dyDescent="0.25">
      <c r="C454" s="225"/>
    </row>
    <row r="455" spans="3:3" x14ac:dyDescent="0.25">
      <c r="C455" s="225"/>
    </row>
    <row r="456" spans="3:3" x14ac:dyDescent="0.25">
      <c r="C456" s="225"/>
    </row>
    <row r="457" spans="3:3" x14ac:dyDescent="0.25">
      <c r="C457" s="225"/>
    </row>
    <row r="458" spans="3:3" x14ac:dyDescent="0.25">
      <c r="C458" s="225"/>
    </row>
    <row r="459" spans="3:3" x14ac:dyDescent="0.25">
      <c r="C459" s="225"/>
    </row>
    <row r="460" spans="3:3" x14ac:dyDescent="0.25">
      <c r="C460" s="225"/>
    </row>
    <row r="461" spans="3:3" x14ac:dyDescent="0.25">
      <c r="C461" s="225"/>
    </row>
    <row r="462" spans="3:3" x14ac:dyDescent="0.25">
      <c r="C462" s="225"/>
    </row>
    <row r="463" spans="3:3" x14ac:dyDescent="0.25">
      <c r="C463" s="225"/>
    </row>
    <row r="464" spans="3:3" x14ac:dyDescent="0.25">
      <c r="C464" s="225"/>
    </row>
    <row r="465" spans="3:3" x14ac:dyDescent="0.25">
      <c r="C465" s="225"/>
    </row>
    <row r="466" spans="3:3" x14ac:dyDescent="0.25">
      <c r="C466" s="225"/>
    </row>
    <row r="467" spans="3:3" x14ac:dyDescent="0.25">
      <c r="C467" s="225"/>
    </row>
    <row r="468" spans="3:3" x14ac:dyDescent="0.25">
      <c r="C468" s="225"/>
    </row>
    <row r="469" spans="3:3" x14ac:dyDescent="0.25">
      <c r="C469" s="225"/>
    </row>
    <row r="470" spans="3:3" x14ac:dyDescent="0.25">
      <c r="C470" s="225"/>
    </row>
    <row r="471" spans="3:3" x14ac:dyDescent="0.25">
      <c r="C471" s="225"/>
    </row>
    <row r="472" spans="3:3" x14ac:dyDescent="0.25">
      <c r="C472" s="225"/>
    </row>
    <row r="473" spans="3:3" x14ac:dyDescent="0.25">
      <c r="C473" s="225"/>
    </row>
    <row r="474" spans="3:3" x14ac:dyDescent="0.25">
      <c r="C474" s="225"/>
    </row>
    <row r="475" spans="3:3" x14ac:dyDescent="0.25">
      <c r="C475" s="225"/>
    </row>
    <row r="476" spans="3:3" x14ac:dyDescent="0.25">
      <c r="C476" s="225"/>
    </row>
    <row r="477" spans="3:3" x14ac:dyDescent="0.25">
      <c r="C477" s="225"/>
    </row>
    <row r="478" spans="3:3" x14ac:dyDescent="0.25">
      <c r="C478" s="225"/>
    </row>
    <row r="479" spans="3:3" x14ac:dyDescent="0.25">
      <c r="C479" s="225"/>
    </row>
    <row r="480" spans="3:3" x14ac:dyDescent="0.25">
      <c r="C480" s="225"/>
    </row>
    <row r="481" spans="3:3" x14ac:dyDescent="0.25">
      <c r="C481" s="225"/>
    </row>
    <row r="482" spans="3:3" x14ac:dyDescent="0.25">
      <c r="C482" s="225"/>
    </row>
    <row r="483" spans="3:3" x14ac:dyDescent="0.25">
      <c r="C483" s="225"/>
    </row>
    <row r="484" spans="3:3" x14ac:dyDescent="0.25">
      <c r="C484" s="225"/>
    </row>
    <row r="485" spans="3:3" x14ac:dyDescent="0.25">
      <c r="C485" s="225"/>
    </row>
    <row r="486" spans="3:3" x14ac:dyDescent="0.25">
      <c r="C486" s="225"/>
    </row>
    <row r="487" spans="3:3" x14ac:dyDescent="0.25">
      <c r="C487" s="225"/>
    </row>
    <row r="488" spans="3:3" x14ac:dyDescent="0.25">
      <c r="C488" s="225"/>
    </row>
    <row r="489" spans="3:3" x14ac:dyDescent="0.25">
      <c r="C489" s="225"/>
    </row>
    <row r="490" spans="3:3" x14ac:dyDescent="0.25">
      <c r="C490" s="225"/>
    </row>
    <row r="491" spans="3:3" x14ac:dyDescent="0.25">
      <c r="C491" s="225"/>
    </row>
    <row r="492" spans="3:3" x14ac:dyDescent="0.25">
      <c r="C492" s="225"/>
    </row>
    <row r="493" spans="3:3" x14ac:dyDescent="0.25">
      <c r="C493" s="225"/>
    </row>
    <row r="494" spans="3:3" x14ac:dyDescent="0.25">
      <c r="C494" s="225"/>
    </row>
    <row r="495" spans="3:3" x14ac:dyDescent="0.25">
      <c r="C495" s="225"/>
    </row>
    <row r="496" spans="3:3" x14ac:dyDescent="0.25">
      <c r="C496" s="225"/>
    </row>
    <row r="497" spans="3:3" x14ac:dyDescent="0.25">
      <c r="C497" s="225"/>
    </row>
    <row r="498" spans="3:3" x14ac:dyDescent="0.25">
      <c r="C498" s="225"/>
    </row>
    <row r="499" spans="3:3" x14ac:dyDescent="0.25">
      <c r="C499" s="225"/>
    </row>
    <row r="500" spans="3:3" x14ac:dyDescent="0.25">
      <c r="C500" s="225"/>
    </row>
    <row r="501" spans="3:3" x14ac:dyDescent="0.25">
      <c r="C501" s="225"/>
    </row>
    <row r="502" spans="3:3" x14ac:dyDescent="0.25">
      <c r="C502" s="225"/>
    </row>
    <row r="503" spans="3:3" x14ac:dyDescent="0.25">
      <c r="C503" s="225"/>
    </row>
    <row r="504" spans="3:3" x14ac:dyDescent="0.25">
      <c r="C504" s="225"/>
    </row>
    <row r="505" spans="3:3" x14ac:dyDescent="0.25">
      <c r="C505" s="225"/>
    </row>
    <row r="506" spans="3:3" x14ac:dyDescent="0.25">
      <c r="C506" s="225"/>
    </row>
    <row r="507" spans="3:3" x14ac:dyDescent="0.25">
      <c r="C507" s="225"/>
    </row>
    <row r="508" spans="3:3" x14ac:dyDescent="0.25">
      <c r="C508" s="225"/>
    </row>
    <row r="509" spans="3:3" x14ac:dyDescent="0.25">
      <c r="C509" s="225"/>
    </row>
    <row r="510" spans="3:3" x14ac:dyDescent="0.25">
      <c r="C510" s="225"/>
    </row>
    <row r="511" spans="3:3" x14ac:dyDescent="0.25">
      <c r="C511" s="225"/>
    </row>
    <row r="512" spans="3:3" x14ac:dyDescent="0.25">
      <c r="C512" s="225"/>
    </row>
    <row r="513" spans="3:3" x14ac:dyDescent="0.25">
      <c r="C513" s="225"/>
    </row>
    <row r="514" spans="3:3" x14ac:dyDescent="0.25">
      <c r="C514" s="225"/>
    </row>
    <row r="515" spans="3:3" x14ac:dyDescent="0.25">
      <c r="C515" s="225"/>
    </row>
    <row r="516" spans="3:3" x14ac:dyDescent="0.25">
      <c r="C516" s="225"/>
    </row>
    <row r="517" spans="3:3" x14ac:dyDescent="0.25">
      <c r="C517" s="225"/>
    </row>
    <row r="518" spans="3:3" x14ac:dyDescent="0.25">
      <c r="C518" s="225"/>
    </row>
    <row r="519" spans="3:3" x14ac:dyDescent="0.25">
      <c r="C519" s="225"/>
    </row>
    <row r="520" spans="3:3" x14ac:dyDescent="0.25">
      <c r="C520" s="225"/>
    </row>
    <row r="521" spans="3:3" x14ac:dyDescent="0.25">
      <c r="C521" s="225"/>
    </row>
    <row r="522" spans="3:3" x14ac:dyDescent="0.25">
      <c r="C522" s="225"/>
    </row>
    <row r="523" spans="3:3" x14ac:dyDescent="0.25">
      <c r="C523" s="225"/>
    </row>
    <row r="524" spans="3:3" x14ac:dyDescent="0.25">
      <c r="C524" s="225"/>
    </row>
    <row r="525" spans="3:3" x14ac:dyDescent="0.25">
      <c r="C525" s="225"/>
    </row>
    <row r="526" spans="3:3" x14ac:dyDescent="0.25">
      <c r="C526" s="225"/>
    </row>
    <row r="527" spans="3:3" x14ac:dyDescent="0.25">
      <c r="C527" s="225"/>
    </row>
    <row r="528" spans="3:3" x14ac:dyDescent="0.25">
      <c r="C528" s="225"/>
    </row>
    <row r="529" spans="3:3" x14ac:dyDescent="0.25">
      <c r="C529" s="225"/>
    </row>
    <row r="530" spans="3:3" x14ac:dyDescent="0.25">
      <c r="C530" s="225"/>
    </row>
    <row r="531" spans="3:3" x14ac:dyDescent="0.25">
      <c r="C531" s="225"/>
    </row>
    <row r="532" spans="3:3" x14ac:dyDescent="0.25">
      <c r="C532" s="225"/>
    </row>
    <row r="533" spans="3:3" x14ac:dyDescent="0.25">
      <c r="C533" s="225"/>
    </row>
    <row r="534" spans="3:3" x14ac:dyDescent="0.25">
      <c r="C534" s="225"/>
    </row>
    <row r="535" spans="3:3" x14ac:dyDescent="0.25">
      <c r="C535" s="225"/>
    </row>
    <row r="536" spans="3:3" x14ac:dyDescent="0.25">
      <c r="C536" s="225"/>
    </row>
    <row r="537" spans="3:3" x14ac:dyDescent="0.25">
      <c r="C537" s="225"/>
    </row>
    <row r="538" spans="3:3" x14ac:dyDescent="0.25">
      <c r="C538" s="225"/>
    </row>
    <row r="539" spans="3:3" x14ac:dyDescent="0.25">
      <c r="C539" s="225"/>
    </row>
    <row r="540" spans="3:3" x14ac:dyDescent="0.25">
      <c r="C540" s="225"/>
    </row>
    <row r="541" spans="3:3" x14ac:dyDescent="0.25">
      <c r="C541" s="225"/>
    </row>
    <row r="542" spans="3:3" x14ac:dyDescent="0.25">
      <c r="C542" s="225"/>
    </row>
    <row r="543" spans="3:3" x14ac:dyDescent="0.25">
      <c r="C543" s="225"/>
    </row>
    <row r="544" spans="3:3" x14ac:dyDescent="0.25">
      <c r="C544" s="225"/>
    </row>
    <row r="545" spans="3:3" x14ac:dyDescent="0.25">
      <c r="C545" s="225"/>
    </row>
    <row r="546" spans="3:3" x14ac:dyDescent="0.25">
      <c r="C546" s="225"/>
    </row>
    <row r="547" spans="3:3" x14ac:dyDescent="0.25">
      <c r="C547" s="225"/>
    </row>
    <row r="548" spans="3:3" x14ac:dyDescent="0.25">
      <c r="C548" s="225"/>
    </row>
    <row r="549" spans="3:3" x14ac:dyDescent="0.25">
      <c r="C549" s="225"/>
    </row>
    <row r="550" spans="3:3" x14ac:dyDescent="0.25">
      <c r="C550" s="225"/>
    </row>
    <row r="551" spans="3:3" x14ac:dyDescent="0.25">
      <c r="C551" s="225"/>
    </row>
    <row r="552" spans="3:3" x14ac:dyDescent="0.25">
      <c r="C552" s="225"/>
    </row>
    <row r="553" spans="3:3" x14ac:dyDescent="0.25">
      <c r="C553" s="225"/>
    </row>
    <row r="554" spans="3:3" x14ac:dyDescent="0.25">
      <c r="C554" s="225"/>
    </row>
    <row r="555" spans="3:3" x14ac:dyDescent="0.25">
      <c r="C555" s="225"/>
    </row>
    <row r="556" spans="3:3" x14ac:dyDescent="0.25">
      <c r="C556" s="225"/>
    </row>
    <row r="557" spans="3:3" x14ac:dyDescent="0.25">
      <c r="C557" s="225"/>
    </row>
    <row r="558" spans="3:3" x14ac:dyDescent="0.25">
      <c r="C558" s="225"/>
    </row>
    <row r="559" spans="3:3" x14ac:dyDescent="0.25">
      <c r="C559" s="225"/>
    </row>
    <row r="560" spans="3:3" x14ac:dyDescent="0.25">
      <c r="C560" s="225"/>
    </row>
    <row r="561" spans="3:3" x14ac:dyDescent="0.25">
      <c r="C561" s="225"/>
    </row>
    <row r="562" spans="3:3" x14ac:dyDescent="0.25">
      <c r="C562" s="225"/>
    </row>
    <row r="563" spans="3:3" x14ac:dyDescent="0.25">
      <c r="C563" s="225"/>
    </row>
    <row r="564" spans="3:3" x14ac:dyDescent="0.25">
      <c r="C564" s="225"/>
    </row>
    <row r="565" spans="3:3" x14ac:dyDescent="0.25">
      <c r="C565" s="225"/>
    </row>
    <row r="566" spans="3:3" x14ac:dyDescent="0.25">
      <c r="C566" s="225"/>
    </row>
    <row r="567" spans="3:3" x14ac:dyDescent="0.25">
      <c r="C567" s="225"/>
    </row>
    <row r="568" spans="3:3" x14ac:dyDescent="0.25">
      <c r="C568" s="225"/>
    </row>
    <row r="569" spans="3:3" x14ac:dyDescent="0.25">
      <c r="C569" s="225"/>
    </row>
    <row r="570" spans="3:3" x14ac:dyDescent="0.25">
      <c r="C570" s="225"/>
    </row>
    <row r="571" spans="3:3" x14ac:dyDescent="0.25">
      <c r="C571" s="225"/>
    </row>
    <row r="572" spans="3:3" x14ac:dyDescent="0.25">
      <c r="C572" s="225"/>
    </row>
    <row r="573" spans="3:3" x14ac:dyDescent="0.25">
      <c r="C573" s="225"/>
    </row>
    <row r="574" spans="3:3" x14ac:dyDescent="0.25">
      <c r="C574" s="225"/>
    </row>
    <row r="575" spans="3:3" x14ac:dyDescent="0.25">
      <c r="C575" s="225"/>
    </row>
    <row r="576" spans="3:3" x14ac:dyDescent="0.25">
      <c r="C576" s="225"/>
    </row>
    <row r="577" spans="3:3" x14ac:dyDescent="0.25">
      <c r="C577" s="225"/>
    </row>
    <row r="578" spans="3:3" x14ac:dyDescent="0.25">
      <c r="C578" s="225"/>
    </row>
    <row r="579" spans="3:3" x14ac:dyDescent="0.25">
      <c r="C579" s="225"/>
    </row>
    <row r="580" spans="3:3" x14ac:dyDescent="0.25">
      <c r="C580" s="225"/>
    </row>
    <row r="581" spans="3:3" x14ac:dyDescent="0.25">
      <c r="C581" s="225"/>
    </row>
    <row r="582" spans="3:3" x14ac:dyDescent="0.25">
      <c r="C582" s="225"/>
    </row>
    <row r="583" spans="3:3" x14ac:dyDescent="0.25">
      <c r="C583" s="225"/>
    </row>
    <row r="584" spans="3:3" x14ac:dyDescent="0.25">
      <c r="C584" s="225"/>
    </row>
    <row r="585" spans="3:3" x14ac:dyDescent="0.25">
      <c r="C585" s="225"/>
    </row>
    <row r="586" spans="3:3" x14ac:dyDescent="0.25">
      <c r="C586" s="225"/>
    </row>
    <row r="587" spans="3:3" x14ac:dyDescent="0.25">
      <c r="C587" s="225"/>
    </row>
    <row r="588" spans="3:3" x14ac:dyDescent="0.25">
      <c r="C588" s="225"/>
    </row>
    <row r="589" spans="3:3" x14ac:dyDescent="0.25">
      <c r="C589" s="225"/>
    </row>
    <row r="590" spans="3:3" x14ac:dyDescent="0.25">
      <c r="C590" s="225"/>
    </row>
    <row r="591" spans="3:3" x14ac:dyDescent="0.25">
      <c r="C591" s="225"/>
    </row>
    <row r="592" spans="3:3" x14ac:dyDescent="0.25">
      <c r="C592" s="225"/>
    </row>
    <row r="593" spans="3:3" x14ac:dyDescent="0.25">
      <c r="C593" s="225"/>
    </row>
    <row r="594" spans="3:3" x14ac:dyDescent="0.25">
      <c r="C594" s="225"/>
    </row>
    <row r="595" spans="3:3" x14ac:dyDescent="0.25">
      <c r="C595" s="225"/>
    </row>
    <row r="596" spans="3:3" x14ac:dyDescent="0.25">
      <c r="C596" s="225"/>
    </row>
    <row r="597" spans="3:3" x14ac:dyDescent="0.25">
      <c r="C597" s="225"/>
    </row>
    <row r="598" spans="3:3" x14ac:dyDescent="0.25">
      <c r="C598" s="225"/>
    </row>
    <row r="599" spans="3:3" x14ac:dyDescent="0.25">
      <c r="C599" s="225"/>
    </row>
    <row r="600" spans="3:3" x14ac:dyDescent="0.25">
      <c r="C600" s="225"/>
    </row>
    <row r="601" spans="3:3" x14ac:dyDescent="0.25">
      <c r="C601" s="225"/>
    </row>
    <row r="602" spans="3:3" x14ac:dyDescent="0.25">
      <c r="C602" s="225"/>
    </row>
    <row r="603" spans="3:3" x14ac:dyDescent="0.25">
      <c r="C603" s="225"/>
    </row>
    <row r="604" spans="3:3" x14ac:dyDescent="0.25">
      <c r="C604" s="225"/>
    </row>
    <row r="605" spans="3:3" x14ac:dyDescent="0.25">
      <c r="C605" s="225"/>
    </row>
    <row r="606" spans="3:3" x14ac:dyDescent="0.25">
      <c r="C606" s="225"/>
    </row>
    <row r="607" spans="3:3" x14ac:dyDescent="0.25">
      <c r="C607" s="225"/>
    </row>
    <row r="608" spans="3:3" x14ac:dyDescent="0.25">
      <c r="C608" s="225"/>
    </row>
    <row r="609" spans="3:3" x14ac:dyDescent="0.25">
      <c r="C609" s="225"/>
    </row>
    <row r="610" spans="3:3" x14ac:dyDescent="0.25">
      <c r="C610" s="225"/>
    </row>
    <row r="611" spans="3:3" x14ac:dyDescent="0.25">
      <c r="C611" s="225"/>
    </row>
    <row r="612" spans="3:3" x14ac:dyDescent="0.25">
      <c r="C612" s="225"/>
    </row>
    <row r="613" spans="3:3" x14ac:dyDescent="0.25">
      <c r="C613" s="225"/>
    </row>
    <row r="614" spans="3:3" x14ac:dyDescent="0.25">
      <c r="C614" s="225"/>
    </row>
    <row r="615" spans="3:3" x14ac:dyDescent="0.25">
      <c r="C615" s="225"/>
    </row>
    <row r="616" spans="3:3" x14ac:dyDescent="0.25">
      <c r="C616" s="225"/>
    </row>
    <row r="617" spans="3:3" x14ac:dyDescent="0.25">
      <c r="C617" s="225"/>
    </row>
    <row r="618" spans="3:3" x14ac:dyDescent="0.25">
      <c r="C618" s="225"/>
    </row>
    <row r="619" spans="3:3" x14ac:dyDescent="0.25">
      <c r="C619" s="225"/>
    </row>
    <row r="620" spans="3:3" x14ac:dyDescent="0.25">
      <c r="C620" s="225"/>
    </row>
    <row r="621" spans="3:3" x14ac:dyDescent="0.25">
      <c r="C621" s="225"/>
    </row>
    <row r="622" spans="3:3" x14ac:dyDescent="0.25">
      <c r="C622" s="225"/>
    </row>
    <row r="623" spans="3:3" x14ac:dyDescent="0.25">
      <c r="C623" s="225"/>
    </row>
    <row r="624" spans="3:3" x14ac:dyDescent="0.25">
      <c r="C624" s="225"/>
    </row>
    <row r="625" spans="3:3" x14ac:dyDescent="0.25">
      <c r="C625" s="225"/>
    </row>
    <row r="626" spans="3:3" x14ac:dyDescent="0.25">
      <c r="C626" s="225"/>
    </row>
    <row r="627" spans="3:3" x14ac:dyDescent="0.25">
      <c r="C627" s="225"/>
    </row>
    <row r="628" spans="3:3" x14ac:dyDescent="0.25">
      <c r="C628" s="225"/>
    </row>
    <row r="629" spans="3:3" x14ac:dyDescent="0.25">
      <c r="C629" s="225"/>
    </row>
    <row r="630" spans="3:3" x14ac:dyDescent="0.25">
      <c r="C630" s="225"/>
    </row>
    <row r="631" spans="3:3" x14ac:dyDescent="0.25">
      <c r="C631" s="225"/>
    </row>
    <row r="632" spans="3:3" x14ac:dyDescent="0.25">
      <c r="C632" s="225"/>
    </row>
    <row r="633" spans="3:3" x14ac:dyDescent="0.25">
      <c r="C633" s="225"/>
    </row>
    <row r="634" spans="3:3" x14ac:dyDescent="0.25">
      <c r="C634" s="225"/>
    </row>
    <row r="635" spans="3:3" x14ac:dyDescent="0.25">
      <c r="C635" s="225"/>
    </row>
    <row r="636" spans="3:3" x14ac:dyDescent="0.25">
      <c r="C636" s="225"/>
    </row>
    <row r="637" spans="3:3" x14ac:dyDescent="0.25">
      <c r="C637" s="225"/>
    </row>
    <row r="638" spans="3:3" x14ac:dyDescent="0.25">
      <c r="C638" s="225"/>
    </row>
    <row r="639" spans="3:3" x14ac:dyDescent="0.25">
      <c r="C639" s="225"/>
    </row>
    <row r="640" spans="3:3" x14ac:dyDescent="0.25">
      <c r="C640" s="225"/>
    </row>
    <row r="641" spans="3:3" x14ac:dyDescent="0.25">
      <c r="C641" s="225"/>
    </row>
    <row r="642" spans="3:3" x14ac:dyDescent="0.25">
      <c r="C642" s="225"/>
    </row>
    <row r="643" spans="3:3" x14ac:dyDescent="0.25">
      <c r="C643" s="225"/>
    </row>
    <row r="644" spans="3:3" x14ac:dyDescent="0.25">
      <c r="C644" s="225"/>
    </row>
    <row r="645" spans="3:3" x14ac:dyDescent="0.25">
      <c r="C645" s="225"/>
    </row>
    <row r="646" spans="3:3" x14ac:dyDescent="0.25">
      <c r="C646" s="225"/>
    </row>
    <row r="647" spans="3:3" x14ac:dyDescent="0.25">
      <c r="C647" s="225"/>
    </row>
    <row r="648" spans="3:3" x14ac:dyDescent="0.25">
      <c r="C648" s="225"/>
    </row>
    <row r="649" spans="3:3" x14ac:dyDescent="0.25">
      <c r="C649" s="225"/>
    </row>
    <row r="650" spans="3:3" x14ac:dyDescent="0.25">
      <c r="C650" s="225"/>
    </row>
    <row r="651" spans="3:3" x14ac:dyDescent="0.25">
      <c r="C651" s="225"/>
    </row>
    <row r="652" spans="3:3" x14ac:dyDescent="0.25">
      <c r="C652" s="225"/>
    </row>
    <row r="653" spans="3:3" x14ac:dyDescent="0.25">
      <c r="C653" s="225"/>
    </row>
    <row r="654" spans="3:3" x14ac:dyDescent="0.25">
      <c r="C654" s="225"/>
    </row>
    <row r="655" spans="3:3" x14ac:dyDescent="0.25">
      <c r="C655" s="225"/>
    </row>
    <row r="656" spans="3:3" x14ac:dyDescent="0.25">
      <c r="C656" s="225"/>
    </row>
    <row r="657" spans="3:3" x14ac:dyDescent="0.25">
      <c r="C657" s="225"/>
    </row>
    <row r="658" spans="3:3" x14ac:dyDescent="0.25">
      <c r="C658" s="225"/>
    </row>
    <row r="659" spans="3:3" x14ac:dyDescent="0.25">
      <c r="C659" s="225"/>
    </row>
    <row r="660" spans="3:3" x14ac:dyDescent="0.25">
      <c r="C660" s="225"/>
    </row>
    <row r="661" spans="3:3" x14ac:dyDescent="0.25">
      <c r="C661" s="225"/>
    </row>
    <row r="662" spans="3:3" x14ac:dyDescent="0.25">
      <c r="C662" s="225"/>
    </row>
    <row r="663" spans="3:3" x14ac:dyDescent="0.25">
      <c r="C663" s="225"/>
    </row>
    <row r="664" spans="3:3" x14ac:dyDescent="0.25">
      <c r="C664" s="225"/>
    </row>
    <row r="665" spans="3:3" x14ac:dyDescent="0.25">
      <c r="C665" s="225"/>
    </row>
    <row r="666" spans="3:3" x14ac:dyDescent="0.25">
      <c r="C666" s="225"/>
    </row>
    <row r="667" spans="3:3" x14ac:dyDescent="0.25">
      <c r="C667" s="225"/>
    </row>
    <row r="668" spans="3:3" x14ac:dyDescent="0.25">
      <c r="C668" s="225"/>
    </row>
    <row r="669" spans="3:3" x14ac:dyDescent="0.25">
      <c r="C669" s="225"/>
    </row>
    <row r="670" spans="3:3" x14ac:dyDescent="0.25">
      <c r="C670" s="225"/>
    </row>
    <row r="671" spans="3:3" x14ac:dyDescent="0.25">
      <c r="C671" s="225"/>
    </row>
    <row r="672" spans="3:3" x14ac:dyDescent="0.25">
      <c r="C672" s="225"/>
    </row>
    <row r="673" spans="3:3" x14ac:dyDescent="0.25">
      <c r="C673" s="225"/>
    </row>
    <row r="674" spans="3:3" x14ac:dyDescent="0.25">
      <c r="C674" s="225"/>
    </row>
    <row r="675" spans="3:3" x14ac:dyDescent="0.25">
      <c r="C675" s="225"/>
    </row>
    <row r="676" spans="3:3" x14ac:dyDescent="0.25">
      <c r="C676" s="225"/>
    </row>
    <row r="677" spans="3:3" x14ac:dyDescent="0.25">
      <c r="C677" s="225"/>
    </row>
    <row r="678" spans="3:3" x14ac:dyDescent="0.25">
      <c r="C678" s="225"/>
    </row>
    <row r="679" spans="3:3" x14ac:dyDescent="0.25">
      <c r="C679" s="225"/>
    </row>
    <row r="680" spans="3:3" x14ac:dyDescent="0.25">
      <c r="C680" s="225"/>
    </row>
    <row r="681" spans="3:3" x14ac:dyDescent="0.25">
      <c r="C681" s="225"/>
    </row>
    <row r="682" spans="3:3" x14ac:dyDescent="0.25">
      <c r="C682" s="225"/>
    </row>
    <row r="683" spans="3:3" x14ac:dyDescent="0.25">
      <c r="C683" s="225"/>
    </row>
    <row r="684" spans="3:3" x14ac:dyDescent="0.25">
      <c r="C684" s="225"/>
    </row>
    <row r="685" spans="3:3" x14ac:dyDescent="0.25">
      <c r="C685" s="225"/>
    </row>
    <row r="686" spans="3:3" x14ac:dyDescent="0.25">
      <c r="C686" s="225"/>
    </row>
    <row r="687" spans="3:3" x14ac:dyDescent="0.25">
      <c r="C687" s="225"/>
    </row>
    <row r="688" spans="3:3" x14ac:dyDescent="0.25">
      <c r="C688" s="225"/>
    </row>
    <row r="689" spans="3:3" x14ac:dyDescent="0.25">
      <c r="C689" s="225"/>
    </row>
    <row r="690" spans="3:3" x14ac:dyDescent="0.25">
      <c r="C690" s="225"/>
    </row>
    <row r="691" spans="3:3" x14ac:dyDescent="0.25">
      <c r="C691" s="225"/>
    </row>
    <row r="692" spans="3:3" x14ac:dyDescent="0.25">
      <c r="C692" s="225"/>
    </row>
    <row r="693" spans="3:3" x14ac:dyDescent="0.25">
      <c r="C693" s="225"/>
    </row>
    <row r="694" spans="3:3" x14ac:dyDescent="0.25">
      <c r="C694" s="225"/>
    </row>
    <row r="695" spans="3:3" x14ac:dyDescent="0.25">
      <c r="C695" s="225"/>
    </row>
    <row r="696" spans="3:3" x14ac:dyDescent="0.25">
      <c r="C696" s="225"/>
    </row>
    <row r="697" spans="3:3" x14ac:dyDescent="0.25">
      <c r="C697" s="225"/>
    </row>
    <row r="698" spans="3:3" x14ac:dyDescent="0.25">
      <c r="C698" s="225"/>
    </row>
    <row r="699" spans="3:3" x14ac:dyDescent="0.25">
      <c r="C699" s="225"/>
    </row>
    <row r="700" spans="3:3" x14ac:dyDescent="0.25">
      <c r="C700" s="225"/>
    </row>
    <row r="701" spans="3:3" x14ac:dyDescent="0.25">
      <c r="C701" s="225"/>
    </row>
  </sheetData>
  <mergeCells count="74">
    <mergeCell ref="C234:C235"/>
    <mergeCell ref="B237:O237"/>
    <mergeCell ref="C241:C242"/>
    <mergeCell ref="C102:C103"/>
    <mergeCell ref="C118:C119"/>
    <mergeCell ref="C120:C121"/>
    <mergeCell ref="C122:C123"/>
    <mergeCell ref="C124:C125"/>
    <mergeCell ref="C113:C114"/>
    <mergeCell ref="B7:O7"/>
    <mergeCell ref="B8:O8"/>
    <mergeCell ref="B11:O11"/>
    <mergeCell ref="B12:O12"/>
    <mergeCell ref="A14:O14"/>
    <mergeCell ref="A16:A18"/>
    <mergeCell ref="B16:B18"/>
    <mergeCell ref="C16:C18"/>
    <mergeCell ref="D16:D18"/>
    <mergeCell ref="E16:G16"/>
    <mergeCell ref="H16:H18"/>
    <mergeCell ref="I16:K16"/>
    <mergeCell ref="L16:L18"/>
    <mergeCell ref="B10:O10"/>
    <mergeCell ref="M16:O16"/>
    <mergeCell ref="E17:F17"/>
    <mergeCell ref="G17:G18"/>
    <mergeCell ref="I17:J17"/>
    <mergeCell ref="B1:O1"/>
    <mergeCell ref="B2:O2"/>
    <mergeCell ref="B3:O3"/>
    <mergeCell ref="B4:O4"/>
    <mergeCell ref="B9:O9"/>
    <mergeCell ref="B5:O5"/>
    <mergeCell ref="B6:O6"/>
    <mergeCell ref="K17:K18"/>
    <mergeCell ref="M17:N17"/>
    <mergeCell ref="O17:O18"/>
    <mergeCell ref="B19:O19"/>
    <mergeCell ref="B25:B27"/>
    <mergeCell ref="B29:B31"/>
    <mergeCell ref="B33:B35"/>
    <mergeCell ref="B37:B39"/>
    <mergeCell ref="B41:B43"/>
    <mergeCell ref="B45:B47"/>
    <mergeCell ref="B49:B51"/>
    <mergeCell ref="B53:B55"/>
    <mergeCell ref="B57:B59"/>
    <mergeCell ref="B61:B63"/>
    <mergeCell ref="B65:B67"/>
    <mergeCell ref="B69:O69"/>
    <mergeCell ref="B72:B73"/>
    <mergeCell ref="C97:C98"/>
    <mergeCell ref="B76:O76"/>
    <mergeCell ref="C77:C79"/>
    <mergeCell ref="B81:O81"/>
    <mergeCell ref="C88:C89"/>
    <mergeCell ref="C126:C127"/>
    <mergeCell ref="C128:C129"/>
    <mergeCell ref="C130:C131"/>
    <mergeCell ref="C132:C133"/>
    <mergeCell ref="C134:C135"/>
    <mergeCell ref="C136:C137"/>
    <mergeCell ref="C138:C139"/>
    <mergeCell ref="C140:C141"/>
    <mergeCell ref="C142:C143"/>
    <mergeCell ref="C144:C145"/>
    <mergeCell ref="C146:C147"/>
    <mergeCell ref="C148:C149"/>
    <mergeCell ref="C150:C151"/>
    <mergeCell ref="C152:C153"/>
    <mergeCell ref="C162:C163"/>
    <mergeCell ref="B173:O173"/>
    <mergeCell ref="C174:C175"/>
    <mergeCell ref="B177:O177"/>
  </mergeCells>
  <pageMargins left="1.1811023622047245" right="0.39370078740157483" top="0.78740157480314965" bottom="0.78740157480314965" header="0.31496062992125984" footer="0.31496062992125984"/>
  <pageSetup paperSize="9" scale="76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3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05"/>
      <c r="C1" s="521" t="s">
        <v>354</v>
      </c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</row>
    <row r="2" spans="1:17" x14ac:dyDescent="0.25">
      <c r="B2" s="105"/>
      <c r="C2" s="521" t="s">
        <v>444</v>
      </c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</row>
    <row r="3" spans="1:17" x14ac:dyDescent="0.25">
      <c r="B3" s="105"/>
      <c r="C3" s="521" t="s">
        <v>464</v>
      </c>
      <c r="D3" s="521"/>
      <c r="E3" s="521"/>
      <c r="F3" s="521"/>
      <c r="G3" s="521"/>
      <c r="H3" s="521"/>
      <c r="I3" s="521"/>
      <c r="J3" s="521"/>
      <c r="K3" s="521"/>
      <c r="L3" s="521"/>
      <c r="M3" s="521"/>
      <c r="N3" s="521"/>
      <c r="O3" s="521"/>
    </row>
    <row r="4" spans="1:17" x14ac:dyDescent="0.25">
      <c r="B4" s="105"/>
      <c r="C4" s="521" t="s">
        <v>370</v>
      </c>
      <c r="D4" s="521"/>
      <c r="E4" s="521"/>
      <c r="F4" s="521"/>
      <c r="G4" s="521"/>
      <c r="H4" s="521"/>
      <c r="I4" s="521"/>
      <c r="J4" s="521"/>
      <c r="K4" s="521"/>
      <c r="L4" s="521"/>
      <c r="M4" s="521"/>
      <c r="N4" s="521"/>
      <c r="O4" s="521"/>
    </row>
    <row r="5" spans="1:17" s="403" customFormat="1" x14ac:dyDescent="0.25">
      <c r="B5" s="447" t="s">
        <v>505</v>
      </c>
      <c r="C5" s="447"/>
      <c r="D5" s="447"/>
      <c r="E5" s="447"/>
      <c r="F5" s="447"/>
      <c r="G5" s="447"/>
      <c r="H5" s="447"/>
      <c r="I5" s="447"/>
      <c r="J5" s="447"/>
      <c r="K5" s="447"/>
      <c r="L5" s="447"/>
      <c r="M5" s="447"/>
      <c r="N5" s="447"/>
      <c r="O5" s="447"/>
    </row>
    <row r="6" spans="1:17" s="403" customFormat="1" x14ac:dyDescent="0.25">
      <c r="B6" s="447" t="s">
        <v>487</v>
      </c>
      <c r="C6" s="447"/>
      <c r="D6" s="447"/>
      <c r="E6" s="447"/>
      <c r="F6" s="447"/>
      <c r="G6" s="447"/>
      <c r="H6" s="447"/>
      <c r="I6" s="447"/>
      <c r="J6" s="447"/>
      <c r="K6" s="447"/>
      <c r="L6" s="447"/>
      <c r="M6" s="447"/>
      <c r="N6" s="447"/>
      <c r="O6" s="447"/>
    </row>
    <row r="7" spans="1:17" s="403" customFormat="1" x14ac:dyDescent="0.25">
      <c r="B7" s="447" t="s">
        <v>522</v>
      </c>
      <c r="C7" s="447"/>
      <c r="D7" s="447"/>
      <c r="E7" s="447"/>
      <c r="F7" s="447"/>
      <c r="G7" s="447"/>
      <c r="H7" s="447"/>
      <c r="I7" s="447"/>
      <c r="J7" s="447"/>
      <c r="K7" s="447"/>
      <c r="L7" s="447"/>
      <c r="M7" s="447"/>
      <c r="N7" s="447"/>
      <c r="O7" s="447"/>
    </row>
    <row r="8" spans="1:17" s="403" customFormat="1" x14ac:dyDescent="0.25">
      <c r="B8" s="447" t="s">
        <v>512</v>
      </c>
      <c r="C8" s="447"/>
      <c r="D8" s="447"/>
      <c r="E8" s="447"/>
      <c r="F8" s="447"/>
      <c r="G8" s="447"/>
      <c r="H8" s="447"/>
      <c r="I8" s="447"/>
      <c r="J8" s="447"/>
      <c r="K8" s="447"/>
      <c r="L8" s="447"/>
      <c r="M8" s="447"/>
      <c r="N8" s="447"/>
      <c r="O8" s="447"/>
    </row>
    <row r="9" spans="1:17" x14ac:dyDescent="0.25">
      <c r="C9" s="106"/>
      <c r="D9" s="107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7"/>
    </row>
    <row r="10" spans="1:17" ht="29.25" customHeight="1" x14ac:dyDescent="0.25">
      <c r="A10" s="448" t="s">
        <v>450</v>
      </c>
      <c r="B10" s="448"/>
      <c r="C10" s="448"/>
      <c r="D10" s="448"/>
      <c r="E10" s="448"/>
      <c r="F10" s="448"/>
      <c r="G10" s="448"/>
      <c r="H10" s="448"/>
      <c r="I10" s="448"/>
      <c r="J10" s="448"/>
      <c r="K10" s="448"/>
      <c r="L10" s="448"/>
      <c r="M10" s="448"/>
      <c r="N10" s="448"/>
      <c r="O10" s="448"/>
    </row>
    <row r="11" spans="1:17" ht="17.25" customHeight="1" x14ac:dyDescent="0.25">
      <c r="A11" s="433"/>
      <c r="B11" s="433"/>
      <c r="C11" s="433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4" t="s">
        <v>455</v>
      </c>
    </row>
    <row r="12" spans="1:17" x14ac:dyDescent="0.25">
      <c r="A12" s="522" t="s">
        <v>5</v>
      </c>
      <c r="B12" s="478" t="s">
        <v>351</v>
      </c>
      <c r="C12" s="478" t="s">
        <v>54</v>
      </c>
      <c r="D12" s="471" t="s">
        <v>362</v>
      </c>
      <c r="E12" s="481" t="s">
        <v>200</v>
      </c>
      <c r="F12" s="481"/>
      <c r="G12" s="481"/>
      <c r="H12" s="474" t="s">
        <v>364</v>
      </c>
      <c r="I12" s="482" t="s">
        <v>200</v>
      </c>
      <c r="J12" s="482"/>
      <c r="K12" s="482"/>
      <c r="L12" s="467" t="s">
        <v>0</v>
      </c>
      <c r="M12" s="467" t="s">
        <v>200</v>
      </c>
      <c r="N12" s="467"/>
      <c r="O12" s="467"/>
    </row>
    <row r="13" spans="1:17" x14ac:dyDescent="0.25">
      <c r="A13" s="522"/>
      <c r="B13" s="478"/>
      <c r="C13" s="478"/>
      <c r="D13" s="471"/>
      <c r="E13" s="481" t="s">
        <v>1</v>
      </c>
      <c r="F13" s="481"/>
      <c r="G13" s="471" t="s">
        <v>2</v>
      </c>
      <c r="H13" s="474"/>
      <c r="I13" s="482" t="s">
        <v>1</v>
      </c>
      <c r="J13" s="482"/>
      <c r="K13" s="474" t="s">
        <v>2</v>
      </c>
      <c r="L13" s="467"/>
      <c r="M13" s="467" t="s">
        <v>1</v>
      </c>
      <c r="N13" s="467"/>
      <c r="O13" s="478" t="s">
        <v>2</v>
      </c>
      <c r="Q13" s="108"/>
    </row>
    <row r="14" spans="1:17" ht="29.25" customHeight="1" x14ac:dyDescent="0.25">
      <c r="A14" s="522"/>
      <c r="B14" s="478"/>
      <c r="C14" s="478"/>
      <c r="D14" s="471"/>
      <c r="E14" s="427" t="s">
        <v>3</v>
      </c>
      <c r="F14" s="420" t="s">
        <v>4</v>
      </c>
      <c r="G14" s="471"/>
      <c r="H14" s="474"/>
      <c r="I14" s="425" t="s">
        <v>3</v>
      </c>
      <c r="J14" s="415" t="s">
        <v>4</v>
      </c>
      <c r="K14" s="474"/>
      <c r="L14" s="467"/>
      <c r="M14" s="417" t="s">
        <v>3</v>
      </c>
      <c r="N14" s="416" t="s">
        <v>4</v>
      </c>
      <c r="O14" s="478"/>
      <c r="P14" s="65" t="s">
        <v>329</v>
      </c>
      <c r="Q14" s="66"/>
    </row>
    <row r="15" spans="1:17" ht="15.95" customHeight="1" x14ac:dyDescent="0.25">
      <c r="A15" s="13" t="s">
        <v>72</v>
      </c>
      <c r="B15" s="443" t="s">
        <v>59</v>
      </c>
      <c r="C15" s="443"/>
      <c r="D15" s="443"/>
      <c r="E15" s="443"/>
      <c r="F15" s="443"/>
      <c r="G15" s="443"/>
      <c r="H15" s="443"/>
      <c r="I15" s="443"/>
      <c r="J15" s="443"/>
      <c r="K15" s="443"/>
      <c r="L15" s="443"/>
      <c r="M15" s="443"/>
      <c r="N15" s="443"/>
      <c r="O15" s="443"/>
      <c r="P15" s="65" t="s">
        <v>330</v>
      </c>
      <c r="Q15" s="66"/>
    </row>
    <row r="16" spans="1:17" ht="15" customHeight="1" x14ac:dyDescent="0.25">
      <c r="A16" s="13" t="s">
        <v>187</v>
      </c>
      <c r="B16" s="12" t="s">
        <v>20</v>
      </c>
      <c r="C16" s="15" t="s">
        <v>31</v>
      </c>
      <c r="D16" s="16">
        <f>E16+G16</f>
        <v>117.89999999999999</v>
      </c>
      <c r="E16" s="16">
        <v>111.6</v>
      </c>
      <c r="F16" s="16"/>
      <c r="G16" s="16">
        <v>6.3</v>
      </c>
      <c r="H16" s="10">
        <f>I16+K16</f>
        <v>16</v>
      </c>
      <c r="I16" s="10">
        <v>16</v>
      </c>
      <c r="J16" s="10"/>
      <c r="K16" s="10"/>
      <c r="L16" s="12">
        <f>M16+O16</f>
        <v>133.9</v>
      </c>
      <c r="M16" s="12">
        <f>E16+I16</f>
        <v>127.6</v>
      </c>
      <c r="N16" s="12">
        <f>F16+J16</f>
        <v>0</v>
      </c>
      <c r="O16" s="12">
        <f>G16+K16</f>
        <v>6.3</v>
      </c>
      <c r="P16" s="65" t="s">
        <v>331</v>
      </c>
      <c r="Q16" s="66"/>
    </row>
    <row r="17" spans="1:17" ht="15.95" customHeight="1" x14ac:dyDescent="0.25">
      <c r="A17" s="20" t="s">
        <v>73</v>
      </c>
      <c r="B17" s="21" t="s">
        <v>180</v>
      </c>
      <c r="C17" s="28"/>
      <c r="D17" s="23">
        <f>D16</f>
        <v>117.89999999999999</v>
      </c>
      <c r="E17" s="23">
        <f>E16</f>
        <v>111.6</v>
      </c>
      <c r="F17" s="23">
        <f>F16</f>
        <v>0</v>
      </c>
      <c r="G17" s="23">
        <f>G16</f>
        <v>6.3</v>
      </c>
      <c r="H17" s="24">
        <f t="shared" ref="H17:O17" si="0">H16</f>
        <v>16</v>
      </c>
      <c r="I17" s="24">
        <f t="shared" si="0"/>
        <v>16</v>
      </c>
      <c r="J17" s="24">
        <f t="shared" si="0"/>
        <v>0</v>
      </c>
      <c r="K17" s="24">
        <f t="shared" si="0"/>
        <v>0</v>
      </c>
      <c r="L17" s="21">
        <f t="shared" si="0"/>
        <v>133.9</v>
      </c>
      <c r="M17" s="21">
        <f t="shared" si="0"/>
        <v>127.6</v>
      </c>
      <c r="N17" s="21">
        <f t="shared" si="0"/>
        <v>0</v>
      </c>
      <c r="O17" s="21">
        <f t="shared" si="0"/>
        <v>6.3</v>
      </c>
      <c r="P17" s="65" t="s">
        <v>332</v>
      </c>
      <c r="Q17" s="66"/>
    </row>
    <row r="18" spans="1:17" ht="15.95" customHeight="1" x14ac:dyDescent="0.25">
      <c r="A18" s="13" t="s">
        <v>74</v>
      </c>
      <c r="B18" s="443" t="s">
        <v>63</v>
      </c>
      <c r="C18" s="443"/>
      <c r="D18" s="443"/>
      <c r="E18" s="443"/>
      <c r="F18" s="443"/>
      <c r="G18" s="443"/>
      <c r="H18" s="443"/>
      <c r="I18" s="443"/>
      <c r="J18" s="443"/>
      <c r="K18" s="443"/>
      <c r="L18" s="443"/>
      <c r="M18" s="443"/>
      <c r="N18" s="443"/>
      <c r="O18" s="443"/>
      <c r="P18" s="65" t="s">
        <v>335</v>
      </c>
      <c r="Q18" s="66">
        <f>L16</f>
        <v>133.9</v>
      </c>
    </row>
    <row r="19" spans="1:17" ht="15" customHeight="1" x14ac:dyDescent="0.25">
      <c r="A19" s="13" t="s">
        <v>75</v>
      </c>
      <c r="B19" s="12" t="s">
        <v>20</v>
      </c>
      <c r="C19" s="15" t="s">
        <v>32</v>
      </c>
      <c r="D19" s="16">
        <f>E19+G19</f>
        <v>26.9</v>
      </c>
      <c r="E19" s="16">
        <v>26.9</v>
      </c>
      <c r="F19" s="16"/>
      <c r="G19" s="16"/>
      <c r="H19" s="10">
        <f>I19+K19</f>
        <v>4</v>
      </c>
      <c r="I19" s="10">
        <v>4</v>
      </c>
      <c r="J19" s="10"/>
      <c r="K19" s="10"/>
      <c r="L19" s="12">
        <f>M19+O19</f>
        <v>30.9</v>
      </c>
      <c r="M19" s="12">
        <f>E19+I19</f>
        <v>30.9</v>
      </c>
      <c r="N19" s="12">
        <f>F19+J19</f>
        <v>0</v>
      </c>
      <c r="O19" s="12">
        <f>G19+K19</f>
        <v>0</v>
      </c>
      <c r="P19" s="65" t="s">
        <v>333</v>
      </c>
      <c r="Q19" s="66">
        <f>SUM(I24:I34)</f>
        <v>0</v>
      </c>
    </row>
    <row r="20" spans="1:17" ht="15.95" customHeight="1" x14ac:dyDescent="0.25">
      <c r="A20" s="20" t="s">
        <v>76</v>
      </c>
      <c r="B20" s="21" t="s">
        <v>181</v>
      </c>
      <c r="C20" s="28"/>
      <c r="D20" s="23">
        <f>D19</f>
        <v>26.9</v>
      </c>
      <c r="E20" s="23">
        <f>E19</f>
        <v>26.9</v>
      </c>
      <c r="F20" s="23">
        <f>F19</f>
        <v>0</v>
      </c>
      <c r="G20" s="23">
        <f>G19</f>
        <v>0</v>
      </c>
      <c r="H20" s="24">
        <f t="shared" ref="H20:O20" si="1">H19</f>
        <v>4</v>
      </c>
      <c r="I20" s="24">
        <f t="shared" si="1"/>
        <v>4</v>
      </c>
      <c r="J20" s="24">
        <f t="shared" si="1"/>
        <v>0</v>
      </c>
      <c r="K20" s="24">
        <f t="shared" si="1"/>
        <v>0</v>
      </c>
      <c r="L20" s="21">
        <f t="shared" si="1"/>
        <v>30.9</v>
      </c>
      <c r="M20" s="21">
        <f t="shared" si="1"/>
        <v>30.9</v>
      </c>
      <c r="N20" s="21">
        <f t="shared" si="1"/>
        <v>0</v>
      </c>
      <c r="O20" s="21">
        <f t="shared" si="1"/>
        <v>0</v>
      </c>
      <c r="P20" s="65" t="s">
        <v>334</v>
      </c>
      <c r="Q20" s="66">
        <f>L19</f>
        <v>30.9</v>
      </c>
    </row>
    <row r="21" spans="1:17" ht="15.95" customHeight="1" x14ac:dyDescent="0.25">
      <c r="A21" s="109" t="s">
        <v>77</v>
      </c>
      <c r="B21" s="126" t="s">
        <v>177</v>
      </c>
      <c r="C21" s="127"/>
      <c r="D21" s="47">
        <f>D17+D20</f>
        <v>144.79999999999998</v>
      </c>
      <c r="E21" s="47">
        <f>E17+E20</f>
        <v>138.5</v>
      </c>
      <c r="F21" s="47">
        <f>F17+F20</f>
        <v>0</v>
      </c>
      <c r="G21" s="47">
        <f>G17+G20</f>
        <v>6.3</v>
      </c>
      <c r="H21" s="48">
        <f t="shared" ref="H21:O21" si="2">H17+H20</f>
        <v>20</v>
      </c>
      <c r="I21" s="48">
        <f t="shared" si="2"/>
        <v>20</v>
      </c>
      <c r="J21" s="48">
        <f t="shared" si="2"/>
        <v>0</v>
      </c>
      <c r="K21" s="48">
        <f t="shared" si="2"/>
        <v>0</v>
      </c>
      <c r="L21" s="49">
        <f t="shared" si="2"/>
        <v>164.8</v>
      </c>
      <c r="M21" s="49">
        <f t="shared" si="2"/>
        <v>158.5</v>
      </c>
      <c r="N21" s="49">
        <f t="shared" si="2"/>
        <v>0</v>
      </c>
      <c r="O21" s="49">
        <f t="shared" si="2"/>
        <v>6.3</v>
      </c>
      <c r="P21" s="65" t="s">
        <v>336</v>
      </c>
      <c r="Q21" s="66">
        <f>SUM(I70:I83)</f>
        <v>0</v>
      </c>
    </row>
    <row r="22" spans="1:17" ht="15" customHeight="1" x14ac:dyDescent="0.25">
      <c r="A22" s="100" t="s">
        <v>178</v>
      </c>
      <c r="B22" s="110"/>
      <c r="C22" s="111"/>
      <c r="D22" s="110"/>
      <c r="E22" s="110"/>
      <c r="F22" s="102"/>
      <c r="G22" s="102"/>
      <c r="H22" s="102"/>
      <c r="I22" s="102"/>
      <c r="J22" s="102"/>
      <c r="K22" s="102"/>
      <c r="L22" s="102"/>
      <c r="M22" s="102"/>
      <c r="N22" s="102"/>
      <c r="P22" s="65" t="s">
        <v>337</v>
      </c>
      <c r="Q22" s="66">
        <f>SUM(I41:I67)</f>
        <v>0</v>
      </c>
    </row>
    <row r="23" spans="1:17" x14ac:dyDescent="0.25">
      <c r="A23" s="100"/>
      <c r="B23" s="6"/>
      <c r="C23" s="103"/>
      <c r="D23" s="6"/>
      <c r="E23" s="6"/>
      <c r="F23" s="104"/>
      <c r="G23" s="6"/>
      <c r="H23" s="6"/>
      <c r="I23" s="6"/>
      <c r="J23" s="6"/>
      <c r="K23" s="6"/>
      <c r="L23" s="6"/>
      <c r="M23" s="6"/>
      <c r="N23" s="6"/>
      <c r="P23" s="65" t="s">
        <v>338</v>
      </c>
      <c r="Q23" s="66">
        <f>SUM(I86:I89)</f>
        <v>0</v>
      </c>
    </row>
    <row r="24" spans="1:17" x14ac:dyDescent="0.25">
      <c r="A24" s="6"/>
      <c r="B24" s="6"/>
      <c r="C24" s="52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P24" s="70" t="s">
        <v>177</v>
      </c>
      <c r="Q24" s="71">
        <f>SUM(Q14:Q23)</f>
        <v>164.8</v>
      </c>
    </row>
    <row r="25" spans="1:17" x14ac:dyDescent="0.25">
      <c r="A25" s="6"/>
      <c r="B25" s="6"/>
      <c r="C25" s="52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P25" s="72"/>
      <c r="Q25" s="72"/>
    </row>
    <row r="26" spans="1:17" x14ac:dyDescent="0.25">
      <c r="A26" s="6"/>
      <c r="B26" s="6"/>
      <c r="C26" s="52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P26" s="72"/>
      <c r="Q26" s="72">
        <f>Q24-L21</f>
        <v>0</v>
      </c>
    </row>
    <row r="27" spans="1:17" x14ac:dyDescent="0.25">
      <c r="A27" s="6"/>
      <c r="B27" s="6"/>
      <c r="C27" s="52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7" x14ac:dyDescent="0.25">
      <c r="A28" s="6"/>
      <c r="B28" s="6"/>
      <c r="C28" s="52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Q28" s="2">
        <f>L21-Q24</f>
        <v>0</v>
      </c>
    </row>
    <row r="29" spans="1:17" x14ac:dyDescent="0.25">
      <c r="A29" s="6"/>
      <c r="B29" s="6"/>
      <c r="C29" s="52"/>
      <c r="D29" s="6"/>
      <c r="E29" s="6"/>
      <c r="F29" s="6"/>
      <c r="G29" s="6" t="s">
        <v>178</v>
      </c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2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7" x14ac:dyDescent="0.25">
      <c r="A31" s="6"/>
      <c r="B31" s="6"/>
      <c r="C31" s="52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2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2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2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2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2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2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2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2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2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2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2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2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2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2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2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2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2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2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2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2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2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2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2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2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C135" s="53"/>
    </row>
    <row r="136" spans="1:14" x14ac:dyDescent="0.25">
      <c r="C136" s="53"/>
    </row>
    <row r="137" spans="1:14" x14ac:dyDescent="0.25">
      <c r="C137" s="53"/>
    </row>
    <row r="138" spans="1:14" x14ac:dyDescent="0.25">
      <c r="C138" s="53"/>
    </row>
    <row r="139" spans="1:14" x14ac:dyDescent="0.25">
      <c r="C139" s="53"/>
    </row>
    <row r="140" spans="1:14" x14ac:dyDescent="0.25">
      <c r="C140" s="53"/>
    </row>
    <row r="141" spans="1:14" x14ac:dyDescent="0.25">
      <c r="C141" s="53"/>
    </row>
    <row r="142" spans="1:14" x14ac:dyDescent="0.25">
      <c r="C142" s="53"/>
    </row>
    <row r="143" spans="1:14" x14ac:dyDescent="0.25">
      <c r="C143" s="53"/>
    </row>
    <row r="144" spans="1:14" x14ac:dyDescent="0.25">
      <c r="C144" s="53"/>
    </row>
    <row r="145" spans="3:3" x14ac:dyDescent="0.25">
      <c r="C145" s="53"/>
    </row>
    <row r="146" spans="3:3" x14ac:dyDescent="0.25">
      <c r="C146" s="53"/>
    </row>
    <row r="147" spans="3:3" x14ac:dyDescent="0.25">
      <c r="C147" s="53"/>
    </row>
    <row r="148" spans="3:3" x14ac:dyDescent="0.25">
      <c r="C148" s="53"/>
    </row>
    <row r="149" spans="3:3" x14ac:dyDescent="0.25">
      <c r="C149" s="53"/>
    </row>
    <row r="150" spans="3:3" x14ac:dyDescent="0.25">
      <c r="C150" s="53"/>
    </row>
    <row r="151" spans="3:3" x14ac:dyDescent="0.25">
      <c r="C151" s="53"/>
    </row>
    <row r="152" spans="3:3" x14ac:dyDescent="0.25">
      <c r="C152" s="53"/>
    </row>
    <row r="153" spans="3:3" x14ac:dyDescent="0.25">
      <c r="C153" s="53"/>
    </row>
    <row r="154" spans="3:3" x14ac:dyDescent="0.25">
      <c r="C154" s="53"/>
    </row>
    <row r="155" spans="3:3" x14ac:dyDescent="0.25">
      <c r="C155" s="53"/>
    </row>
    <row r="156" spans="3:3" x14ac:dyDescent="0.25">
      <c r="C156" s="53"/>
    </row>
    <row r="157" spans="3:3" x14ac:dyDescent="0.25">
      <c r="C157" s="53"/>
    </row>
    <row r="158" spans="3:3" x14ac:dyDescent="0.25">
      <c r="C158" s="53"/>
    </row>
    <row r="159" spans="3:3" x14ac:dyDescent="0.25">
      <c r="C159" s="53"/>
    </row>
    <row r="160" spans="3:3" x14ac:dyDescent="0.25">
      <c r="C160" s="53"/>
    </row>
    <row r="161" spans="3:3" x14ac:dyDescent="0.25">
      <c r="C161" s="53"/>
    </row>
    <row r="162" spans="3:3" x14ac:dyDescent="0.25">
      <c r="C162" s="53"/>
    </row>
    <row r="163" spans="3:3" x14ac:dyDescent="0.25">
      <c r="C163" s="53"/>
    </row>
    <row r="164" spans="3:3" x14ac:dyDescent="0.25">
      <c r="C164" s="53"/>
    </row>
    <row r="165" spans="3:3" x14ac:dyDescent="0.25">
      <c r="C165" s="53"/>
    </row>
    <row r="166" spans="3:3" x14ac:dyDescent="0.25">
      <c r="C166" s="53"/>
    </row>
    <row r="167" spans="3:3" x14ac:dyDescent="0.25">
      <c r="C167" s="53"/>
    </row>
    <row r="168" spans="3:3" x14ac:dyDescent="0.25">
      <c r="C168" s="53"/>
    </row>
    <row r="169" spans="3:3" x14ac:dyDescent="0.25">
      <c r="C169" s="53"/>
    </row>
    <row r="170" spans="3:3" x14ac:dyDescent="0.25">
      <c r="C170" s="53"/>
    </row>
    <row r="171" spans="3:3" x14ac:dyDescent="0.25">
      <c r="C171" s="53"/>
    </row>
    <row r="172" spans="3:3" x14ac:dyDescent="0.25">
      <c r="C172" s="53"/>
    </row>
    <row r="173" spans="3:3" x14ac:dyDescent="0.25">
      <c r="C173" s="53"/>
    </row>
    <row r="174" spans="3:3" x14ac:dyDescent="0.25">
      <c r="C174" s="53"/>
    </row>
    <row r="175" spans="3:3" x14ac:dyDescent="0.25">
      <c r="C175" s="53"/>
    </row>
    <row r="176" spans="3:3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</sheetData>
  <mergeCells count="26">
    <mergeCell ref="B15:O15"/>
    <mergeCell ref="B18:O18"/>
    <mergeCell ref="G13:G14"/>
    <mergeCell ref="I13:J13"/>
    <mergeCell ref="K13:K14"/>
    <mergeCell ref="M13:N13"/>
    <mergeCell ref="O13:O14"/>
    <mergeCell ref="B6:O6"/>
    <mergeCell ref="B7:O7"/>
    <mergeCell ref="B8:O8"/>
    <mergeCell ref="A10:O10"/>
    <mergeCell ref="A12:A14"/>
    <mergeCell ref="B12:B14"/>
    <mergeCell ref="C12:C14"/>
    <mergeCell ref="D12:D14"/>
    <mergeCell ref="C1:O1"/>
    <mergeCell ref="C2:O2"/>
    <mergeCell ref="C3:O3"/>
    <mergeCell ref="C4:O4"/>
    <mergeCell ref="B5:O5"/>
    <mergeCell ref="E12:G12"/>
    <mergeCell ref="H12:H14"/>
    <mergeCell ref="I12:K12"/>
    <mergeCell ref="L12:L14"/>
    <mergeCell ref="M12:O12"/>
    <mergeCell ref="E13:F13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30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492" t="s">
        <v>354</v>
      </c>
      <c r="C1" s="492"/>
      <c r="D1" s="492"/>
      <c r="E1" s="492"/>
      <c r="F1" s="492"/>
      <c r="G1" s="492"/>
      <c r="H1" s="492"/>
      <c r="I1" s="492"/>
      <c r="J1" s="492"/>
      <c r="K1" s="492"/>
      <c r="L1" s="492"/>
      <c r="M1" s="492"/>
      <c r="N1" s="492"/>
      <c r="O1" s="492"/>
    </row>
    <row r="2" spans="1:15" x14ac:dyDescent="0.25">
      <c r="B2" s="492" t="s">
        <v>444</v>
      </c>
      <c r="C2" s="492"/>
      <c r="D2" s="492"/>
      <c r="E2" s="492"/>
      <c r="F2" s="492"/>
      <c r="G2" s="492"/>
      <c r="H2" s="492"/>
      <c r="I2" s="492"/>
      <c r="J2" s="492"/>
      <c r="K2" s="492"/>
      <c r="L2" s="492"/>
      <c r="M2" s="492"/>
      <c r="N2" s="492"/>
      <c r="O2" s="492"/>
    </row>
    <row r="3" spans="1:15" x14ac:dyDescent="0.25">
      <c r="B3" s="492" t="s">
        <v>464</v>
      </c>
      <c r="C3" s="492"/>
      <c r="D3" s="492"/>
      <c r="E3" s="492"/>
      <c r="F3" s="492"/>
      <c r="G3" s="492"/>
      <c r="H3" s="492"/>
      <c r="I3" s="492"/>
      <c r="J3" s="492"/>
      <c r="K3" s="492"/>
      <c r="L3" s="492"/>
      <c r="M3" s="492"/>
      <c r="N3" s="492"/>
      <c r="O3" s="492"/>
    </row>
    <row r="4" spans="1:15" x14ac:dyDescent="0.25">
      <c r="B4" s="492" t="s">
        <v>371</v>
      </c>
      <c r="C4" s="492"/>
      <c r="D4" s="492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</row>
    <row r="5" spans="1:15" ht="13.5" customHeight="1" x14ac:dyDescent="0.25">
      <c r="B5" s="447" t="s">
        <v>475</v>
      </c>
      <c r="C5" s="447"/>
      <c r="D5" s="447"/>
      <c r="E5" s="447"/>
      <c r="F5" s="447"/>
      <c r="G5" s="447"/>
      <c r="H5" s="447"/>
      <c r="I5" s="447"/>
      <c r="J5" s="447"/>
      <c r="K5" s="447"/>
      <c r="L5" s="447"/>
      <c r="M5" s="447"/>
      <c r="N5" s="447"/>
      <c r="O5" s="447"/>
    </row>
    <row r="6" spans="1:15" ht="15" customHeight="1" x14ac:dyDescent="0.25">
      <c r="B6" s="447" t="s">
        <v>506</v>
      </c>
      <c r="C6" s="447"/>
      <c r="D6" s="447"/>
      <c r="E6" s="447"/>
      <c r="F6" s="447"/>
      <c r="G6" s="447"/>
      <c r="H6" s="447"/>
      <c r="I6" s="447"/>
      <c r="J6" s="447"/>
      <c r="K6" s="447"/>
      <c r="L6" s="447"/>
      <c r="M6" s="447"/>
      <c r="N6" s="447"/>
      <c r="O6" s="447"/>
    </row>
    <row r="7" spans="1:15" ht="15" customHeight="1" x14ac:dyDescent="0.25">
      <c r="A7" s="403"/>
      <c r="B7" s="447" t="s">
        <v>499</v>
      </c>
      <c r="C7" s="447"/>
      <c r="D7" s="447"/>
      <c r="E7" s="447"/>
      <c r="F7" s="447"/>
      <c r="G7" s="447"/>
      <c r="H7" s="447"/>
      <c r="I7" s="447"/>
      <c r="J7" s="447"/>
      <c r="K7" s="447"/>
      <c r="L7" s="447"/>
      <c r="M7" s="447"/>
      <c r="N7" s="447"/>
      <c r="O7" s="447"/>
    </row>
    <row r="8" spans="1:15" x14ac:dyDescent="0.25">
      <c r="A8" s="403"/>
      <c r="B8" s="447" t="s">
        <v>507</v>
      </c>
      <c r="C8" s="447"/>
      <c r="D8" s="447"/>
      <c r="E8" s="447"/>
      <c r="F8" s="447"/>
      <c r="G8" s="447"/>
      <c r="H8" s="447"/>
      <c r="I8" s="447"/>
      <c r="J8" s="447"/>
      <c r="K8" s="447"/>
      <c r="L8" s="447"/>
      <c r="M8" s="447"/>
      <c r="N8" s="447"/>
      <c r="O8" s="447"/>
    </row>
    <row r="9" spans="1:15" ht="15" customHeight="1" x14ac:dyDescent="0.25">
      <c r="A9" s="403"/>
      <c r="B9" s="447" t="s">
        <v>518</v>
      </c>
      <c r="C9" s="447"/>
      <c r="D9" s="447"/>
      <c r="E9" s="447"/>
      <c r="F9" s="447"/>
      <c r="G9" s="447"/>
      <c r="H9" s="447"/>
      <c r="I9" s="447"/>
      <c r="J9" s="447"/>
      <c r="K9" s="447"/>
      <c r="L9" s="447"/>
      <c r="M9" s="447"/>
      <c r="N9" s="447"/>
      <c r="O9" s="447"/>
    </row>
    <row r="10" spans="1:15" x14ac:dyDescent="0.25">
      <c r="A10" s="403"/>
      <c r="B10" s="447" t="s">
        <v>523</v>
      </c>
      <c r="C10" s="447"/>
      <c r="D10" s="447"/>
      <c r="E10" s="447"/>
      <c r="F10" s="447"/>
      <c r="G10" s="447"/>
      <c r="H10" s="447"/>
      <c r="I10" s="447"/>
      <c r="J10" s="447"/>
      <c r="K10" s="447"/>
      <c r="L10" s="447"/>
      <c r="M10" s="447"/>
      <c r="N10" s="447"/>
      <c r="O10" s="447"/>
    </row>
    <row r="11" spans="1:15" ht="15.75" x14ac:dyDescent="0.25">
      <c r="B11" s="56"/>
      <c r="C11" s="56"/>
      <c r="D11" s="56"/>
      <c r="E11" s="56"/>
      <c r="F11" s="56"/>
      <c r="G11" s="56"/>
      <c r="H11" s="57"/>
      <c r="I11" s="57"/>
      <c r="J11" s="57"/>
      <c r="K11" s="57"/>
      <c r="L11" s="56"/>
      <c r="M11" s="56"/>
      <c r="N11" s="56"/>
      <c r="O11" s="56"/>
    </row>
    <row r="12" spans="1:15" ht="29.25" customHeight="1" x14ac:dyDescent="0.25">
      <c r="A12" s="448" t="s">
        <v>451</v>
      </c>
      <c r="B12" s="448"/>
      <c r="C12" s="448"/>
      <c r="D12" s="448"/>
      <c r="E12" s="448"/>
      <c r="F12" s="448"/>
      <c r="G12" s="448"/>
      <c r="H12" s="448"/>
      <c r="I12" s="448"/>
      <c r="J12" s="448"/>
      <c r="K12" s="448"/>
      <c r="L12" s="448"/>
      <c r="M12" s="448"/>
      <c r="N12" s="448"/>
      <c r="O12" s="448"/>
    </row>
    <row r="13" spans="1:15" ht="15" customHeight="1" x14ac:dyDescent="0.25">
      <c r="B13" s="433"/>
      <c r="C13" s="433"/>
      <c r="D13" s="433"/>
      <c r="E13" s="433"/>
      <c r="F13" s="433"/>
      <c r="G13" s="433"/>
      <c r="H13" s="58"/>
      <c r="I13" s="58"/>
      <c r="J13" s="58"/>
      <c r="K13" s="58"/>
      <c r="L13" s="433"/>
      <c r="M13" s="433"/>
      <c r="N13" s="433"/>
      <c r="O13" s="4" t="s">
        <v>455</v>
      </c>
    </row>
    <row r="14" spans="1:15" ht="15" customHeight="1" x14ac:dyDescent="0.25">
      <c r="A14" s="449" t="s">
        <v>5</v>
      </c>
      <c r="B14" s="452" t="s">
        <v>351</v>
      </c>
      <c r="C14" s="452" t="s">
        <v>54</v>
      </c>
      <c r="D14" s="455" t="s">
        <v>362</v>
      </c>
      <c r="E14" s="459" t="s">
        <v>200</v>
      </c>
      <c r="F14" s="459"/>
      <c r="G14" s="460"/>
      <c r="H14" s="461" t="s">
        <v>364</v>
      </c>
      <c r="I14" s="464" t="s">
        <v>200</v>
      </c>
      <c r="J14" s="465"/>
      <c r="K14" s="466"/>
      <c r="L14" s="467" t="s">
        <v>0</v>
      </c>
      <c r="M14" s="468" t="s">
        <v>200</v>
      </c>
      <c r="N14" s="469"/>
      <c r="O14" s="470"/>
    </row>
    <row r="15" spans="1:15" x14ac:dyDescent="0.25">
      <c r="A15" s="450"/>
      <c r="B15" s="453"/>
      <c r="C15" s="453"/>
      <c r="D15" s="456"/>
      <c r="E15" s="460" t="s">
        <v>1</v>
      </c>
      <c r="F15" s="481"/>
      <c r="G15" s="471" t="s">
        <v>2</v>
      </c>
      <c r="H15" s="462"/>
      <c r="I15" s="482" t="s">
        <v>1</v>
      </c>
      <c r="J15" s="482"/>
      <c r="K15" s="474" t="s">
        <v>2</v>
      </c>
      <c r="L15" s="467"/>
      <c r="M15" s="467" t="s">
        <v>1</v>
      </c>
      <c r="N15" s="467"/>
      <c r="O15" s="478" t="s">
        <v>2</v>
      </c>
    </row>
    <row r="16" spans="1:15" ht="30" customHeight="1" x14ac:dyDescent="0.25">
      <c r="A16" s="451"/>
      <c r="B16" s="454"/>
      <c r="C16" s="454"/>
      <c r="D16" s="457"/>
      <c r="E16" s="59" t="s">
        <v>3</v>
      </c>
      <c r="F16" s="418" t="s">
        <v>4</v>
      </c>
      <c r="G16" s="455"/>
      <c r="H16" s="463"/>
      <c r="I16" s="60" t="s">
        <v>3</v>
      </c>
      <c r="J16" s="414" t="s">
        <v>4</v>
      </c>
      <c r="K16" s="461"/>
      <c r="L16" s="509"/>
      <c r="M16" s="434" t="s">
        <v>3</v>
      </c>
      <c r="N16" s="413" t="s">
        <v>4</v>
      </c>
      <c r="O16" s="452"/>
    </row>
    <row r="17" spans="1:17" ht="15.95" customHeight="1" x14ac:dyDescent="0.25">
      <c r="A17" s="5" t="s">
        <v>72</v>
      </c>
      <c r="B17" s="443" t="s">
        <v>6</v>
      </c>
      <c r="C17" s="443"/>
      <c r="D17" s="443"/>
      <c r="E17" s="443"/>
      <c r="F17" s="443"/>
      <c r="G17" s="443"/>
      <c r="H17" s="443"/>
      <c r="I17" s="443"/>
      <c r="J17" s="443"/>
      <c r="K17" s="443"/>
      <c r="L17" s="443"/>
      <c r="M17" s="443"/>
      <c r="N17" s="443"/>
      <c r="O17" s="443"/>
    </row>
    <row r="18" spans="1:17" ht="15" customHeight="1" x14ac:dyDescent="0.25">
      <c r="A18" s="5" t="s">
        <v>187</v>
      </c>
      <c r="B18" s="26" t="s">
        <v>20</v>
      </c>
      <c r="C18" s="7" t="s">
        <v>9</v>
      </c>
      <c r="D18" s="8">
        <f>E18+G18</f>
        <v>4</v>
      </c>
      <c r="E18" s="8">
        <v>4</v>
      </c>
      <c r="F18" s="8"/>
      <c r="G18" s="8"/>
      <c r="H18" s="9">
        <f>I18+K18</f>
        <v>1.9</v>
      </c>
      <c r="I18" s="9">
        <v>1.9</v>
      </c>
      <c r="J18" s="9"/>
      <c r="K18" s="9"/>
      <c r="L18" s="11">
        <f>M18+O18</f>
        <v>5.9</v>
      </c>
      <c r="M18" s="11">
        <f>E18+I18</f>
        <v>5.9</v>
      </c>
      <c r="N18" s="11">
        <f>F18+J18</f>
        <v>0</v>
      </c>
      <c r="O18" s="11">
        <f>G18+K18</f>
        <v>0</v>
      </c>
    </row>
    <row r="19" spans="1:17" x14ac:dyDescent="0.25">
      <c r="A19" s="13" t="s">
        <v>73</v>
      </c>
      <c r="B19" s="61" t="s">
        <v>350</v>
      </c>
      <c r="C19" s="15" t="s">
        <v>9</v>
      </c>
      <c r="D19" s="62">
        <f t="shared" ref="D19:D28" si="0">E19+G19</f>
        <v>2.9</v>
      </c>
      <c r="E19" s="62">
        <v>2.9</v>
      </c>
      <c r="F19" s="62"/>
      <c r="G19" s="62"/>
      <c r="H19" s="63">
        <f t="shared" ref="H19:H28" si="1">I19+K19</f>
        <v>0</v>
      </c>
      <c r="I19" s="63"/>
      <c r="J19" s="63"/>
      <c r="K19" s="63"/>
      <c r="L19" s="64">
        <f t="shared" ref="L19:L28" si="2">M19+O19</f>
        <v>2.9</v>
      </c>
      <c r="M19" s="64">
        <f t="shared" ref="M19:O28" si="3">E19+I19</f>
        <v>2.9</v>
      </c>
      <c r="N19" s="64">
        <f t="shared" si="3"/>
        <v>0</v>
      </c>
      <c r="O19" s="64">
        <f t="shared" si="3"/>
        <v>0</v>
      </c>
      <c r="P19" s="525"/>
      <c r="Q19" s="525"/>
    </row>
    <row r="20" spans="1:17" ht="15" customHeight="1" x14ac:dyDescent="0.25">
      <c r="A20" s="5" t="s">
        <v>74</v>
      </c>
      <c r="B20" s="35" t="s">
        <v>10</v>
      </c>
      <c r="C20" s="15" t="s">
        <v>9</v>
      </c>
      <c r="D20" s="16">
        <f t="shared" si="0"/>
        <v>0.6</v>
      </c>
      <c r="E20" s="16">
        <v>0.6</v>
      </c>
      <c r="F20" s="16"/>
      <c r="G20" s="16"/>
      <c r="H20" s="10">
        <f t="shared" si="1"/>
        <v>0</v>
      </c>
      <c r="I20" s="10"/>
      <c r="J20" s="10"/>
      <c r="K20" s="10"/>
      <c r="L20" s="12">
        <f t="shared" si="2"/>
        <v>0.6</v>
      </c>
      <c r="M20" s="12">
        <f t="shared" si="3"/>
        <v>0.6</v>
      </c>
      <c r="N20" s="12">
        <f t="shared" si="3"/>
        <v>0</v>
      </c>
      <c r="O20" s="12">
        <f t="shared" si="3"/>
        <v>0</v>
      </c>
      <c r="P20" s="65" t="s">
        <v>329</v>
      </c>
      <c r="Q20" s="66">
        <f>SUM(L18:L28)</f>
        <v>16.5</v>
      </c>
    </row>
    <row r="21" spans="1:17" ht="15" customHeight="1" x14ac:dyDescent="0.25">
      <c r="A21" s="5" t="s">
        <v>75</v>
      </c>
      <c r="B21" s="35" t="s">
        <v>11</v>
      </c>
      <c r="C21" s="15" t="s">
        <v>9</v>
      </c>
      <c r="D21" s="16">
        <f t="shared" si="0"/>
        <v>0.5</v>
      </c>
      <c r="E21" s="16">
        <v>0.5</v>
      </c>
      <c r="F21" s="16"/>
      <c r="G21" s="16"/>
      <c r="H21" s="10">
        <f t="shared" si="1"/>
        <v>0</v>
      </c>
      <c r="I21" s="10"/>
      <c r="J21" s="10"/>
      <c r="K21" s="10"/>
      <c r="L21" s="12">
        <f t="shared" si="2"/>
        <v>0.5</v>
      </c>
      <c r="M21" s="12">
        <f t="shared" si="3"/>
        <v>0.5</v>
      </c>
      <c r="N21" s="12">
        <f t="shared" si="3"/>
        <v>0</v>
      </c>
      <c r="O21" s="12">
        <f t="shared" si="3"/>
        <v>0</v>
      </c>
      <c r="P21" s="65" t="s">
        <v>330</v>
      </c>
      <c r="Q21" s="66"/>
    </row>
    <row r="22" spans="1:17" ht="15" customHeight="1" x14ac:dyDescent="0.25">
      <c r="A22" s="5" t="s">
        <v>76</v>
      </c>
      <c r="B22" s="35" t="s">
        <v>12</v>
      </c>
      <c r="C22" s="15" t="s">
        <v>9</v>
      </c>
      <c r="D22" s="16">
        <f t="shared" si="0"/>
        <v>1.5</v>
      </c>
      <c r="E22" s="16">
        <v>1.5</v>
      </c>
      <c r="F22" s="16"/>
      <c r="G22" s="16"/>
      <c r="H22" s="10">
        <f t="shared" si="1"/>
        <v>0</v>
      </c>
      <c r="I22" s="10"/>
      <c r="J22" s="10"/>
      <c r="K22" s="10"/>
      <c r="L22" s="12">
        <f t="shared" si="2"/>
        <v>1.5</v>
      </c>
      <c r="M22" s="12">
        <f t="shared" si="3"/>
        <v>1.5</v>
      </c>
      <c r="N22" s="12">
        <f t="shared" si="3"/>
        <v>0</v>
      </c>
      <c r="O22" s="12">
        <f t="shared" si="3"/>
        <v>0</v>
      </c>
      <c r="P22" s="65" t="s">
        <v>331</v>
      </c>
      <c r="Q22" s="66"/>
    </row>
    <row r="23" spans="1:17" ht="15" customHeight="1" x14ac:dyDescent="0.25">
      <c r="A23" s="13" t="s">
        <v>77</v>
      </c>
      <c r="B23" s="35" t="s">
        <v>13</v>
      </c>
      <c r="C23" s="15" t="s">
        <v>9</v>
      </c>
      <c r="D23" s="16">
        <f t="shared" si="0"/>
        <v>0.3</v>
      </c>
      <c r="E23" s="16">
        <v>0.3</v>
      </c>
      <c r="F23" s="16"/>
      <c r="G23" s="16"/>
      <c r="H23" s="10">
        <f t="shared" si="1"/>
        <v>0</v>
      </c>
      <c r="I23" s="10"/>
      <c r="J23" s="10"/>
      <c r="K23" s="10"/>
      <c r="L23" s="12">
        <f t="shared" si="2"/>
        <v>0.3</v>
      </c>
      <c r="M23" s="12">
        <f t="shared" si="3"/>
        <v>0.3</v>
      </c>
      <c r="N23" s="12">
        <f t="shared" si="3"/>
        <v>0</v>
      </c>
      <c r="O23" s="12">
        <f t="shared" si="3"/>
        <v>0</v>
      </c>
      <c r="P23" s="65"/>
      <c r="Q23" s="66"/>
    </row>
    <row r="24" spans="1:17" ht="15" customHeight="1" x14ac:dyDescent="0.25">
      <c r="A24" s="19" t="s">
        <v>78</v>
      </c>
      <c r="B24" s="12" t="s">
        <v>14</v>
      </c>
      <c r="C24" s="15" t="s">
        <v>9</v>
      </c>
      <c r="D24" s="16">
        <f t="shared" si="0"/>
        <v>1.2</v>
      </c>
      <c r="E24" s="16">
        <v>1.2</v>
      </c>
      <c r="F24" s="16"/>
      <c r="G24" s="16"/>
      <c r="H24" s="10">
        <f t="shared" si="1"/>
        <v>0</v>
      </c>
      <c r="I24" s="10"/>
      <c r="J24" s="10"/>
      <c r="K24" s="10"/>
      <c r="L24" s="12">
        <f t="shared" si="2"/>
        <v>1.2</v>
      </c>
      <c r="M24" s="12">
        <f t="shared" si="3"/>
        <v>1.2</v>
      </c>
      <c r="N24" s="12">
        <f t="shared" si="3"/>
        <v>0</v>
      </c>
      <c r="O24" s="12">
        <f t="shared" si="3"/>
        <v>0</v>
      </c>
      <c r="P24" s="65" t="s">
        <v>332</v>
      </c>
      <c r="Q24" s="66"/>
    </row>
    <row r="25" spans="1:17" ht="15" customHeight="1" x14ac:dyDescent="0.25">
      <c r="A25" s="5" t="s">
        <v>79</v>
      </c>
      <c r="B25" s="26" t="s">
        <v>15</v>
      </c>
      <c r="C25" s="15" t="s">
        <v>9</v>
      </c>
      <c r="D25" s="16">
        <f t="shared" si="0"/>
        <v>0.1</v>
      </c>
      <c r="E25" s="16">
        <v>0.1</v>
      </c>
      <c r="F25" s="16"/>
      <c r="G25" s="16"/>
      <c r="H25" s="10">
        <f t="shared" si="1"/>
        <v>0</v>
      </c>
      <c r="I25" s="10"/>
      <c r="J25" s="10"/>
      <c r="K25" s="10"/>
      <c r="L25" s="12">
        <f t="shared" si="2"/>
        <v>0.1</v>
      </c>
      <c r="M25" s="12">
        <f t="shared" si="3"/>
        <v>0.1</v>
      </c>
      <c r="N25" s="12">
        <f t="shared" si="3"/>
        <v>0</v>
      </c>
      <c r="O25" s="12">
        <f t="shared" si="3"/>
        <v>0</v>
      </c>
      <c r="P25" s="65" t="s">
        <v>335</v>
      </c>
      <c r="Q25" s="66"/>
    </row>
    <row r="26" spans="1:17" ht="15" customHeight="1" x14ac:dyDescent="0.25">
      <c r="A26" s="5" t="s">
        <v>80</v>
      </c>
      <c r="B26" s="35" t="s">
        <v>16</v>
      </c>
      <c r="C26" s="15" t="s">
        <v>9</v>
      </c>
      <c r="D26" s="16">
        <f t="shared" si="0"/>
        <v>2.2000000000000002</v>
      </c>
      <c r="E26" s="16">
        <v>2.2000000000000002</v>
      </c>
      <c r="F26" s="16"/>
      <c r="G26" s="16"/>
      <c r="H26" s="10">
        <f t="shared" si="1"/>
        <v>0</v>
      </c>
      <c r="I26" s="10"/>
      <c r="J26" s="10"/>
      <c r="K26" s="10"/>
      <c r="L26" s="12">
        <f t="shared" si="2"/>
        <v>2.2000000000000002</v>
      </c>
      <c r="M26" s="12">
        <f t="shared" si="3"/>
        <v>2.2000000000000002</v>
      </c>
      <c r="N26" s="12">
        <f t="shared" si="3"/>
        <v>0</v>
      </c>
      <c r="O26" s="12">
        <f t="shared" si="3"/>
        <v>0</v>
      </c>
      <c r="P26" s="65" t="s">
        <v>333</v>
      </c>
      <c r="Q26" s="66">
        <f>SUM(L31:L41)</f>
        <v>38.6</v>
      </c>
    </row>
    <row r="27" spans="1:17" ht="15" customHeight="1" x14ac:dyDescent="0.25">
      <c r="A27" s="5" t="s">
        <v>81</v>
      </c>
      <c r="B27" s="35" t="s">
        <v>17</v>
      </c>
      <c r="C27" s="15" t="s">
        <v>9</v>
      </c>
      <c r="D27" s="16">
        <f t="shared" si="0"/>
        <v>0.6</v>
      </c>
      <c r="E27" s="16">
        <v>0.6</v>
      </c>
      <c r="F27" s="16"/>
      <c r="G27" s="16"/>
      <c r="H27" s="10">
        <f t="shared" si="1"/>
        <v>0</v>
      </c>
      <c r="I27" s="10"/>
      <c r="J27" s="10"/>
      <c r="K27" s="10"/>
      <c r="L27" s="12">
        <f t="shared" si="2"/>
        <v>0.6</v>
      </c>
      <c r="M27" s="12">
        <f t="shared" si="3"/>
        <v>0.6</v>
      </c>
      <c r="N27" s="12">
        <f t="shared" si="3"/>
        <v>0</v>
      </c>
      <c r="O27" s="12">
        <f t="shared" si="3"/>
        <v>0</v>
      </c>
      <c r="P27" s="65" t="s">
        <v>334</v>
      </c>
      <c r="Q27" s="66">
        <f>L44+L45</f>
        <v>99.2</v>
      </c>
    </row>
    <row r="28" spans="1:17" ht="15" customHeight="1" x14ac:dyDescent="0.25">
      <c r="A28" s="38" t="s">
        <v>82</v>
      </c>
      <c r="B28" s="35" t="s">
        <v>18</v>
      </c>
      <c r="C28" s="15" t="s">
        <v>9</v>
      </c>
      <c r="D28" s="16">
        <f t="shared" si="0"/>
        <v>0.7</v>
      </c>
      <c r="E28" s="16">
        <v>0.7</v>
      </c>
      <c r="F28" s="16"/>
      <c r="G28" s="16"/>
      <c r="H28" s="10">
        <f t="shared" si="1"/>
        <v>0</v>
      </c>
      <c r="I28" s="10"/>
      <c r="J28" s="10"/>
      <c r="K28" s="10"/>
      <c r="L28" s="12">
        <f t="shared" si="2"/>
        <v>0.7</v>
      </c>
      <c r="M28" s="12">
        <f t="shared" si="3"/>
        <v>0.7</v>
      </c>
      <c r="N28" s="12">
        <f t="shared" si="3"/>
        <v>0</v>
      </c>
      <c r="O28" s="12">
        <f t="shared" si="3"/>
        <v>0</v>
      </c>
      <c r="P28" s="65" t="s">
        <v>336</v>
      </c>
      <c r="Q28" s="66">
        <f>SUM(L81:L94)</f>
        <v>54.1</v>
      </c>
    </row>
    <row r="29" spans="1:17" ht="15.95" customHeight="1" x14ac:dyDescent="0.25">
      <c r="A29" s="90" t="s">
        <v>83</v>
      </c>
      <c r="B29" s="44" t="s">
        <v>179</v>
      </c>
      <c r="C29" s="67"/>
      <c r="D29" s="68">
        <f>SUM(D18:D28)</f>
        <v>14.6</v>
      </c>
      <c r="E29" s="68">
        <f>SUM(E18:E28)</f>
        <v>14.6</v>
      </c>
      <c r="F29" s="68">
        <f>SUM(F18:F28)</f>
        <v>0</v>
      </c>
      <c r="G29" s="68">
        <f>SUM(G18:G28)</f>
        <v>0</v>
      </c>
      <c r="H29" s="69">
        <f t="shared" ref="H29:O29" si="4">SUM(H18:H28)</f>
        <v>1.9</v>
      </c>
      <c r="I29" s="69">
        <f t="shared" si="4"/>
        <v>1.9</v>
      </c>
      <c r="J29" s="69">
        <f t="shared" si="4"/>
        <v>0</v>
      </c>
      <c r="K29" s="69">
        <f t="shared" si="4"/>
        <v>0</v>
      </c>
      <c r="L29" s="44">
        <f t="shared" si="4"/>
        <v>16.5</v>
      </c>
      <c r="M29" s="44">
        <f t="shared" si="4"/>
        <v>16.5</v>
      </c>
      <c r="N29" s="44">
        <f t="shared" si="4"/>
        <v>0</v>
      </c>
      <c r="O29" s="44">
        <f t="shared" si="4"/>
        <v>0</v>
      </c>
      <c r="P29" s="65" t="s">
        <v>337</v>
      </c>
      <c r="Q29" s="66">
        <f>SUM(L48:L78)</f>
        <v>596.5</v>
      </c>
    </row>
    <row r="30" spans="1:17" ht="15.95" customHeight="1" x14ac:dyDescent="0.25">
      <c r="A30" s="5" t="s">
        <v>84</v>
      </c>
      <c r="B30" s="443" t="s">
        <v>59</v>
      </c>
      <c r="C30" s="443"/>
      <c r="D30" s="443"/>
      <c r="E30" s="443"/>
      <c r="F30" s="443"/>
      <c r="G30" s="443"/>
      <c r="H30" s="443"/>
      <c r="I30" s="443"/>
      <c r="J30" s="443"/>
      <c r="K30" s="443"/>
      <c r="L30" s="443"/>
      <c r="M30" s="443"/>
      <c r="N30" s="443"/>
      <c r="O30" s="443"/>
      <c r="P30" s="65" t="s">
        <v>338</v>
      </c>
      <c r="Q30" s="66">
        <f>SUM(L97:L100)</f>
        <v>251.1</v>
      </c>
    </row>
    <row r="31" spans="1:17" ht="15" customHeight="1" x14ac:dyDescent="0.25">
      <c r="A31" s="5" t="s">
        <v>85</v>
      </c>
      <c r="B31" s="26" t="s">
        <v>7</v>
      </c>
      <c r="C31" s="7" t="s">
        <v>22</v>
      </c>
      <c r="D31" s="8">
        <f>E31+G31</f>
        <v>0.1</v>
      </c>
      <c r="E31" s="8">
        <v>0.1</v>
      </c>
      <c r="F31" s="8"/>
      <c r="G31" s="8"/>
      <c r="H31" s="9">
        <f t="shared" ref="H31:H41" si="5">I31+K31</f>
        <v>0</v>
      </c>
      <c r="I31" s="9"/>
      <c r="J31" s="9"/>
      <c r="K31" s="9"/>
      <c r="L31" s="11">
        <f t="shared" ref="L31:L41" si="6">M31+O31</f>
        <v>0.1</v>
      </c>
      <c r="M31" s="11">
        <f t="shared" ref="M31:O41" si="7">E31+I31</f>
        <v>0.1</v>
      </c>
      <c r="N31" s="11">
        <f t="shared" si="7"/>
        <v>0</v>
      </c>
      <c r="O31" s="11">
        <f t="shared" si="7"/>
        <v>0</v>
      </c>
      <c r="P31" s="70" t="s">
        <v>177</v>
      </c>
      <c r="Q31" s="71">
        <f>SUM(Q20:Q30)</f>
        <v>1056</v>
      </c>
    </row>
    <row r="32" spans="1:17" ht="15" customHeight="1" x14ac:dyDescent="0.25">
      <c r="A32" s="5" t="s">
        <v>86</v>
      </c>
      <c r="B32" s="35" t="s">
        <v>10</v>
      </c>
      <c r="C32" s="15" t="s">
        <v>22</v>
      </c>
      <c r="D32" s="16">
        <f t="shared" ref="D32:D41" si="8">E32+G32</f>
        <v>0.7</v>
      </c>
      <c r="E32" s="16">
        <v>0.7</v>
      </c>
      <c r="F32" s="16"/>
      <c r="G32" s="16"/>
      <c r="H32" s="10">
        <f t="shared" si="5"/>
        <v>0</v>
      </c>
      <c r="I32" s="10"/>
      <c r="J32" s="10"/>
      <c r="K32" s="10"/>
      <c r="L32" s="12">
        <f t="shared" si="6"/>
        <v>0.7</v>
      </c>
      <c r="M32" s="12">
        <f t="shared" si="7"/>
        <v>0.7</v>
      </c>
      <c r="N32" s="12">
        <f t="shared" si="7"/>
        <v>0</v>
      </c>
      <c r="O32" s="12">
        <f t="shared" si="7"/>
        <v>0</v>
      </c>
      <c r="P32" s="72"/>
      <c r="Q32" s="72"/>
    </row>
    <row r="33" spans="1:17" ht="15" customHeight="1" x14ac:dyDescent="0.25">
      <c r="A33" s="5" t="s">
        <v>87</v>
      </c>
      <c r="B33" s="35" t="s">
        <v>11</v>
      </c>
      <c r="C33" s="15" t="s">
        <v>22</v>
      </c>
      <c r="D33" s="16">
        <f t="shared" si="8"/>
        <v>16.3</v>
      </c>
      <c r="E33" s="16">
        <v>13.3</v>
      </c>
      <c r="F33" s="16"/>
      <c r="G33" s="16">
        <v>3</v>
      </c>
      <c r="H33" s="10">
        <f t="shared" si="5"/>
        <v>0</v>
      </c>
      <c r="I33" s="10"/>
      <c r="J33" s="10"/>
      <c r="K33" s="10"/>
      <c r="L33" s="12">
        <f t="shared" si="6"/>
        <v>16.3</v>
      </c>
      <c r="M33" s="12">
        <f t="shared" si="7"/>
        <v>13.3</v>
      </c>
      <c r="N33" s="12">
        <f t="shared" si="7"/>
        <v>0</v>
      </c>
      <c r="O33" s="12">
        <f t="shared" si="7"/>
        <v>3</v>
      </c>
      <c r="P33" s="72"/>
      <c r="Q33" s="72">
        <f>Q31-L102</f>
        <v>0</v>
      </c>
    </row>
    <row r="34" spans="1:17" ht="15" customHeight="1" x14ac:dyDescent="0.25">
      <c r="A34" s="5" t="s">
        <v>88</v>
      </c>
      <c r="B34" s="35" t="s">
        <v>12</v>
      </c>
      <c r="C34" s="15" t="s">
        <v>22</v>
      </c>
      <c r="D34" s="16">
        <f t="shared" si="8"/>
        <v>1.1000000000000001</v>
      </c>
      <c r="E34" s="16">
        <v>1.1000000000000001</v>
      </c>
      <c r="F34" s="16"/>
      <c r="G34" s="16"/>
      <c r="H34" s="10">
        <f t="shared" si="5"/>
        <v>0</v>
      </c>
      <c r="I34" s="10"/>
      <c r="J34" s="10"/>
      <c r="K34" s="10"/>
      <c r="L34" s="12">
        <f t="shared" si="6"/>
        <v>1.1000000000000001</v>
      </c>
      <c r="M34" s="12">
        <f t="shared" si="7"/>
        <v>1.1000000000000001</v>
      </c>
      <c r="N34" s="12">
        <f t="shared" si="7"/>
        <v>0</v>
      </c>
      <c r="O34" s="12">
        <f t="shared" si="7"/>
        <v>0</v>
      </c>
    </row>
    <row r="35" spans="1:17" ht="15" customHeight="1" x14ac:dyDescent="0.25">
      <c r="A35" s="13" t="s">
        <v>89</v>
      </c>
      <c r="B35" s="35" t="s">
        <v>13</v>
      </c>
      <c r="C35" s="15" t="s">
        <v>22</v>
      </c>
      <c r="D35" s="16">
        <f t="shared" si="8"/>
        <v>1.6</v>
      </c>
      <c r="E35" s="16">
        <v>1.6</v>
      </c>
      <c r="F35" s="16"/>
      <c r="G35" s="16"/>
      <c r="H35" s="10">
        <f t="shared" si="5"/>
        <v>0</v>
      </c>
      <c r="I35" s="10"/>
      <c r="J35" s="10"/>
      <c r="K35" s="10"/>
      <c r="L35" s="12">
        <f t="shared" si="6"/>
        <v>1.6</v>
      </c>
      <c r="M35" s="12">
        <f t="shared" si="7"/>
        <v>1.6</v>
      </c>
      <c r="N35" s="12">
        <f t="shared" si="7"/>
        <v>0</v>
      </c>
      <c r="O35" s="12">
        <f t="shared" si="7"/>
        <v>0</v>
      </c>
      <c r="Q35" s="2">
        <f>L102-Q31</f>
        <v>0</v>
      </c>
    </row>
    <row r="36" spans="1:17" ht="15" customHeight="1" x14ac:dyDescent="0.25">
      <c r="A36" s="13" t="s">
        <v>90</v>
      </c>
      <c r="B36" s="12" t="s">
        <v>14</v>
      </c>
      <c r="C36" s="15" t="s">
        <v>22</v>
      </c>
      <c r="D36" s="16">
        <f t="shared" si="8"/>
        <v>3.4</v>
      </c>
      <c r="E36" s="16">
        <v>3.4</v>
      </c>
      <c r="F36" s="16"/>
      <c r="G36" s="16"/>
      <c r="H36" s="10">
        <f t="shared" si="5"/>
        <v>0</v>
      </c>
      <c r="I36" s="10"/>
      <c r="J36" s="10"/>
      <c r="K36" s="10"/>
      <c r="L36" s="12">
        <f t="shared" si="6"/>
        <v>3.4</v>
      </c>
      <c r="M36" s="12">
        <f t="shared" si="7"/>
        <v>3.4</v>
      </c>
      <c r="N36" s="12">
        <f t="shared" si="7"/>
        <v>0</v>
      </c>
      <c r="O36" s="12">
        <f t="shared" si="7"/>
        <v>0</v>
      </c>
    </row>
    <row r="37" spans="1:17" x14ac:dyDescent="0.25">
      <c r="A37" s="5" t="s">
        <v>91</v>
      </c>
      <c r="B37" s="12" t="s">
        <v>15</v>
      </c>
      <c r="C37" s="15" t="s">
        <v>22</v>
      </c>
      <c r="D37" s="16">
        <f t="shared" si="8"/>
        <v>3</v>
      </c>
      <c r="E37" s="16">
        <v>3</v>
      </c>
      <c r="F37" s="16"/>
      <c r="G37" s="16"/>
      <c r="H37" s="10">
        <f t="shared" si="5"/>
        <v>0</v>
      </c>
      <c r="I37" s="10"/>
      <c r="J37" s="10"/>
      <c r="K37" s="10"/>
      <c r="L37" s="12">
        <f t="shared" si="6"/>
        <v>3</v>
      </c>
      <c r="M37" s="12">
        <f t="shared" si="7"/>
        <v>3</v>
      </c>
      <c r="N37" s="12">
        <f t="shared" si="7"/>
        <v>0</v>
      </c>
      <c r="O37" s="12">
        <f t="shared" si="7"/>
        <v>0</v>
      </c>
    </row>
    <row r="38" spans="1:17" ht="15" customHeight="1" x14ac:dyDescent="0.25">
      <c r="A38" s="5" t="s">
        <v>92</v>
      </c>
      <c r="B38" s="35" t="s">
        <v>16</v>
      </c>
      <c r="C38" s="15" t="s">
        <v>22</v>
      </c>
      <c r="D38" s="16">
        <f t="shared" si="8"/>
        <v>9.5</v>
      </c>
      <c r="E38" s="16">
        <v>9.5</v>
      </c>
      <c r="F38" s="16"/>
      <c r="G38" s="16"/>
      <c r="H38" s="10">
        <f t="shared" si="5"/>
        <v>0</v>
      </c>
      <c r="I38" s="10"/>
      <c r="J38" s="10"/>
      <c r="K38" s="10"/>
      <c r="L38" s="12">
        <f t="shared" si="6"/>
        <v>9.5</v>
      </c>
      <c r="M38" s="12">
        <f t="shared" si="7"/>
        <v>9.5</v>
      </c>
      <c r="N38" s="12">
        <f t="shared" si="7"/>
        <v>0</v>
      </c>
      <c r="O38" s="12">
        <f t="shared" si="7"/>
        <v>0</v>
      </c>
    </row>
    <row r="39" spans="1:17" ht="15" customHeight="1" x14ac:dyDescent="0.25">
      <c r="A39" s="5" t="s">
        <v>93</v>
      </c>
      <c r="B39" s="35" t="s">
        <v>17</v>
      </c>
      <c r="C39" s="15" t="s">
        <v>22</v>
      </c>
      <c r="D39" s="16">
        <f t="shared" si="8"/>
        <v>0.4</v>
      </c>
      <c r="E39" s="16">
        <v>0.4</v>
      </c>
      <c r="F39" s="16"/>
      <c r="G39" s="16"/>
      <c r="H39" s="10">
        <f t="shared" si="5"/>
        <v>0</v>
      </c>
      <c r="I39" s="10"/>
      <c r="J39" s="10"/>
      <c r="K39" s="10"/>
      <c r="L39" s="12">
        <f t="shared" si="6"/>
        <v>0.4</v>
      </c>
      <c r="M39" s="12">
        <f t="shared" si="7"/>
        <v>0.4</v>
      </c>
      <c r="N39" s="12">
        <f t="shared" si="7"/>
        <v>0</v>
      </c>
      <c r="O39" s="12">
        <f t="shared" si="7"/>
        <v>0</v>
      </c>
    </row>
    <row r="40" spans="1:17" ht="15" customHeight="1" x14ac:dyDescent="0.25">
      <c r="A40" s="5" t="s">
        <v>94</v>
      </c>
      <c r="B40" s="35" t="s">
        <v>18</v>
      </c>
      <c r="C40" s="15" t="s">
        <v>22</v>
      </c>
      <c r="D40" s="16">
        <f t="shared" si="8"/>
        <v>1.6</v>
      </c>
      <c r="E40" s="16">
        <v>1.6</v>
      </c>
      <c r="F40" s="16"/>
      <c r="G40" s="16"/>
      <c r="H40" s="10">
        <f t="shared" si="5"/>
        <v>0</v>
      </c>
      <c r="I40" s="10"/>
      <c r="J40" s="10"/>
      <c r="K40" s="10"/>
      <c r="L40" s="12">
        <f t="shared" si="6"/>
        <v>1.6</v>
      </c>
      <c r="M40" s="12">
        <f t="shared" si="7"/>
        <v>1.6</v>
      </c>
      <c r="N40" s="12">
        <f t="shared" si="7"/>
        <v>0</v>
      </c>
      <c r="O40" s="12">
        <f t="shared" si="7"/>
        <v>0</v>
      </c>
    </row>
    <row r="41" spans="1:17" ht="15" customHeight="1" x14ac:dyDescent="0.25">
      <c r="A41" s="38" t="s">
        <v>95</v>
      </c>
      <c r="B41" s="35" t="s">
        <v>19</v>
      </c>
      <c r="C41" s="15" t="s">
        <v>22</v>
      </c>
      <c r="D41" s="16">
        <f t="shared" si="8"/>
        <v>0.9</v>
      </c>
      <c r="E41" s="16">
        <v>0.9</v>
      </c>
      <c r="F41" s="16"/>
      <c r="G41" s="16"/>
      <c r="H41" s="10">
        <f t="shared" si="5"/>
        <v>0</v>
      </c>
      <c r="I41" s="10"/>
      <c r="J41" s="10"/>
      <c r="K41" s="10"/>
      <c r="L41" s="12">
        <f t="shared" si="6"/>
        <v>0.9</v>
      </c>
      <c r="M41" s="12">
        <f t="shared" si="7"/>
        <v>0.9</v>
      </c>
      <c r="N41" s="12">
        <f t="shared" si="7"/>
        <v>0</v>
      </c>
      <c r="O41" s="12">
        <f t="shared" si="7"/>
        <v>0</v>
      </c>
    </row>
    <row r="42" spans="1:17" ht="15.95" customHeight="1" x14ac:dyDescent="0.25">
      <c r="A42" s="90" t="s">
        <v>96</v>
      </c>
      <c r="B42" s="21" t="s">
        <v>180</v>
      </c>
      <c r="C42" s="25"/>
      <c r="D42" s="23">
        <f>SUM(D31:D41)</f>
        <v>38.6</v>
      </c>
      <c r="E42" s="23">
        <f>SUM(E31:E41)</f>
        <v>35.6</v>
      </c>
      <c r="F42" s="23">
        <f>SUM(F31:F41)</f>
        <v>0</v>
      </c>
      <c r="G42" s="23">
        <f t="shared" ref="G42:O42" si="9">SUM(G31:G41)</f>
        <v>3</v>
      </c>
      <c r="H42" s="24">
        <f t="shared" si="9"/>
        <v>0</v>
      </c>
      <c r="I42" s="24">
        <f t="shared" si="9"/>
        <v>0</v>
      </c>
      <c r="J42" s="24">
        <f t="shared" si="9"/>
        <v>0</v>
      </c>
      <c r="K42" s="24">
        <f t="shared" si="9"/>
        <v>0</v>
      </c>
      <c r="L42" s="21">
        <f t="shared" si="9"/>
        <v>38.6</v>
      </c>
      <c r="M42" s="21">
        <f t="shared" si="9"/>
        <v>35.6</v>
      </c>
      <c r="N42" s="21">
        <f t="shared" si="9"/>
        <v>0</v>
      </c>
      <c r="O42" s="21">
        <f t="shared" si="9"/>
        <v>3</v>
      </c>
    </row>
    <row r="43" spans="1:17" ht="15.95" customHeight="1" x14ac:dyDescent="0.25">
      <c r="A43" s="5" t="s">
        <v>97</v>
      </c>
      <c r="B43" s="523" t="s">
        <v>63</v>
      </c>
      <c r="C43" s="524"/>
      <c r="D43" s="524"/>
      <c r="E43" s="524"/>
      <c r="F43" s="524"/>
      <c r="G43" s="524"/>
      <c r="H43" s="524"/>
      <c r="I43" s="524"/>
      <c r="J43" s="524"/>
      <c r="K43" s="524"/>
      <c r="L43" s="524"/>
      <c r="M43" s="524"/>
      <c r="N43" s="524"/>
      <c r="O43" s="524"/>
    </row>
    <row r="44" spans="1:17" ht="15" customHeight="1" x14ac:dyDescent="0.25">
      <c r="A44" s="38" t="s">
        <v>98</v>
      </c>
      <c r="B44" s="35" t="s">
        <v>20</v>
      </c>
      <c r="C44" s="15" t="s">
        <v>32</v>
      </c>
      <c r="D44" s="16">
        <f>E44+G44</f>
        <v>98.8</v>
      </c>
      <c r="E44" s="16">
        <v>33</v>
      </c>
      <c r="F44" s="16"/>
      <c r="G44" s="16">
        <v>65.8</v>
      </c>
      <c r="H44" s="10">
        <f t="shared" ref="H44:H100" si="10">I44+K44</f>
        <v>0</v>
      </c>
      <c r="I44" s="10"/>
      <c r="J44" s="10"/>
      <c r="K44" s="10"/>
      <c r="L44" s="12">
        <f t="shared" ref="L44:L100" si="11">M44+O44</f>
        <v>98.8</v>
      </c>
      <c r="M44" s="12">
        <f t="shared" ref="M44:O100" si="12">E44+I44</f>
        <v>33</v>
      </c>
      <c r="N44" s="12">
        <f t="shared" si="12"/>
        <v>0</v>
      </c>
      <c r="O44" s="12">
        <f t="shared" si="12"/>
        <v>65.8</v>
      </c>
    </row>
    <row r="45" spans="1:17" ht="15" customHeight="1" x14ac:dyDescent="0.25">
      <c r="A45" s="40" t="s">
        <v>99</v>
      </c>
      <c r="B45" s="29" t="s">
        <v>71</v>
      </c>
      <c r="C45" s="30" t="s">
        <v>32</v>
      </c>
      <c r="D45" s="135"/>
      <c r="E45" s="135"/>
      <c r="F45" s="135"/>
      <c r="G45" s="135"/>
      <c r="H45" s="10">
        <f t="shared" si="10"/>
        <v>0.4</v>
      </c>
      <c r="I45" s="74">
        <v>0.4</v>
      </c>
      <c r="J45" s="74"/>
      <c r="K45" s="74"/>
      <c r="L45" s="12">
        <f t="shared" si="11"/>
        <v>0.4</v>
      </c>
      <c r="M45" s="12">
        <f t="shared" si="12"/>
        <v>0.4</v>
      </c>
      <c r="N45" s="12">
        <f t="shared" si="12"/>
        <v>0</v>
      </c>
      <c r="O45" s="12">
        <f t="shared" si="12"/>
        <v>0</v>
      </c>
    </row>
    <row r="46" spans="1:17" ht="15.95" customHeight="1" x14ac:dyDescent="0.25">
      <c r="A46" s="20" t="s">
        <v>100</v>
      </c>
      <c r="B46" s="44" t="s">
        <v>181</v>
      </c>
      <c r="C46" s="73"/>
      <c r="D46" s="23">
        <f>D44+D45</f>
        <v>98.8</v>
      </c>
      <c r="E46" s="23">
        <f t="shared" ref="E46:O46" si="13">E44+E45</f>
        <v>33</v>
      </c>
      <c r="F46" s="23">
        <f t="shared" si="13"/>
        <v>0</v>
      </c>
      <c r="G46" s="23">
        <f t="shared" si="13"/>
        <v>65.8</v>
      </c>
      <c r="H46" s="24">
        <f t="shared" si="13"/>
        <v>0.4</v>
      </c>
      <c r="I46" s="24">
        <f t="shared" si="13"/>
        <v>0.4</v>
      </c>
      <c r="J46" s="24">
        <f t="shared" si="13"/>
        <v>0</v>
      </c>
      <c r="K46" s="24">
        <f t="shared" si="13"/>
        <v>0</v>
      </c>
      <c r="L46" s="21">
        <f t="shared" si="13"/>
        <v>99.2</v>
      </c>
      <c r="M46" s="21">
        <f t="shared" si="13"/>
        <v>33.4</v>
      </c>
      <c r="N46" s="21">
        <f t="shared" si="13"/>
        <v>0</v>
      </c>
      <c r="O46" s="21">
        <f t="shared" si="13"/>
        <v>65.8</v>
      </c>
    </row>
    <row r="47" spans="1:17" ht="15.95" customHeight="1" x14ac:dyDescent="0.25">
      <c r="A47" s="5" t="s">
        <v>101</v>
      </c>
      <c r="B47" s="443" t="s">
        <v>176</v>
      </c>
      <c r="C47" s="443"/>
      <c r="D47" s="443"/>
      <c r="E47" s="443"/>
      <c r="F47" s="443"/>
      <c r="G47" s="443"/>
      <c r="H47" s="443"/>
      <c r="I47" s="443"/>
      <c r="J47" s="443"/>
      <c r="K47" s="443"/>
      <c r="L47" s="443"/>
      <c r="M47" s="443"/>
      <c r="N47" s="443"/>
      <c r="O47" s="443"/>
    </row>
    <row r="48" spans="1:17" ht="15.95" customHeight="1" x14ac:dyDescent="0.25">
      <c r="A48" s="13" t="s">
        <v>102</v>
      </c>
      <c r="B48" s="14" t="s">
        <v>55</v>
      </c>
      <c r="C48" s="76" t="s">
        <v>51</v>
      </c>
      <c r="D48" s="8">
        <f t="shared" ref="D48:D78" si="14">E48+G48</f>
        <v>0.1</v>
      </c>
      <c r="E48" s="8">
        <v>0.1</v>
      </c>
      <c r="F48" s="8"/>
      <c r="G48" s="8"/>
      <c r="H48" s="9">
        <f t="shared" ref="H48" si="15">I48+K48</f>
        <v>0</v>
      </c>
      <c r="I48" s="9"/>
      <c r="J48" s="9"/>
      <c r="K48" s="9"/>
      <c r="L48" s="11">
        <f t="shared" ref="L48" si="16">M48+O48</f>
        <v>0.1</v>
      </c>
      <c r="M48" s="11">
        <f t="shared" ref="M48:O48" si="17">E48+I48</f>
        <v>0.1</v>
      </c>
      <c r="N48" s="11">
        <f t="shared" si="17"/>
        <v>0</v>
      </c>
      <c r="O48" s="11">
        <f t="shared" si="17"/>
        <v>0</v>
      </c>
    </row>
    <row r="49" spans="1:15" ht="15" customHeight="1" x14ac:dyDescent="0.25">
      <c r="A49" s="19" t="s">
        <v>103</v>
      </c>
      <c r="B49" s="75" t="s">
        <v>164</v>
      </c>
      <c r="C49" s="76" t="s">
        <v>51</v>
      </c>
      <c r="D49" s="8">
        <f t="shared" si="14"/>
        <v>1.5</v>
      </c>
      <c r="E49" s="8">
        <v>1.5</v>
      </c>
      <c r="F49" s="8"/>
      <c r="G49" s="8"/>
      <c r="H49" s="9">
        <f t="shared" si="10"/>
        <v>0</v>
      </c>
      <c r="I49" s="9"/>
      <c r="J49" s="9"/>
      <c r="K49" s="9"/>
      <c r="L49" s="11">
        <f t="shared" si="11"/>
        <v>1.5</v>
      </c>
      <c r="M49" s="11">
        <f t="shared" si="12"/>
        <v>1.5</v>
      </c>
      <c r="N49" s="11">
        <f t="shared" si="12"/>
        <v>0</v>
      </c>
      <c r="O49" s="11">
        <f t="shared" si="12"/>
        <v>0</v>
      </c>
    </row>
    <row r="50" spans="1:15" ht="15" customHeight="1" x14ac:dyDescent="0.25">
      <c r="A50" s="5" t="s">
        <v>104</v>
      </c>
      <c r="B50" s="29" t="s">
        <v>171</v>
      </c>
      <c r="C50" s="30" t="s">
        <v>51</v>
      </c>
      <c r="D50" s="16">
        <f t="shared" si="14"/>
        <v>6.8</v>
      </c>
      <c r="E50" s="16">
        <v>6.8</v>
      </c>
      <c r="F50" s="16"/>
      <c r="G50" s="16"/>
      <c r="H50" s="10">
        <f t="shared" si="10"/>
        <v>0</v>
      </c>
      <c r="I50" s="10"/>
      <c r="J50" s="10"/>
      <c r="K50" s="10"/>
      <c r="L50" s="12">
        <f t="shared" si="11"/>
        <v>6.8</v>
      </c>
      <c r="M50" s="12">
        <f t="shared" si="12"/>
        <v>6.8</v>
      </c>
      <c r="N50" s="12">
        <f t="shared" si="12"/>
        <v>0</v>
      </c>
      <c r="O50" s="12">
        <f t="shared" si="12"/>
        <v>0</v>
      </c>
    </row>
    <row r="51" spans="1:15" ht="15" customHeight="1" x14ac:dyDescent="0.25">
      <c r="A51" s="5" t="s">
        <v>105</v>
      </c>
      <c r="B51" s="12" t="s">
        <v>153</v>
      </c>
      <c r="C51" s="30" t="s">
        <v>51</v>
      </c>
      <c r="D51" s="16">
        <f t="shared" si="14"/>
        <v>7.3</v>
      </c>
      <c r="E51" s="16">
        <v>7.3</v>
      </c>
      <c r="F51" s="16"/>
      <c r="G51" s="16"/>
      <c r="H51" s="10">
        <f t="shared" si="10"/>
        <v>0</v>
      </c>
      <c r="I51" s="10"/>
      <c r="J51" s="10"/>
      <c r="K51" s="10"/>
      <c r="L51" s="12">
        <f t="shared" si="11"/>
        <v>7.3</v>
      </c>
      <c r="M51" s="12">
        <f t="shared" si="12"/>
        <v>7.3</v>
      </c>
      <c r="N51" s="12">
        <f t="shared" si="12"/>
        <v>0</v>
      </c>
      <c r="O51" s="12">
        <f t="shared" si="12"/>
        <v>0</v>
      </c>
    </row>
    <row r="52" spans="1:15" ht="15" customHeight="1" x14ac:dyDescent="0.25">
      <c r="A52" s="32" t="s">
        <v>106</v>
      </c>
      <c r="B52" s="31" t="s">
        <v>368</v>
      </c>
      <c r="C52" s="30" t="s">
        <v>51</v>
      </c>
      <c r="D52" s="16">
        <f t="shared" si="14"/>
        <v>6.6</v>
      </c>
      <c r="E52" s="16">
        <v>6.6</v>
      </c>
      <c r="F52" s="16"/>
      <c r="G52" s="16"/>
      <c r="H52" s="10">
        <f t="shared" si="10"/>
        <v>0</v>
      </c>
      <c r="I52" s="10"/>
      <c r="J52" s="10"/>
      <c r="K52" s="10"/>
      <c r="L52" s="12">
        <f t="shared" si="11"/>
        <v>6.6</v>
      </c>
      <c r="M52" s="12">
        <f t="shared" si="12"/>
        <v>6.6</v>
      </c>
      <c r="N52" s="12">
        <f t="shared" si="12"/>
        <v>0</v>
      </c>
      <c r="O52" s="12">
        <f t="shared" si="12"/>
        <v>0</v>
      </c>
    </row>
    <row r="53" spans="1:15" ht="15" customHeight="1" x14ac:dyDescent="0.25">
      <c r="A53" s="32" t="s">
        <v>107</v>
      </c>
      <c r="B53" s="29" t="s">
        <v>156</v>
      </c>
      <c r="C53" s="15" t="s">
        <v>51</v>
      </c>
      <c r="D53" s="16">
        <f t="shared" si="14"/>
        <v>35.799999999999997</v>
      </c>
      <c r="E53" s="16">
        <v>35.799999999999997</v>
      </c>
      <c r="F53" s="16">
        <v>18.100000000000001</v>
      </c>
      <c r="G53" s="16"/>
      <c r="H53" s="10">
        <f t="shared" si="10"/>
        <v>0</v>
      </c>
      <c r="I53" s="10"/>
      <c r="J53" s="10"/>
      <c r="K53" s="10"/>
      <c r="L53" s="12">
        <f t="shared" si="11"/>
        <v>35.799999999999997</v>
      </c>
      <c r="M53" s="12">
        <f t="shared" si="12"/>
        <v>35.799999999999997</v>
      </c>
      <c r="N53" s="12">
        <f t="shared" si="12"/>
        <v>18.100000000000001</v>
      </c>
      <c r="O53" s="12">
        <f t="shared" si="12"/>
        <v>0</v>
      </c>
    </row>
    <row r="54" spans="1:15" ht="15" customHeight="1" x14ac:dyDescent="0.25">
      <c r="A54" s="32" t="s">
        <v>108</v>
      </c>
      <c r="B54" s="29" t="s">
        <v>155</v>
      </c>
      <c r="C54" s="15" t="s">
        <v>51</v>
      </c>
      <c r="D54" s="16">
        <f t="shared" si="14"/>
        <v>1.4</v>
      </c>
      <c r="E54" s="16">
        <v>1.4</v>
      </c>
      <c r="F54" s="16"/>
      <c r="G54" s="16"/>
      <c r="H54" s="10">
        <f t="shared" si="10"/>
        <v>0</v>
      </c>
      <c r="I54" s="10"/>
      <c r="J54" s="10"/>
      <c r="K54" s="10"/>
      <c r="L54" s="12">
        <f t="shared" si="11"/>
        <v>1.4</v>
      </c>
      <c r="M54" s="12">
        <f t="shared" si="12"/>
        <v>1.4</v>
      </c>
      <c r="N54" s="12">
        <f t="shared" si="12"/>
        <v>0</v>
      </c>
      <c r="O54" s="12">
        <f t="shared" si="12"/>
        <v>0</v>
      </c>
    </row>
    <row r="55" spans="1:15" ht="15" customHeight="1" x14ac:dyDescent="0.25">
      <c r="A55" s="32" t="s">
        <v>109</v>
      </c>
      <c r="B55" s="29" t="s">
        <v>154</v>
      </c>
      <c r="C55" s="30" t="s">
        <v>51</v>
      </c>
      <c r="D55" s="16">
        <f t="shared" si="14"/>
        <v>0.1</v>
      </c>
      <c r="E55" s="16">
        <v>0.1</v>
      </c>
      <c r="F55" s="16"/>
      <c r="G55" s="16"/>
      <c r="H55" s="10">
        <f t="shared" si="10"/>
        <v>0</v>
      </c>
      <c r="I55" s="10"/>
      <c r="J55" s="10"/>
      <c r="K55" s="10"/>
      <c r="L55" s="12">
        <f t="shared" si="11"/>
        <v>0.1</v>
      </c>
      <c r="M55" s="12">
        <f t="shared" si="12"/>
        <v>0.1</v>
      </c>
      <c r="N55" s="12">
        <f t="shared" si="12"/>
        <v>0</v>
      </c>
      <c r="O55" s="12">
        <f t="shared" si="12"/>
        <v>0</v>
      </c>
    </row>
    <row r="56" spans="1:15" ht="15" customHeight="1" x14ac:dyDescent="0.25">
      <c r="A56" s="32" t="s">
        <v>110</v>
      </c>
      <c r="B56" s="29" t="s">
        <v>424</v>
      </c>
      <c r="C56" s="15" t="s">
        <v>51</v>
      </c>
      <c r="D56" s="16">
        <f t="shared" si="14"/>
        <v>1.7</v>
      </c>
      <c r="E56" s="16">
        <v>1.7</v>
      </c>
      <c r="F56" s="16"/>
      <c r="G56" s="16"/>
      <c r="H56" s="10">
        <f t="shared" si="10"/>
        <v>0</v>
      </c>
      <c r="I56" s="10"/>
      <c r="J56" s="10"/>
      <c r="K56" s="10"/>
      <c r="L56" s="12">
        <f t="shared" si="11"/>
        <v>1.7</v>
      </c>
      <c r="M56" s="12">
        <f t="shared" si="12"/>
        <v>1.7</v>
      </c>
      <c r="N56" s="12">
        <f t="shared" si="12"/>
        <v>0</v>
      </c>
      <c r="O56" s="12">
        <f t="shared" si="12"/>
        <v>0</v>
      </c>
    </row>
    <row r="57" spans="1:15" ht="15" customHeight="1" x14ac:dyDescent="0.25">
      <c r="A57" s="32" t="s">
        <v>159</v>
      </c>
      <c r="B57" s="33" t="s">
        <v>169</v>
      </c>
      <c r="C57" s="77" t="s">
        <v>51</v>
      </c>
      <c r="D57" s="16">
        <f t="shared" si="14"/>
        <v>6.5</v>
      </c>
      <c r="E57" s="16">
        <v>6.5</v>
      </c>
      <c r="F57" s="16"/>
      <c r="G57" s="16"/>
      <c r="H57" s="10">
        <f t="shared" si="10"/>
        <v>0</v>
      </c>
      <c r="I57" s="10"/>
      <c r="J57" s="10"/>
      <c r="K57" s="10"/>
      <c r="L57" s="12">
        <f t="shared" si="11"/>
        <v>6.5</v>
      </c>
      <c r="M57" s="12">
        <f t="shared" si="12"/>
        <v>6.5</v>
      </c>
      <c r="N57" s="12">
        <f t="shared" si="12"/>
        <v>0</v>
      </c>
      <c r="O57" s="12">
        <f t="shared" si="12"/>
        <v>0</v>
      </c>
    </row>
    <row r="58" spans="1:15" ht="15" customHeight="1" x14ac:dyDescent="0.25">
      <c r="A58" s="32" t="s">
        <v>160</v>
      </c>
      <c r="B58" s="33" t="s">
        <v>44</v>
      </c>
      <c r="C58" s="77" t="s">
        <v>51</v>
      </c>
      <c r="D58" s="16">
        <f t="shared" si="14"/>
        <v>0.1</v>
      </c>
      <c r="E58" s="16">
        <v>0.1</v>
      </c>
      <c r="F58" s="16"/>
      <c r="G58" s="16"/>
      <c r="H58" s="10">
        <f t="shared" si="10"/>
        <v>0</v>
      </c>
      <c r="I58" s="10"/>
      <c r="J58" s="10"/>
      <c r="K58" s="10"/>
      <c r="L58" s="12">
        <f t="shared" si="11"/>
        <v>0.1</v>
      </c>
      <c r="M58" s="12">
        <f t="shared" si="12"/>
        <v>0.1</v>
      </c>
      <c r="N58" s="12">
        <f t="shared" si="12"/>
        <v>0</v>
      </c>
      <c r="O58" s="12">
        <f t="shared" si="12"/>
        <v>0</v>
      </c>
    </row>
    <row r="59" spans="1:15" ht="15" customHeight="1" x14ac:dyDescent="0.25">
      <c r="A59" s="32" t="s">
        <v>111</v>
      </c>
      <c r="B59" s="33" t="s">
        <v>425</v>
      </c>
      <c r="C59" s="77" t="s">
        <v>51</v>
      </c>
      <c r="D59" s="16">
        <f>E59+G59</f>
        <v>7</v>
      </c>
      <c r="E59" s="16">
        <v>7</v>
      </c>
      <c r="F59" s="16"/>
      <c r="G59" s="16"/>
      <c r="H59" s="10">
        <f>I59+K59</f>
        <v>0</v>
      </c>
      <c r="I59" s="10"/>
      <c r="J59" s="10"/>
      <c r="K59" s="10"/>
      <c r="L59" s="12">
        <f>M59+O59</f>
        <v>7</v>
      </c>
      <c r="M59" s="12">
        <f>E59+I59</f>
        <v>7</v>
      </c>
      <c r="N59" s="12">
        <f>F59+J59</f>
        <v>0</v>
      </c>
      <c r="O59" s="12">
        <f>G59+K59</f>
        <v>0</v>
      </c>
    </row>
    <row r="60" spans="1:15" ht="15" customHeight="1" x14ac:dyDescent="0.25">
      <c r="A60" s="32" t="s">
        <v>161</v>
      </c>
      <c r="B60" s="33" t="s">
        <v>64</v>
      </c>
      <c r="C60" s="77" t="s">
        <v>51</v>
      </c>
      <c r="D60" s="16">
        <f t="shared" si="14"/>
        <v>9.4</v>
      </c>
      <c r="E60" s="16">
        <v>9.4</v>
      </c>
      <c r="F60" s="16"/>
      <c r="G60" s="16"/>
      <c r="H60" s="10">
        <f t="shared" si="10"/>
        <v>0</v>
      </c>
      <c r="I60" s="10"/>
      <c r="J60" s="10"/>
      <c r="K60" s="10"/>
      <c r="L60" s="12">
        <f t="shared" si="11"/>
        <v>9.4</v>
      </c>
      <c r="M60" s="12">
        <f t="shared" si="12"/>
        <v>9.4</v>
      </c>
      <c r="N60" s="12">
        <f t="shared" si="12"/>
        <v>0</v>
      </c>
      <c r="O60" s="12">
        <f t="shared" si="12"/>
        <v>0</v>
      </c>
    </row>
    <row r="61" spans="1:15" ht="15" customHeight="1" x14ac:dyDescent="0.25">
      <c r="A61" s="5" t="s">
        <v>162</v>
      </c>
      <c r="B61" s="33" t="s">
        <v>42</v>
      </c>
      <c r="C61" s="77" t="s">
        <v>51</v>
      </c>
      <c r="D61" s="16">
        <f t="shared" si="14"/>
        <v>27.1</v>
      </c>
      <c r="E61" s="16">
        <v>27.1</v>
      </c>
      <c r="F61" s="16"/>
      <c r="G61" s="16"/>
      <c r="H61" s="10">
        <f t="shared" si="10"/>
        <v>0</v>
      </c>
      <c r="I61" s="10"/>
      <c r="J61" s="10"/>
      <c r="K61" s="10"/>
      <c r="L61" s="12">
        <f t="shared" si="11"/>
        <v>27.1</v>
      </c>
      <c r="M61" s="12">
        <f t="shared" si="12"/>
        <v>27.1</v>
      </c>
      <c r="N61" s="12">
        <f t="shared" si="12"/>
        <v>0</v>
      </c>
      <c r="O61" s="12">
        <f t="shared" si="12"/>
        <v>0</v>
      </c>
    </row>
    <row r="62" spans="1:15" ht="15" customHeight="1" x14ac:dyDescent="0.25">
      <c r="A62" s="5" t="s">
        <v>112</v>
      </c>
      <c r="B62" s="34" t="s">
        <v>426</v>
      </c>
      <c r="C62" s="77" t="s">
        <v>51</v>
      </c>
      <c r="D62" s="16">
        <f>E62+G62</f>
        <v>12</v>
      </c>
      <c r="E62" s="16">
        <v>12</v>
      </c>
      <c r="F62" s="16"/>
      <c r="G62" s="16"/>
      <c r="H62" s="10">
        <f>I62+K62</f>
        <v>0</v>
      </c>
      <c r="I62" s="10"/>
      <c r="J62" s="10"/>
      <c r="K62" s="10"/>
      <c r="L62" s="12">
        <f>M62+O62</f>
        <v>12</v>
      </c>
      <c r="M62" s="12">
        <f>E62+I62</f>
        <v>12</v>
      </c>
      <c r="N62" s="12">
        <f>F62+J62</f>
        <v>0</v>
      </c>
      <c r="O62" s="12">
        <f>G62+K62</f>
        <v>0</v>
      </c>
    </row>
    <row r="63" spans="1:15" ht="15" customHeight="1" x14ac:dyDescent="0.25">
      <c r="A63" s="5" t="s">
        <v>113</v>
      </c>
      <c r="B63" s="34" t="s">
        <v>41</v>
      </c>
      <c r="C63" s="77" t="s">
        <v>51</v>
      </c>
      <c r="D63" s="16">
        <f t="shared" si="14"/>
        <v>22.6</v>
      </c>
      <c r="E63" s="16">
        <v>22.6</v>
      </c>
      <c r="F63" s="16"/>
      <c r="G63" s="16"/>
      <c r="H63" s="10">
        <f t="shared" si="10"/>
        <v>0</v>
      </c>
      <c r="I63" s="10"/>
      <c r="J63" s="10"/>
      <c r="K63" s="10"/>
      <c r="L63" s="12">
        <f t="shared" si="11"/>
        <v>22.6</v>
      </c>
      <c r="M63" s="12">
        <f t="shared" si="12"/>
        <v>22.6</v>
      </c>
      <c r="N63" s="12">
        <f t="shared" si="12"/>
        <v>0</v>
      </c>
      <c r="O63" s="12">
        <f t="shared" si="12"/>
        <v>0</v>
      </c>
    </row>
    <row r="64" spans="1:15" ht="15" customHeight="1" x14ac:dyDescent="0.25">
      <c r="A64" s="5" t="s">
        <v>114</v>
      </c>
      <c r="B64" s="29" t="s">
        <v>165</v>
      </c>
      <c r="C64" s="30" t="s">
        <v>51</v>
      </c>
      <c r="D64" s="16">
        <f t="shared" si="14"/>
        <v>10.3</v>
      </c>
      <c r="E64" s="16">
        <v>10.3</v>
      </c>
      <c r="F64" s="16"/>
      <c r="G64" s="16"/>
      <c r="H64" s="10">
        <f t="shared" si="10"/>
        <v>0</v>
      </c>
      <c r="I64" s="10"/>
      <c r="J64" s="10"/>
      <c r="K64" s="10"/>
      <c r="L64" s="12">
        <f t="shared" si="11"/>
        <v>10.3</v>
      </c>
      <c r="M64" s="12">
        <f t="shared" si="12"/>
        <v>10.3</v>
      </c>
      <c r="N64" s="12">
        <f t="shared" si="12"/>
        <v>0</v>
      </c>
      <c r="O64" s="12">
        <f t="shared" si="12"/>
        <v>0</v>
      </c>
    </row>
    <row r="65" spans="1:15" ht="15" customHeight="1" x14ac:dyDescent="0.25">
      <c r="A65" s="5" t="s">
        <v>115</v>
      </c>
      <c r="B65" s="29" t="s">
        <v>157</v>
      </c>
      <c r="C65" s="30" t="s">
        <v>51</v>
      </c>
      <c r="D65" s="16">
        <f t="shared" si="14"/>
        <v>60.4</v>
      </c>
      <c r="E65" s="16">
        <v>60.4</v>
      </c>
      <c r="F65" s="16"/>
      <c r="G65" s="16"/>
      <c r="H65" s="10">
        <f t="shared" si="10"/>
        <v>0</v>
      </c>
      <c r="I65" s="10"/>
      <c r="J65" s="10"/>
      <c r="K65" s="10"/>
      <c r="L65" s="12">
        <f t="shared" si="11"/>
        <v>60.4</v>
      </c>
      <c r="M65" s="12">
        <f t="shared" si="12"/>
        <v>60.4</v>
      </c>
      <c r="N65" s="12">
        <f t="shared" si="12"/>
        <v>0</v>
      </c>
      <c r="O65" s="12">
        <f t="shared" si="12"/>
        <v>0</v>
      </c>
    </row>
    <row r="66" spans="1:15" ht="15" customHeight="1" x14ac:dyDescent="0.25">
      <c r="A66" s="5" t="s">
        <v>116</v>
      </c>
      <c r="B66" s="29" t="s">
        <v>34</v>
      </c>
      <c r="C66" s="30" t="s">
        <v>51</v>
      </c>
      <c r="D66" s="16">
        <f t="shared" si="14"/>
        <v>35.299999999999997</v>
      </c>
      <c r="E66" s="16">
        <v>35.299999999999997</v>
      </c>
      <c r="F66" s="16"/>
      <c r="G66" s="16"/>
      <c r="H66" s="10">
        <f t="shared" si="10"/>
        <v>0</v>
      </c>
      <c r="I66" s="10"/>
      <c r="J66" s="10"/>
      <c r="K66" s="10"/>
      <c r="L66" s="12">
        <f t="shared" si="11"/>
        <v>35.299999999999997</v>
      </c>
      <c r="M66" s="12">
        <f t="shared" si="12"/>
        <v>35.299999999999997</v>
      </c>
      <c r="N66" s="12">
        <f t="shared" si="12"/>
        <v>0</v>
      </c>
      <c r="O66" s="12">
        <f t="shared" si="12"/>
        <v>0</v>
      </c>
    </row>
    <row r="67" spans="1:15" ht="15" customHeight="1" x14ac:dyDescent="0.25">
      <c r="A67" s="5" t="s">
        <v>170</v>
      </c>
      <c r="B67" s="29" t="s">
        <v>36</v>
      </c>
      <c r="C67" s="30" t="s">
        <v>51</v>
      </c>
      <c r="D67" s="16">
        <f t="shared" si="14"/>
        <v>34.1</v>
      </c>
      <c r="E67" s="16">
        <v>34.1</v>
      </c>
      <c r="F67" s="16"/>
      <c r="G67" s="16"/>
      <c r="H67" s="10">
        <f t="shared" si="10"/>
        <v>0</v>
      </c>
      <c r="I67" s="10"/>
      <c r="J67" s="10"/>
      <c r="K67" s="10"/>
      <c r="L67" s="12">
        <f t="shared" si="11"/>
        <v>34.1</v>
      </c>
      <c r="M67" s="12">
        <f t="shared" si="12"/>
        <v>34.1</v>
      </c>
      <c r="N67" s="12">
        <f t="shared" si="12"/>
        <v>0</v>
      </c>
      <c r="O67" s="12">
        <f t="shared" si="12"/>
        <v>0</v>
      </c>
    </row>
    <row r="68" spans="1:15" ht="15" customHeight="1" x14ac:dyDescent="0.25">
      <c r="A68" s="5" t="s">
        <v>117</v>
      </c>
      <c r="B68" s="29" t="s">
        <v>38</v>
      </c>
      <c r="C68" s="30" t="s">
        <v>51</v>
      </c>
      <c r="D68" s="16">
        <f t="shared" si="14"/>
        <v>76.400000000000006</v>
      </c>
      <c r="E68" s="16">
        <v>76.400000000000006</v>
      </c>
      <c r="F68" s="16"/>
      <c r="G68" s="16"/>
      <c r="H68" s="10">
        <f t="shared" si="10"/>
        <v>0</v>
      </c>
      <c r="I68" s="10"/>
      <c r="J68" s="10"/>
      <c r="K68" s="10"/>
      <c r="L68" s="12">
        <f t="shared" si="11"/>
        <v>76.400000000000006</v>
      </c>
      <c r="M68" s="12">
        <f t="shared" si="12"/>
        <v>76.400000000000006</v>
      </c>
      <c r="N68" s="12">
        <f t="shared" si="12"/>
        <v>0</v>
      </c>
      <c r="O68" s="12">
        <f t="shared" si="12"/>
        <v>0</v>
      </c>
    </row>
    <row r="69" spans="1:15" ht="16.5" customHeight="1" x14ac:dyDescent="0.25">
      <c r="A69" s="5" t="s">
        <v>118</v>
      </c>
      <c r="B69" s="12" t="s">
        <v>37</v>
      </c>
      <c r="C69" s="30" t="s">
        <v>51</v>
      </c>
      <c r="D69" s="16">
        <f t="shared" si="14"/>
        <v>37.9</v>
      </c>
      <c r="E69" s="16">
        <v>37.9</v>
      </c>
      <c r="F69" s="16"/>
      <c r="G69" s="16"/>
      <c r="H69" s="10">
        <f t="shared" si="10"/>
        <v>0</v>
      </c>
      <c r="I69" s="10"/>
      <c r="J69" s="10"/>
      <c r="K69" s="10"/>
      <c r="L69" s="12">
        <f t="shared" si="11"/>
        <v>37.9</v>
      </c>
      <c r="M69" s="12">
        <f t="shared" si="12"/>
        <v>37.9</v>
      </c>
      <c r="N69" s="12">
        <f t="shared" si="12"/>
        <v>0</v>
      </c>
      <c r="O69" s="12">
        <f t="shared" si="12"/>
        <v>0</v>
      </c>
    </row>
    <row r="70" spans="1:15" x14ac:dyDescent="0.25">
      <c r="A70" s="5" t="s">
        <v>119</v>
      </c>
      <c r="B70" s="35" t="s">
        <v>35</v>
      </c>
      <c r="C70" s="15" t="s">
        <v>51</v>
      </c>
      <c r="D70" s="16">
        <f t="shared" si="14"/>
        <v>62</v>
      </c>
      <c r="E70" s="16">
        <v>62</v>
      </c>
      <c r="F70" s="16"/>
      <c r="G70" s="16"/>
      <c r="H70" s="10">
        <f t="shared" si="10"/>
        <v>0</v>
      </c>
      <c r="I70" s="10"/>
      <c r="J70" s="10"/>
      <c r="K70" s="10"/>
      <c r="L70" s="12">
        <f t="shared" si="11"/>
        <v>62</v>
      </c>
      <c r="M70" s="12">
        <f t="shared" si="12"/>
        <v>62</v>
      </c>
      <c r="N70" s="12">
        <f t="shared" si="12"/>
        <v>0</v>
      </c>
      <c r="O70" s="12">
        <f t="shared" si="12"/>
        <v>0</v>
      </c>
    </row>
    <row r="71" spans="1:15" ht="15" customHeight="1" x14ac:dyDescent="0.25">
      <c r="A71" s="5" t="s">
        <v>120</v>
      </c>
      <c r="B71" s="36" t="s">
        <v>39</v>
      </c>
      <c r="C71" s="15" t="s">
        <v>51</v>
      </c>
      <c r="D71" s="16">
        <f t="shared" si="14"/>
        <v>9.6</v>
      </c>
      <c r="E71" s="16">
        <v>9.6</v>
      </c>
      <c r="F71" s="16"/>
      <c r="G71" s="16"/>
      <c r="H71" s="10">
        <f t="shared" si="10"/>
        <v>0</v>
      </c>
      <c r="I71" s="10"/>
      <c r="J71" s="10"/>
      <c r="K71" s="10"/>
      <c r="L71" s="12">
        <f t="shared" si="11"/>
        <v>9.6</v>
      </c>
      <c r="M71" s="12">
        <f t="shared" si="12"/>
        <v>9.6</v>
      </c>
      <c r="N71" s="12">
        <f t="shared" si="12"/>
        <v>0</v>
      </c>
      <c r="O71" s="12">
        <f t="shared" si="12"/>
        <v>0</v>
      </c>
    </row>
    <row r="72" spans="1:15" ht="15" customHeight="1" x14ac:dyDescent="0.25">
      <c r="A72" s="5" t="s">
        <v>121</v>
      </c>
      <c r="B72" s="36" t="s">
        <v>40</v>
      </c>
      <c r="C72" s="15" t="s">
        <v>51</v>
      </c>
      <c r="D72" s="16">
        <f t="shared" si="14"/>
        <v>16.100000000000001</v>
      </c>
      <c r="E72" s="16">
        <v>16.100000000000001</v>
      </c>
      <c r="F72" s="16"/>
      <c r="G72" s="16"/>
      <c r="H72" s="10">
        <f t="shared" si="10"/>
        <v>0</v>
      </c>
      <c r="I72" s="10"/>
      <c r="J72" s="10"/>
      <c r="K72" s="10"/>
      <c r="L72" s="12">
        <f t="shared" si="11"/>
        <v>16.100000000000001</v>
      </c>
      <c r="M72" s="12">
        <f t="shared" si="12"/>
        <v>16.100000000000001</v>
      </c>
      <c r="N72" s="12">
        <f t="shared" si="12"/>
        <v>0</v>
      </c>
      <c r="O72" s="12">
        <f t="shared" si="12"/>
        <v>0</v>
      </c>
    </row>
    <row r="73" spans="1:15" ht="15" customHeight="1" x14ac:dyDescent="0.25">
      <c r="A73" s="5" t="s">
        <v>166</v>
      </c>
      <c r="B73" s="35" t="s">
        <v>49</v>
      </c>
      <c r="C73" s="15" t="s">
        <v>51</v>
      </c>
      <c r="D73" s="16">
        <f t="shared" si="14"/>
        <v>4</v>
      </c>
      <c r="E73" s="16">
        <v>4</v>
      </c>
      <c r="F73" s="16">
        <v>1.7</v>
      </c>
      <c r="G73" s="16"/>
      <c r="H73" s="10">
        <f t="shared" si="10"/>
        <v>0</v>
      </c>
      <c r="I73" s="10"/>
      <c r="J73" s="10"/>
      <c r="K73" s="10"/>
      <c r="L73" s="12">
        <f t="shared" si="11"/>
        <v>4</v>
      </c>
      <c r="M73" s="12">
        <f t="shared" si="12"/>
        <v>4</v>
      </c>
      <c r="N73" s="12">
        <f t="shared" si="12"/>
        <v>1.7</v>
      </c>
      <c r="O73" s="12">
        <f t="shared" si="12"/>
        <v>0</v>
      </c>
    </row>
    <row r="74" spans="1:15" ht="15" customHeight="1" x14ac:dyDescent="0.25">
      <c r="A74" s="5" t="s">
        <v>122</v>
      </c>
      <c r="B74" s="35" t="s">
        <v>48</v>
      </c>
      <c r="C74" s="15" t="s">
        <v>51</v>
      </c>
      <c r="D74" s="16">
        <f t="shared" si="14"/>
        <v>52.3</v>
      </c>
      <c r="E74" s="16">
        <v>52.3</v>
      </c>
      <c r="F74" s="16">
        <v>30.4</v>
      </c>
      <c r="G74" s="16"/>
      <c r="H74" s="10">
        <f t="shared" si="10"/>
        <v>0</v>
      </c>
      <c r="I74" s="10"/>
      <c r="J74" s="10"/>
      <c r="K74" s="10"/>
      <c r="L74" s="12">
        <f t="shared" si="11"/>
        <v>52.3</v>
      </c>
      <c r="M74" s="12">
        <f t="shared" si="12"/>
        <v>52.3</v>
      </c>
      <c r="N74" s="12">
        <f t="shared" si="12"/>
        <v>30.4</v>
      </c>
      <c r="O74" s="12">
        <f t="shared" si="12"/>
        <v>0</v>
      </c>
    </row>
    <row r="75" spans="1:15" ht="15" customHeight="1" x14ac:dyDescent="0.25">
      <c r="A75" s="32" t="s">
        <v>123</v>
      </c>
      <c r="B75" s="35" t="s">
        <v>66</v>
      </c>
      <c r="C75" s="15" t="s">
        <v>51</v>
      </c>
      <c r="D75" s="16">
        <f t="shared" si="14"/>
        <v>9.4</v>
      </c>
      <c r="E75" s="16">
        <v>9.4</v>
      </c>
      <c r="F75" s="16">
        <v>3.6</v>
      </c>
      <c r="G75" s="16"/>
      <c r="H75" s="10">
        <f t="shared" si="10"/>
        <v>0</v>
      </c>
      <c r="I75" s="10"/>
      <c r="J75" s="10"/>
      <c r="K75" s="10"/>
      <c r="L75" s="12">
        <f t="shared" si="11"/>
        <v>9.4</v>
      </c>
      <c r="M75" s="12">
        <f t="shared" si="12"/>
        <v>9.4</v>
      </c>
      <c r="N75" s="12">
        <f t="shared" si="12"/>
        <v>3.6</v>
      </c>
      <c r="O75" s="12">
        <f t="shared" si="12"/>
        <v>0</v>
      </c>
    </row>
    <row r="76" spans="1:15" ht="15" customHeight="1" x14ac:dyDescent="0.25">
      <c r="A76" s="38" t="s">
        <v>124</v>
      </c>
      <c r="B76" s="35" t="s">
        <v>50</v>
      </c>
      <c r="C76" s="15" t="s">
        <v>51</v>
      </c>
      <c r="D76" s="16">
        <f t="shared" si="14"/>
        <v>26.5</v>
      </c>
      <c r="E76" s="16">
        <v>26.5</v>
      </c>
      <c r="F76" s="16"/>
      <c r="G76" s="16"/>
      <c r="H76" s="10">
        <f t="shared" si="10"/>
        <v>0</v>
      </c>
      <c r="I76" s="10"/>
      <c r="J76" s="10"/>
      <c r="K76" s="10"/>
      <c r="L76" s="12">
        <f t="shared" si="11"/>
        <v>26.5</v>
      </c>
      <c r="M76" s="12">
        <f t="shared" si="12"/>
        <v>26.5</v>
      </c>
      <c r="N76" s="12">
        <f t="shared" si="12"/>
        <v>0</v>
      </c>
      <c r="O76" s="12">
        <f t="shared" si="12"/>
        <v>0</v>
      </c>
    </row>
    <row r="77" spans="1:15" ht="15" customHeight="1" x14ac:dyDescent="0.25">
      <c r="A77" s="19" t="s">
        <v>125</v>
      </c>
      <c r="B77" s="35" t="s">
        <v>172</v>
      </c>
      <c r="C77" s="15" t="s">
        <v>51</v>
      </c>
      <c r="D77" s="16">
        <f t="shared" si="14"/>
        <v>14.2</v>
      </c>
      <c r="E77" s="16">
        <v>14.2</v>
      </c>
      <c r="F77" s="16"/>
      <c r="G77" s="16"/>
      <c r="H77" s="10">
        <f t="shared" si="10"/>
        <v>0</v>
      </c>
      <c r="I77" s="10"/>
      <c r="J77" s="10"/>
      <c r="K77" s="10"/>
      <c r="L77" s="12">
        <f t="shared" si="11"/>
        <v>14.2</v>
      </c>
      <c r="M77" s="12">
        <f t="shared" si="12"/>
        <v>14.2</v>
      </c>
      <c r="N77" s="12">
        <f t="shared" si="12"/>
        <v>0</v>
      </c>
      <c r="O77" s="12">
        <f t="shared" si="12"/>
        <v>0</v>
      </c>
    </row>
    <row r="78" spans="1:15" s="37" customFormat="1" ht="15" customHeight="1" x14ac:dyDescent="0.25">
      <c r="A78" s="19" t="s">
        <v>126</v>
      </c>
      <c r="B78" s="35" t="s">
        <v>173</v>
      </c>
      <c r="C78" s="15" t="s">
        <v>51</v>
      </c>
      <c r="D78" s="16">
        <f t="shared" si="14"/>
        <v>2</v>
      </c>
      <c r="E78" s="16">
        <v>2</v>
      </c>
      <c r="F78" s="16"/>
      <c r="G78" s="16"/>
      <c r="H78" s="10">
        <f t="shared" si="10"/>
        <v>0</v>
      </c>
      <c r="I78" s="10"/>
      <c r="J78" s="10"/>
      <c r="K78" s="10"/>
      <c r="L78" s="12">
        <f t="shared" si="11"/>
        <v>2</v>
      </c>
      <c r="M78" s="12">
        <f t="shared" si="12"/>
        <v>2</v>
      </c>
      <c r="N78" s="12">
        <f t="shared" si="12"/>
        <v>0</v>
      </c>
      <c r="O78" s="12">
        <f t="shared" si="12"/>
        <v>0</v>
      </c>
    </row>
    <row r="79" spans="1:15" ht="15.95" customHeight="1" x14ac:dyDescent="0.25">
      <c r="A79" s="20" t="s">
        <v>127</v>
      </c>
      <c r="B79" s="21" t="s">
        <v>182</v>
      </c>
      <c r="C79" s="25"/>
      <c r="D79" s="23">
        <f>SUM(D48:D78)</f>
        <v>596.5</v>
      </c>
      <c r="E79" s="23">
        <f t="shared" ref="E79:G79" si="18">SUM(E48:E78)</f>
        <v>596.5</v>
      </c>
      <c r="F79" s="23">
        <f t="shared" si="18"/>
        <v>53.800000000000004</v>
      </c>
      <c r="G79" s="23">
        <f t="shared" si="18"/>
        <v>0</v>
      </c>
      <c r="H79" s="24">
        <f>SUM(H48:H78)</f>
        <v>0</v>
      </c>
      <c r="I79" s="24">
        <f t="shared" ref="I79:K79" si="19">SUM(I48:I78)</f>
        <v>0</v>
      </c>
      <c r="J79" s="24">
        <f t="shared" si="19"/>
        <v>0</v>
      </c>
      <c r="K79" s="24">
        <f t="shared" si="19"/>
        <v>0</v>
      </c>
      <c r="L79" s="21">
        <f>SUM(L48:L78)</f>
        <v>596.5</v>
      </c>
      <c r="M79" s="21">
        <f t="shared" ref="M79:O79" si="20">SUM(M48:M78)</f>
        <v>596.5</v>
      </c>
      <c r="N79" s="21">
        <f t="shared" si="20"/>
        <v>53.800000000000004</v>
      </c>
      <c r="O79" s="21">
        <f t="shared" si="20"/>
        <v>0</v>
      </c>
    </row>
    <row r="80" spans="1:15" ht="15.95" customHeight="1" x14ac:dyDescent="0.25">
      <c r="A80" s="32" t="s">
        <v>128</v>
      </c>
      <c r="B80" s="523" t="s">
        <v>67</v>
      </c>
      <c r="C80" s="524"/>
      <c r="D80" s="524"/>
      <c r="E80" s="524"/>
      <c r="F80" s="524"/>
      <c r="G80" s="524"/>
      <c r="H80" s="524"/>
      <c r="I80" s="524"/>
      <c r="J80" s="524"/>
      <c r="K80" s="524"/>
      <c r="L80" s="524"/>
      <c r="M80" s="524"/>
      <c r="N80" s="524"/>
      <c r="O80" s="524"/>
    </row>
    <row r="81" spans="1:15" ht="15" customHeight="1" x14ac:dyDescent="0.25">
      <c r="A81" s="32" t="s">
        <v>129</v>
      </c>
      <c r="B81" s="29" t="s">
        <v>7</v>
      </c>
      <c r="C81" s="39" t="s">
        <v>30</v>
      </c>
      <c r="D81" s="16">
        <f t="shared" ref="D81:D94" si="21">E81+G81</f>
        <v>0.7</v>
      </c>
      <c r="E81" s="16">
        <v>0.7</v>
      </c>
      <c r="F81" s="16"/>
      <c r="G81" s="16"/>
      <c r="H81" s="10">
        <f t="shared" si="10"/>
        <v>0</v>
      </c>
      <c r="I81" s="10"/>
      <c r="J81" s="10"/>
      <c r="K81" s="10"/>
      <c r="L81" s="12">
        <f t="shared" si="11"/>
        <v>0.7</v>
      </c>
      <c r="M81" s="12">
        <f t="shared" si="12"/>
        <v>0.7</v>
      </c>
      <c r="N81" s="12">
        <f t="shared" si="12"/>
        <v>0</v>
      </c>
      <c r="O81" s="12">
        <f t="shared" si="12"/>
        <v>0</v>
      </c>
    </row>
    <row r="82" spans="1:15" ht="15" customHeight="1" x14ac:dyDescent="0.25">
      <c r="A82" s="32" t="s">
        <v>130</v>
      </c>
      <c r="B82" s="29" t="s">
        <v>10</v>
      </c>
      <c r="C82" s="39" t="s">
        <v>30</v>
      </c>
      <c r="D82" s="16">
        <f t="shared" si="21"/>
        <v>0.8</v>
      </c>
      <c r="E82" s="16">
        <v>0.8</v>
      </c>
      <c r="F82" s="16"/>
      <c r="G82" s="16"/>
      <c r="H82" s="10">
        <f t="shared" si="10"/>
        <v>0</v>
      </c>
      <c r="I82" s="10"/>
      <c r="J82" s="10"/>
      <c r="K82" s="10"/>
      <c r="L82" s="12">
        <f t="shared" si="11"/>
        <v>0.8</v>
      </c>
      <c r="M82" s="12">
        <f t="shared" si="12"/>
        <v>0.8</v>
      </c>
      <c r="N82" s="12">
        <f t="shared" si="12"/>
        <v>0</v>
      </c>
      <c r="O82" s="12">
        <f t="shared" si="12"/>
        <v>0</v>
      </c>
    </row>
    <row r="83" spans="1:15" ht="15" customHeight="1" x14ac:dyDescent="0.25">
      <c r="A83" s="32" t="s">
        <v>131</v>
      </c>
      <c r="B83" s="29" t="s">
        <v>11</v>
      </c>
      <c r="C83" s="39" t="s">
        <v>30</v>
      </c>
      <c r="D83" s="16">
        <f t="shared" si="21"/>
        <v>2</v>
      </c>
      <c r="E83" s="16">
        <v>2</v>
      </c>
      <c r="F83" s="16"/>
      <c r="G83" s="16"/>
      <c r="H83" s="10">
        <f t="shared" si="10"/>
        <v>0</v>
      </c>
      <c r="I83" s="10"/>
      <c r="J83" s="10"/>
      <c r="K83" s="10"/>
      <c r="L83" s="12">
        <f t="shared" si="11"/>
        <v>2</v>
      </c>
      <c r="M83" s="12">
        <f t="shared" si="12"/>
        <v>2</v>
      </c>
      <c r="N83" s="12">
        <f t="shared" si="12"/>
        <v>0</v>
      </c>
      <c r="O83" s="12">
        <f t="shared" si="12"/>
        <v>0</v>
      </c>
    </row>
    <row r="84" spans="1:15" ht="15" customHeight="1" x14ac:dyDescent="0.25">
      <c r="A84" s="32" t="s">
        <v>132</v>
      </c>
      <c r="B84" s="29" t="s">
        <v>15</v>
      </c>
      <c r="C84" s="39" t="s">
        <v>30</v>
      </c>
      <c r="D84" s="16">
        <f t="shared" si="21"/>
        <v>1</v>
      </c>
      <c r="E84" s="16">
        <v>1</v>
      </c>
      <c r="F84" s="16"/>
      <c r="G84" s="16"/>
      <c r="H84" s="10">
        <f t="shared" si="10"/>
        <v>0</v>
      </c>
      <c r="I84" s="10"/>
      <c r="J84" s="10"/>
      <c r="K84" s="10"/>
      <c r="L84" s="12">
        <f t="shared" si="11"/>
        <v>1</v>
      </c>
      <c r="M84" s="12">
        <f t="shared" si="12"/>
        <v>1</v>
      </c>
      <c r="N84" s="12">
        <f t="shared" si="12"/>
        <v>0</v>
      </c>
      <c r="O84" s="12">
        <f t="shared" si="12"/>
        <v>0</v>
      </c>
    </row>
    <row r="85" spans="1:15" ht="15" customHeight="1" x14ac:dyDescent="0.25">
      <c r="A85" s="32" t="s">
        <v>133</v>
      </c>
      <c r="B85" s="29" t="s">
        <v>27</v>
      </c>
      <c r="C85" s="39" t="s">
        <v>30</v>
      </c>
      <c r="D85" s="16">
        <f t="shared" si="21"/>
        <v>12.799999999999999</v>
      </c>
      <c r="E85" s="16">
        <v>12.1</v>
      </c>
      <c r="F85" s="16"/>
      <c r="G85" s="16">
        <v>0.7</v>
      </c>
      <c r="H85" s="10">
        <f t="shared" si="10"/>
        <v>0</v>
      </c>
      <c r="I85" s="10"/>
      <c r="J85" s="10"/>
      <c r="K85" s="10"/>
      <c r="L85" s="12">
        <f t="shared" si="11"/>
        <v>12.799999999999999</v>
      </c>
      <c r="M85" s="12">
        <f t="shared" si="12"/>
        <v>12.1</v>
      </c>
      <c r="N85" s="12">
        <f t="shared" si="12"/>
        <v>0</v>
      </c>
      <c r="O85" s="12">
        <f t="shared" si="12"/>
        <v>0.7</v>
      </c>
    </row>
    <row r="86" spans="1:15" ht="15" customHeight="1" x14ac:dyDescent="0.25">
      <c r="A86" s="32" t="s">
        <v>167</v>
      </c>
      <c r="B86" s="29" t="s">
        <v>57</v>
      </c>
      <c r="C86" s="39" t="s">
        <v>30</v>
      </c>
      <c r="D86" s="16">
        <f t="shared" si="21"/>
        <v>2.8</v>
      </c>
      <c r="E86" s="16">
        <v>2.8</v>
      </c>
      <c r="F86" s="16"/>
      <c r="G86" s="16"/>
      <c r="H86" s="10">
        <f t="shared" si="10"/>
        <v>0</v>
      </c>
      <c r="I86" s="10"/>
      <c r="J86" s="10"/>
      <c r="K86" s="10"/>
      <c r="L86" s="12">
        <f t="shared" si="11"/>
        <v>2.8</v>
      </c>
      <c r="M86" s="12">
        <f t="shared" si="12"/>
        <v>2.8</v>
      </c>
      <c r="N86" s="12">
        <f t="shared" si="12"/>
        <v>0</v>
      </c>
      <c r="O86" s="12">
        <f t="shared" si="12"/>
        <v>0</v>
      </c>
    </row>
    <row r="87" spans="1:15" ht="15" customHeight="1" x14ac:dyDescent="0.25">
      <c r="A87" s="32" t="s">
        <v>134</v>
      </c>
      <c r="B87" s="29" t="s">
        <v>58</v>
      </c>
      <c r="C87" s="39" t="s">
        <v>30</v>
      </c>
      <c r="D87" s="16">
        <f t="shared" si="21"/>
        <v>2.1</v>
      </c>
      <c r="E87" s="16">
        <v>2.1</v>
      </c>
      <c r="F87" s="16"/>
      <c r="G87" s="16"/>
      <c r="H87" s="10">
        <f t="shared" si="10"/>
        <v>0</v>
      </c>
      <c r="I87" s="10"/>
      <c r="J87" s="10"/>
      <c r="K87" s="10"/>
      <c r="L87" s="12">
        <f t="shared" si="11"/>
        <v>2.1</v>
      </c>
      <c r="M87" s="12">
        <f t="shared" si="12"/>
        <v>2.1</v>
      </c>
      <c r="N87" s="12">
        <f t="shared" si="12"/>
        <v>0</v>
      </c>
      <c r="O87" s="12">
        <f t="shared" si="12"/>
        <v>0</v>
      </c>
    </row>
    <row r="88" spans="1:15" ht="15" customHeight="1" x14ac:dyDescent="0.25">
      <c r="A88" s="32" t="s">
        <v>135</v>
      </c>
      <c r="B88" s="29" t="s">
        <v>427</v>
      </c>
      <c r="C88" s="39" t="s">
        <v>30</v>
      </c>
      <c r="D88" s="16">
        <f t="shared" si="21"/>
        <v>2.6</v>
      </c>
      <c r="E88" s="16">
        <v>2.6</v>
      </c>
      <c r="F88" s="16"/>
      <c r="G88" s="16"/>
      <c r="H88" s="10">
        <f t="shared" si="10"/>
        <v>0</v>
      </c>
      <c r="I88" s="10"/>
      <c r="J88" s="10"/>
      <c r="K88" s="10"/>
      <c r="L88" s="12">
        <f t="shared" si="11"/>
        <v>2.6</v>
      </c>
      <c r="M88" s="12">
        <f t="shared" si="12"/>
        <v>2.6</v>
      </c>
      <c r="N88" s="12">
        <f t="shared" si="12"/>
        <v>0</v>
      </c>
      <c r="O88" s="12">
        <f t="shared" si="12"/>
        <v>0</v>
      </c>
    </row>
    <row r="89" spans="1:15" ht="15" customHeight="1" x14ac:dyDescent="0.25">
      <c r="A89" s="32" t="s">
        <v>136</v>
      </c>
      <c r="B89" s="29" t="s">
        <v>429</v>
      </c>
      <c r="C89" s="39" t="s">
        <v>30</v>
      </c>
      <c r="D89" s="16">
        <f t="shared" si="21"/>
        <v>0.8</v>
      </c>
      <c r="E89" s="16">
        <v>0.8</v>
      </c>
      <c r="F89" s="16"/>
      <c r="G89" s="16"/>
      <c r="H89" s="10">
        <f t="shared" si="10"/>
        <v>0</v>
      </c>
      <c r="I89" s="10"/>
      <c r="J89" s="10"/>
      <c r="K89" s="10"/>
      <c r="L89" s="12">
        <f t="shared" si="11"/>
        <v>0.8</v>
      </c>
      <c r="M89" s="12">
        <f t="shared" si="12"/>
        <v>0.8</v>
      </c>
      <c r="N89" s="12">
        <f t="shared" si="12"/>
        <v>0</v>
      </c>
      <c r="O89" s="12">
        <f t="shared" si="12"/>
        <v>0</v>
      </c>
    </row>
    <row r="90" spans="1:15" ht="15" customHeight="1" x14ac:dyDescent="0.25">
      <c r="A90" s="32" t="s">
        <v>137</v>
      </c>
      <c r="B90" s="29" t="s">
        <v>68</v>
      </c>
      <c r="C90" s="39" t="s">
        <v>30</v>
      </c>
      <c r="D90" s="16">
        <f t="shared" si="21"/>
        <v>1.5</v>
      </c>
      <c r="E90" s="16">
        <v>1.5</v>
      </c>
      <c r="F90" s="16"/>
      <c r="G90" s="16"/>
      <c r="H90" s="10">
        <f t="shared" si="10"/>
        <v>0</v>
      </c>
      <c r="I90" s="10"/>
      <c r="J90" s="10"/>
      <c r="K90" s="10"/>
      <c r="L90" s="12">
        <f t="shared" si="11"/>
        <v>1.5</v>
      </c>
      <c r="M90" s="12">
        <f t="shared" si="12"/>
        <v>1.5</v>
      </c>
      <c r="N90" s="12">
        <f t="shared" si="12"/>
        <v>0</v>
      </c>
      <c r="O90" s="12">
        <f t="shared" si="12"/>
        <v>0</v>
      </c>
    </row>
    <row r="91" spans="1:15" ht="15" customHeight="1" x14ac:dyDescent="0.25">
      <c r="A91" s="32" t="s">
        <v>138</v>
      </c>
      <c r="B91" s="29" t="s">
        <v>158</v>
      </c>
      <c r="C91" s="39" t="s">
        <v>30</v>
      </c>
      <c r="D91" s="16">
        <f t="shared" si="21"/>
        <v>1.1000000000000001</v>
      </c>
      <c r="E91" s="16">
        <v>1.1000000000000001</v>
      </c>
      <c r="F91" s="16"/>
      <c r="G91" s="16"/>
      <c r="H91" s="10">
        <f t="shared" si="10"/>
        <v>0</v>
      </c>
      <c r="I91" s="10"/>
      <c r="J91" s="10"/>
      <c r="K91" s="10"/>
      <c r="L91" s="12">
        <f t="shared" si="11"/>
        <v>1.1000000000000001</v>
      </c>
      <c r="M91" s="12">
        <f t="shared" si="12"/>
        <v>1.1000000000000001</v>
      </c>
      <c r="N91" s="12">
        <f t="shared" si="12"/>
        <v>0</v>
      </c>
      <c r="O91" s="12">
        <f t="shared" si="12"/>
        <v>0</v>
      </c>
    </row>
    <row r="92" spans="1:15" ht="15" customHeight="1" x14ac:dyDescent="0.25">
      <c r="A92" s="38" t="s">
        <v>139</v>
      </c>
      <c r="B92" s="29" t="s">
        <v>28</v>
      </c>
      <c r="C92" s="39" t="s">
        <v>30</v>
      </c>
      <c r="D92" s="16">
        <f t="shared" si="21"/>
        <v>1.3</v>
      </c>
      <c r="E92" s="16">
        <v>1.3</v>
      </c>
      <c r="F92" s="16"/>
      <c r="G92" s="16"/>
      <c r="H92" s="10">
        <f t="shared" si="10"/>
        <v>0</v>
      </c>
      <c r="I92" s="10"/>
      <c r="J92" s="10"/>
      <c r="K92" s="10"/>
      <c r="L92" s="12">
        <f t="shared" si="11"/>
        <v>1.3</v>
      </c>
      <c r="M92" s="12">
        <f t="shared" si="12"/>
        <v>1.3</v>
      </c>
      <c r="N92" s="12">
        <f t="shared" si="12"/>
        <v>0</v>
      </c>
      <c r="O92" s="12">
        <f t="shared" si="12"/>
        <v>0</v>
      </c>
    </row>
    <row r="93" spans="1:15" ht="15" customHeight="1" x14ac:dyDescent="0.25">
      <c r="A93" s="13" t="s">
        <v>140</v>
      </c>
      <c r="B93" s="12" t="s">
        <v>29</v>
      </c>
      <c r="C93" s="39" t="s">
        <v>30</v>
      </c>
      <c r="D93" s="16">
        <f t="shared" si="21"/>
        <v>11.6</v>
      </c>
      <c r="E93" s="16">
        <v>11.6</v>
      </c>
      <c r="F93" s="16"/>
      <c r="G93" s="16"/>
      <c r="H93" s="10">
        <f t="shared" si="10"/>
        <v>0</v>
      </c>
      <c r="I93" s="10"/>
      <c r="J93" s="10"/>
      <c r="K93" s="10"/>
      <c r="L93" s="12">
        <f t="shared" si="11"/>
        <v>11.6</v>
      </c>
      <c r="M93" s="12">
        <f t="shared" si="12"/>
        <v>11.6</v>
      </c>
      <c r="N93" s="12">
        <f t="shared" si="12"/>
        <v>0</v>
      </c>
      <c r="O93" s="12">
        <f t="shared" si="12"/>
        <v>0</v>
      </c>
    </row>
    <row r="94" spans="1:15" ht="15" customHeight="1" x14ac:dyDescent="0.25">
      <c r="A94" s="13" t="s">
        <v>168</v>
      </c>
      <c r="B94" s="41" t="s">
        <v>65</v>
      </c>
      <c r="C94" s="39" t="s">
        <v>30</v>
      </c>
      <c r="D94" s="16">
        <f t="shared" si="21"/>
        <v>13</v>
      </c>
      <c r="E94" s="16">
        <v>13</v>
      </c>
      <c r="F94" s="16"/>
      <c r="G94" s="16"/>
      <c r="H94" s="10">
        <f t="shared" si="10"/>
        <v>0</v>
      </c>
      <c r="I94" s="10"/>
      <c r="J94" s="10"/>
      <c r="K94" s="10"/>
      <c r="L94" s="12">
        <f t="shared" si="11"/>
        <v>13</v>
      </c>
      <c r="M94" s="12">
        <f t="shared" si="12"/>
        <v>13</v>
      </c>
      <c r="N94" s="12">
        <f t="shared" si="12"/>
        <v>0</v>
      </c>
      <c r="O94" s="12">
        <f t="shared" si="12"/>
        <v>0</v>
      </c>
    </row>
    <row r="95" spans="1:15" ht="15.95" customHeight="1" x14ac:dyDescent="0.25">
      <c r="A95" s="20" t="s">
        <v>141</v>
      </c>
      <c r="B95" s="44" t="s">
        <v>184</v>
      </c>
      <c r="C95" s="78"/>
      <c r="D95" s="68">
        <f>SUM(D81:D94)</f>
        <v>54.1</v>
      </c>
      <c r="E95" s="68">
        <f>SUM(E81:E94)</f>
        <v>53.400000000000006</v>
      </c>
      <c r="F95" s="68">
        <f>SUM(F81:F94)</f>
        <v>0</v>
      </c>
      <c r="G95" s="68">
        <f>SUM(G81:G94)</f>
        <v>0.7</v>
      </c>
      <c r="H95" s="69">
        <f t="shared" ref="H95:O95" si="22">SUM(H81:H94)</f>
        <v>0</v>
      </c>
      <c r="I95" s="69">
        <f t="shared" si="22"/>
        <v>0</v>
      </c>
      <c r="J95" s="69">
        <f t="shared" si="22"/>
        <v>0</v>
      </c>
      <c r="K95" s="69">
        <f t="shared" si="22"/>
        <v>0</v>
      </c>
      <c r="L95" s="44">
        <f t="shared" si="22"/>
        <v>54.1</v>
      </c>
      <c r="M95" s="44">
        <f t="shared" si="22"/>
        <v>53.400000000000006</v>
      </c>
      <c r="N95" s="44">
        <f t="shared" si="22"/>
        <v>0</v>
      </c>
      <c r="O95" s="44">
        <f t="shared" si="22"/>
        <v>0.7</v>
      </c>
    </row>
    <row r="96" spans="1:15" ht="15.95" customHeight="1" x14ac:dyDescent="0.25">
      <c r="A96" s="13" t="s">
        <v>188</v>
      </c>
      <c r="B96" s="443" t="s">
        <v>69</v>
      </c>
      <c r="C96" s="443"/>
      <c r="D96" s="443"/>
      <c r="E96" s="443"/>
      <c r="F96" s="443"/>
      <c r="G96" s="443"/>
      <c r="H96" s="443"/>
      <c r="I96" s="443"/>
      <c r="J96" s="443"/>
      <c r="K96" s="443"/>
      <c r="L96" s="443"/>
      <c r="M96" s="443"/>
      <c r="N96" s="443"/>
      <c r="O96" s="443"/>
    </row>
    <row r="97" spans="1:15" ht="15" customHeight="1" x14ac:dyDescent="0.25">
      <c r="A97" s="13" t="s">
        <v>189</v>
      </c>
      <c r="B97" s="11" t="s">
        <v>52</v>
      </c>
      <c r="C97" s="7" t="s">
        <v>24</v>
      </c>
      <c r="D97" s="8">
        <f>E97+G97</f>
        <v>218.5</v>
      </c>
      <c r="E97" s="42">
        <v>218.5</v>
      </c>
      <c r="F97" s="42">
        <v>85.3</v>
      </c>
      <c r="G97" s="42"/>
      <c r="H97" s="9">
        <f t="shared" si="10"/>
        <v>0</v>
      </c>
      <c r="I97" s="9"/>
      <c r="J97" s="9"/>
      <c r="K97" s="9"/>
      <c r="L97" s="11">
        <f t="shared" si="11"/>
        <v>218.5</v>
      </c>
      <c r="M97" s="11">
        <f t="shared" si="12"/>
        <v>218.5</v>
      </c>
      <c r="N97" s="11">
        <f t="shared" si="12"/>
        <v>85.3</v>
      </c>
      <c r="O97" s="11">
        <f t="shared" si="12"/>
        <v>0</v>
      </c>
    </row>
    <row r="98" spans="1:15" ht="15" customHeight="1" x14ac:dyDescent="0.25">
      <c r="A98" s="38" t="s">
        <v>190</v>
      </c>
      <c r="B98" s="12" t="s">
        <v>53</v>
      </c>
      <c r="C98" s="15" t="s">
        <v>24</v>
      </c>
      <c r="D98" s="16">
        <f>E98+G98</f>
        <v>23</v>
      </c>
      <c r="E98" s="16">
        <v>23</v>
      </c>
      <c r="F98" s="16"/>
      <c r="G98" s="16"/>
      <c r="H98" s="10">
        <f t="shared" si="10"/>
        <v>0</v>
      </c>
      <c r="I98" s="10"/>
      <c r="J98" s="10"/>
      <c r="K98" s="10"/>
      <c r="L98" s="12">
        <f t="shared" si="11"/>
        <v>23</v>
      </c>
      <c r="M98" s="12">
        <f t="shared" si="12"/>
        <v>23</v>
      </c>
      <c r="N98" s="12">
        <f t="shared" si="12"/>
        <v>0</v>
      </c>
      <c r="O98" s="12">
        <f t="shared" si="12"/>
        <v>0</v>
      </c>
    </row>
    <row r="99" spans="1:15" ht="15" customHeight="1" x14ac:dyDescent="0.25">
      <c r="A99" s="38" t="s">
        <v>191</v>
      </c>
      <c r="B99" s="12" t="s">
        <v>172</v>
      </c>
      <c r="C99" s="15" t="s">
        <v>24</v>
      </c>
      <c r="D99" s="16">
        <f>E99+G99</f>
        <v>7.6</v>
      </c>
      <c r="E99" s="43">
        <v>7.6</v>
      </c>
      <c r="F99" s="43"/>
      <c r="G99" s="43"/>
      <c r="H99" s="10">
        <f t="shared" si="10"/>
        <v>0</v>
      </c>
      <c r="I99" s="10"/>
      <c r="J99" s="10"/>
      <c r="K99" s="10"/>
      <c r="L99" s="12">
        <f t="shared" si="11"/>
        <v>7.6</v>
      </c>
      <c r="M99" s="12">
        <f t="shared" si="12"/>
        <v>7.6</v>
      </c>
      <c r="N99" s="12">
        <f t="shared" si="12"/>
        <v>0</v>
      </c>
      <c r="O99" s="12">
        <f t="shared" si="12"/>
        <v>0</v>
      </c>
    </row>
    <row r="100" spans="1:15" s="37" customFormat="1" ht="16.5" customHeight="1" x14ac:dyDescent="0.25">
      <c r="A100" s="38" t="s">
        <v>192</v>
      </c>
      <c r="B100" s="12" t="s">
        <v>70</v>
      </c>
      <c r="C100" s="30" t="s">
        <v>24</v>
      </c>
      <c r="D100" s="16">
        <f>E100+G100</f>
        <v>2</v>
      </c>
      <c r="E100" s="16">
        <v>2</v>
      </c>
      <c r="F100" s="16"/>
      <c r="G100" s="16"/>
      <c r="H100" s="10">
        <f t="shared" si="10"/>
        <v>0</v>
      </c>
      <c r="I100" s="10"/>
      <c r="J100" s="10"/>
      <c r="K100" s="10"/>
      <c r="L100" s="12">
        <f t="shared" si="11"/>
        <v>2</v>
      </c>
      <c r="M100" s="12">
        <f t="shared" si="12"/>
        <v>2</v>
      </c>
      <c r="N100" s="12">
        <f t="shared" si="12"/>
        <v>0</v>
      </c>
      <c r="O100" s="12">
        <f t="shared" si="12"/>
        <v>0</v>
      </c>
    </row>
    <row r="101" spans="1:15" ht="15.95" customHeight="1" x14ac:dyDescent="0.25">
      <c r="A101" s="20" t="s">
        <v>193</v>
      </c>
      <c r="B101" s="79" t="s">
        <v>185</v>
      </c>
      <c r="C101" s="80"/>
      <c r="D101" s="81">
        <f>SUM(D97:D100)</f>
        <v>251.1</v>
      </c>
      <c r="E101" s="81">
        <f>SUM(E97:E100)</f>
        <v>251.1</v>
      </c>
      <c r="F101" s="81">
        <f>SUM(F97:F100)</f>
        <v>85.3</v>
      </c>
      <c r="G101" s="81">
        <f>SUM(G97:G100)</f>
        <v>0</v>
      </c>
      <c r="H101" s="9">
        <f t="shared" ref="H101:O101" si="23">SUM(H97:H100)</f>
        <v>0</v>
      </c>
      <c r="I101" s="9">
        <f t="shared" si="23"/>
        <v>0</v>
      </c>
      <c r="J101" s="9">
        <f t="shared" si="23"/>
        <v>0</v>
      </c>
      <c r="K101" s="9">
        <f t="shared" si="23"/>
        <v>0</v>
      </c>
      <c r="L101" s="82">
        <f t="shared" si="23"/>
        <v>251.1</v>
      </c>
      <c r="M101" s="82">
        <f t="shared" si="23"/>
        <v>251.1</v>
      </c>
      <c r="N101" s="82">
        <f t="shared" si="23"/>
        <v>85.3</v>
      </c>
      <c r="O101" s="82">
        <f t="shared" si="23"/>
        <v>0</v>
      </c>
    </row>
    <row r="102" spans="1:15" ht="15.95" customHeight="1" x14ac:dyDescent="0.25">
      <c r="A102" s="20" t="s">
        <v>194</v>
      </c>
      <c r="B102" s="45" t="s">
        <v>177</v>
      </c>
      <c r="C102" s="46"/>
      <c r="D102" s="47">
        <f t="shared" ref="D102:O102" si="24">D29+D42+D46+D79+D95+D101</f>
        <v>1053.7</v>
      </c>
      <c r="E102" s="47">
        <f t="shared" si="24"/>
        <v>984.2</v>
      </c>
      <c r="F102" s="47">
        <f t="shared" si="24"/>
        <v>139.1</v>
      </c>
      <c r="G102" s="47">
        <f t="shared" si="24"/>
        <v>69.5</v>
      </c>
      <c r="H102" s="48">
        <f t="shared" si="24"/>
        <v>2.2999999999999998</v>
      </c>
      <c r="I102" s="48">
        <f t="shared" si="24"/>
        <v>2.2999999999999998</v>
      </c>
      <c r="J102" s="48">
        <f t="shared" si="24"/>
        <v>0</v>
      </c>
      <c r="K102" s="48">
        <f t="shared" si="24"/>
        <v>0</v>
      </c>
      <c r="L102" s="49">
        <f t="shared" si="24"/>
        <v>1056</v>
      </c>
      <c r="M102" s="49">
        <f t="shared" si="24"/>
        <v>986.5</v>
      </c>
      <c r="N102" s="49">
        <f t="shared" si="24"/>
        <v>139.1</v>
      </c>
      <c r="O102" s="49">
        <f t="shared" si="24"/>
        <v>69.5</v>
      </c>
    </row>
    <row r="103" spans="1:15" x14ac:dyDescent="0.25">
      <c r="A103" s="55"/>
      <c r="B103" s="50"/>
      <c r="C103" s="51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</row>
    <row r="104" spans="1:15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5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5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5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5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5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5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5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5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C202" s="53"/>
    </row>
    <row r="203" spans="1:14" x14ac:dyDescent="0.25">
      <c r="C203" s="53"/>
    </row>
    <row r="204" spans="1:14" x14ac:dyDescent="0.25">
      <c r="C204" s="53"/>
    </row>
    <row r="205" spans="1:14" x14ac:dyDescent="0.25">
      <c r="C205" s="53"/>
    </row>
    <row r="206" spans="1:14" x14ac:dyDescent="0.25">
      <c r="C206" s="53"/>
    </row>
    <row r="207" spans="1:14" x14ac:dyDescent="0.25">
      <c r="C207" s="53"/>
    </row>
    <row r="208" spans="1:14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</sheetData>
  <mergeCells count="33">
    <mergeCell ref="B43:O43"/>
    <mergeCell ref="B47:O47"/>
    <mergeCell ref="B80:O80"/>
    <mergeCell ref="B96:O96"/>
    <mergeCell ref="B6:O6"/>
    <mergeCell ref="B7:O7"/>
    <mergeCell ref="B8:O8"/>
    <mergeCell ref="B9:O9"/>
    <mergeCell ref="B10:O10"/>
    <mergeCell ref="A12:O12"/>
    <mergeCell ref="A14:A16"/>
    <mergeCell ref="B14:B16"/>
    <mergeCell ref="C14:C16"/>
    <mergeCell ref="D14:D16"/>
    <mergeCell ref="E14:G14"/>
    <mergeCell ref="H14:H16"/>
    <mergeCell ref="I14:K14"/>
    <mergeCell ref="L14:L16"/>
    <mergeCell ref="B1:O1"/>
    <mergeCell ref="B2:O2"/>
    <mergeCell ref="B3:O3"/>
    <mergeCell ref="B4:O4"/>
    <mergeCell ref="B5:O5"/>
    <mergeCell ref="M14:O14"/>
    <mergeCell ref="E15:F15"/>
    <mergeCell ref="G15:G16"/>
    <mergeCell ref="I15:J15"/>
    <mergeCell ref="K15:K16"/>
    <mergeCell ref="M15:N15"/>
    <mergeCell ref="O15:O16"/>
    <mergeCell ref="B17:O17"/>
    <mergeCell ref="P19:Q19"/>
    <mergeCell ref="B30:O30"/>
  </mergeCells>
  <pageMargins left="1.1811023622047245" right="0.39370078740157483" top="0.78740157480314965" bottom="0.70866141732283472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14</vt:i4>
      </vt:variant>
      <vt:variant>
        <vt:lpstr>Įvardinti diapazonai</vt:lpstr>
      </vt:variant>
      <vt:variant>
        <vt:i4>6</vt:i4>
      </vt:variant>
    </vt:vector>
  </HeadingPairs>
  <TitlesOfParts>
    <vt:vector size="20" baseType="lpstr">
      <vt:lpstr>1 pr._pajamos</vt:lpstr>
      <vt:lpstr>2 pr._pajamos pagal rūšis (2)</vt:lpstr>
      <vt:lpstr>3 pr._asignavimų suvestinė</vt:lpstr>
      <vt:lpstr>4 pr._savarankiškos f-jos</vt:lpstr>
      <vt:lpstr>5 pr._valstybinės f-jos</vt:lpstr>
      <vt:lpstr>6 pr._mokinio krepšelis (2)</vt:lpstr>
      <vt:lpstr>7 pr._kita dotacija</vt:lpstr>
      <vt:lpstr>8 pr._aplinkos apsaugos s. p.</vt:lpstr>
      <vt:lpstr>9 pr._įstaigų pajamos (2)</vt:lpstr>
      <vt:lpstr>10 pr._skolintos lėšos</vt:lpstr>
      <vt:lpstr>11 pr._apyvartinės lėšos (2)</vt:lpstr>
      <vt:lpstr>12 pr._suvestinė pagal progr.</vt:lpstr>
      <vt:lpstr>12 pr._suvestinė pagal prog (2</vt:lpstr>
      <vt:lpstr>Lapas1</vt:lpstr>
      <vt:lpstr>'1 pr._pajamos'!Print_Titles</vt:lpstr>
      <vt:lpstr>'2 pr._pajamos pagal rūšis (2)'!Print_Titles</vt:lpstr>
      <vt:lpstr>'3 pr._asignavimų suvestinė'!Print_Titles</vt:lpstr>
      <vt:lpstr>'4 pr._savarankiškos f-jos'!Print_Titles</vt:lpstr>
      <vt:lpstr>'7 pr._kita dotacija'!Print_Titles</vt:lpstr>
      <vt:lpstr>'9 pr._įstaigų pajamos (2)'!Print_Titles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2016-01-27T06:03:56Z</cp:lastPrinted>
  <dcterms:created xsi:type="dcterms:W3CDTF">2007-01-10T08:42:24Z</dcterms:created>
  <dcterms:modified xsi:type="dcterms:W3CDTF">2016-12-12T12:05:02Z</dcterms:modified>
</cp:coreProperties>
</file>